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6045"/>
  </bookViews>
  <sheets>
    <sheet name="T-13.1 (2)" sheetId="6" r:id="rId1"/>
  </sheets>
  <definedNames>
    <definedName name="_xlnm.Print_Area" localSheetId="0">'T-13.1 (2)'!$A$1:$P$25</definedName>
  </definedNames>
  <calcPr calcId="144525"/>
</workbook>
</file>

<file path=xl/calcChain.xml><?xml version="1.0" encoding="utf-8"?>
<calcChain xmlns="http://schemas.openxmlformats.org/spreadsheetml/2006/main">
  <c r="G9" i="6" l="1"/>
  <c r="I9" i="6"/>
  <c r="K9" i="6"/>
  <c r="M9" i="6"/>
  <c r="E9" i="6"/>
  <c r="R30" i="6"/>
  <c r="Q26" i="6"/>
  <c r="N20" i="6"/>
  <c r="L20" i="6"/>
  <c r="J20" i="6"/>
  <c r="H20" i="6"/>
  <c r="F20" i="6" s="1"/>
  <c r="N19" i="6"/>
  <c r="L19" i="6"/>
  <c r="J19" i="6"/>
  <c r="H19" i="6"/>
  <c r="F19" i="6" s="1"/>
  <c r="S18" i="6"/>
  <c r="Q18" i="6"/>
  <c r="F18" i="6"/>
  <c r="F17" i="6"/>
  <c r="N16" i="6"/>
  <c r="L16" i="6"/>
  <c r="J16" i="6"/>
  <c r="H16" i="6"/>
  <c r="N15" i="6"/>
  <c r="L15" i="6"/>
  <c r="J15" i="6"/>
  <c r="H15" i="6"/>
  <c r="F14" i="6"/>
  <c r="F13" i="6"/>
  <c r="F12" i="6"/>
  <c r="N11" i="6"/>
  <c r="N9" i="6" s="1"/>
  <c r="L11" i="6"/>
  <c r="L9" i="6" s="1"/>
  <c r="J11" i="6"/>
  <c r="H11" i="6"/>
  <c r="F10" i="6"/>
  <c r="F11" i="6" l="1"/>
  <c r="J9" i="6"/>
  <c r="H9" i="6"/>
  <c r="F15" i="6"/>
  <c r="F9" i="6" s="1"/>
  <c r="F16" i="6"/>
</calcChain>
</file>

<file path=xl/sharedStrings.xml><?xml version="1.0" encoding="utf-8"?>
<sst xmlns="http://schemas.openxmlformats.org/spreadsheetml/2006/main" count="61" uniqueCount="59">
  <si>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</si>
  <si>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</si>
  <si>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</si>
  <si>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</si>
  <si>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</si>
  <si>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</si>
  <si>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</si>
  <si>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</si>
  <si>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</si>
  <si>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</si>
  <si>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</si>
  <si>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</si>
  <si>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</si>
  <si>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</si>
  <si>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</si>
  <si>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</si>
  <si>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</si>
  <si>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</si>
  <si>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</si>
  <si>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</si>
  <si>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</si>
  <si>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</si>
  <si>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</si>
  <si>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</si>
  <si>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</si>
  <si>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</si>
  <si>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Consumer and Electricity Sales by Type of Consumers and District: Fiscal Year 2016</t>
  </si>
  <si>
    <t xml:space="preserve">    ที่มา:   การไฟฟ้าส่วนภูมิภาคจังหวัดสระบุรี</t>
  </si>
  <si>
    <t>Source:    Saraburi Provincial  Electricity  Authority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</si>
  <si>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</si>
  <si>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</si>
  <si>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</si>
  <si>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</si>
  <si>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</si>
  <si>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</si>
  <si>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เสาไห้</t>
  </si>
  <si>
    <t>มวกเหล็ก</t>
  </si>
  <si>
    <t>วังม่วง</t>
  </si>
  <si>
    <t>Kaeng Khoi</t>
  </si>
  <si>
    <t>Nong Khae</t>
  </si>
  <si>
    <t>Wihan Daeng</t>
  </si>
  <si>
    <t>Nong Saeng</t>
  </si>
  <si>
    <t>Ban Mo</t>
  </si>
  <si>
    <t>Don Phut</t>
  </si>
  <si>
    <t>Sao Hai</t>
  </si>
  <si>
    <t>Muak Lek</t>
  </si>
  <si>
    <t>Wang Muang</t>
  </si>
  <si>
    <t>เมืองสระบุรี</t>
  </si>
  <si>
    <t>Muang  Saraburi</t>
  </si>
  <si>
    <t xml:space="preserve">    -     </t>
  </si>
  <si>
    <t xml:space="preserve"> - </t>
  </si>
  <si>
    <r>
      <t xml:space="preserve">พระพุทธบาท </t>
    </r>
    <r>
      <rPr>
        <vertAlign val="superscript"/>
        <sz val="13"/>
        <rFont val="TH SarabunPSK"/>
        <family val="2"/>
      </rPr>
      <t>1/</t>
    </r>
  </si>
  <si>
    <t xml:space="preserve">        1/ รวมอำเภอหนองโดน</t>
  </si>
  <si>
    <t xml:space="preserve">        1/ Including Nong Don</t>
  </si>
  <si>
    <t>ที่อยู่</t>
  </si>
  <si>
    <t>ธุจกิจและอุตสาหกรรม</t>
  </si>
  <si>
    <t>ราชการ</t>
  </si>
  <si>
    <r>
      <t xml:space="preserve">Phra Phutthabat </t>
    </r>
    <r>
      <rPr>
        <vertAlign val="superscript"/>
        <sz val="13"/>
        <rFont val="TH SarabunPSK"/>
        <family val="2"/>
      </rPr>
      <t>1/</t>
    </r>
  </si>
  <si>
    <t>ผู้ใช้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</si>
</sst>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/>
    <xf numFmtId="187" fontId="4" fillId="0" borderId="9" xfId="1" applyNumberFormat="1" applyFont="1" applyBorder="1" applyAlignment="1">
      <alignment horizontal="right" indent="1"/>
    </xf>
    <xf numFmtId="187" fontId="4" fillId="0" borderId="0" xfId="1" applyNumberFormat="1" applyFont="1" applyBorder="1" applyAlignment="1">
      <alignment horizontal="right" indent="1"/>
    </xf>
    <xf numFmtId="3" fontId="4" fillId="0" borderId="0" xfId="1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right"/>
    </xf>
    <xf numFmtId="4" fontId="4" fillId="0" borderId="0" xfId="0" applyNumberFormat="1" applyFont="1" applyBorder="1"/>
    <xf numFmtId="4" fontId="3" fillId="0" borderId="0" xfId="0" applyNumberFormat="1" applyFont="1" applyBorder="1"/>
    <xf numFmtId="4" fontId="2" fillId="0" borderId="0" xfId="0" applyNumberFormat="1" applyFont="1" applyBorder="1"/>
    <xf numFmtId="4" fontId="1" fillId="0" borderId="0" xfId="0" applyNumberFormat="1" applyFont="1" applyBorder="1"/>
    <xf numFmtId="0" fontId="4" fillId="0" borderId="0" xfId="0" applyFont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0" xfId="1" applyNumberFormat="1" applyFont="1" applyFill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4" fontId="2" fillId="0" borderId="0" xfId="0" applyNumberFormat="1" applyFont="1" applyBorder="1" applyAlignment="1">
      <alignment horizontal="right" indent="1"/>
    </xf>
    <xf numFmtId="4" fontId="2" fillId="0" borderId="12" xfId="0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1"/>
    </xf>
    <xf numFmtId="188" fontId="2" fillId="0" borderId="0" xfId="0" applyNumberFormat="1" applyFont="1" applyBorder="1" applyAlignment="1">
      <alignment horizontal="right" indent="1"/>
    </xf>
    <xf numFmtId="188" fontId="4" fillId="0" borderId="5" xfId="1" applyNumberFormat="1" applyFont="1" applyBorder="1" applyAlignment="1">
      <alignment horizontal="right" indent="1"/>
    </xf>
    <xf numFmtId="188" fontId="2" fillId="0" borderId="2" xfId="0" applyNumberFormat="1" applyFont="1" applyBorder="1" applyAlignment="1">
      <alignment horizontal="right" indent="1"/>
    </xf>
    <xf numFmtId="188" fontId="4" fillId="0" borderId="4" xfId="1" applyNumberFormat="1" applyFont="1" applyBorder="1" applyAlignment="1">
      <alignment horizontal="right" indent="1"/>
    </xf>
    <xf numFmtId="188" fontId="4" fillId="0" borderId="0" xfId="1" applyNumberFormat="1" applyFont="1" applyBorder="1" applyAlignment="1">
      <alignment horizontal="right" indent="1"/>
    </xf>
    <xf numFmtId="188" fontId="4" fillId="0" borderId="4" xfId="1" applyNumberFormat="1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20</xdr:row>
      <xdr:rowOff>0</xdr:rowOff>
    </xdr:from>
    <xdr:to>
      <xdr:col>16</xdr:col>
      <xdr:colOff>0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01150" y="5286375"/>
          <a:ext cx="4667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zoomScaleNormal="100" workbookViewId="0">
      <selection activeCell="A28" sqref="A28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4.14062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11.140625" style="7" hidden="1" customWidth="1"/>
    <col min="18" max="18" width="12.7109375" style="7" hidden="1" customWidth="1"/>
    <col min="19" max="19" width="11" style="7" hidden="1" customWidth="1"/>
    <col min="20" max="25" width="0" style="7" hidden="1" customWidth="1"/>
    <col min="26" max="16384" width="9.140625" style="7"/>
  </cols>
  <sheetData>
    <row r="1" spans="1:19" s="3" customFormat="1" ht="23.25" customHeight="1" x14ac:dyDescent="0.3">
      <c r="A1" s="1"/>
      <c r="B1" s="1" t="s">
        <v>0</v>
      </c>
      <c r="C1" s="2">
        <v>13.1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s="5" customFormat="1" x14ac:dyDescent="0.3">
      <c r="A2" s="4"/>
      <c r="B2" s="1" t="s">
        <v>22</v>
      </c>
      <c r="C2" s="2">
        <v>13.1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9" s="11" customFormat="1" ht="21" customHeight="1" x14ac:dyDescent="0.3">
      <c r="A4" s="56" t="s">
        <v>20</v>
      </c>
      <c r="B4" s="57"/>
      <c r="C4" s="57"/>
      <c r="D4" s="58"/>
      <c r="E4" s="9" t="s">
        <v>3</v>
      </c>
      <c r="F4" s="65" t="s">
        <v>17</v>
      </c>
      <c r="G4" s="66"/>
      <c r="H4" s="66"/>
      <c r="I4" s="66"/>
      <c r="J4" s="66"/>
      <c r="K4" s="66"/>
      <c r="L4" s="66"/>
      <c r="M4" s="66"/>
      <c r="N4" s="67"/>
      <c r="O4" s="10"/>
      <c r="P4" s="53" t="s">
        <v>21</v>
      </c>
      <c r="Q4" s="11" t="s">
        <v>54</v>
      </c>
      <c r="R4" s="36" t="s">
        <v>55</v>
      </c>
      <c r="S4" s="31" t="s">
        <v>56</v>
      </c>
    </row>
    <row r="5" spans="1:19" s="11" customFormat="1" ht="21" customHeight="1" x14ac:dyDescent="0.3">
      <c r="A5" s="59"/>
      <c r="B5" s="59"/>
      <c r="C5" s="59"/>
      <c r="D5" s="60"/>
      <c r="E5" s="12" t="s">
        <v>4</v>
      </c>
      <c r="F5" s="63"/>
      <c r="G5" s="64"/>
      <c r="H5" s="63"/>
      <c r="I5" s="64"/>
      <c r="J5" s="12" t="s">
        <v>12</v>
      </c>
      <c r="K5" s="13"/>
      <c r="L5" s="14" t="s">
        <v>8</v>
      </c>
      <c r="M5" s="14"/>
      <c r="N5" s="41"/>
      <c r="O5" s="41"/>
      <c r="P5" s="54"/>
      <c r="Q5" s="32">
        <v>5.7294</v>
      </c>
      <c r="R5" s="32">
        <v>85.840999999999994</v>
      </c>
      <c r="S5" s="32">
        <v>0.47968300000000003</v>
      </c>
    </row>
    <row r="6" spans="1:19" s="11" customFormat="1" ht="21" customHeight="1" x14ac:dyDescent="0.3">
      <c r="A6" s="59"/>
      <c r="B6" s="59"/>
      <c r="C6" s="59"/>
      <c r="D6" s="60"/>
      <c r="E6" s="12" t="s">
        <v>5</v>
      </c>
      <c r="F6" s="63"/>
      <c r="G6" s="64"/>
      <c r="H6" s="63"/>
      <c r="I6" s="64"/>
      <c r="J6" s="12" t="s">
        <v>13</v>
      </c>
      <c r="K6" s="13"/>
      <c r="L6" s="14" t="s">
        <v>9</v>
      </c>
      <c r="M6" s="14"/>
      <c r="N6" s="41"/>
      <c r="O6" s="41"/>
      <c r="P6" s="54"/>
      <c r="Q6" s="32">
        <v>5.3309620000000004</v>
      </c>
      <c r="R6" s="32">
        <v>87.278000000000006</v>
      </c>
      <c r="S6" s="32">
        <v>0.44006000000000001</v>
      </c>
    </row>
    <row r="7" spans="1:19" s="11" customFormat="1" ht="21" customHeight="1" x14ac:dyDescent="0.3">
      <c r="A7" s="59"/>
      <c r="B7" s="59"/>
      <c r="C7" s="59"/>
      <c r="D7" s="60"/>
      <c r="E7" s="12" t="s">
        <v>23</v>
      </c>
      <c r="F7" s="63" t="s">
        <v>1</v>
      </c>
      <c r="G7" s="64"/>
      <c r="H7" s="63" t="s">
        <v>15</v>
      </c>
      <c r="I7" s="64"/>
      <c r="J7" s="12" t="s">
        <v>14</v>
      </c>
      <c r="K7" s="13"/>
      <c r="L7" s="14" t="s">
        <v>10</v>
      </c>
      <c r="M7" s="14"/>
      <c r="N7" s="41" t="s">
        <v>6</v>
      </c>
      <c r="O7" s="41"/>
      <c r="P7" s="54"/>
      <c r="Q7" s="32">
        <v>6.999803</v>
      </c>
      <c r="R7" s="32">
        <v>91.031999999999996</v>
      </c>
      <c r="S7" s="32">
        <v>0.45807999999999999</v>
      </c>
    </row>
    <row r="8" spans="1:19" s="11" customFormat="1" ht="21" customHeight="1" x14ac:dyDescent="0.3">
      <c r="A8" s="61"/>
      <c r="B8" s="61"/>
      <c r="C8" s="61"/>
      <c r="D8" s="62"/>
      <c r="E8" s="15" t="s">
        <v>24</v>
      </c>
      <c r="F8" s="16" t="s">
        <v>2</v>
      </c>
      <c r="G8" s="17"/>
      <c r="H8" s="16" t="s">
        <v>16</v>
      </c>
      <c r="I8" s="17"/>
      <c r="J8" s="15" t="s">
        <v>18</v>
      </c>
      <c r="K8" s="18"/>
      <c r="L8" s="18" t="s">
        <v>11</v>
      </c>
      <c r="M8" s="18"/>
      <c r="N8" s="15" t="s">
        <v>7</v>
      </c>
      <c r="O8" s="16"/>
      <c r="P8" s="55"/>
      <c r="Q8" s="32">
        <v>7.760097</v>
      </c>
      <c r="R8" s="32">
        <v>80.323999999999998</v>
      </c>
      <c r="S8" s="32">
        <v>0.42704300000000001</v>
      </c>
    </row>
    <row r="9" spans="1:19" s="11" customFormat="1" ht="24" customHeight="1" x14ac:dyDescent="0.3">
      <c r="A9" s="68" t="s">
        <v>19</v>
      </c>
      <c r="B9" s="68"/>
      <c r="C9" s="68"/>
      <c r="D9" s="69"/>
      <c r="E9" s="43">
        <f>SUM(E10:E20)</f>
        <v>562107</v>
      </c>
      <c r="F9" s="47">
        <f t="shared" ref="F9:N9" si="0">SUM(F10:F20)</f>
        <v>5806.9221827619995</v>
      </c>
      <c r="G9" s="45">
        <f t="shared" si="0"/>
        <v>0</v>
      </c>
      <c r="H9" s="47">
        <f t="shared" si="0"/>
        <v>424.57474440199996</v>
      </c>
      <c r="I9" s="46">
        <f t="shared" si="0"/>
        <v>0</v>
      </c>
      <c r="J9" s="49">
        <f t="shared" si="0"/>
        <v>3323.68923447</v>
      </c>
      <c r="K9" s="44">
        <f t="shared" si="0"/>
        <v>0.01</v>
      </c>
      <c r="L9" s="47">
        <f t="shared" si="0"/>
        <v>19.85978806</v>
      </c>
      <c r="M9" s="45">
        <f t="shared" si="0"/>
        <v>0</v>
      </c>
      <c r="N9" s="47">
        <f t="shared" si="0"/>
        <v>2038.7884158300001</v>
      </c>
      <c r="O9" s="19"/>
      <c r="P9" s="39" t="s">
        <v>2</v>
      </c>
      <c r="Q9" s="32">
        <v>8.698207</v>
      </c>
      <c r="R9" s="32">
        <v>89.492999999999995</v>
      </c>
      <c r="S9" s="32">
        <v>0.43703799999999998</v>
      </c>
    </row>
    <row r="10" spans="1:19" s="11" customFormat="1" ht="24" customHeight="1" x14ac:dyDescent="0.3">
      <c r="A10" s="21"/>
      <c r="B10" s="70" t="s">
        <v>47</v>
      </c>
      <c r="C10" s="70"/>
      <c r="D10" s="40"/>
      <c r="E10" s="30">
        <v>56183</v>
      </c>
      <c r="F10" s="48">
        <f>SUM(H10:N10)</f>
        <v>577.59999999999991</v>
      </c>
      <c r="G10" s="27"/>
      <c r="H10" s="48">
        <v>151.66</v>
      </c>
      <c r="I10" s="27"/>
      <c r="J10" s="50">
        <v>414.1</v>
      </c>
      <c r="K10" s="28"/>
      <c r="L10" s="51">
        <v>0.78</v>
      </c>
      <c r="M10" s="28"/>
      <c r="N10" s="50">
        <v>11.06</v>
      </c>
      <c r="O10" s="19"/>
      <c r="P10" s="21" t="s">
        <v>48</v>
      </c>
      <c r="Q10" s="32">
        <v>7.3489599999999999</v>
      </c>
      <c r="R10" s="32">
        <v>83.915000000000006</v>
      </c>
      <c r="S10" s="32">
        <v>0.41621399999999997</v>
      </c>
    </row>
    <row r="11" spans="1:19" s="11" customFormat="1" ht="24" customHeight="1" x14ac:dyDescent="0.3">
      <c r="A11" s="21"/>
      <c r="B11" s="70" t="s">
        <v>29</v>
      </c>
      <c r="C11" s="70"/>
      <c r="D11" s="40"/>
      <c r="E11" s="29">
        <v>28113</v>
      </c>
      <c r="F11" s="48">
        <f>SUM(H11:N11)</f>
        <v>2971.147022482</v>
      </c>
      <c r="G11" s="27"/>
      <c r="H11" s="48">
        <f>68637765.692/1000000</f>
        <v>68.637765692000002</v>
      </c>
      <c r="I11" s="27"/>
      <c r="J11" s="50">
        <f>876611789.76/1000000</f>
        <v>876.61178975999997</v>
      </c>
      <c r="K11" s="28"/>
      <c r="L11" s="51">
        <f>4656661.59/1000000</f>
        <v>4.6566615899999997</v>
      </c>
      <c r="M11" s="28"/>
      <c r="N11" s="50">
        <f>2021240805.44/1000000</f>
        <v>2021.24080544</v>
      </c>
      <c r="O11" s="19"/>
      <c r="P11" s="38" t="s">
        <v>38</v>
      </c>
      <c r="Q11" s="32">
        <v>6.6306269999999996</v>
      </c>
      <c r="R11" s="32">
        <v>83.784000000000006</v>
      </c>
      <c r="S11" s="32">
        <v>0.44530999999999998</v>
      </c>
    </row>
    <row r="12" spans="1:19" s="11" customFormat="1" ht="24" customHeight="1" x14ac:dyDescent="0.3">
      <c r="A12" s="39"/>
      <c r="B12" s="70" t="s">
        <v>30</v>
      </c>
      <c r="C12" s="70"/>
      <c r="D12" s="40"/>
      <c r="E12" s="29">
        <v>255171</v>
      </c>
      <c r="F12" s="48">
        <f t="shared" ref="F12:F20" si="1">SUM(H12:N12)</f>
        <v>711.59500000000003</v>
      </c>
      <c r="G12" s="27"/>
      <c r="H12" s="48">
        <v>55.203000000000003</v>
      </c>
      <c r="I12" s="27"/>
      <c r="J12" s="50">
        <v>652.44200000000001</v>
      </c>
      <c r="K12" s="28"/>
      <c r="L12" s="51">
        <v>3.95</v>
      </c>
      <c r="M12" s="28"/>
      <c r="N12" s="52" t="s">
        <v>49</v>
      </c>
      <c r="O12" s="19"/>
      <c r="P12" s="38" t="s">
        <v>39</v>
      </c>
      <c r="Q12" s="32">
        <v>7.09971</v>
      </c>
      <c r="R12" s="32">
        <v>83.900999999999996</v>
      </c>
      <c r="S12" s="32">
        <v>0.41153800000000001</v>
      </c>
    </row>
    <row r="13" spans="1:19" s="11" customFormat="1" ht="21" customHeight="1" x14ac:dyDescent="0.3">
      <c r="A13" s="39"/>
      <c r="B13" s="70" t="s">
        <v>31</v>
      </c>
      <c r="C13" s="70"/>
      <c r="D13" s="40"/>
      <c r="E13" s="29">
        <v>138216</v>
      </c>
      <c r="F13" s="48">
        <f t="shared" si="1"/>
        <v>75.949000000000012</v>
      </c>
      <c r="G13" s="27"/>
      <c r="H13" s="48">
        <v>29.094999999999999</v>
      </c>
      <c r="I13" s="27"/>
      <c r="J13" s="50">
        <v>46.127000000000002</v>
      </c>
      <c r="K13" s="28"/>
      <c r="L13" s="51">
        <v>0.72699999999999998</v>
      </c>
      <c r="M13" s="28"/>
      <c r="N13" s="52" t="s">
        <v>49</v>
      </c>
      <c r="O13" s="19"/>
      <c r="P13" s="38" t="s">
        <v>40</v>
      </c>
      <c r="Q13" s="32">
        <v>6.7538020000000003</v>
      </c>
      <c r="R13" s="32">
        <v>74.435000000000002</v>
      </c>
      <c r="S13" s="32">
        <v>0.41225400000000001</v>
      </c>
    </row>
    <row r="14" spans="1:19" s="11" customFormat="1" ht="21" customHeight="1" x14ac:dyDescent="0.3">
      <c r="A14" s="39"/>
      <c r="B14" s="70" t="s">
        <v>32</v>
      </c>
      <c r="C14" s="70"/>
      <c r="D14" s="40"/>
      <c r="E14" s="29">
        <v>4333</v>
      </c>
      <c r="F14" s="48">
        <f t="shared" si="1"/>
        <v>12.42</v>
      </c>
      <c r="G14" s="27"/>
      <c r="H14" s="48">
        <v>9.27</v>
      </c>
      <c r="I14" s="27"/>
      <c r="J14" s="50">
        <v>3.07</v>
      </c>
      <c r="K14" s="28">
        <v>0.01</v>
      </c>
      <c r="L14" s="51">
        <v>0.01</v>
      </c>
      <c r="M14" s="28"/>
      <c r="N14" s="50">
        <v>0.06</v>
      </c>
      <c r="O14" s="19"/>
      <c r="P14" s="38" t="s">
        <v>41</v>
      </c>
      <c r="Q14" s="32">
        <v>6.7922989999999999</v>
      </c>
      <c r="R14" s="32">
        <v>72.203999999999994</v>
      </c>
      <c r="S14" s="32">
        <v>0.47323700000000002</v>
      </c>
    </row>
    <row r="15" spans="1:19" s="11" customFormat="1" ht="21" customHeight="1" x14ac:dyDescent="0.3">
      <c r="B15" s="70" t="s">
        <v>33</v>
      </c>
      <c r="C15" s="70"/>
      <c r="D15" s="20"/>
      <c r="E15" s="29">
        <v>8141</v>
      </c>
      <c r="F15" s="48">
        <f t="shared" si="1"/>
        <v>33.904492680000004</v>
      </c>
      <c r="G15" s="27"/>
      <c r="H15" s="48">
        <f>13716228/1000000</f>
        <v>13.716227999999999</v>
      </c>
      <c r="I15" s="27"/>
      <c r="J15" s="50">
        <f>18501660.24/1000000</f>
        <v>18.50166024</v>
      </c>
      <c r="K15" s="28"/>
      <c r="L15" s="51">
        <f>1678804.44/1000000</f>
        <v>1.67880444</v>
      </c>
      <c r="M15" s="28"/>
      <c r="N15" s="50">
        <f>7800/1000000</f>
        <v>7.7999999999999996E-3</v>
      </c>
      <c r="O15" s="19"/>
      <c r="P15" s="38" t="s">
        <v>42</v>
      </c>
      <c r="Q15" s="32">
        <v>6.3021839999999996</v>
      </c>
      <c r="R15" s="32">
        <v>79.290999999999997</v>
      </c>
      <c r="S15" s="32">
        <v>0.46895799999999999</v>
      </c>
    </row>
    <row r="16" spans="1:19" s="11" customFormat="1" ht="21" customHeight="1" x14ac:dyDescent="0.3">
      <c r="B16" s="70" t="s">
        <v>34</v>
      </c>
      <c r="C16" s="70"/>
      <c r="D16" s="20"/>
      <c r="E16" s="29">
        <v>4097</v>
      </c>
      <c r="F16" s="48">
        <f t="shared" si="1"/>
        <v>12.051902160000001</v>
      </c>
      <c r="G16" s="27"/>
      <c r="H16" s="48">
        <f>5615314.8/1000000</f>
        <v>5.6153148000000002</v>
      </c>
      <c r="I16" s="27"/>
      <c r="J16" s="50">
        <f>5901117.36/1000000</f>
        <v>5.9011173600000006</v>
      </c>
      <c r="K16" s="28"/>
      <c r="L16" s="51">
        <f>428502/1000000</f>
        <v>0.42850199999999999</v>
      </c>
      <c r="M16" s="28"/>
      <c r="N16" s="50">
        <f>106968/1000000</f>
        <v>0.10696799999999999</v>
      </c>
      <c r="O16" s="19"/>
      <c r="P16" s="38" t="s">
        <v>43</v>
      </c>
      <c r="Q16" s="32">
        <v>6.7921659999999999</v>
      </c>
      <c r="R16" s="32">
        <v>72.203999999999994</v>
      </c>
      <c r="S16" s="32">
        <v>0.47323700000000002</v>
      </c>
    </row>
    <row r="17" spans="1:19" s="11" customFormat="1" ht="21" customHeight="1" x14ac:dyDescent="0.3">
      <c r="B17" s="70" t="s">
        <v>51</v>
      </c>
      <c r="C17" s="70"/>
      <c r="D17" s="20"/>
      <c r="E17" s="42">
        <v>31863</v>
      </c>
      <c r="F17" s="48">
        <f t="shared" si="1"/>
        <v>1024.1199999999999</v>
      </c>
      <c r="G17" s="27"/>
      <c r="H17" s="48">
        <v>8.24</v>
      </c>
      <c r="I17" s="27"/>
      <c r="J17" s="50">
        <v>1010.54</v>
      </c>
      <c r="K17" s="28"/>
      <c r="L17" s="51">
        <v>5.34</v>
      </c>
      <c r="M17" s="28"/>
      <c r="N17" s="50" t="s">
        <v>50</v>
      </c>
      <c r="O17" s="19"/>
      <c r="P17" s="38" t="s">
        <v>57</v>
      </c>
      <c r="Q17" s="32"/>
      <c r="R17" s="32">
        <v>2.02</v>
      </c>
      <c r="S17" s="32"/>
    </row>
    <row r="18" spans="1:19" s="11" customFormat="1" ht="21" customHeight="1" x14ac:dyDescent="0.3">
      <c r="B18" s="70" t="s">
        <v>35</v>
      </c>
      <c r="C18" s="70"/>
      <c r="D18" s="20"/>
      <c r="E18" s="29">
        <v>9793</v>
      </c>
      <c r="F18" s="48">
        <f t="shared" si="1"/>
        <v>34.36</v>
      </c>
      <c r="G18" s="27"/>
      <c r="H18" s="48">
        <v>24.98</v>
      </c>
      <c r="I18" s="27"/>
      <c r="J18" s="50">
        <v>9.0500000000000007</v>
      </c>
      <c r="K18" s="28"/>
      <c r="L18" s="51">
        <v>0.03</v>
      </c>
      <c r="M18" s="28"/>
      <c r="N18" s="50">
        <v>0.3</v>
      </c>
      <c r="O18" s="19"/>
      <c r="P18" s="38" t="s">
        <v>44</v>
      </c>
      <c r="Q18" s="34">
        <f>SUM(Q5:Q17)</f>
        <v>82.238216999999992</v>
      </c>
      <c r="R18" s="32">
        <v>1.88</v>
      </c>
      <c r="S18" s="34">
        <f>SUM(S5:S16)</f>
        <v>5.3426520000000002</v>
      </c>
    </row>
    <row r="19" spans="1:19" s="11" customFormat="1" ht="21" customHeight="1" x14ac:dyDescent="0.3">
      <c r="B19" s="70" t="s">
        <v>36</v>
      </c>
      <c r="C19" s="70"/>
      <c r="D19" s="20"/>
      <c r="E19" s="29">
        <v>19309</v>
      </c>
      <c r="F19" s="48">
        <f t="shared" si="1"/>
        <v>124.13006213000001</v>
      </c>
      <c r="G19" s="27"/>
      <c r="H19" s="48">
        <f>43099349.09/1000000</f>
        <v>43.099349090000004</v>
      </c>
      <c r="I19" s="27"/>
      <c r="J19" s="50">
        <f>77389151.25/1000000</f>
        <v>77.389151249999998</v>
      </c>
      <c r="K19" s="28"/>
      <c r="L19" s="51">
        <f>1515029.69/1000000</f>
        <v>1.51502969</v>
      </c>
      <c r="M19" s="28"/>
      <c r="N19" s="50">
        <f>2126532.1/1000000</f>
        <v>2.1265320999999999</v>
      </c>
      <c r="O19" s="19"/>
      <c r="P19" s="38" t="s">
        <v>45</v>
      </c>
      <c r="Q19" s="32"/>
      <c r="R19" s="32">
        <v>1.9490000000000001</v>
      </c>
      <c r="S19" s="32"/>
    </row>
    <row r="20" spans="1:19" s="11" customFormat="1" ht="21" customHeight="1" x14ac:dyDescent="0.3">
      <c r="B20" s="70" t="s">
        <v>37</v>
      </c>
      <c r="C20" s="70"/>
      <c r="D20" s="20"/>
      <c r="E20" s="29">
        <v>6888</v>
      </c>
      <c r="F20" s="48">
        <f t="shared" si="1"/>
        <v>229.64470331000004</v>
      </c>
      <c r="G20" s="27"/>
      <c r="H20" s="48">
        <f>15058086.82/1000000</f>
        <v>15.05808682</v>
      </c>
      <c r="I20" s="27"/>
      <c r="J20" s="50">
        <f>209956515.86/1000000</f>
        <v>209.95651586000002</v>
      </c>
      <c r="K20" s="28"/>
      <c r="L20" s="51">
        <f>743790.34/1000000</f>
        <v>0.74379033999999999</v>
      </c>
      <c r="M20" s="28"/>
      <c r="N20" s="50">
        <f>3886310.29/1000000</f>
        <v>3.8863102899999999</v>
      </c>
      <c r="O20" s="19"/>
      <c r="P20" s="38" t="s">
        <v>46</v>
      </c>
      <c r="Q20" s="37" t="s">
        <v>58</v>
      </c>
      <c r="R20" s="32">
        <v>2.4809999999999999</v>
      </c>
      <c r="S20" s="32"/>
    </row>
    <row r="21" spans="1:19" s="11" customFormat="1" ht="3" customHeight="1" x14ac:dyDescent="0.3">
      <c r="A21" s="22"/>
      <c r="B21" s="22"/>
      <c r="C21" s="22"/>
      <c r="D21" s="23"/>
      <c r="E21" s="22"/>
      <c r="F21" s="24"/>
      <c r="G21" s="23"/>
      <c r="H21" s="24"/>
      <c r="I21" s="23"/>
      <c r="J21" s="25"/>
      <c r="K21" s="22"/>
      <c r="L21" s="22"/>
      <c r="M21" s="22"/>
      <c r="N21" s="25"/>
      <c r="O21" s="24"/>
      <c r="P21" s="22"/>
      <c r="Q21" s="32"/>
      <c r="R21" s="32">
        <v>2.6850000000000001</v>
      </c>
      <c r="S21" s="32"/>
    </row>
    <row r="22" spans="1:19" s="11" customFormat="1" ht="3" customHeight="1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32"/>
      <c r="R22" s="32">
        <v>2.4470000000000001</v>
      </c>
      <c r="S22" s="32"/>
    </row>
    <row r="23" spans="1:19" s="11" customFormat="1" ht="20.25" customHeight="1" x14ac:dyDescent="0.3">
      <c r="A23" s="26"/>
      <c r="B23" s="26" t="s">
        <v>27</v>
      </c>
      <c r="C23" s="26"/>
      <c r="D23" s="26"/>
      <c r="E23" s="26"/>
      <c r="F23" s="26"/>
      <c r="G23" s="26"/>
      <c r="H23" s="26"/>
      <c r="I23" s="26"/>
      <c r="J23" s="26"/>
      <c r="K23" s="26"/>
      <c r="L23" s="26" t="s">
        <v>52</v>
      </c>
      <c r="M23" s="26"/>
      <c r="N23" s="26"/>
      <c r="O23" s="26"/>
      <c r="P23" s="26"/>
      <c r="Q23" s="32">
        <v>25143</v>
      </c>
      <c r="R23" s="32">
        <v>2.2509999999999999</v>
      </c>
      <c r="S23" s="32"/>
    </row>
    <row r="24" spans="1:19" s="11" customFormat="1" ht="22.5" customHeight="1" x14ac:dyDescent="0.3">
      <c r="A24" s="26"/>
      <c r="B24" s="26" t="s">
        <v>28</v>
      </c>
      <c r="C24" s="26"/>
      <c r="D24" s="26"/>
      <c r="E24" s="26"/>
      <c r="F24" s="26"/>
      <c r="G24" s="26"/>
      <c r="H24" s="26"/>
      <c r="I24" s="26"/>
      <c r="L24" s="26" t="s">
        <v>53</v>
      </c>
      <c r="M24" s="26"/>
      <c r="N24" s="26"/>
      <c r="O24" s="26"/>
      <c r="P24" s="26"/>
      <c r="Q24" s="32">
        <v>5589</v>
      </c>
      <c r="R24" s="32">
        <v>2.3330000000000002</v>
      </c>
      <c r="S24" s="32"/>
    </row>
    <row r="25" spans="1:19" x14ac:dyDescent="0.3">
      <c r="B25" s="7"/>
      <c r="Q25" s="33"/>
      <c r="R25" s="33">
        <v>2.25</v>
      </c>
      <c r="S25" s="33"/>
    </row>
    <row r="26" spans="1:19" x14ac:dyDescent="0.3">
      <c r="Q26" s="33">
        <f>SUM(Q23:Q25)</f>
        <v>30732</v>
      </c>
      <c r="R26" s="33">
        <v>2.2120000000000002</v>
      </c>
      <c r="S26" s="33"/>
    </row>
    <row r="27" spans="1:19" x14ac:dyDescent="0.3">
      <c r="Q27" s="33"/>
      <c r="R27" s="33">
        <v>2.1150000000000002</v>
      </c>
      <c r="S27" s="33"/>
    </row>
    <row r="28" spans="1:19" x14ac:dyDescent="0.3">
      <c r="R28" s="7">
        <v>2.2120000000000002</v>
      </c>
    </row>
    <row r="30" spans="1:19" x14ac:dyDescent="0.3">
      <c r="R30" s="35">
        <f>SUM(R5:R29)</f>
        <v>1010.5369999999996</v>
      </c>
    </row>
  </sheetData>
  <mergeCells count="21">
    <mergeCell ref="B20:C20"/>
    <mergeCell ref="A9:D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78740157480314965" right="0.59055118110236227" top="1.181102362204724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 (2)</vt:lpstr>
      <vt:lpstr>'T-13.1 (2)'!Print_Area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2017-08-29T02:52:21Z</cp:lastPrinted>
  <dcterms:created xsi:type="dcterms:W3CDTF">2004-08-20T21:28:46Z</dcterms:created>
  <dcterms:modified xsi:type="dcterms:W3CDTF">2017-09-05T07:33:59Z</dcterms:modified>
</cp:coreProperties>
</file>