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1" sheetId="1" r:id="rId1"/>
  </sheets>
  <definedNames>
    <definedName name="_xlnm.Print_Area" localSheetId="0">'T-1.1'!$A$1:$W$23</definedName>
  </definedNames>
  <calcPr calcId="124519"/>
</workbook>
</file>

<file path=xl/calcChain.xml><?xml version="1.0" encoding="utf-8"?>
<calcChain xmlns="http://schemas.openxmlformats.org/spreadsheetml/2006/main">
  <c r="R20" i="1"/>
  <c r="P20"/>
  <c r="N20"/>
  <c r="J20"/>
  <c r="R19"/>
  <c r="L19"/>
  <c r="R18"/>
  <c r="P18"/>
  <c r="N18"/>
  <c r="L18"/>
  <c r="R17"/>
  <c r="P17"/>
  <c r="N17"/>
  <c r="R16"/>
  <c r="P16"/>
  <c r="L16"/>
  <c r="R15"/>
  <c r="N15"/>
  <c r="L15"/>
  <c r="J15"/>
  <c r="R14"/>
  <c r="P14"/>
  <c r="N14"/>
  <c r="L14"/>
  <c r="J14"/>
  <c r="R13"/>
  <c r="P13"/>
  <c r="N13"/>
  <c r="L13"/>
  <c r="J13"/>
  <c r="R12"/>
  <c r="P12"/>
  <c r="N12"/>
  <c r="L12"/>
  <c r="R11"/>
  <c r="P11"/>
  <c r="N11"/>
  <c r="L11"/>
  <c r="R10"/>
  <c r="P10"/>
  <c r="N10"/>
  <c r="L10"/>
  <c r="J10"/>
  <c r="I9"/>
  <c r="R9" s="1"/>
  <c r="H9"/>
  <c r="N9" s="1"/>
  <c r="G9"/>
  <c r="F9"/>
  <c r="L9" s="1"/>
  <c r="E9"/>
  <c r="P9" l="1"/>
</calcChain>
</file>

<file path=xl/sharedStrings.xml><?xml version="1.0" encoding="utf-8"?>
<sst xmlns="http://schemas.openxmlformats.org/spreadsheetml/2006/main" count="59" uniqueCount="51">
  <si>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</si>
  <si>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</si>
  <si>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</si>
  <si>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 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</si>
  <si>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</si>
  <si>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</si>
  <si>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</si>
  <si>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</si>
  <si>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</si>
  <si>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</si>
  <si>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Percentage  change (%)</t>
  </si>
  <si>
    <t>ของประชากร</t>
  </si>
  <si>
    <t>2555</t>
  </si>
  <si>
    <t>2556</t>
  </si>
  <si>
    <t>2557</t>
  </si>
  <si>
    <t>2558</t>
  </si>
  <si>
    <t>2559</t>
  </si>
  <si>
    <t>(ต่อ ตร. กม.)</t>
  </si>
  <si>
    <t xml:space="preserve"> (2012)</t>
  </si>
  <si>
    <t xml:space="preserve"> (2013)</t>
  </si>
  <si>
    <t xml:space="preserve"> (2014)</t>
  </si>
  <si>
    <t xml:space="preserve"> (2015)</t>
  </si>
  <si>
    <t xml:space="preserve"> (2016)</t>
  </si>
  <si>
    <t>Population density</t>
  </si>
  <si>
    <t>(per sq. km.)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</si>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</sst>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87" fontId="4" fillId="0" borderId="8" xfId="1" applyNumberFormat="1" applyFont="1" applyFill="1" applyBorder="1" applyAlignment="1"/>
    <xf numFmtId="4" fontId="4" fillId="0" borderId="7" xfId="0" applyNumberFormat="1" applyFont="1" applyBorder="1" applyAlignment="1"/>
    <xf numFmtId="2" fontId="4" fillId="0" borderId="0" xfId="0" applyNumberFormat="1" applyFont="1" applyBorder="1" applyAlignment="1"/>
    <xf numFmtId="2" fontId="4" fillId="0" borderId="7" xfId="0" applyNumberFormat="1" applyFont="1" applyBorder="1" applyAlignment="1"/>
    <xf numFmtId="2" fontId="4" fillId="0" borderId="4" xfId="0" applyNumberFormat="1" applyFont="1" applyBorder="1" applyAlignment="1"/>
    <xf numFmtId="2" fontId="4" fillId="0" borderId="3" xfId="0" applyNumberFormat="1" applyFont="1" applyBorder="1" applyAlignment="1"/>
    <xf numFmtId="2" fontId="4" fillId="0" borderId="2" xfId="0" applyNumberFormat="1" applyFont="1" applyBorder="1" applyAlignment="1"/>
    <xf numFmtId="0" fontId="6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187" fontId="2" fillId="0" borderId="9" xfId="1" applyNumberFormat="1" applyFont="1" applyBorder="1" applyAlignment="1"/>
    <xf numFmtId="4" fontId="2" fillId="0" borderId="7" xfId="0" applyNumberFormat="1" applyFont="1" applyBorder="1" applyAlignment="1"/>
    <xf numFmtId="2" fontId="2" fillId="0" borderId="0" xfId="0" applyNumberFormat="1" applyFont="1" applyBorder="1" applyAlignment="1"/>
    <xf numFmtId="2" fontId="2" fillId="0" borderId="7" xfId="0" applyNumberFormat="1" applyFont="1" applyBorder="1" applyAlignment="1"/>
    <xf numFmtId="2" fontId="2" fillId="0" borderId="4" xfId="0" applyNumberFormat="1" applyFont="1" applyBorder="1" applyAlignment="1"/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4" xfId="1" applyNumberFormat="1" applyFont="1" applyBorder="1" applyAlignment="1"/>
    <xf numFmtId="0" fontId="7" fillId="0" borderId="0" xfId="0" applyFont="1" applyBorder="1" applyAlignment="1"/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0</xdr:row>
      <xdr:rowOff>0</xdr:rowOff>
    </xdr:from>
    <xdr:to>
      <xdr:col>23</xdr:col>
      <xdr:colOff>57150</xdr:colOff>
      <xdr:row>23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363075" y="0"/>
          <a:ext cx="666750" cy="6734175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workbookViewId="0">
      <selection activeCell="N14" sqref="N14"/>
    </sheetView>
  </sheetViews>
  <sheetFormatPr defaultRowHeight="18.75"/>
  <cols>
    <col min="1" max="1" width="1.5703125" style="4" customWidth="1"/>
    <col min="2" max="2" width="6.42578125" style="4" customWidth="1"/>
    <col min="3" max="3" width="4.7109375" style="4" customWidth="1"/>
    <col min="4" max="4" width="4.42578125" style="4" customWidth="1"/>
    <col min="5" max="9" width="9.42578125" style="4" customWidth="1"/>
    <col min="10" max="10" width="7.5703125" style="4" customWidth="1"/>
    <col min="11" max="11" width="2" style="4" customWidth="1"/>
    <col min="12" max="12" width="7.5703125" style="4" customWidth="1"/>
    <col min="13" max="13" width="2" style="4" customWidth="1"/>
    <col min="14" max="14" width="7.5703125" style="4" customWidth="1"/>
    <col min="15" max="15" width="1.42578125" style="4" customWidth="1"/>
    <col min="16" max="16" width="7.140625" style="4" customWidth="1"/>
    <col min="17" max="17" width="2" style="4" customWidth="1"/>
    <col min="18" max="18" width="14" style="4" customWidth="1"/>
    <col min="19" max="19" width="2.140625" style="4" customWidth="1"/>
    <col min="20" max="20" width="1.42578125" style="4" customWidth="1"/>
    <col min="21" max="21" width="24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1" s="1" customFormat="1" ht="24.75" customHeight="1">
      <c r="B1" s="1" t="s">
        <v>0</v>
      </c>
      <c r="C1" s="2">
        <v>1.1000000000000001</v>
      </c>
      <c r="D1" s="1" t="s">
        <v>1</v>
      </c>
    </row>
    <row r="2" spans="1:21" s="1" customFormat="1" ht="24.75" customHeight="1">
      <c r="B2" s="1" t="s">
        <v>2</v>
      </c>
      <c r="C2" s="2">
        <v>1.1000000000000001</v>
      </c>
      <c r="D2" s="1" t="s">
        <v>3</v>
      </c>
    </row>
    <row r="3" spans="1:21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11" customFormat="1" ht="24.75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7"/>
      <c r="N4" s="7"/>
      <c r="O4" s="7"/>
      <c r="P4" s="7"/>
      <c r="Q4" s="8"/>
      <c r="R4" s="9" t="s">
        <v>7</v>
      </c>
      <c r="S4" s="8"/>
      <c r="T4" s="10" t="s">
        <v>8</v>
      </c>
      <c r="U4" s="10"/>
    </row>
    <row r="5" spans="1:21" s="11" customFormat="1" ht="24.75" customHeight="1">
      <c r="A5" s="12"/>
      <c r="B5" s="12"/>
      <c r="C5" s="12"/>
      <c r="D5" s="13"/>
      <c r="E5" s="14" t="s">
        <v>9</v>
      </c>
      <c r="F5" s="14"/>
      <c r="G5" s="14"/>
      <c r="H5" s="14"/>
      <c r="I5" s="15"/>
      <c r="J5" s="14" t="s">
        <v>10</v>
      </c>
      <c r="K5" s="14"/>
      <c r="L5" s="14"/>
      <c r="M5" s="14"/>
      <c r="N5" s="14"/>
      <c r="O5" s="14"/>
      <c r="P5" s="14"/>
      <c r="Q5" s="15"/>
      <c r="R5" s="16" t="s">
        <v>11</v>
      </c>
      <c r="S5" s="17"/>
      <c r="T5" s="18"/>
      <c r="U5" s="18"/>
    </row>
    <row r="6" spans="1:21" s="11" customFormat="1" ht="24.75" customHeight="1">
      <c r="A6" s="12"/>
      <c r="B6" s="12"/>
      <c r="C6" s="12"/>
      <c r="D6" s="13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 t="s">
        <v>13</v>
      </c>
      <c r="K6" s="21"/>
      <c r="L6" s="20" t="s">
        <v>14</v>
      </c>
      <c r="M6" s="21"/>
      <c r="N6" s="20" t="s">
        <v>15</v>
      </c>
      <c r="O6" s="21"/>
      <c r="P6" s="20" t="s">
        <v>16</v>
      </c>
      <c r="Q6" s="21"/>
      <c r="R6" s="16" t="s">
        <v>17</v>
      </c>
      <c r="S6" s="17"/>
      <c r="T6" s="18"/>
      <c r="U6" s="18"/>
    </row>
    <row r="7" spans="1:21" s="11" customFormat="1" ht="24.75" customHeight="1">
      <c r="A7" s="12"/>
      <c r="B7" s="12"/>
      <c r="C7" s="12"/>
      <c r="D7" s="13"/>
      <c r="E7" s="22" t="s">
        <v>18</v>
      </c>
      <c r="F7" s="22" t="s">
        <v>19</v>
      </c>
      <c r="G7" s="22" t="s">
        <v>20</v>
      </c>
      <c r="H7" s="22" t="s">
        <v>21</v>
      </c>
      <c r="I7" s="22" t="s">
        <v>22</v>
      </c>
      <c r="J7" s="23" t="s">
        <v>19</v>
      </c>
      <c r="K7" s="24"/>
      <c r="L7" s="23" t="s">
        <v>20</v>
      </c>
      <c r="M7" s="24"/>
      <c r="N7" s="23" t="s">
        <v>21</v>
      </c>
      <c r="O7" s="24"/>
      <c r="P7" s="23" t="s">
        <v>22</v>
      </c>
      <c r="Q7" s="24"/>
      <c r="R7" s="16" t="s">
        <v>23</v>
      </c>
      <c r="S7" s="17"/>
      <c r="T7" s="18"/>
      <c r="U7" s="18"/>
    </row>
    <row r="8" spans="1:21" s="11" customFormat="1" ht="24.75" customHeight="1">
      <c r="A8" s="25"/>
      <c r="B8" s="25"/>
      <c r="C8" s="25"/>
      <c r="D8" s="26"/>
      <c r="E8" s="27"/>
      <c r="F8" s="27"/>
      <c r="G8" s="27"/>
      <c r="H8" s="27"/>
      <c r="I8" s="27"/>
      <c r="J8" s="28"/>
      <c r="K8" s="29"/>
      <c r="L8" s="28"/>
      <c r="M8" s="29"/>
      <c r="N8" s="28"/>
      <c r="O8" s="30"/>
      <c r="P8" s="28"/>
      <c r="Q8" s="30"/>
      <c r="R8" s="31" t="s">
        <v>24</v>
      </c>
      <c r="S8" s="15"/>
      <c r="T8" s="32"/>
      <c r="U8" s="32"/>
    </row>
    <row r="9" spans="1:21" s="41" customFormat="1" ht="27" customHeight="1">
      <c r="A9" s="33" t="s">
        <v>25</v>
      </c>
      <c r="B9" s="33"/>
      <c r="C9" s="33"/>
      <c r="D9" s="33"/>
      <c r="E9" s="34">
        <f>SUM(E10:E20)</f>
        <v>514492</v>
      </c>
      <c r="F9" s="34">
        <f>SUM(F10:F20)</f>
        <v>518021</v>
      </c>
      <c r="G9" s="34">
        <f>SUM(G10:G20)</f>
        <v>520419</v>
      </c>
      <c r="H9" s="34">
        <f>SUM(H10:H20)</f>
        <v>522723</v>
      </c>
      <c r="I9" s="34">
        <f>SUM(I10:I20)</f>
        <v>523723</v>
      </c>
      <c r="J9" s="35">
        <v>0.68</v>
      </c>
      <c r="K9" s="36"/>
      <c r="L9" s="37">
        <f>SUM(G9-F9)/F9*100</f>
        <v>0.46291559608587296</v>
      </c>
      <c r="M9" s="36"/>
      <c r="N9" s="37">
        <f>SUM(H9-G9)/G9*100</f>
        <v>0.44272019276775065</v>
      </c>
      <c r="O9" s="38"/>
      <c r="P9" s="37">
        <f>SUM(I9-H9)/H9*100</f>
        <v>0.19130591154397264</v>
      </c>
      <c r="Q9" s="38"/>
      <c r="R9" s="39">
        <f>SUM(I9/3501.245)</f>
        <v>149.5819344261827</v>
      </c>
      <c r="S9" s="40"/>
      <c r="T9" s="33" t="s">
        <v>26</v>
      </c>
      <c r="U9" s="33"/>
    </row>
    <row r="10" spans="1:21" s="11" customFormat="1" ht="24.75" customHeight="1">
      <c r="A10" s="42"/>
      <c r="B10" s="43" t="s">
        <v>27</v>
      </c>
      <c r="C10" s="42"/>
      <c r="D10" s="42"/>
      <c r="E10" s="44">
        <v>119642</v>
      </c>
      <c r="F10" s="44">
        <v>119965</v>
      </c>
      <c r="G10" s="44">
        <v>120470</v>
      </c>
      <c r="H10" s="44">
        <v>121186</v>
      </c>
      <c r="I10" s="44">
        <v>121252</v>
      </c>
      <c r="J10" s="45">
        <f t="shared" ref="J10:J20" si="0">SUM(F10-E10)/E10*100</f>
        <v>0.26997208338208989</v>
      </c>
      <c r="K10" s="46"/>
      <c r="L10" s="47">
        <f t="shared" ref="L10:L19" si="1">SUM(G10-F10)/F10*100</f>
        <v>0.42095611219939144</v>
      </c>
      <c r="M10" s="46"/>
      <c r="N10" s="47">
        <f t="shared" ref="N10:N20" si="2">SUM(H10-G10)/G10*100</f>
        <v>0.59433883954511502</v>
      </c>
      <c r="O10" s="48"/>
      <c r="P10" s="47">
        <f t="shared" ref="P10:P20" si="3">SUM(I10-H10)/H10*100</f>
        <v>5.4461736504216658E-2</v>
      </c>
      <c r="Q10" s="48"/>
      <c r="R10" s="47">
        <f>SUM(I10/427.421)</f>
        <v>283.68283261702163</v>
      </c>
      <c r="S10" s="48"/>
      <c r="T10" s="43" t="s">
        <v>28</v>
      </c>
      <c r="U10" s="42"/>
    </row>
    <row r="11" spans="1:21" s="11" customFormat="1" ht="24.75" customHeight="1">
      <c r="A11" s="42"/>
      <c r="B11" s="49" t="s">
        <v>29</v>
      </c>
      <c r="C11" s="42"/>
      <c r="D11" s="49"/>
      <c r="E11" s="44">
        <v>35225</v>
      </c>
      <c r="F11" s="44">
        <v>35573</v>
      </c>
      <c r="G11" s="44">
        <v>35833</v>
      </c>
      <c r="H11" s="44">
        <v>35998</v>
      </c>
      <c r="I11" s="44">
        <v>36186</v>
      </c>
      <c r="J11" s="45">
        <v>0.98</v>
      </c>
      <c r="K11" s="46"/>
      <c r="L11" s="47">
        <f t="shared" si="1"/>
        <v>0.73089140640373318</v>
      </c>
      <c r="M11" s="46"/>
      <c r="N11" s="47">
        <f t="shared" si="2"/>
        <v>0.46046939971534623</v>
      </c>
      <c r="O11" s="48"/>
      <c r="P11" s="47">
        <f t="shared" si="3"/>
        <v>0.52225123617978775</v>
      </c>
      <c r="Q11" s="48"/>
      <c r="R11" s="47">
        <f>SUM(I11/255.856)</f>
        <v>141.43111750359577</v>
      </c>
      <c r="S11" s="48"/>
      <c r="T11" s="43" t="s">
        <v>30</v>
      </c>
      <c r="U11" s="42"/>
    </row>
    <row r="12" spans="1:21" s="11" customFormat="1" ht="24.75" customHeight="1">
      <c r="A12" s="42"/>
      <c r="B12" s="49" t="s">
        <v>31</v>
      </c>
      <c r="C12" s="42"/>
      <c r="D12" s="49"/>
      <c r="E12" s="44">
        <v>44384</v>
      </c>
      <c r="F12" s="44">
        <v>44667</v>
      </c>
      <c r="G12" s="44">
        <v>44734</v>
      </c>
      <c r="H12" s="44">
        <v>44836</v>
      </c>
      <c r="I12" s="44">
        <v>44968</v>
      </c>
      <c r="J12" s="45">
        <v>0.63</v>
      </c>
      <c r="K12" s="46"/>
      <c r="L12" s="47">
        <f t="shared" si="1"/>
        <v>0.14999888060536862</v>
      </c>
      <c r="M12" s="46"/>
      <c r="N12" s="47">
        <f t="shared" si="2"/>
        <v>0.22801448562614568</v>
      </c>
      <c r="O12" s="48"/>
      <c r="P12" s="47">
        <f t="shared" si="3"/>
        <v>0.29440628066732089</v>
      </c>
      <c r="Q12" s="48"/>
      <c r="R12" s="47">
        <f>SUM(I12/260.115)</f>
        <v>172.8773811583338</v>
      </c>
      <c r="S12" s="48"/>
      <c r="T12" s="43" t="s">
        <v>32</v>
      </c>
      <c r="U12" s="42"/>
    </row>
    <row r="13" spans="1:21" s="11" customFormat="1" ht="24.75" customHeight="1">
      <c r="A13" s="42"/>
      <c r="B13" s="49" t="s">
        <v>33</v>
      </c>
      <c r="C13" s="42"/>
      <c r="D13" s="49"/>
      <c r="E13" s="44">
        <v>30987</v>
      </c>
      <c r="F13" s="44">
        <v>31292</v>
      </c>
      <c r="G13" s="44">
        <v>31524</v>
      </c>
      <c r="H13" s="44">
        <v>31683</v>
      </c>
      <c r="I13" s="44">
        <v>31840</v>
      </c>
      <c r="J13" s="45">
        <f t="shared" si="0"/>
        <v>0.98428373188756568</v>
      </c>
      <c r="K13" s="46"/>
      <c r="L13" s="47">
        <f t="shared" si="1"/>
        <v>0.7414035536239294</v>
      </c>
      <c r="M13" s="46"/>
      <c r="N13" s="47">
        <f>SUM(H13-G13)/G13*100</f>
        <v>0.50437761705367334</v>
      </c>
      <c r="O13" s="48"/>
      <c r="P13" s="47">
        <f>SUM(I13-H13)/H13*100</f>
        <v>0.49553388252375097</v>
      </c>
      <c r="Q13" s="48"/>
      <c r="R13" s="47">
        <f>SUM(I13/264.26)</f>
        <v>120.48739877393477</v>
      </c>
      <c r="S13" s="48"/>
      <c r="T13" s="43" t="s">
        <v>34</v>
      </c>
      <c r="U13" s="42"/>
    </row>
    <row r="14" spans="1:21" s="11" customFormat="1" ht="24.75" customHeight="1">
      <c r="A14" s="42"/>
      <c r="B14" s="49" t="s">
        <v>35</v>
      </c>
      <c r="C14" s="42"/>
      <c r="D14" s="49"/>
      <c r="E14" s="44">
        <v>83452</v>
      </c>
      <c r="F14" s="44">
        <v>83877</v>
      </c>
      <c r="G14" s="44">
        <v>84047</v>
      </c>
      <c r="H14" s="44">
        <v>84313</v>
      </c>
      <c r="I14" s="44">
        <v>84497</v>
      </c>
      <c r="J14" s="45">
        <f t="shared" si="0"/>
        <v>0.50927479269520204</v>
      </c>
      <c r="K14" s="46"/>
      <c r="L14" s="47">
        <f t="shared" si="1"/>
        <v>0.20267773048630733</v>
      </c>
      <c r="M14" s="46"/>
      <c r="N14" s="47">
        <f t="shared" si="2"/>
        <v>0.31648958320939474</v>
      </c>
      <c r="O14" s="48"/>
      <c r="P14" s="47">
        <f t="shared" si="3"/>
        <v>0.21823443597072811</v>
      </c>
      <c r="Q14" s="48"/>
      <c r="R14" s="47">
        <f>SUM(I14/530.73)</f>
        <v>159.20901399958547</v>
      </c>
      <c r="S14" s="48"/>
      <c r="T14" s="43" t="s">
        <v>36</v>
      </c>
      <c r="U14" s="42"/>
    </row>
    <row r="15" spans="1:21" s="11" customFormat="1" ht="24.75" customHeight="1">
      <c r="A15" s="50"/>
      <c r="B15" s="49" t="s">
        <v>37</v>
      </c>
      <c r="C15" s="50"/>
      <c r="D15" s="51"/>
      <c r="E15" s="44">
        <v>50685</v>
      </c>
      <c r="F15" s="44">
        <v>50884</v>
      </c>
      <c r="G15" s="44">
        <v>51083</v>
      </c>
      <c r="H15" s="44">
        <v>51199</v>
      </c>
      <c r="I15" s="44">
        <v>50931</v>
      </c>
      <c r="J15" s="45">
        <f t="shared" si="0"/>
        <v>0.39262109105257964</v>
      </c>
      <c r="K15" s="46"/>
      <c r="L15" s="47">
        <f t="shared" si="1"/>
        <v>0.3910856064774782</v>
      </c>
      <c r="M15" s="46"/>
      <c r="N15" s="47">
        <f t="shared" si="2"/>
        <v>0.22708141651821542</v>
      </c>
      <c r="O15" s="48"/>
      <c r="P15" s="47">
        <v>-0.53</v>
      </c>
      <c r="Q15" s="48"/>
      <c r="R15" s="47">
        <f>SUM(I15/433.274)</f>
        <v>117.54917211741299</v>
      </c>
      <c r="S15" s="48"/>
      <c r="T15" s="43" t="s">
        <v>38</v>
      </c>
      <c r="U15" s="42"/>
    </row>
    <row r="16" spans="1:21" s="11" customFormat="1" ht="24.75" customHeight="1">
      <c r="A16" s="50"/>
      <c r="B16" s="49" t="s">
        <v>39</v>
      </c>
      <c r="C16" s="50"/>
      <c r="D16" s="51"/>
      <c r="E16" s="44">
        <v>17475</v>
      </c>
      <c r="F16" s="44">
        <v>17731</v>
      </c>
      <c r="G16" s="44">
        <v>17877</v>
      </c>
      <c r="H16" s="44">
        <v>17946</v>
      </c>
      <c r="I16" s="44">
        <v>17959</v>
      </c>
      <c r="J16" s="45">
        <v>1.44</v>
      </c>
      <c r="K16" s="46"/>
      <c r="L16" s="47">
        <f t="shared" si="1"/>
        <v>0.82341661496813479</v>
      </c>
      <c r="M16" s="46"/>
      <c r="N16" s="47">
        <v>0.38</v>
      </c>
      <c r="O16" s="48"/>
      <c r="P16" s="47">
        <f t="shared" si="3"/>
        <v>7.2439540844756484E-2</v>
      </c>
      <c r="Q16" s="48"/>
      <c r="R16" s="47">
        <f>SUM(I16/218.504)</f>
        <v>82.190715044118193</v>
      </c>
      <c r="S16" s="48"/>
      <c r="T16" s="43" t="s">
        <v>40</v>
      </c>
      <c r="U16" s="42"/>
    </row>
    <row r="17" spans="1:21" s="11" customFormat="1" ht="24.75" customHeight="1">
      <c r="A17" s="50"/>
      <c r="B17" s="49" t="s">
        <v>41</v>
      </c>
      <c r="C17" s="50"/>
      <c r="D17" s="51"/>
      <c r="E17" s="44">
        <v>46555</v>
      </c>
      <c r="F17" s="44">
        <v>47041</v>
      </c>
      <c r="G17" s="44">
        <v>47312</v>
      </c>
      <c r="H17" s="44">
        <v>47550</v>
      </c>
      <c r="I17" s="44">
        <v>47713</v>
      </c>
      <c r="J17" s="45">
        <v>1.03</v>
      </c>
      <c r="K17" s="46"/>
      <c r="L17" s="47">
        <v>0.56999999999999995</v>
      </c>
      <c r="M17" s="46"/>
      <c r="N17" s="47">
        <f t="shared" si="2"/>
        <v>0.50304362529590796</v>
      </c>
      <c r="O17" s="48"/>
      <c r="P17" s="47">
        <f t="shared" si="3"/>
        <v>0.34279705573080965</v>
      </c>
      <c r="Q17" s="48"/>
      <c r="R17" s="47">
        <f>SUM(I17/380.048)</f>
        <v>125.54466804193154</v>
      </c>
      <c r="S17" s="48"/>
      <c r="T17" s="43" t="s">
        <v>42</v>
      </c>
      <c r="U17" s="42"/>
    </row>
    <row r="18" spans="1:21" s="11" customFormat="1" ht="24.75" customHeight="1">
      <c r="A18" s="50"/>
      <c r="B18" s="49" t="s">
        <v>43</v>
      </c>
      <c r="C18" s="50"/>
      <c r="D18" s="51"/>
      <c r="E18" s="44">
        <v>25606</v>
      </c>
      <c r="F18" s="44">
        <v>25738</v>
      </c>
      <c r="G18" s="44">
        <v>25844</v>
      </c>
      <c r="H18" s="44">
        <v>25872</v>
      </c>
      <c r="I18" s="44">
        <v>25953</v>
      </c>
      <c r="J18" s="45">
        <v>0.51</v>
      </c>
      <c r="K18" s="46"/>
      <c r="L18" s="47">
        <f t="shared" si="1"/>
        <v>0.41184241199782423</v>
      </c>
      <c r="M18" s="46"/>
      <c r="N18" s="47">
        <f t="shared" si="2"/>
        <v>0.10834236186348861</v>
      </c>
      <c r="O18" s="48"/>
      <c r="P18" s="47">
        <f t="shared" si="3"/>
        <v>0.31307977736549164</v>
      </c>
      <c r="Q18" s="48"/>
      <c r="R18" s="47">
        <f>SUM(I18/119)</f>
        <v>218.0924369747899</v>
      </c>
      <c r="S18" s="48"/>
      <c r="T18" s="43" t="s">
        <v>44</v>
      </c>
      <c r="U18" s="42"/>
    </row>
    <row r="19" spans="1:21" s="11" customFormat="1" ht="24.75" customHeight="1">
      <c r="A19" s="50"/>
      <c r="B19" s="49" t="s">
        <v>45</v>
      </c>
      <c r="C19" s="50"/>
      <c r="D19" s="51"/>
      <c r="E19" s="44">
        <v>34251</v>
      </c>
      <c r="F19" s="44">
        <v>34882</v>
      </c>
      <c r="G19" s="44">
        <v>35056</v>
      </c>
      <c r="H19" s="44">
        <v>35433</v>
      </c>
      <c r="I19" s="44">
        <v>35787</v>
      </c>
      <c r="J19" s="45">
        <v>1.81</v>
      </c>
      <c r="K19" s="46"/>
      <c r="L19" s="47">
        <f t="shared" si="1"/>
        <v>0.49882460868069489</v>
      </c>
      <c r="M19" s="46"/>
      <c r="N19" s="47">
        <v>1.06</v>
      </c>
      <c r="O19" s="48"/>
      <c r="P19" s="47">
        <v>0.99</v>
      </c>
      <c r="Q19" s="48"/>
      <c r="R19" s="47">
        <f>SUM(I19/386.404)</f>
        <v>92.615500874732149</v>
      </c>
      <c r="S19" s="48"/>
      <c r="T19" s="43" t="s">
        <v>46</v>
      </c>
      <c r="U19" s="42"/>
    </row>
    <row r="20" spans="1:21" s="11" customFormat="1" ht="24.75" customHeight="1">
      <c r="A20" s="43"/>
      <c r="B20" s="43" t="s">
        <v>47</v>
      </c>
      <c r="C20" s="43"/>
      <c r="D20" s="43"/>
      <c r="E20" s="44">
        <v>26230</v>
      </c>
      <c r="F20" s="44">
        <v>26371</v>
      </c>
      <c r="G20" s="52">
        <v>26639</v>
      </c>
      <c r="H20" s="44">
        <v>26707</v>
      </c>
      <c r="I20" s="44">
        <v>26637</v>
      </c>
      <c r="J20" s="45">
        <f t="shared" si="0"/>
        <v>0.53755242089210831</v>
      </c>
      <c r="K20" s="43"/>
      <c r="L20" s="47">
        <v>1.01</v>
      </c>
      <c r="M20" s="43"/>
      <c r="N20" s="47">
        <f t="shared" si="2"/>
        <v>0.25526483726866628</v>
      </c>
      <c r="O20" s="49"/>
      <c r="P20" s="47">
        <f t="shared" si="3"/>
        <v>-0.2621035683528663</v>
      </c>
      <c r="Q20" s="49"/>
      <c r="R20" s="47">
        <f>SUM(I20/225.631)</f>
        <v>118.05558633343823</v>
      </c>
      <c r="S20" s="48"/>
      <c r="T20" s="43" t="s">
        <v>48</v>
      </c>
      <c r="U20" s="53"/>
    </row>
    <row r="21" spans="1:21" s="11" customFormat="1" ht="6.75" customHeight="1">
      <c r="A21" s="54"/>
      <c r="B21" s="54"/>
      <c r="C21" s="54"/>
      <c r="D21" s="55"/>
      <c r="E21" s="55"/>
      <c r="F21" s="55"/>
      <c r="G21" s="55"/>
      <c r="H21" s="55"/>
      <c r="I21" s="55"/>
      <c r="J21" s="54"/>
      <c r="K21" s="55"/>
      <c r="L21" s="54"/>
      <c r="M21" s="55"/>
      <c r="N21" s="54"/>
      <c r="O21" s="55"/>
      <c r="P21" s="54"/>
      <c r="Q21" s="55"/>
      <c r="R21" s="56"/>
      <c r="S21" s="55"/>
      <c r="T21" s="54"/>
      <c r="U21" s="54"/>
    </row>
    <row r="22" spans="1:21" s="11" customFormat="1" ht="17.25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s="11" customFormat="1" ht="17.25">
      <c r="A23" s="57"/>
      <c r="B23" s="57" t="s">
        <v>50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</sheetData>
  <mergeCells count="21">
    <mergeCell ref="R8:S8"/>
    <mergeCell ref="A9:D9"/>
    <mergeCell ref="T9:U9"/>
    <mergeCell ref="N6:O6"/>
    <mergeCell ref="P6:Q6"/>
    <mergeCell ref="R6:S6"/>
    <mergeCell ref="J7:K7"/>
    <mergeCell ref="L7:M7"/>
    <mergeCell ref="N7:O7"/>
    <mergeCell ref="P7:Q7"/>
    <mergeCell ref="R7:S7"/>
    <mergeCell ref="A4:D8"/>
    <mergeCell ref="E4:I4"/>
    <mergeCell ref="J4:Q4"/>
    <mergeCell ref="R4:S4"/>
    <mergeCell ref="T4:U8"/>
    <mergeCell ref="E5:I5"/>
    <mergeCell ref="J5:Q5"/>
    <mergeCell ref="R5:S5"/>
    <mergeCell ref="J6:K6"/>
    <mergeCell ref="L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2017-10-02T03:43:57Z</dcterms:created>
  <dcterms:modified xsi:type="dcterms:W3CDTF">2017-10-02T03:44:43Z</dcterms:modified>
</cp:coreProperties>
</file>