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395" tabRatio="656" activeTab="1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'T-18.1'!$A$1:$T$45</definedName>
    <definedName name="_xlnm.Print_Area" localSheetId="1">'T-18.2'!$A$1:$T$23</definedName>
    <definedName name="_xlnm.Print_Area" localSheetId="2">'T-18.3'!$A$1:$O$44</definedName>
    <definedName name="_xlnm.Print_Area" localSheetId="3">'T-18.4'!$A$1:$O$31</definedName>
    <definedName name="_xlnm.Print_Area" localSheetId="4">'T-18.5'!$A$1:$J$25</definedName>
  </definedNames>
  <calcPr calcId="124519"/>
</workbook>
</file>

<file path=xl/calcChain.xml><?xml version="1.0" encoding="utf-8"?>
<calcChain xmlns="http://schemas.openxmlformats.org/spreadsheetml/2006/main">
  <c r="K38" i="21"/>
  <c r="K35"/>
  <c r="J38"/>
  <c r="J35"/>
  <c r="I38"/>
  <c r="I35"/>
  <c r="H38"/>
  <c r="H35"/>
  <c r="G38"/>
  <c r="G35"/>
  <c r="F38"/>
  <c r="F35"/>
  <c r="K22"/>
  <c r="K21"/>
  <c r="K20"/>
  <c r="K19"/>
  <c r="K18"/>
  <c r="J22"/>
  <c r="J21"/>
  <c r="J20"/>
  <c r="J19"/>
  <c r="J18"/>
  <c r="I22"/>
  <c r="I21"/>
  <c r="I20"/>
  <c r="I19"/>
  <c r="I18"/>
  <c r="K11"/>
  <c r="J11"/>
  <c r="I11"/>
  <c r="H11"/>
  <c r="G11"/>
  <c r="H22"/>
  <c r="H21"/>
  <c r="H20"/>
  <c r="H19"/>
  <c r="H18"/>
  <c r="G22"/>
  <c r="G21"/>
  <c r="G20"/>
  <c r="G19"/>
  <c r="G18"/>
  <c r="F22"/>
  <c r="F21"/>
  <c r="F20"/>
  <c r="F19"/>
  <c r="F18"/>
  <c r="K16"/>
  <c r="J16"/>
  <c r="I16"/>
  <c r="H16"/>
  <c r="F11"/>
  <c r="G16"/>
  <c r="F16"/>
  <c r="K15"/>
  <c r="J15"/>
  <c r="I15"/>
  <c r="H15"/>
  <c r="G15"/>
  <c r="K14"/>
  <c r="J14"/>
  <c r="I14"/>
  <c r="H14"/>
  <c r="G14"/>
  <c r="K12"/>
  <c r="J12"/>
  <c r="I12"/>
  <c r="H12"/>
  <c r="F15"/>
  <c r="F14"/>
  <c r="F12"/>
  <c r="G12"/>
  <c r="F18" i="24"/>
</calcChain>
</file>

<file path=xl/sharedStrings.xml><?xml version="1.0" encoding="utf-8"?>
<sst xmlns="http://schemas.openxmlformats.org/spreadsheetml/2006/main" count="529" uniqueCount="190">
  <si>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</si>
  <si>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</si>
  <si>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</si>
  <si>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</si>
  <si>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</si>
  <si>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</si>
  <si>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</si>
  <si>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</si>
  <si>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</si>
  <si>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</si>
  <si>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</si>
  <si>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</si>
  <si>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</si>
  <si>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</si>
  <si>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</si>
  <si>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</si>
  <si>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</si>
  <si>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</si>
  <si>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</si>
  <si>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</si>
  <si>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</si>
  <si>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</si>
  <si>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</si>
  <si>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</si>
  <si>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</si>
  <si>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</si>
  <si>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</si>
  <si>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</si>
  <si>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</si>
  <si>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</si>
  <si>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</si>
  <si>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</si>
  <si>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</si>
  <si>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</si>
  <si>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</si>
  <si>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</si>
  <si>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</si>
  <si>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</si>
  <si>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</si>
  <si>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</si>
  <si>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</si>
  <si>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</si>
  <si>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</si>
  <si>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</si>
  <si>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</si>
  <si>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</si>
  <si>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</si>
  <si>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</si>
  <si>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</si>
  <si>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</si>
  <si>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</si>
  <si>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</si>
  <si>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</si>
  <si>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</si>
  <si>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</si>
  <si>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</si>
  <si>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</si>
  <si>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</si>
  <si>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</si>
  <si>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</si>
  <si>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</si>
  <si>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</si>
  <si>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</si>
  <si>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</si>
  <si>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</si>
  <si>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</si>
  <si>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</si>
  <si>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</si>
  <si>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</si>
  <si>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</si>
  <si>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</si>
  <si>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</si>
  <si>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</si>
  <si>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</si>
  <si>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</si>
  <si>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</si>
  <si>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</si>
  <si>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</si>
  <si>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</si>
  <si>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</si>
  <si>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</si>
  <si>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</si>
  <si>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</si>
  <si>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</si>
  <si>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</si>
  <si>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</si>
  <si>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</si>
  <si>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</si>
  <si>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</si>
  <si>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</si>
  <si>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</si>
  <si>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</si>
  <si>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</si>
  <si>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</si>
  <si>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</si>
  <si>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</si>
  <si>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</si>
  <si>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</si>
  <si>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</si>
  <si>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</si>
  <si>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</si>
  <si>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</si>
  <si>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</si>
  <si>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ภาคเหนือ</t>
  </si>
  <si>
    <t>North Region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</si>
  <si>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</si>
  <si>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</si>
  <si>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</si>
  <si>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</si>
  <si>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</si>
  <si>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</si>
  <si>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</si>
  <si>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</si>
  <si>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</si>
  <si>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</si>
  <si>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</si>
  <si>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</si>
  <si>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 province</t>
  </si>
  <si>
    <t>Sukhothai province</t>
  </si>
  <si>
    <t>เงินรับฝาก และเงินให้สินเชื่อของธนาคารพาณิชย์ เป็นรายจังหวัด ภาค เหนือ พ.ศ. 2559</t>
  </si>
  <si>
    <t>Deposits and Credits of Commercial Bank by Province of North Region: 2016</t>
  </si>
  <si>
    <t>จังหวัดพิษณุโลก</t>
  </si>
  <si>
    <t>Phitsanulok province</t>
  </si>
  <si>
    <t>จังหวัดพิจิตร</t>
  </si>
  <si>
    <t>Phichit province</t>
  </si>
  <si>
    <t>จังหวัดเพชรบูรณ์</t>
  </si>
  <si>
    <t>Phetchabun province</t>
  </si>
  <si>
    <t>เงินรับฝาก และเงินให้สินเชื่อของธนาคารพาณิชย์ เป็นรายจังหวัด ภาค เหนือ พ.ศ. 2559 (ต่อ)</t>
  </si>
  <si>
    <t>Deposits and Credits of Commercial Bank by Province of North Region: 2016 (Cont.)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</si>
  <si>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</si>
  <si>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</si>
  <si>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</si>
  <si>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</si>
  <si>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</si>
  <si>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</si>
  <si>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</si>
  <si>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</si>
  <si>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</si>
  <si>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</si>
  <si>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เงินรับฝาก และเงินให้สินเชื่อของธนาคารพาณิชย์ พ.ศ. 2550 - 2559</t>
  </si>
  <si>
    <t>Deposits and Credits of Commercial Bank: 2007 - 2016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</si>
  <si>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</si>
  <si>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</si>
  <si>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</si>
  <si>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</si>
  <si>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</si>
  <si>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</si>
  <si>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</si>
  <si>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</si>
  <si>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</si>
  <si>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</si>
  <si>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</si>
  <si>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</si>
  <si>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</si>
  <si>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</si>
  <si>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</si>
  <si>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>Muang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</si>
  <si>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</si>
  <si>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</si>
  <si>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</si>
  <si>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</si>
  <si>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</si>
  <si>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</si>
  <si>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</si>
  <si>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</si>
  <si>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</si>
  <si>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</si>
  <si>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</si>
  <si>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 (ต่อ)</t>
  </si>
  <si>
    <t>Branches, Deposit, Withdrawals and Deposit Outstandings of The Government Saving Bank by Type and District: 2016 (Cont.)</t>
  </si>
  <si>
    <t>อำเภอขุนตาล</t>
  </si>
  <si>
    <t>Khun Tan district</t>
  </si>
  <si>
    <t>อำเภอแม่ฟ้าหลวง</t>
  </si>
  <si>
    <t>Mae Fa Luang district</t>
  </si>
  <si>
    <t>อำเภอแม่ลาว</t>
  </si>
  <si>
    <t>Mae Lao district</t>
  </si>
  <si>
    <t>อำเภอเวียงเชียงรุ้ง</t>
  </si>
  <si>
    <t>Wiang Chiang Rung district</t>
  </si>
  <si>
    <t>อำเภอดอยหลวง</t>
  </si>
  <si>
    <t>Doi Luang district</t>
  </si>
  <si>
    <t xml:space="preserve">     ที่มา:  ธนาคารออมสิน ภาค 9 จังหวัดเชียงราย</t>
  </si>
  <si>
    <t xml:space="preserve"> Source:  Government Saving Bank, Regional Office No. 9 , Chiang Rai</t>
  </si>
  <si>
    <t xml:space="preserve">     ที่มา:  สำนักงานสหกรณ์จังหวัดเชียงราย</t>
  </si>
  <si>
    <t xml:space="preserve"> Source:  Chiang Rai Provincial Cooperative Office</t>
  </si>
  <si>
    <t>สหกรณ์ จำแนกตามประเภทสหกรณ์ เป็นรายอำเภอ พ.ศ. 2559</t>
  </si>
  <si>
    <t>Cooperatives by Type of Cooperatives and District: 2016</t>
  </si>
  <si>
    <t>Wiang Kaen district</t>
  </si>
  <si>
    <t>สถิติการรับประกันชีวิต พ.ศ. 2550 - 2559</t>
  </si>
  <si>
    <t>Statistics of Life Insurance Business: 2007 - 2016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</si>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</sst>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.00_ ;\-#,##0.00\ "/>
    <numFmt numFmtId="189" formatCode="#,##0_ ;\-#,##0\ "/>
    <numFmt numFmtId="190" formatCode="#,##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10" xfId="0" applyFont="1" applyBorder="1"/>
    <xf numFmtId="0" fontId="7" fillId="0" borderId="3" xfId="0" applyFont="1" applyBorder="1"/>
    <xf numFmtId="0" fontId="5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3" fontId="3" fillId="0" borderId="4" xfId="0" applyNumberFormat="1" applyFont="1" applyBorder="1" applyAlignment="1">
      <alignment horizontal="right" indent="3"/>
    </xf>
    <xf numFmtId="3" fontId="4" fillId="0" borderId="4" xfId="0" applyNumberFormat="1" applyFont="1" applyBorder="1" applyAlignment="1">
      <alignment horizontal="right" indent="3"/>
    </xf>
    <xf numFmtId="3" fontId="4" fillId="0" borderId="0" xfId="0" applyNumberFormat="1" applyFont="1" applyBorder="1" applyAlignment="1">
      <alignment horizontal="right" indent="3"/>
    </xf>
    <xf numFmtId="3" fontId="4" fillId="0" borderId="6" xfId="0" applyNumberFormat="1" applyFont="1" applyBorder="1" applyAlignment="1">
      <alignment horizontal="right" indent="3"/>
    </xf>
    <xf numFmtId="3" fontId="4" fillId="0" borderId="1" xfId="0" applyNumberFormat="1" applyFont="1" applyBorder="1" applyAlignment="1">
      <alignment horizontal="right" indent="3"/>
    </xf>
    <xf numFmtId="3" fontId="6" fillId="0" borderId="0" xfId="1" applyNumberFormat="1" applyFont="1" applyBorder="1" applyAlignment="1">
      <alignment horizontal="right" indent="6"/>
    </xf>
    <xf numFmtId="3" fontId="6" fillId="0" borderId="5" xfId="1" applyNumberFormat="1" applyFont="1" applyBorder="1" applyAlignment="1">
      <alignment horizontal="right" indent="6"/>
    </xf>
    <xf numFmtId="189" fontId="6" fillId="0" borderId="0" xfId="1" applyNumberFormat="1" applyFont="1" applyBorder="1" applyAlignment="1">
      <alignment horizontal="right" indent="6"/>
    </xf>
    <xf numFmtId="0" fontId="4" fillId="0" borderId="5" xfId="0" applyFont="1" applyBorder="1"/>
    <xf numFmtId="3" fontId="4" fillId="0" borderId="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9" xfId="0" applyNumberFormat="1" applyFont="1" applyBorder="1" applyAlignment="1">
      <alignment horizontal="right" vertical="center" indent="1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/>
    <xf numFmtId="0" fontId="4" fillId="0" borderId="7" xfId="0" applyFont="1" applyBorder="1" applyAlignment="1"/>
    <xf numFmtId="0" fontId="4" fillId="0" borderId="0" xfId="0" applyFont="1" applyAlignment="1"/>
    <xf numFmtId="0" fontId="6" fillId="0" borderId="0" xfId="0" applyFont="1" applyAlignment="1"/>
    <xf numFmtId="3" fontId="4" fillId="0" borderId="4" xfId="0" applyNumberFormat="1" applyFont="1" applyBorder="1" applyAlignment="1">
      <alignment horizontal="right" vertical="center" indent="2"/>
    </xf>
    <xf numFmtId="3" fontId="4" fillId="0" borderId="4" xfId="0" applyNumberFormat="1" applyFont="1" applyBorder="1" applyAlignment="1">
      <alignment horizontal="right" vertical="center" indent="3"/>
    </xf>
    <xf numFmtId="0" fontId="4" fillId="0" borderId="6" xfId="0" applyFont="1" applyBorder="1" applyAlignment="1">
      <alignment horizontal="right" indent="3"/>
    </xf>
    <xf numFmtId="3" fontId="6" fillId="0" borderId="4" xfId="0" applyNumberFormat="1" applyFont="1" applyBorder="1" applyAlignment="1">
      <alignment horizontal="right" indent="6"/>
    </xf>
    <xf numFmtId="3" fontId="6" fillId="0" borderId="0" xfId="0" applyNumberFormat="1" applyFont="1" applyBorder="1" applyAlignment="1">
      <alignment horizontal="right" indent="6"/>
    </xf>
    <xf numFmtId="3" fontId="6" fillId="0" borderId="5" xfId="0" applyNumberFormat="1" applyFont="1" applyBorder="1" applyAlignment="1">
      <alignment horizontal="right" indent="6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9" fontId="4" fillId="0" borderId="4" xfId="0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189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right" vertical="center" indent="2"/>
    </xf>
    <xf numFmtId="3" fontId="4" fillId="0" borderId="4" xfId="1" applyNumberFormat="1" applyFont="1" applyBorder="1" applyAlignment="1">
      <alignment horizontal="right" vertical="center" indent="2"/>
    </xf>
    <xf numFmtId="3" fontId="4" fillId="0" borderId="4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right" vertical="center" indent="3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6" fillId="0" borderId="4" xfId="1" applyNumberFormat="1" applyFont="1" applyBorder="1" applyAlignment="1">
      <alignment horizontal="right" indent="5"/>
    </xf>
    <xf numFmtId="3" fontId="6" fillId="0" borderId="4" xfId="0" applyNumberFormat="1" applyFont="1" applyBorder="1" applyAlignment="1">
      <alignment horizontal="right" indent="5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/>
    <xf numFmtId="0" fontId="4" fillId="0" borderId="4" xfId="0" applyFont="1" applyBorder="1" applyAlignment="1">
      <alignment horizontal="right"/>
    </xf>
    <xf numFmtId="1" fontId="3" fillId="0" borderId="4" xfId="0" applyNumberFormat="1" applyFont="1" applyBorder="1" applyAlignment="1">
      <alignment horizontal="right" indent="2"/>
    </xf>
    <xf numFmtId="190" fontId="3" fillId="0" borderId="9" xfId="0" applyNumberFormat="1" applyFont="1" applyBorder="1" applyAlignment="1">
      <alignment horizontal="right" indent="2"/>
    </xf>
    <xf numFmtId="190" fontId="3" fillId="0" borderId="4" xfId="0" applyNumberFormat="1" applyFont="1" applyBorder="1" applyAlignment="1">
      <alignment horizontal="right" indent="2"/>
    </xf>
    <xf numFmtId="0" fontId="3" fillId="0" borderId="9" xfId="0" applyFont="1" applyBorder="1" applyAlignment="1">
      <alignment horizontal="center"/>
    </xf>
    <xf numFmtId="1" fontId="4" fillId="0" borderId="4" xfId="0" applyNumberFormat="1" applyFont="1" applyBorder="1" applyAlignment="1">
      <alignment horizontal="right" indent="2"/>
    </xf>
    <xf numFmtId="190" fontId="4" fillId="0" borderId="9" xfId="0" applyNumberFormat="1" applyFont="1" applyBorder="1" applyAlignment="1">
      <alignment horizontal="right" indent="2"/>
    </xf>
    <xf numFmtId="190" fontId="4" fillId="0" borderId="4" xfId="0" applyNumberFormat="1" applyFont="1" applyBorder="1" applyAlignment="1">
      <alignment horizontal="right" indent="2"/>
    </xf>
    <xf numFmtId="0" fontId="4" fillId="0" borderId="6" xfId="0" applyFont="1" applyBorder="1" applyAlignment="1">
      <alignment horizontal="right"/>
    </xf>
    <xf numFmtId="188" fontId="4" fillId="0" borderId="6" xfId="1" applyNumberFormat="1" applyFont="1" applyBorder="1" applyAlignment="1">
      <alignment horizontal="right" inden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190" fontId="3" fillId="0" borderId="9" xfId="0" applyNumberFormat="1" applyFont="1" applyBorder="1" applyAlignment="1">
      <alignment horizontal="right" indent="1"/>
    </xf>
    <xf numFmtId="190" fontId="4" fillId="0" borderId="9" xfId="0" applyNumberFormat="1" applyFont="1" applyBorder="1" applyAlignment="1">
      <alignment horizontal="right" indent="1"/>
    </xf>
    <xf numFmtId="190" fontId="4" fillId="0" borderId="4" xfId="0" applyNumberFormat="1" applyFont="1" applyBorder="1" applyAlignment="1">
      <alignment horizontal="right" inden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26</xdr:row>
      <xdr:rowOff>142875</xdr:rowOff>
    </xdr:from>
    <xdr:to>
      <xdr:col>17</xdr:col>
      <xdr:colOff>819150</xdr:colOff>
      <xdr:row>28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45"/>
  <sheetViews>
    <sheetView showGridLines="0" workbookViewId="0">
      <selection activeCell="G15" sqref="G15"/>
    </sheetView>
  </sheetViews>
  <sheetFormatPr defaultRowHeight="21.75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10" style="11" customWidth="1"/>
    <col min="6" max="6" width="7.7109375" style="11" customWidth="1"/>
    <col min="7" max="7" width="14.7109375" style="11" customWidth="1"/>
    <col min="8" max="8" width="9.5703125" style="11" customWidth="1"/>
    <col min="9" max="9" width="9.42578125" style="11" customWidth="1"/>
    <col min="10" max="10" width="9.140625" style="11"/>
    <col min="11" max="11" width="8" style="11" customWidth="1"/>
    <col min="12" max="12" width="9.140625" style="110" customWidth="1"/>
    <col min="13" max="13" width="1.7109375" style="11" customWidth="1"/>
    <col min="14" max="15" width="7.7109375" style="11" customWidth="1"/>
    <col min="16" max="16" width="7" style="11" customWidth="1"/>
    <col min="17" max="17" width="1.28515625" style="11" customWidth="1"/>
    <col min="18" max="18" width="20.710937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>
      <c r="B1" s="2" t="s">
        <v>3</v>
      </c>
      <c r="C1" s="3">
        <v>18.100000000000001</v>
      </c>
      <c r="D1" s="2" t="s">
        <v>119</v>
      </c>
      <c r="L1" s="104"/>
      <c r="Q1" s="4"/>
    </row>
    <row r="2" spans="1:20" s="5" customFormat="1" ht="18.75" customHeight="1">
      <c r="B2" s="1" t="s">
        <v>73</v>
      </c>
      <c r="C2" s="3">
        <v>18.100000000000001</v>
      </c>
      <c r="D2" s="6" t="s">
        <v>120</v>
      </c>
      <c r="L2" s="105"/>
    </row>
    <row r="3" spans="1:20" s="5" customFormat="1" ht="18.75" customHeight="1">
      <c r="B3" s="7"/>
      <c r="C3" s="3"/>
      <c r="D3" s="7"/>
      <c r="L3" s="105"/>
      <c r="R3" s="8" t="s">
        <v>65</v>
      </c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L4" s="30"/>
      <c r="M4" s="11"/>
      <c r="N4" s="11"/>
      <c r="O4" s="12"/>
      <c r="P4" s="12"/>
      <c r="Q4" s="13"/>
      <c r="R4" s="8"/>
      <c r="S4" s="14"/>
    </row>
    <row r="5" spans="1:20" s="15" customFormat="1" ht="23.25" customHeight="1">
      <c r="A5" s="172" t="s">
        <v>32</v>
      </c>
      <c r="B5" s="172"/>
      <c r="C5" s="172"/>
      <c r="D5" s="173"/>
      <c r="E5" s="16" t="s">
        <v>2</v>
      </c>
      <c r="F5" s="178" t="s">
        <v>31</v>
      </c>
      <c r="G5" s="179"/>
      <c r="H5" s="179"/>
      <c r="I5" s="179"/>
      <c r="J5" s="180"/>
      <c r="K5" s="178" t="s">
        <v>60</v>
      </c>
      <c r="L5" s="179"/>
      <c r="M5" s="179"/>
      <c r="N5" s="179"/>
      <c r="O5" s="179"/>
      <c r="P5" s="180"/>
      <c r="Q5" s="181" t="s">
        <v>33</v>
      </c>
      <c r="R5" s="182"/>
      <c r="S5" s="17"/>
      <c r="T5" s="18"/>
    </row>
    <row r="6" spans="1:20" s="15" customFormat="1" ht="23.25" customHeight="1">
      <c r="A6" s="174"/>
      <c r="B6" s="174"/>
      <c r="C6" s="174"/>
      <c r="D6" s="175"/>
      <c r="E6" s="19" t="s">
        <v>4</v>
      </c>
      <c r="F6" s="19"/>
      <c r="G6" s="19" t="s">
        <v>68</v>
      </c>
      <c r="H6" s="19" t="s">
        <v>8</v>
      </c>
      <c r="I6" s="71" t="s">
        <v>81</v>
      </c>
      <c r="J6" s="69"/>
      <c r="K6" s="17"/>
      <c r="L6" s="187"/>
      <c r="M6" s="188"/>
      <c r="N6" s="17"/>
      <c r="O6" s="21"/>
      <c r="P6" s="21"/>
      <c r="Q6" s="183"/>
      <c r="R6" s="184"/>
      <c r="S6" s="17"/>
      <c r="T6" s="18"/>
    </row>
    <row r="7" spans="1:20" s="15" customFormat="1" ht="23.25" customHeight="1">
      <c r="A7" s="174"/>
      <c r="B7" s="174"/>
      <c r="C7" s="174"/>
      <c r="D7" s="175"/>
      <c r="E7" s="19" t="s">
        <v>5</v>
      </c>
      <c r="F7" s="19" t="s">
        <v>0</v>
      </c>
      <c r="G7" s="19" t="s">
        <v>80</v>
      </c>
      <c r="H7" s="19" t="s">
        <v>15</v>
      </c>
      <c r="I7" s="19" t="s">
        <v>14</v>
      </c>
      <c r="J7" s="19" t="s">
        <v>79</v>
      </c>
      <c r="K7" s="17" t="s">
        <v>0</v>
      </c>
      <c r="L7" s="187" t="s">
        <v>10</v>
      </c>
      <c r="M7" s="188"/>
      <c r="N7" s="17" t="s">
        <v>11</v>
      </c>
      <c r="O7" s="21" t="s">
        <v>12</v>
      </c>
      <c r="P7" s="21" t="s">
        <v>61</v>
      </c>
      <c r="Q7" s="183"/>
      <c r="R7" s="184"/>
      <c r="S7" s="17"/>
      <c r="T7" s="18"/>
    </row>
    <row r="8" spans="1:20" s="15" customFormat="1" ht="23.25" customHeight="1">
      <c r="A8" s="176"/>
      <c r="B8" s="176"/>
      <c r="C8" s="176"/>
      <c r="D8" s="177"/>
      <c r="E8" s="23" t="s">
        <v>88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74</v>
      </c>
      <c r="K8" s="53" t="s">
        <v>1</v>
      </c>
      <c r="L8" s="189" t="s">
        <v>85</v>
      </c>
      <c r="M8" s="190"/>
      <c r="N8" s="53" t="s">
        <v>86</v>
      </c>
      <c r="O8" s="68" t="s">
        <v>13</v>
      </c>
      <c r="P8" s="68" t="s">
        <v>74</v>
      </c>
      <c r="Q8" s="185"/>
      <c r="R8" s="186"/>
      <c r="S8" s="17"/>
      <c r="T8" s="18"/>
    </row>
    <row r="9" spans="1:20" s="15" customFormat="1" ht="24" customHeight="1">
      <c r="A9" s="54" t="s">
        <v>103</v>
      </c>
      <c r="B9" s="55"/>
      <c r="C9" s="10"/>
      <c r="D9" s="10"/>
      <c r="E9" s="111">
        <v>835</v>
      </c>
      <c r="F9" s="125">
        <v>637943</v>
      </c>
      <c r="G9" s="112">
        <v>15003</v>
      </c>
      <c r="H9" s="101">
        <v>394393</v>
      </c>
      <c r="I9" s="101">
        <v>228531</v>
      </c>
      <c r="J9" s="111">
        <v>16</v>
      </c>
      <c r="K9" s="126">
        <v>584519</v>
      </c>
      <c r="L9" s="127">
        <v>108231</v>
      </c>
      <c r="M9" s="103"/>
      <c r="N9" s="126">
        <v>353286</v>
      </c>
      <c r="O9" s="127">
        <v>122735</v>
      </c>
      <c r="P9" s="102">
        <v>267</v>
      </c>
      <c r="Q9" s="79"/>
      <c r="R9" s="80" t="s">
        <v>104</v>
      </c>
      <c r="S9" s="18"/>
      <c r="T9" s="18"/>
    </row>
    <row r="10" spans="1:20" s="15" customFormat="1" ht="21.75" customHeight="1">
      <c r="A10" s="11"/>
      <c r="B10" s="31" t="s">
        <v>89</v>
      </c>
      <c r="C10" s="10"/>
      <c r="D10" s="10"/>
      <c r="E10" s="111">
        <v>232</v>
      </c>
      <c r="F10" s="125">
        <v>222138</v>
      </c>
      <c r="G10" s="112">
        <v>5413</v>
      </c>
      <c r="H10" s="101">
        <v>123262</v>
      </c>
      <c r="I10" s="101">
        <v>93450</v>
      </c>
      <c r="J10" s="111">
        <v>13</v>
      </c>
      <c r="K10" s="126">
        <v>181349</v>
      </c>
      <c r="L10" s="127">
        <v>24514</v>
      </c>
      <c r="M10" s="103"/>
      <c r="N10" s="126">
        <v>131266</v>
      </c>
      <c r="O10" s="127">
        <v>25390</v>
      </c>
      <c r="P10" s="102">
        <v>179</v>
      </c>
      <c r="Q10" s="78"/>
      <c r="R10" s="81" t="s">
        <v>105</v>
      </c>
      <c r="S10" s="18"/>
      <c r="T10" s="18"/>
    </row>
    <row r="11" spans="1:20" s="15" customFormat="1" ht="21.75" customHeight="1">
      <c r="A11" s="11"/>
      <c r="B11" s="31" t="s">
        <v>90</v>
      </c>
      <c r="C11" s="10"/>
      <c r="D11" s="10"/>
      <c r="E11" s="111">
        <v>29</v>
      </c>
      <c r="F11" s="125">
        <v>18630</v>
      </c>
      <c r="G11" s="112">
        <v>498</v>
      </c>
      <c r="H11" s="101">
        <v>13372</v>
      </c>
      <c r="I11" s="101">
        <v>4760</v>
      </c>
      <c r="J11" s="111" t="s">
        <v>189</v>
      </c>
      <c r="K11" s="126">
        <v>16315</v>
      </c>
      <c r="L11" s="127">
        <v>4277</v>
      </c>
      <c r="M11" s="103"/>
      <c r="N11" s="126">
        <v>9617</v>
      </c>
      <c r="O11" s="127">
        <v>2416</v>
      </c>
      <c r="P11" s="102">
        <v>5</v>
      </c>
      <c r="Q11" s="78"/>
      <c r="R11" s="81" t="s">
        <v>106</v>
      </c>
      <c r="S11" s="18"/>
      <c r="T11" s="18"/>
    </row>
    <row r="12" spans="1:20" s="15" customFormat="1" ht="21.75" customHeight="1">
      <c r="A12" s="11"/>
      <c r="B12" s="31" t="s">
        <v>91</v>
      </c>
      <c r="C12" s="10"/>
      <c r="D12" s="10"/>
      <c r="E12" s="111">
        <v>50</v>
      </c>
      <c r="F12" s="125">
        <v>35291</v>
      </c>
      <c r="G12" s="112">
        <v>846</v>
      </c>
      <c r="H12" s="101">
        <v>22624</v>
      </c>
      <c r="I12" s="101">
        <v>11821</v>
      </c>
      <c r="J12" s="111" t="s">
        <v>189</v>
      </c>
      <c r="K12" s="126">
        <v>28883</v>
      </c>
      <c r="L12" s="127">
        <v>5446</v>
      </c>
      <c r="M12" s="103"/>
      <c r="N12" s="126">
        <v>19655</v>
      </c>
      <c r="O12" s="127">
        <v>3744</v>
      </c>
      <c r="P12" s="102">
        <v>38</v>
      </c>
      <c r="Q12" s="78"/>
      <c r="R12" s="81" t="s">
        <v>107</v>
      </c>
      <c r="S12" s="18"/>
      <c r="T12" s="18"/>
    </row>
    <row r="13" spans="1:20" s="15" customFormat="1" ht="21.75" customHeight="1">
      <c r="A13" s="11"/>
      <c r="B13" s="31" t="s">
        <v>92</v>
      </c>
      <c r="C13" s="10"/>
      <c r="D13" s="10"/>
      <c r="E13" s="111">
        <v>22</v>
      </c>
      <c r="F13" s="125">
        <v>18444</v>
      </c>
      <c r="G13" s="112">
        <v>332</v>
      </c>
      <c r="H13" s="101">
        <v>10559</v>
      </c>
      <c r="I13" s="101">
        <v>7553</v>
      </c>
      <c r="J13" s="111" t="s">
        <v>189</v>
      </c>
      <c r="K13" s="126">
        <v>16654</v>
      </c>
      <c r="L13" s="127">
        <v>3720</v>
      </c>
      <c r="M13" s="103"/>
      <c r="N13" s="126">
        <v>7386</v>
      </c>
      <c r="O13" s="127">
        <v>5548</v>
      </c>
      <c r="P13" s="102" t="s">
        <v>189</v>
      </c>
      <c r="Q13" s="78"/>
      <c r="R13" s="81" t="s">
        <v>108</v>
      </c>
      <c r="S13" s="18"/>
      <c r="T13" s="18"/>
    </row>
    <row r="14" spans="1:20" s="15" customFormat="1" ht="21.75" customHeight="1">
      <c r="A14" s="11"/>
      <c r="B14" s="31" t="s">
        <v>93</v>
      </c>
      <c r="C14" s="10"/>
      <c r="D14" s="10"/>
      <c r="E14" s="111">
        <v>22</v>
      </c>
      <c r="F14" s="125">
        <v>15084</v>
      </c>
      <c r="G14" s="112">
        <v>272</v>
      </c>
      <c r="H14" s="101">
        <v>10127</v>
      </c>
      <c r="I14" s="101">
        <v>4685</v>
      </c>
      <c r="J14" s="111" t="s">
        <v>189</v>
      </c>
      <c r="K14" s="126">
        <v>13519</v>
      </c>
      <c r="L14" s="127">
        <v>3551</v>
      </c>
      <c r="M14" s="103"/>
      <c r="N14" s="126">
        <v>7508</v>
      </c>
      <c r="O14" s="127">
        <v>2459</v>
      </c>
      <c r="P14" s="102">
        <v>1</v>
      </c>
      <c r="Q14" s="78"/>
      <c r="R14" s="81" t="s">
        <v>109</v>
      </c>
      <c r="S14" s="18"/>
      <c r="T14" s="18"/>
    </row>
    <row r="15" spans="1:20" s="15" customFormat="1" ht="21.75" customHeight="1">
      <c r="A15" s="11"/>
      <c r="B15" s="31" t="s">
        <v>94</v>
      </c>
      <c r="C15" s="10"/>
      <c r="D15" s="10"/>
      <c r="E15" s="111">
        <v>21</v>
      </c>
      <c r="F15" s="125">
        <v>10411</v>
      </c>
      <c r="G15" s="112">
        <v>306</v>
      </c>
      <c r="H15" s="101">
        <v>7743</v>
      </c>
      <c r="I15" s="101">
        <v>2362</v>
      </c>
      <c r="J15" s="111" t="s">
        <v>189</v>
      </c>
      <c r="K15" s="126">
        <v>9117</v>
      </c>
      <c r="L15" s="127">
        <v>2585</v>
      </c>
      <c r="M15" s="103"/>
      <c r="N15" s="126">
        <v>4629</v>
      </c>
      <c r="O15" s="127">
        <v>1903</v>
      </c>
      <c r="P15" s="102" t="s">
        <v>189</v>
      </c>
      <c r="Q15" s="78"/>
      <c r="R15" s="81" t="s">
        <v>110</v>
      </c>
      <c r="S15" s="18"/>
      <c r="T15" s="18"/>
    </row>
    <row r="16" spans="1:20" s="15" customFormat="1" ht="21.75" customHeight="1">
      <c r="A16" s="11"/>
      <c r="B16" s="31" t="s">
        <v>95</v>
      </c>
      <c r="C16" s="10"/>
      <c r="D16" s="10"/>
      <c r="E16" s="111">
        <v>25</v>
      </c>
      <c r="F16" s="125">
        <v>14796</v>
      </c>
      <c r="G16" s="112">
        <v>373</v>
      </c>
      <c r="H16" s="101">
        <v>10103</v>
      </c>
      <c r="I16" s="101">
        <v>4320</v>
      </c>
      <c r="J16" s="111" t="s">
        <v>189</v>
      </c>
      <c r="K16" s="126">
        <v>13702</v>
      </c>
      <c r="L16" s="127">
        <v>3636</v>
      </c>
      <c r="M16" s="103"/>
      <c r="N16" s="126">
        <v>7981</v>
      </c>
      <c r="O16" s="127">
        <v>2085</v>
      </c>
      <c r="P16" s="102" t="s">
        <v>189</v>
      </c>
      <c r="Q16" s="78"/>
      <c r="R16" s="81" t="s">
        <v>111</v>
      </c>
      <c r="S16" s="18"/>
      <c r="T16" s="18"/>
    </row>
    <row r="17" spans="1:20" s="15" customFormat="1" ht="21.75" customHeight="1">
      <c r="A17" s="11"/>
      <c r="B17" s="31" t="s">
        <v>96</v>
      </c>
      <c r="C17" s="10"/>
      <c r="D17" s="10"/>
      <c r="E17" s="111">
        <v>85</v>
      </c>
      <c r="F17" s="125">
        <v>68376</v>
      </c>
      <c r="G17" s="112">
        <v>1753</v>
      </c>
      <c r="H17" s="101">
        <v>42736</v>
      </c>
      <c r="I17" s="101">
        <v>23887</v>
      </c>
      <c r="J17" s="111" t="s">
        <v>189</v>
      </c>
      <c r="K17" s="126">
        <v>56125</v>
      </c>
      <c r="L17" s="127">
        <v>11796</v>
      </c>
      <c r="M17" s="103"/>
      <c r="N17" s="126">
        <v>32771</v>
      </c>
      <c r="O17" s="127">
        <v>11552</v>
      </c>
      <c r="P17" s="102">
        <v>6</v>
      </c>
      <c r="Q17" s="78"/>
      <c r="R17" s="81" t="s">
        <v>112</v>
      </c>
      <c r="S17" s="18"/>
      <c r="T17" s="18"/>
    </row>
    <row r="18" spans="1:20" s="15" customFormat="1" ht="21.75" customHeight="1">
      <c r="A18" s="11"/>
      <c r="B18" s="31" t="s">
        <v>97</v>
      </c>
      <c r="C18" s="10"/>
      <c r="D18" s="10"/>
      <c r="E18" s="111">
        <v>12</v>
      </c>
      <c r="F18" s="125">
        <v>5364</v>
      </c>
      <c r="G18" s="112">
        <v>170</v>
      </c>
      <c r="H18" s="101">
        <v>4150</v>
      </c>
      <c r="I18" s="101">
        <v>1044</v>
      </c>
      <c r="J18" s="111" t="s">
        <v>189</v>
      </c>
      <c r="K18" s="126">
        <v>4204</v>
      </c>
      <c r="L18" s="127">
        <v>828</v>
      </c>
      <c r="M18" s="103"/>
      <c r="N18" s="126">
        <v>3212</v>
      </c>
      <c r="O18" s="127">
        <v>164</v>
      </c>
      <c r="P18" s="102" t="s">
        <v>189</v>
      </c>
      <c r="Q18" s="78"/>
      <c r="R18" s="81" t="s">
        <v>113</v>
      </c>
      <c r="S18" s="18"/>
      <c r="T18" s="18"/>
    </row>
    <row r="19" spans="1:20" s="15" customFormat="1" ht="21.75" customHeight="1">
      <c r="A19" s="11"/>
      <c r="B19" s="31" t="s">
        <v>98</v>
      </c>
      <c r="C19" s="10"/>
      <c r="D19" s="10"/>
      <c r="E19" s="111">
        <v>79</v>
      </c>
      <c r="F19" s="125">
        <v>54665</v>
      </c>
      <c r="G19" s="112">
        <v>1131</v>
      </c>
      <c r="H19" s="101">
        <v>35220</v>
      </c>
      <c r="I19" s="101">
        <v>18313</v>
      </c>
      <c r="J19" s="111">
        <v>1</v>
      </c>
      <c r="K19" s="126">
        <v>69216</v>
      </c>
      <c r="L19" s="127">
        <v>10405</v>
      </c>
      <c r="M19" s="103"/>
      <c r="N19" s="126">
        <v>33891</v>
      </c>
      <c r="O19" s="127">
        <v>24915</v>
      </c>
      <c r="P19" s="102">
        <v>5</v>
      </c>
      <c r="Q19" s="78"/>
      <c r="R19" s="81" t="s">
        <v>114</v>
      </c>
      <c r="S19" s="18"/>
      <c r="T19" s="18"/>
    </row>
    <row r="20" spans="1:20" s="15" customFormat="1" ht="21.75" customHeight="1">
      <c r="A20" s="11"/>
      <c r="B20" s="31" t="s">
        <v>99</v>
      </c>
      <c r="C20" s="10"/>
      <c r="D20" s="10"/>
      <c r="E20" s="111">
        <v>15</v>
      </c>
      <c r="F20" s="125">
        <v>10608</v>
      </c>
      <c r="G20" s="112">
        <v>177</v>
      </c>
      <c r="H20" s="101">
        <v>7453</v>
      </c>
      <c r="I20" s="101">
        <v>2978</v>
      </c>
      <c r="J20" s="111" t="s">
        <v>189</v>
      </c>
      <c r="K20" s="126">
        <v>7469</v>
      </c>
      <c r="L20" s="127">
        <v>1698</v>
      </c>
      <c r="M20" s="103"/>
      <c r="N20" s="126">
        <v>2754</v>
      </c>
      <c r="O20" s="127">
        <v>3017</v>
      </c>
      <c r="P20" s="102" t="s">
        <v>189</v>
      </c>
      <c r="Q20" s="78"/>
      <c r="R20" s="81" t="s">
        <v>115</v>
      </c>
      <c r="S20" s="18"/>
      <c r="T20" s="18"/>
    </row>
    <row r="21" spans="1:20" s="15" customFormat="1" ht="21.75" customHeight="1">
      <c r="A21" s="11"/>
      <c r="B21" s="31" t="s">
        <v>100</v>
      </c>
      <c r="C21" s="10"/>
      <c r="D21" s="10"/>
      <c r="E21" s="111">
        <v>29</v>
      </c>
      <c r="F21" s="125">
        <v>20967</v>
      </c>
      <c r="G21" s="112">
        <v>623</v>
      </c>
      <c r="H21" s="101">
        <v>13685</v>
      </c>
      <c r="I21" s="101">
        <v>6659</v>
      </c>
      <c r="J21" s="111" t="s">
        <v>189</v>
      </c>
      <c r="K21" s="126">
        <v>30871</v>
      </c>
      <c r="L21" s="127">
        <v>6627</v>
      </c>
      <c r="M21" s="103"/>
      <c r="N21" s="126">
        <v>14372</v>
      </c>
      <c r="O21" s="127">
        <v>9863</v>
      </c>
      <c r="P21" s="102">
        <v>9</v>
      </c>
      <c r="Q21" s="78"/>
      <c r="R21" s="81" t="s">
        <v>116</v>
      </c>
      <c r="S21" s="18"/>
      <c r="T21" s="18"/>
    </row>
    <row r="22" spans="1:20" s="15" customFormat="1" ht="21.75" customHeight="1">
      <c r="A22" s="11"/>
      <c r="B22" s="31" t="s">
        <v>101</v>
      </c>
      <c r="C22" s="10"/>
      <c r="D22" s="10"/>
      <c r="E22" s="111">
        <v>41</v>
      </c>
      <c r="F22" s="125">
        <v>24431</v>
      </c>
      <c r="G22" s="112">
        <v>607</v>
      </c>
      <c r="H22" s="101">
        <v>16927</v>
      </c>
      <c r="I22" s="101">
        <v>6897</v>
      </c>
      <c r="J22" s="111" t="s">
        <v>189</v>
      </c>
      <c r="K22" s="126">
        <v>18795</v>
      </c>
      <c r="L22" s="127">
        <v>4846</v>
      </c>
      <c r="M22" s="103"/>
      <c r="N22" s="126">
        <v>9973</v>
      </c>
      <c r="O22" s="127">
        <v>3975</v>
      </c>
      <c r="P22" s="102">
        <v>1</v>
      </c>
      <c r="Q22" s="78"/>
      <c r="R22" s="81" t="s">
        <v>117</v>
      </c>
      <c r="S22" s="18"/>
      <c r="T22" s="18"/>
    </row>
    <row r="23" spans="1:20" s="15" customFormat="1" ht="21.75" customHeight="1">
      <c r="A23" s="11"/>
      <c r="B23" s="31" t="s">
        <v>102</v>
      </c>
      <c r="C23" s="10"/>
      <c r="D23" s="10"/>
      <c r="E23" s="111">
        <v>30</v>
      </c>
      <c r="F23" s="125">
        <v>19300</v>
      </c>
      <c r="G23" s="112">
        <v>349</v>
      </c>
      <c r="H23" s="101">
        <v>11730</v>
      </c>
      <c r="I23" s="101">
        <v>7221</v>
      </c>
      <c r="J23" s="111" t="s">
        <v>189</v>
      </c>
      <c r="K23" s="126">
        <v>14548</v>
      </c>
      <c r="L23" s="127">
        <v>4075</v>
      </c>
      <c r="M23" s="103"/>
      <c r="N23" s="126">
        <v>7052</v>
      </c>
      <c r="O23" s="127">
        <v>3420</v>
      </c>
      <c r="P23" s="102">
        <v>1</v>
      </c>
      <c r="Q23" s="78"/>
      <c r="R23" s="81" t="s">
        <v>118</v>
      </c>
      <c r="S23" s="18"/>
      <c r="T23" s="18"/>
    </row>
    <row r="24" spans="1:20" s="15" customFormat="1" ht="3" customHeight="1">
      <c r="A24" s="18"/>
      <c r="B24" s="18"/>
      <c r="C24" s="18"/>
      <c r="D24" s="18"/>
      <c r="E24" s="20"/>
      <c r="F24" s="20"/>
      <c r="G24" s="20">
        <v>349</v>
      </c>
      <c r="H24" s="20"/>
      <c r="I24" s="20"/>
      <c r="J24" s="20"/>
      <c r="K24" s="18"/>
      <c r="L24" s="106"/>
      <c r="M24" s="27"/>
      <c r="N24" s="18"/>
      <c r="O24" s="99"/>
      <c r="P24" s="99"/>
      <c r="Q24" s="99"/>
      <c r="R24" s="18"/>
      <c r="S24" s="18"/>
      <c r="T24" s="18"/>
    </row>
    <row r="25" spans="1:20" s="15" customFormat="1" ht="24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07"/>
      <c r="M25" s="18"/>
      <c r="N25" s="18"/>
      <c r="O25" s="18"/>
      <c r="P25" s="18"/>
      <c r="Q25" s="18"/>
      <c r="R25" s="18"/>
      <c r="T25" s="18"/>
    </row>
    <row r="26" spans="1:20" s="1" customFormat="1">
      <c r="B26" s="2" t="s">
        <v>3</v>
      </c>
      <c r="C26" s="3">
        <v>18.100000000000001</v>
      </c>
      <c r="D26" s="2" t="s">
        <v>127</v>
      </c>
      <c r="L26" s="104"/>
      <c r="Q26" s="4"/>
    </row>
    <row r="27" spans="1:20" s="5" customFormat="1" ht="18.75" customHeight="1">
      <c r="B27" s="1" t="s">
        <v>73</v>
      </c>
      <c r="C27" s="3">
        <v>18.100000000000001</v>
      </c>
      <c r="D27" s="6" t="s">
        <v>128</v>
      </c>
      <c r="L27" s="105"/>
    </row>
    <row r="28" spans="1:20" s="5" customFormat="1" ht="18.75" customHeight="1">
      <c r="B28" s="7"/>
      <c r="C28" s="3"/>
      <c r="D28" s="7"/>
      <c r="L28" s="105"/>
      <c r="R28" s="8" t="s">
        <v>65</v>
      </c>
    </row>
    <row r="29" spans="1:20" s="10" customFormat="1" ht="6" customHeight="1">
      <c r="A29" s="9"/>
      <c r="B29" s="9"/>
      <c r="C29" s="9"/>
      <c r="D29" s="9"/>
      <c r="E29" s="9"/>
      <c r="F29" s="9"/>
      <c r="G29" s="9"/>
      <c r="H29" s="9"/>
      <c r="L29" s="30"/>
      <c r="M29" s="11"/>
      <c r="N29" s="11"/>
      <c r="O29" s="12"/>
      <c r="P29" s="12"/>
      <c r="Q29" s="13"/>
      <c r="R29" s="8"/>
      <c r="S29" s="14"/>
    </row>
    <row r="30" spans="1:20" s="15" customFormat="1" ht="23.25" customHeight="1">
      <c r="A30" s="172" t="s">
        <v>32</v>
      </c>
      <c r="B30" s="172"/>
      <c r="C30" s="172"/>
      <c r="D30" s="173"/>
      <c r="E30" s="16" t="s">
        <v>2</v>
      </c>
      <c r="F30" s="178" t="s">
        <v>31</v>
      </c>
      <c r="G30" s="179"/>
      <c r="H30" s="179"/>
      <c r="I30" s="179"/>
      <c r="J30" s="180"/>
      <c r="K30" s="178" t="s">
        <v>60</v>
      </c>
      <c r="L30" s="179"/>
      <c r="M30" s="179"/>
      <c r="N30" s="179"/>
      <c r="O30" s="179"/>
      <c r="P30" s="180"/>
      <c r="Q30" s="181" t="s">
        <v>33</v>
      </c>
      <c r="R30" s="182"/>
      <c r="S30" s="17"/>
      <c r="T30" s="18"/>
    </row>
    <row r="31" spans="1:20" s="15" customFormat="1" ht="23.25" customHeight="1">
      <c r="A31" s="174"/>
      <c r="B31" s="174"/>
      <c r="C31" s="174"/>
      <c r="D31" s="175"/>
      <c r="E31" s="19" t="s">
        <v>4</v>
      </c>
      <c r="F31" s="19"/>
      <c r="G31" s="19" t="s">
        <v>68</v>
      </c>
      <c r="H31" s="19" t="s">
        <v>8</v>
      </c>
      <c r="I31" s="71" t="s">
        <v>81</v>
      </c>
      <c r="J31" s="69"/>
      <c r="K31" s="17"/>
      <c r="L31" s="187"/>
      <c r="M31" s="188"/>
      <c r="N31" s="17"/>
      <c r="O31" s="73"/>
      <c r="P31" s="73"/>
      <c r="Q31" s="183"/>
      <c r="R31" s="184"/>
      <c r="S31" s="17"/>
      <c r="T31" s="18"/>
    </row>
    <row r="32" spans="1:20" s="15" customFormat="1" ht="23.25" customHeight="1">
      <c r="A32" s="174"/>
      <c r="B32" s="174"/>
      <c r="C32" s="174"/>
      <c r="D32" s="175"/>
      <c r="E32" s="19" t="s">
        <v>5</v>
      </c>
      <c r="F32" s="19" t="s">
        <v>0</v>
      </c>
      <c r="G32" s="19" t="s">
        <v>80</v>
      </c>
      <c r="H32" s="19" t="s">
        <v>15</v>
      </c>
      <c r="I32" s="19" t="s">
        <v>14</v>
      </c>
      <c r="J32" s="19" t="s">
        <v>79</v>
      </c>
      <c r="K32" s="17" t="s">
        <v>0</v>
      </c>
      <c r="L32" s="187" t="s">
        <v>10</v>
      </c>
      <c r="M32" s="188"/>
      <c r="N32" s="17" t="s">
        <v>11</v>
      </c>
      <c r="O32" s="73" t="s">
        <v>12</v>
      </c>
      <c r="P32" s="73" t="s">
        <v>61</v>
      </c>
      <c r="Q32" s="183"/>
      <c r="R32" s="184"/>
      <c r="S32" s="17"/>
      <c r="T32" s="18"/>
    </row>
    <row r="33" spans="1:20" s="15" customFormat="1" ht="23.25" customHeight="1">
      <c r="A33" s="176"/>
      <c r="B33" s="176"/>
      <c r="C33" s="176"/>
      <c r="D33" s="177"/>
      <c r="E33" s="23" t="s">
        <v>88</v>
      </c>
      <c r="F33" s="23" t="s">
        <v>1</v>
      </c>
      <c r="G33" s="23" t="s">
        <v>82</v>
      </c>
      <c r="H33" s="23" t="s">
        <v>83</v>
      </c>
      <c r="I33" s="23" t="s">
        <v>83</v>
      </c>
      <c r="J33" s="23" t="s">
        <v>74</v>
      </c>
      <c r="K33" s="74" t="s">
        <v>1</v>
      </c>
      <c r="L33" s="189" t="s">
        <v>85</v>
      </c>
      <c r="M33" s="190"/>
      <c r="N33" s="74" t="s">
        <v>86</v>
      </c>
      <c r="O33" s="72" t="s">
        <v>13</v>
      </c>
      <c r="P33" s="72" t="s">
        <v>74</v>
      </c>
      <c r="Q33" s="185"/>
      <c r="R33" s="186"/>
      <c r="S33" s="17"/>
      <c r="T33" s="18"/>
    </row>
    <row r="34" spans="1:20" s="15" customFormat="1" ht="21.75" customHeight="1">
      <c r="A34" s="11"/>
      <c r="B34" s="31" t="s">
        <v>121</v>
      </c>
      <c r="C34" s="10"/>
      <c r="D34" s="10"/>
      <c r="E34" s="111">
        <v>70</v>
      </c>
      <c r="F34" s="125">
        <v>47907</v>
      </c>
      <c r="G34" s="112">
        <v>1111</v>
      </c>
      <c r="H34" s="101">
        <v>30850</v>
      </c>
      <c r="I34" s="101">
        <v>15944</v>
      </c>
      <c r="J34" s="111">
        <v>2</v>
      </c>
      <c r="K34" s="126">
        <v>56568</v>
      </c>
      <c r="L34" s="127">
        <v>8846</v>
      </c>
      <c r="M34" s="103"/>
      <c r="N34" s="126">
        <v>39550</v>
      </c>
      <c r="O34" s="127">
        <v>8148</v>
      </c>
      <c r="P34" s="102">
        <v>24</v>
      </c>
      <c r="Q34" s="78"/>
      <c r="R34" s="81" t="s">
        <v>122</v>
      </c>
      <c r="S34" s="18"/>
      <c r="T34" s="18"/>
    </row>
    <row r="35" spans="1:20" s="15" customFormat="1" ht="21.75" customHeight="1">
      <c r="A35" s="11"/>
      <c r="B35" s="31" t="s">
        <v>123</v>
      </c>
      <c r="C35" s="10"/>
      <c r="D35" s="10"/>
      <c r="E35" s="111">
        <v>27</v>
      </c>
      <c r="F35" s="125">
        <v>21083</v>
      </c>
      <c r="G35" s="112">
        <v>337</v>
      </c>
      <c r="H35" s="101">
        <v>13283</v>
      </c>
      <c r="I35" s="101">
        <v>7463</v>
      </c>
      <c r="J35" s="111">
        <v>0</v>
      </c>
      <c r="K35" s="126">
        <v>16509</v>
      </c>
      <c r="L35" s="127">
        <v>4660</v>
      </c>
      <c r="M35" s="103"/>
      <c r="N35" s="126">
        <v>7891</v>
      </c>
      <c r="O35" s="127">
        <v>3957</v>
      </c>
      <c r="P35" s="102">
        <v>1</v>
      </c>
      <c r="Q35" s="78"/>
      <c r="R35" s="81" t="s">
        <v>124</v>
      </c>
      <c r="S35" s="18"/>
      <c r="T35" s="18"/>
    </row>
    <row r="36" spans="1:20" s="15" customFormat="1" ht="21.75" customHeight="1">
      <c r="A36" s="11"/>
      <c r="B36" s="31" t="s">
        <v>125</v>
      </c>
      <c r="C36" s="10"/>
      <c r="D36" s="10"/>
      <c r="E36" s="111">
        <v>46</v>
      </c>
      <c r="F36" s="125">
        <v>30450</v>
      </c>
      <c r="G36" s="112">
        <v>705</v>
      </c>
      <c r="H36" s="101">
        <v>20569</v>
      </c>
      <c r="I36" s="101">
        <v>9174</v>
      </c>
      <c r="J36" s="111">
        <v>2</v>
      </c>
      <c r="K36" s="126">
        <v>30684</v>
      </c>
      <c r="L36" s="127">
        <v>6721</v>
      </c>
      <c r="M36" s="103"/>
      <c r="N36" s="126">
        <v>13778</v>
      </c>
      <c r="O36" s="127">
        <v>10179</v>
      </c>
      <c r="P36" s="102">
        <v>6</v>
      </c>
      <c r="Q36" s="78"/>
      <c r="R36" s="81" t="s">
        <v>126</v>
      </c>
      <c r="S36" s="18"/>
      <c r="T36" s="18"/>
    </row>
    <row r="37" spans="1:20" s="15" customFormat="1" ht="3" customHeight="1">
      <c r="A37" s="22"/>
      <c r="B37" s="22"/>
      <c r="C37" s="22"/>
      <c r="D37" s="22"/>
      <c r="E37" s="24"/>
      <c r="F37" s="24"/>
      <c r="G37" s="113"/>
      <c r="H37" s="24"/>
      <c r="I37" s="24"/>
      <c r="J37" s="24"/>
      <c r="K37" s="22"/>
      <c r="L37" s="108"/>
      <c r="M37" s="26"/>
      <c r="N37" s="22"/>
      <c r="O37" s="25"/>
      <c r="P37" s="25"/>
      <c r="Q37" s="25"/>
      <c r="R37" s="22"/>
      <c r="S37" s="18"/>
    </row>
    <row r="38" spans="1:20" s="15" customFormat="1" ht="3" customHeight="1">
      <c r="L38" s="109"/>
      <c r="Q38" s="18"/>
      <c r="R38" s="18"/>
    </row>
    <row r="39" spans="1:20" s="15" customFormat="1" ht="19.5" customHeight="1">
      <c r="B39" s="15" t="s">
        <v>36</v>
      </c>
      <c r="L39" s="109"/>
    </row>
    <row r="40" spans="1:20" s="15" customFormat="1" ht="16.5" customHeight="1">
      <c r="B40" s="15" t="s">
        <v>37</v>
      </c>
      <c r="L40" s="109"/>
    </row>
    <row r="41" spans="1:20" ht="3" customHeight="1">
      <c r="T41" s="28"/>
    </row>
    <row r="42" spans="1:20" ht="3" customHeight="1">
      <c r="T42" s="28"/>
    </row>
    <row r="43" spans="1:20" ht="19.5" customHeight="1">
      <c r="T43" s="28"/>
    </row>
    <row r="44" spans="1:20" ht="16.5" customHeight="1">
      <c r="T44" s="28"/>
    </row>
    <row r="45" spans="1:20">
      <c r="T45" s="28"/>
    </row>
  </sheetData>
  <mergeCells count="14">
    <mergeCell ref="A5:D8"/>
    <mergeCell ref="Q5:R8"/>
    <mergeCell ref="L8:M8"/>
    <mergeCell ref="L7:M7"/>
    <mergeCell ref="F5:J5"/>
    <mergeCell ref="L6:M6"/>
    <mergeCell ref="K5:P5"/>
    <mergeCell ref="A30:D33"/>
    <mergeCell ref="F30:J30"/>
    <mergeCell ref="K30:P30"/>
    <mergeCell ref="Q30:R33"/>
    <mergeCell ref="L31:M31"/>
    <mergeCell ref="L32:M32"/>
    <mergeCell ref="L33:M3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23"/>
  <sheetViews>
    <sheetView showGridLines="0" tabSelected="1" workbookViewId="0">
      <selection activeCell="V8" sqref="V7:V8"/>
    </sheetView>
  </sheetViews>
  <sheetFormatPr defaultRowHeight="21.75"/>
  <cols>
    <col min="1" max="1" width="1.7109375" style="11" customWidth="1"/>
    <col min="2" max="2" width="6" style="11" customWidth="1"/>
    <col min="3" max="3" width="5.28515625" style="11" customWidth="1"/>
    <col min="4" max="4" width="1.7109375" style="11" customWidth="1"/>
    <col min="5" max="5" width="9.42578125" style="11" customWidth="1"/>
    <col min="6" max="6" width="11" style="11" customWidth="1"/>
    <col min="7" max="7" width="12.7109375" style="11" customWidth="1"/>
    <col min="8" max="9" width="12.42578125" style="11" customWidth="1"/>
    <col min="10" max="10" width="10.28515625" style="11" customWidth="1"/>
    <col min="11" max="11" width="10.85546875" style="11" customWidth="1"/>
    <col min="12" max="12" width="8.7109375" style="11" customWidth="1"/>
    <col min="13" max="13" width="3.28515625" style="11" customWidth="1"/>
    <col min="14" max="14" width="8.85546875" style="11" customWidth="1"/>
    <col min="15" max="15" width="3" style="11" customWidth="1"/>
    <col min="16" max="16" width="8.140625" style="11" customWidth="1"/>
    <col min="17" max="17" width="2.42578125" style="11" customWidth="1"/>
    <col min="18" max="18" width="12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8" s="1" customFormat="1">
      <c r="B1" s="2" t="s">
        <v>3</v>
      </c>
      <c r="C1" s="3">
        <v>18.2</v>
      </c>
      <c r="D1" s="2" t="s">
        <v>139</v>
      </c>
    </row>
    <row r="2" spans="1:18" s="5" customFormat="1" ht="18.75" customHeight="1">
      <c r="B2" s="1" t="s">
        <v>73</v>
      </c>
      <c r="C2" s="3">
        <v>18.2</v>
      </c>
      <c r="D2" s="6" t="s">
        <v>140</v>
      </c>
      <c r="K2" s="191"/>
      <c r="L2" s="191"/>
      <c r="M2" s="191"/>
      <c r="N2" s="191"/>
      <c r="O2" s="191"/>
      <c r="P2" s="57"/>
      <c r="Q2" s="57"/>
      <c r="R2" s="13"/>
    </row>
    <row r="3" spans="1:18" s="5" customFormat="1" ht="18.75" customHeight="1">
      <c r="B3" s="7"/>
      <c r="C3" s="3"/>
      <c r="D3" s="7"/>
      <c r="K3" s="57"/>
      <c r="L3" s="57"/>
      <c r="M3" s="57"/>
      <c r="N3" s="57"/>
      <c r="O3" s="57"/>
      <c r="P3" s="57"/>
      <c r="Q3" s="57"/>
      <c r="R3" s="14" t="s">
        <v>65</v>
      </c>
    </row>
    <row r="4" spans="1:18" s="5" customFormat="1" ht="3" customHeight="1">
      <c r="B4" s="7"/>
      <c r="C4" s="3"/>
      <c r="D4" s="7"/>
      <c r="R4" s="14"/>
    </row>
    <row r="5" spans="1:18" s="15" customFormat="1" ht="24" customHeight="1">
      <c r="A5" s="52"/>
      <c r="B5" s="117"/>
      <c r="C5" s="117"/>
      <c r="D5" s="58"/>
      <c r="E5" s="16" t="s">
        <v>2</v>
      </c>
      <c r="F5" s="196" t="s">
        <v>31</v>
      </c>
      <c r="G5" s="196"/>
      <c r="H5" s="196"/>
      <c r="I5" s="196"/>
      <c r="J5" s="196"/>
      <c r="K5" s="194" t="s">
        <v>60</v>
      </c>
      <c r="L5" s="195"/>
      <c r="M5" s="195"/>
      <c r="N5" s="195"/>
      <c r="O5" s="195"/>
      <c r="P5" s="195"/>
      <c r="Q5" s="195"/>
      <c r="R5" s="195"/>
    </row>
    <row r="6" spans="1:18" s="15" customFormat="1" ht="24" customHeight="1">
      <c r="A6" s="192" t="s">
        <v>6</v>
      </c>
      <c r="B6" s="192"/>
      <c r="C6" s="192"/>
      <c r="D6" s="193"/>
      <c r="E6" s="19" t="s">
        <v>4</v>
      </c>
      <c r="F6" s="19"/>
      <c r="G6" s="19" t="s">
        <v>68</v>
      </c>
      <c r="H6" s="19" t="s">
        <v>8</v>
      </c>
      <c r="I6" s="71" t="s">
        <v>81</v>
      </c>
      <c r="J6" s="69"/>
      <c r="K6" s="17"/>
      <c r="L6" s="187"/>
      <c r="M6" s="188"/>
      <c r="N6" s="122"/>
      <c r="O6" s="123"/>
      <c r="P6" s="17"/>
      <c r="Q6" s="17"/>
      <c r="R6" s="122"/>
    </row>
    <row r="7" spans="1:18" s="15" customFormat="1" ht="24" customHeight="1">
      <c r="A7" s="192" t="s">
        <v>38</v>
      </c>
      <c r="B7" s="192"/>
      <c r="C7" s="192"/>
      <c r="D7" s="193"/>
      <c r="E7" s="19" t="s">
        <v>5</v>
      </c>
      <c r="F7" s="19" t="s">
        <v>0</v>
      </c>
      <c r="G7" s="19" t="s">
        <v>80</v>
      </c>
      <c r="H7" s="19" t="s">
        <v>15</v>
      </c>
      <c r="I7" s="19" t="s">
        <v>14</v>
      </c>
      <c r="J7" s="19" t="s">
        <v>79</v>
      </c>
      <c r="K7" s="17" t="s">
        <v>0</v>
      </c>
      <c r="L7" s="187" t="s">
        <v>10</v>
      </c>
      <c r="M7" s="188"/>
      <c r="N7" s="187" t="s">
        <v>11</v>
      </c>
      <c r="O7" s="188"/>
      <c r="P7" s="187" t="s">
        <v>12</v>
      </c>
      <c r="Q7" s="188"/>
      <c r="R7" s="118" t="s">
        <v>9</v>
      </c>
    </row>
    <row r="8" spans="1:18" s="15" customFormat="1" ht="22.5" customHeight="1">
      <c r="A8" s="22"/>
      <c r="B8" s="67"/>
      <c r="C8" s="67"/>
      <c r="D8" s="59"/>
      <c r="E8" s="23" t="s">
        <v>88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74</v>
      </c>
      <c r="K8" s="124" t="s">
        <v>1</v>
      </c>
      <c r="L8" s="189" t="s">
        <v>85</v>
      </c>
      <c r="M8" s="190"/>
      <c r="N8" s="189" t="s">
        <v>86</v>
      </c>
      <c r="O8" s="190"/>
      <c r="P8" s="189" t="s">
        <v>13</v>
      </c>
      <c r="Q8" s="190"/>
      <c r="R8" s="119" t="s">
        <v>74</v>
      </c>
    </row>
    <row r="9" spans="1:18" s="15" customFormat="1" ht="3" customHeight="1">
      <c r="A9" s="15" t="s">
        <v>34</v>
      </c>
      <c r="E9" s="20"/>
      <c r="F9" s="20"/>
      <c r="G9" s="20"/>
      <c r="H9" s="20"/>
      <c r="I9" s="20"/>
      <c r="J9" s="20"/>
      <c r="L9" s="99"/>
      <c r="M9" s="27"/>
      <c r="N9" s="99"/>
      <c r="O9" s="27"/>
      <c r="P9" s="18"/>
      <c r="Q9" s="18"/>
      <c r="R9" s="99"/>
    </row>
    <row r="10" spans="1:18" s="15" customFormat="1" ht="25.5" customHeight="1">
      <c r="B10" s="128" t="s">
        <v>129</v>
      </c>
      <c r="C10" s="121"/>
      <c r="D10" s="129"/>
      <c r="E10" s="130">
        <v>62</v>
      </c>
      <c r="F10" s="131">
        <v>31498</v>
      </c>
      <c r="G10" s="132">
        <v>905</v>
      </c>
      <c r="H10" s="132">
        <v>15341</v>
      </c>
      <c r="I10" s="132">
        <v>15252</v>
      </c>
      <c r="J10" s="133" t="s">
        <v>189</v>
      </c>
      <c r="K10" s="134">
        <v>23297</v>
      </c>
      <c r="L10" s="135">
        <v>5052</v>
      </c>
      <c r="M10" s="136"/>
      <c r="N10" s="135">
        <v>11532</v>
      </c>
      <c r="O10" s="137"/>
      <c r="P10" s="135">
        <v>6652</v>
      </c>
      <c r="Q10" s="138"/>
      <c r="R10" s="139">
        <v>61</v>
      </c>
    </row>
    <row r="11" spans="1:18" s="15" customFormat="1" ht="19.5" customHeight="1">
      <c r="B11" s="128" t="s">
        <v>130</v>
      </c>
      <c r="C11" s="121"/>
      <c r="D11" s="129"/>
      <c r="E11" s="130">
        <v>64</v>
      </c>
      <c r="F11" s="131">
        <v>34980</v>
      </c>
      <c r="G11" s="132">
        <v>945</v>
      </c>
      <c r="H11" s="132">
        <v>15465</v>
      </c>
      <c r="I11" s="132">
        <v>18570</v>
      </c>
      <c r="J11" s="133" t="s">
        <v>189</v>
      </c>
      <c r="K11" s="134">
        <v>24782</v>
      </c>
      <c r="L11" s="135">
        <v>5124</v>
      </c>
      <c r="M11" s="136"/>
      <c r="N11" s="135">
        <v>12727</v>
      </c>
      <c r="O11" s="137"/>
      <c r="P11" s="135">
        <v>6929</v>
      </c>
      <c r="Q11" s="138"/>
      <c r="R11" s="139">
        <v>2</v>
      </c>
    </row>
    <row r="12" spans="1:18" s="15" customFormat="1" ht="19.5" customHeight="1">
      <c r="B12" s="128" t="s">
        <v>131</v>
      </c>
      <c r="C12" s="121"/>
      <c r="D12" s="129"/>
      <c r="E12" s="130">
        <v>67</v>
      </c>
      <c r="F12" s="131">
        <v>38409</v>
      </c>
      <c r="G12" s="132">
        <v>1246</v>
      </c>
      <c r="H12" s="132">
        <v>20331</v>
      </c>
      <c r="I12" s="132">
        <v>16832</v>
      </c>
      <c r="J12" s="133" t="s">
        <v>189</v>
      </c>
      <c r="K12" s="134">
        <v>25104</v>
      </c>
      <c r="L12" s="135">
        <v>5080</v>
      </c>
      <c r="M12" s="136"/>
      <c r="N12" s="135">
        <v>13201</v>
      </c>
      <c r="O12" s="137"/>
      <c r="P12" s="135">
        <v>6819</v>
      </c>
      <c r="Q12" s="138"/>
      <c r="R12" s="139">
        <v>4</v>
      </c>
    </row>
    <row r="13" spans="1:18" s="15" customFormat="1" ht="19.5" customHeight="1">
      <c r="B13" s="128" t="s">
        <v>132</v>
      </c>
      <c r="C13" s="121"/>
      <c r="D13" s="129"/>
      <c r="E13" s="130">
        <v>68</v>
      </c>
      <c r="F13" s="131">
        <v>41132</v>
      </c>
      <c r="G13" s="132">
        <v>1295</v>
      </c>
      <c r="H13" s="132">
        <v>23079</v>
      </c>
      <c r="I13" s="132">
        <v>16758</v>
      </c>
      <c r="J13" s="133" t="s">
        <v>189</v>
      </c>
      <c r="K13" s="134">
        <v>29727</v>
      </c>
      <c r="L13" s="135">
        <v>5748</v>
      </c>
      <c r="M13" s="136"/>
      <c r="N13" s="135">
        <v>15530</v>
      </c>
      <c r="O13" s="137"/>
      <c r="P13" s="135">
        <v>8446</v>
      </c>
      <c r="Q13" s="138"/>
      <c r="R13" s="139">
        <v>3</v>
      </c>
    </row>
    <row r="14" spans="1:18" s="15" customFormat="1" ht="19.5" customHeight="1">
      <c r="B14" s="128" t="s">
        <v>133</v>
      </c>
      <c r="C14" s="121"/>
      <c r="D14" s="129"/>
      <c r="E14" s="130">
        <v>76</v>
      </c>
      <c r="F14" s="131">
        <v>46333</v>
      </c>
      <c r="G14" s="132">
        <v>1308</v>
      </c>
      <c r="H14" s="132">
        <v>25901</v>
      </c>
      <c r="I14" s="132">
        <v>19124</v>
      </c>
      <c r="J14" s="133" t="s">
        <v>189</v>
      </c>
      <c r="K14" s="134">
        <v>34781</v>
      </c>
      <c r="L14" s="135">
        <v>6868</v>
      </c>
      <c r="M14" s="136"/>
      <c r="N14" s="135">
        <v>18401</v>
      </c>
      <c r="O14" s="137"/>
      <c r="P14" s="135">
        <v>9495</v>
      </c>
      <c r="Q14" s="138"/>
      <c r="R14" s="139">
        <v>17</v>
      </c>
    </row>
    <row r="15" spans="1:18" s="15" customFormat="1" ht="19.5" customHeight="1">
      <c r="B15" s="128" t="s">
        <v>134</v>
      </c>
      <c r="C15" s="121"/>
      <c r="D15" s="129"/>
      <c r="E15" s="130">
        <v>77</v>
      </c>
      <c r="F15" s="131">
        <v>55447</v>
      </c>
      <c r="G15" s="132">
        <v>1434</v>
      </c>
      <c r="H15" s="132">
        <v>31573</v>
      </c>
      <c r="I15" s="132">
        <v>22440</v>
      </c>
      <c r="J15" s="133" t="s">
        <v>189</v>
      </c>
      <c r="K15" s="134">
        <v>40678</v>
      </c>
      <c r="L15" s="135">
        <v>8155</v>
      </c>
      <c r="M15" s="136"/>
      <c r="N15" s="135">
        <v>22575</v>
      </c>
      <c r="O15" s="137"/>
      <c r="P15" s="135">
        <v>9934</v>
      </c>
      <c r="Q15" s="138"/>
      <c r="R15" s="139">
        <v>14</v>
      </c>
    </row>
    <row r="16" spans="1:18" s="15" customFormat="1" ht="19.5" customHeight="1">
      <c r="B16" s="128" t="s">
        <v>135</v>
      </c>
      <c r="C16" s="121"/>
      <c r="D16" s="129"/>
      <c r="E16" s="130">
        <v>81</v>
      </c>
      <c r="F16" s="131">
        <v>61361</v>
      </c>
      <c r="G16" s="132">
        <v>1583</v>
      </c>
      <c r="H16" s="132">
        <v>34319</v>
      </c>
      <c r="I16" s="132">
        <v>25446</v>
      </c>
      <c r="J16" s="111">
        <v>13</v>
      </c>
      <c r="K16" s="134">
        <v>49682</v>
      </c>
      <c r="L16" s="135">
        <v>10169</v>
      </c>
      <c r="M16" s="136"/>
      <c r="N16" s="135">
        <v>28380</v>
      </c>
      <c r="O16" s="137"/>
      <c r="P16" s="135">
        <v>11128</v>
      </c>
      <c r="Q16" s="138"/>
      <c r="R16" s="139">
        <v>5</v>
      </c>
    </row>
    <row r="17" spans="1:18" s="15" customFormat="1" ht="19.5" customHeight="1">
      <c r="B17" s="86" t="s">
        <v>136</v>
      </c>
      <c r="C17" s="121"/>
      <c r="D17" s="120"/>
      <c r="E17" s="130">
        <v>85</v>
      </c>
      <c r="F17" s="131">
        <v>62840</v>
      </c>
      <c r="G17" s="132">
        <v>1833</v>
      </c>
      <c r="H17" s="132">
        <v>35815</v>
      </c>
      <c r="I17" s="132">
        <v>24786</v>
      </c>
      <c r="J17" s="111">
        <v>406</v>
      </c>
      <c r="K17" s="134">
        <v>51592</v>
      </c>
      <c r="L17" s="135">
        <v>11338</v>
      </c>
      <c r="M17" s="140"/>
      <c r="N17" s="135">
        <v>29669</v>
      </c>
      <c r="O17" s="138"/>
      <c r="P17" s="135">
        <v>10578</v>
      </c>
      <c r="Q17" s="138"/>
      <c r="R17" s="139">
        <v>7</v>
      </c>
    </row>
    <row r="18" spans="1:18" s="15" customFormat="1" ht="19.5" customHeight="1">
      <c r="B18" s="128" t="s">
        <v>137</v>
      </c>
      <c r="C18" s="121"/>
      <c r="D18" s="121"/>
      <c r="E18" s="130">
        <v>86</v>
      </c>
      <c r="F18" s="131">
        <f>SUM(G18:J18)</f>
        <v>66447</v>
      </c>
      <c r="G18" s="132">
        <v>1860</v>
      </c>
      <c r="H18" s="132">
        <v>40986</v>
      </c>
      <c r="I18" s="132">
        <v>23454</v>
      </c>
      <c r="J18" s="111">
        <v>147</v>
      </c>
      <c r="K18" s="134">
        <v>56487</v>
      </c>
      <c r="L18" s="135">
        <v>11674</v>
      </c>
      <c r="M18" s="140"/>
      <c r="N18" s="135">
        <v>32416</v>
      </c>
      <c r="O18" s="138"/>
      <c r="P18" s="135">
        <v>12393</v>
      </c>
      <c r="Q18" s="138"/>
      <c r="R18" s="139">
        <v>4</v>
      </c>
    </row>
    <row r="19" spans="1:18" s="15" customFormat="1" ht="19.5" customHeight="1">
      <c r="B19" s="128" t="s">
        <v>138</v>
      </c>
      <c r="C19" s="121"/>
      <c r="D19" s="121"/>
      <c r="E19" s="130">
        <v>85</v>
      </c>
      <c r="F19" s="130">
        <v>68376</v>
      </c>
      <c r="G19" s="111">
        <v>1753</v>
      </c>
      <c r="H19" s="111">
        <v>42736</v>
      </c>
      <c r="I19" s="111">
        <v>23887</v>
      </c>
      <c r="J19" s="111" t="s">
        <v>189</v>
      </c>
      <c r="K19" s="141">
        <v>56125</v>
      </c>
      <c r="L19" s="100">
        <v>11796</v>
      </c>
      <c r="M19" s="136"/>
      <c r="N19" s="100">
        <v>32771</v>
      </c>
      <c r="O19" s="137"/>
      <c r="P19" s="140">
        <v>11552</v>
      </c>
      <c r="Q19" s="138"/>
      <c r="R19" s="142">
        <v>6</v>
      </c>
    </row>
    <row r="20" spans="1:18" ht="3" customHeight="1">
      <c r="A20" s="45"/>
      <c r="B20" s="45"/>
      <c r="C20" s="45"/>
      <c r="D20" s="45"/>
      <c r="E20" s="46"/>
      <c r="F20" s="46"/>
      <c r="G20" s="46"/>
      <c r="H20" s="46"/>
      <c r="I20" s="46"/>
      <c r="J20" s="46"/>
      <c r="K20" s="45"/>
      <c r="L20" s="47"/>
      <c r="M20" s="56"/>
      <c r="N20" s="47"/>
      <c r="O20" s="56"/>
      <c r="P20" s="45"/>
      <c r="Q20" s="45"/>
      <c r="R20" s="47"/>
    </row>
    <row r="21" spans="1:18" ht="3" customHeight="1"/>
    <row r="22" spans="1:18" s="15" customFormat="1" ht="19.5">
      <c r="B22" s="15" t="s">
        <v>39</v>
      </c>
    </row>
    <row r="23" spans="1:18" s="15" customFormat="1" ht="19.5">
      <c r="B23" s="15" t="s">
        <v>40</v>
      </c>
    </row>
  </sheetData>
  <mergeCells count="12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P7:Q7"/>
    <mergeCell ref="P8:Q8"/>
  </mergeCells>
  <phoneticPr fontId="1" type="noConversion"/>
  <pageMargins left="0.3937007874015748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N43"/>
  <sheetViews>
    <sheetView showGridLines="0" zoomScaleSheetLayoutView="100" workbookViewId="0">
      <selection activeCell="I42" sqref="I42"/>
    </sheetView>
  </sheetViews>
  <sheetFormatPr defaultRowHeight="21.75"/>
  <cols>
    <col min="1" max="1" width="0.85546875" style="11" customWidth="1"/>
    <col min="2" max="2" width="6" style="11" customWidth="1"/>
    <col min="3" max="3" width="4.42578125" style="11" customWidth="1"/>
    <col min="4" max="4" width="6.7109375" style="11" customWidth="1"/>
    <col min="5" max="5" width="9.28515625" style="12" customWidth="1"/>
    <col min="6" max="7" width="13.7109375" style="11" customWidth="1"/>
    <col min="8" max="8" width="17.7109375" style="11" customWidth="1"/>
    <col min="9" max="10" width="13.7109375" style="11" customWidth="1"/>
    <col min="11" max="11" width="17.7109375" style="11" customWidth="1"/>
    <col min="12" max="12" width="0.85546875" style="11" customWidth="1"/>
    <col min="13" max="13" width="20.7109375" style="11" customWidth="1"/>
    <col min="14" max="14" width="2.28515625" style="28" customWidth="1"/>
    <col min="15" max="15" width="5.42578125" style="11" customWidth="1"/>
    <col min="16" max="16384" width="9.140625" style="11"/>
  </cols>
  <sheetData>
    <row r="1" spans="1:14" s="1" customFormat="1">
      <c r="B1" s="2" t="s">
        <v>3</v>
      </c>
      <c r="C1" s="3">
        <v>18.3</v>
      </c>
      <c r="D1" s="2" t="s">
        <v>154</v>
      </c>
      <c r="E1" s="87"/>
      <c r="N1" s="4"/>
    </row>
    <row r="2" spans="1:14" s="5" customFormat="1" ht="18.75" customHeight="1">
      <c r="B2" s="1" t="s">
        <v>73</v>
      </c>
      <c r="C2" s="3">
        <v>18.3</v>
      </c>
      <c r="D2" s="6" t="s">
        <v>155</v>
      </c>
      <c r="E2" s="88"/>
    </row>
    <row r="3" spans="1:14" s="49" customFormat="1" ht="18.75" customHeight="1">
      <c r="D3" s="50"/>
      <c r="E3" s="89"/>
      <c r="L3" s="200" t="s">
        <v>65</v>
      </c>
      <c r="M3" s="200"/>
    </row>
    <row r="4" spans="1:14" s="10" customFormat="1" ht="3" customHeight="1">
      <c r="A4" s="31"/>
      <c r="B4" s="31"/>
      <c r="C4" s="31"/>
      <c r="D4" s="42"/>
      <c r="E4" s="13"/>
      <c r="F4" s="9"/>
      <c r="G4" s="9"/>
      <c r="H4" s="9"/>
      <c r="I4" s="9"/>
      <c r="J4" s="9"/>
      <c r="K4" s="31" t="s">
        <v>35</v>
      </c>
      <c r="L4" s="201"/>
      <c r="M4" s="201"/>
      <c r="N4" s="31"/>
    </row>
    <row r="5" spans="1:14" s="15" customFormat="1" ht="22.5" customHeight="1">
      <c r="A5" s="52"/>
      <c r="B5" s="52"/>
      <c r="C5" s="52"/>
      <c r="D5" s="156"/>
      <c r="E5" s="16"/>
      <c r="F5" s="194" t="s">
        <v>75</v>
      </c>
      <c r="G5" s="195"/>
      <c r="H5" s="199"/>
      <c r="I5" s="194" t="s">
        <v>76</v>
      </c>
      <c r="J5" s="195"/>
      <c r="K5" s="199"/>
      <c r="L5" s="154"/>
      <c r="M5" s="52"/>
      <c r="N5" s="18"/>
    </row>
    <row r="6" spans="1:14" s="15" customFormat="1" ht="22.5" customHeight="1">
      <c r="A6" s="18"/>
      <c r="B6" s="18"/>
      <c r="C6" s="18"/>
      <c r="D6" s="27"/>
      <c r="E6" s="19" t="s">
        <v>2</v>
      </c>
      <c r="F6" s="17"/>
      <c r="G6" s="19"/>
      <c r="H6" s="16" t="s">
        <v>19</v>
      </c>
      <c r="I6" s="17"/>
      <c r="J6" s="19"/>
      <c r="K6" s="16" t="s">
        <v>19</v>
      </c>
      <c r="L6" s="17"/>
      <c r="M6" s="18"/>
      <c r="N6" s="18"/>
    </row>
    <row r="7" spans="1:14" s="15" customFormat="1" ht="22.5" customHeight="1">
      <c r="A7" s="192" t="s">
        <v>66</v>
      </c>
      <c r="B7" s="192"/>
      <c r="C7" s="192"/>
      <c r="D7" s="193"/>
      <c r="E7" s="19" t="s">
        <v>16</v>
      </c>
      <c r="F7" s="17"/>
      <c r="G7" s="19"/>
      <c r="H7" s="19" t="s">
        <v>18</v>
      </c>
      <c r="I7" s="17"/>
      <c r="J7" s="19"/>
      <c r="K7" s="19" t="s">
        <v>18</v>
      </c>
      <c r="L7" s="17"/>
      <c r="M7" s="17" t="s">
        <v>67</v>
      </c>
      <c r="N7" s="18"/>
    </row>
    <row r="8" spans="1:14" s="15" customFormat="1" ht="21" customHeight="1">
      <c r="A8" s="18"/>
      <c r="B8" s="18"/>
      <c r="C8" s="18"/>
      <c r="D8" s="27"/>
      <c r="E8" s="19" t="s">
        <v>5</v>
      </c>
      <c r="F8" s="17" t="s">
        <v>7</v>
      </c>
      <c r="G8" s="19" t="s">
        <v>17</v>
      </c>
      <c r="H8" s="19" t="s">
        <v>20</v>
      </c>
      <c r="I8" s="17" t="s">
        <v>7</v>
      </c>
      <c r="J8" s="19" t="s">
        <v>17</v>
      </c>
      <c r="K8" s="19" t="s">
        <v>20</v>
      </c>
      <c r="L8" s="17"/>
      <c r="M8" s="18"/>
      <c r="N8" s="18"/>
    </row>
    <row r="9" spans="1:14" s="15" customFormat="1" ht="21" customHeight="1">
      <c r="A9" s="22"/>
      <c r="B9" s="22"/>
      <c r="C9" s="22"/>
      <c r="D9" s="26"/>
      <c r="E9" s="23" t="s">
        <v>88</v>
      </c>
      <c r="F9" s="155" t="s">
        <v>84</v>
      </c>
      <c r="G9" s="23" t="s">
        <v>87</v>
      </c>
      <c r="H9" s="23" t="s">
        <v>21</v>
      </c>
      <c r="I9" s="155" t="s">
        <v>84</v>
      </c>
      <c r="J9" s="23" t="s">
        <v>87</v>
      </c>
      <c r="K9" s="23" t="s">
        <v>21</v>
      </c>
      <c r="L9" s="155"/>
      <c r="M9" s="22"/>
      <c r="N9" s="18"/>
    </row>
    <row r="10" spans="1:14" s="15" customFormat="1" ht="3" customHeight="1">
      <c r="A10" s="18"/>
      <c r="B10" s="18"/>
      <c r="C10" s="18"/>
      <c r="D10" s="27"/>
      <c r="E10" s="157"/>
      <c r="F10" s="18"/>
      <c r="G10" s="20"/>
      <c r="H10" s="19"/>
      <c r="I10" s="18"/>
      <c r="J10" s="20"/>
      <c r="K10" s="19"/>
      <c r="L10" s="17"/>
      <c r="M10" s="18"/>
      <c r="N10" s="18"/>
    </row>
    <row r="11" spans="1:14" s="54" customFormat="1" ht="24" customHeight="1">
      <c r="A11" s="202" t="s">
        <v>42</v>
      </c>
      <c r="B11" s="202"/>
      <c r="C11" s="202"/>
      <c r="D11" s="203"/>
      <c r="E11" s="158">
        <v>16</v>
      </c>
      <c r="F11" s="169">
        <f>4047964537.67/1000</f>
        <v>4047964.53767</v>
      </c>
      <c r="G11" s="169">
        <f>4618876363.04/1000</f>
        <v>4618876.3630400002</v>
      </c>
      <c r="H11" s="160">
        <f>24929361424.59/1000</f>
        <v>24929361.424589999</v>
      </c>
      <c r="I11" s="159">
        <f>34008237.69/1000</f>
        <v>34008.237689999994</v>
      </c>
      <c r="J11" s="160">
        <f>38683233.45/1000</f>
        <v>38683.23345</v>
      </c>
      <c r="K11" s="160">
        <f>25448804911.86/1000</f>
        <v>25448804.91186</v>
      </c>
      <c r="L11" s="5"/>
      <c r="M11" s="153" t="s">
        <v>1</v>
      </c>
      <c r="N11" s="5"/>
    </row>
    <row r="12" spans="1:14" s="54" customFormat="1" ht="24" customHeight="1">
      <c r="A12" s="17"/>
      <c r="B12" s="82" t="s">
        <v>141</v>
      </c>
      <c r="C12" s="17"/>
      <c r="D12" s="161"/>
      <c r="E12" s="162">
        <v>5</v>
      </c>
      <c r="F12" s="170">
        <f>1300549941.08/1000</f>
        <v>1300549.94108</v>
      </c>
      <c r="G12" s="170">
        <f>1394484126.09/1000</f>
        <v>1394484.1260899999</v>
      </c>
      <c r="H12" s="164">
        <f>7705708531.42/1000</f>
        <v>7705708.5314199999</v>
      </c>
      <c r="I12" s="163">
        <f>18477938.13/1000</f>
        <v>18477.938129999999</v>
      </c>
      <c r="J12" s="164">
        <f>24720175.79/1000</f>
        <v>24720.175789999998</v>
      </c>
      <c r="K12" s="164">
        <f>7816585050.9/1000</f>
        <v>7816585.0508999992</v>
      </c>
      <c r="L12" s="5"/>
      <c r="M12" s="18" t="s">
        <v>156</v>
      </c>
      <c r="N12" s="5"/>
    </row>
    <row r="13" spans="1:14" s="54" customFormat="1" ht="24" customHeight="1">
      <c r="A13" s="17"/>
      <c r="B13" s="82" t="s">
        <v>142</v>
      </c>
      <c r="C13" s="17"/>
      <c r="D13" s="161"/>
      <c r="E13" s="162" t="s">
        <v>189</v>
      </c>
      <c r="F13" s="170" t="s">
        <v>189</v>
      </c>
      <c r="G13" s="170" t="s">
        <v>189</v>
      </c>
      <c r="H13" s="164" t="s">
        <v>189</v>
      </c>
      <c r="I13" s="163" t="s">
        <v>189</v>
      </c>
      <c r="J13" s="164" t="s">
        <v>189</v>
      </c>
      <c r="K13" s="164" t="s">
        <v>189</v>
      </c>
      <c r="L13" s="5"/>
      <c r="M13" s="15" t="s">
        <v>157</v>
      </c>
      <c r="N13" s="5"/>
    </row>
    <row r="14" spans="1:14" s="54" customFormat="1" ht="24" customHeight="1">
      <c r="A14" s="17"/>
      <c r="B14" s="82" t="s">
        <v>143</v>
      </c>
      <c r="C14" s="17"/>
      <c r="D14" s="161"/>
      <c r="E14" s="162">
        <v>1</v>
      </c>
      <c r="F14" s="170">
        <f>250002941.92/1000</f>
        <v>250002.94191999998</v>
      </c>
      <c r="G14" s="170">
        <f>292709227.23/1000</f>
        <v>292709.22723000002</v>
      </c>
      <c r="H14" s="164">
        <f>1118445266.15/1000</f>
        <v>1118445.26615</v>
      </c>
      <c r="I14" s="163">
        <f>958109.46/1000</f>
        <v>958.10946000000001</v>
      </c>
      <c r="J14" s="164">
        <f>228768.33/1000</f>
        <v>228.76832999999999</v>
      </c>
      <c r="K14" s="164">
        <f>1160694356.22/1000</f>
        <v>1160694.35622</v>
      </c>
      <c r="L14" s="5"/>
      <c r="M14" s="15" t="s">
        <v>158</v>
      </c>
      <c r="N14" s="5"/>
    </row>
    <row r="15" spans="1:14" s="54" customFormat="1" ht="24" customHeight="1">
      <c r="A15" s="17"/>
      <c r="B15" s="82" t="s">
        <v>144</v>
      </c>
      <c r="C15" s="17"/>
      <c r="D15" s="161"/>
      <c r="E15" s="162">
        <v>1</v>
      </c>
      <c r="F15" s="170">
        <f>473008137.23/1000</f>
        <v>473008.13722999999</v>
      </c>
      <c r="G15" s="170">
        <f>516360016.32/1000</f>
        <v>516360.01632</v>
      </c>
      <c r="H15" s="164">
        <f>1534726198.06/1000</f>
        <v>1534726.1980599998</v>
      </c>
      <c r="I15" s="163">
        <f>1074592.9/1000</f>
        <v>1074.5928999999999</v>
      </c>
      <c r="J15" s="164">
        <f>1052917.76/1000</f>
        <v>1052.91776</v>
      </c>
      <c r="K15" s="164">
        <f>1580374458.24/1000</f>
        <v>1580374.4582400001</v>
      </c>
      <c r="L15" s="5"/>
      <c r="M15" s="15" t="s">
        <v>159</v>
      </c>
      <c r="N15" s="5"/>
    </row>
    <row r="16" spans="1:14" s="15" customFormat="1" ht="24" customHeight="1">
      <c r="A16" s="17"/>
      <c r="B16" s="82" t="s">
        <v>145</v>
      </c>
      <c r="C16" s="17"/>
      <c r="D16" s="161"/>
      <c r="E16" s="162">
        <v>1</v>
      </c>
      <c r="F16" s="170">
        <f>513760898.88/1000</f>
        <v>513760.89887999999</v>
      </c>
      <c r="G16" s="170">
        <f>570097842.64/1000</f>
        <v>570097.84263999993</v>
      </c>
      <c r="H16" s="164">
        <f>3015839646.58/1000</f>
        <v>3015839.6465799999</v>
      </c>
      <c r="I16" s="163">
        <f>3882986.66/1000</f>
        <v>3882.98666</v>
      </c>
      <c r="J16" s="164">
        <f>2698307.02/1000</f>
        <v>2698.3070200000002</v>
      </c>
      <c r="K16" s="164">
        <f>3067411922.72/1000</f>
        <v>3067411.9227199997</v>
      </c>
      <c r="L16" s="18"/>
      <c r="M16" s="18" t="s">
        <v>160</v>
      </c>
      <c r="N16" s="18"/>
    </row>
    <row r="17" spans="1:14" s="15" customFormat="1" ht="24" customHeight="1">
      <c r="A17" s="17"/>
      <c r="B17" s="82" t="s">
        <v>146</v>
      </c>
      <c r="C17" s="17"/>
      <c r="D17" s="161"/>
      <c r="E17" s="162" t="s">
        <v>189</v>
      </c>
      <c r="F17" s="170" t="s">
        <v>189</v>
      </c>
      <c r="G17" s="170" t="s">
        <v>189</v>
      </c>
      <c r="H17" s="164" t="s">
        <v>189</v>
      </c>
      <c r="I17" s="163" t="s">
        <v>189</v>
      </c>
      <c r="J17" s="164" t="s">
        <v>189</v>
      </c>
      <c r="K17" s="164" t="s">
        <v>189</v>
      </c>
      <c r="L17" s="18"/>
      <c r="M17" s="15" t="s">
        <v>161</v>
      </c>
      <c r="N17" s="18"/>
    </row>
    <row r="18" spans="1:14" s="15" customFormat="1" ht="24" customHeight="1">
      <c r="A18" s="17"/>
      <c r="B18" s="82" t="s">
        <v>147</v>
      </c>
      <c r="C18" s="17"/>
      <c r="D18" s="161"/>
      <c r="E18" s="162">
        <v>1</v>
      </c>
      <c r="F18" s="170">
        <f>384419902.45/1000</f>
        <v>384419.90244999999</v>
      </c>
      <c r="G18" s="170">
        <f>473536848.69/1000</f>
        <v>473536.84869000001</v>
      </c>
      <c r="H18" s="164">
        <f>2282582122.88/1000</f>
        <v>2282582.1228800002</v>
      </c>
      <c r="I18" s="163">
        <f>1220258.12/1000</f>
        <v>1220.2581200000002</v>
      </c>
      <c r="J18" s="164">
        <f>1146056.09/1000</f>
        <v>1146.05609</v>
      </c>
      <c r="K18" s="164">
        <f>2360986097.27/1000</f>
        <v>2360986.0972699998</v>
      </c>
      <c r="L18" s="18"/>
      <c r="M18" s="18" t="s">
        <v>162</v>
      </c>
      <c r="N18" s="18"/>
    </row>
    <row r="19" spans="1:14" s="15" customFormat="1" ht="24" customHeight="1">
      <c r="A19" s="17"/>
      <c r="B19" s="82" t="s">
        <v>148</v>
      </c>
      <c r="C19" s="17"/>
      <c r="D19" s="161"/>
      <c r="E19" s="162">
        <v>1</v>
      </c>
      <c r="F19" s="170">
        <f>202947460.01/1000</f>
        <v>202947.46000999998</v>
      </c>
      <c r="G19" s="170">
        <f>255032292.02/1000</f>
        <v>255032.29202000002</v>
      </c>
      <c r="H19" s="164">
        <f>1687637548.21/1000</f>
        <v>1687637.5482100002</v>
      </c>
      <c r="I19" s="163">
        <f>1091786.98/1000</f>
        <v>1091.7869800000001</v>
      </c>
      <c r="J19" s="164">
        <f>2004375.02/1000</f>
        <v>2004.3750199999999</v>
      </c>
      <c r="K19" s="164">
        <f>1744312430.14/1000</f>
        <v>1744312.4301400001</v>
      </c>
      <c r="L19" s="18"/>
      <c r="M19" s="15" t="s">
        <v>163</v>
      </c>
      <c r="N19" s="18"/>
    </row>
    <row r="20" spans="1:14" s="15" customFormat="1" ht="24" customHeight="1">
      <c r="A20" s="153"/>
      <c r="B20" s="82" t="s">
        <v>149</v>
      </c>
      <c r="C20" s="153"/>
      <c r="D20" s="161"/>
      <c r="E20" s="162">
        <v>1</v>
      </c>
      <c r="F20" s="170">
        <f>385573123.26/1000</f>
        <v>385573.12325999996</v>
      </c>
      <c r="G20" s="170">
        <f>513384425.23/1000</f>
        <v>513384.42522999999</v>
      </c>
      <c r="H20" s="164">
        <f>4052506767.38/1000</f>
        <v>4052506.7673800001</v>
      </c>
      <c r="I20" s="163">
        <f>3775944.71/1000</f>
        <v>3775.9447099999998</v>
      </c>
      <c r="J20" s="164">
        <f>3152881.11/1000</f>
        <v>3152.8811099999998</v>
      </c>
      <c r="K20" s="164">
        <f>4138773243.97/1000</f>
        <v>4138773.2439699997</v>
      </c>
      <c r="L20" s="18"/>
      <c r="M20" s="18" t="s">
        <v>164</v>
      </c>
      <c r="N20" s="18"/>
    </row>
    <row r="21" spans="1:14" s="15" customFormat="1" ht="24" customHeight="1">
      <c r="A21" s="18"/>
      <c r="B21" s="82" t="s">
        <v>150</v>
      </c>
      <c r="C21" s="18"/>
      <c r="D21" s="27"/>
      <c r="E21" s="162">
        <v>1</v>
      </c>
      <c r="F21" s="170">
        <f>65025189.72/1000</f>
        <v>65025.189720000002</v>
      </c>
      <c r="G21" s="170">
        <f>67055923.46/1000</f>
        <v>67055.923460000005</v>
      </c>
      <c r="H21" s="164">
        <f>558057796.07/1000</f>
        <v>558057.79607000004</v>
      </c>
      <c r="I21" s="163">
        <f>34000/1000</f>
        <v>34</v>
      </c>
      <c r="J21" s="164">
        <f>181738/1000</f>
        <v>181.738</v>
      </c>
      <c r="K21" s="164">
        <f>559785844.58/1000</f>
        <v>559785.84458000003</v>
      </c>
      <c r="L21" s="18"/>
      <c r="M21" s="15" t="s">
        <v>165</v>
      </c>
      <c r="N21" s="18"/>
    </row>
    <row r="22" spans="1:14" s="15" customFormat="1" ht="24" customHeight="1">
      <c r="A22" s="18"/>
      <c r="B22" s="82" t="s">
        <v>151</v>
      </c>
      <c r="C22" s="18"/>
      <c r="D22" s="27"/>
      <c r="E22" s="162">
        <v>2</v>
      </c>
      <c r="F22" s="170">
        <f>290778572.09/1000</f>
        <v>290778.57208999997</v>
      </c>
      <c r="G22" s="170">
        <f>331911028.45/1000</f>
        <v>331911.02844999998</v>
      </c>
      <c r="H22" s="164">
        <f>2345110736.5/1000</f>
        <v>2345110.7365000001</v>
      </c>
      <c r="I22" s="163">
        <f>1500225.89/1000</f>
        <v>1500.2258899999999</v>
      </c>
      <c r="J22" s="164">
        <f>1369049.41/1000</f>
        <v>1369.0494099999999</v>
      </c>
      <c r="K22" s="164">
        <f>2377580716.85/1000</f>
        <v>2377580.71685</v>
      </c>
      <c r="L22" s="18"/>
      <c r="M22" s="18" t="s">
        <v>166</v>
      </c>
      <c r="N22" s="18"/>
    </row>
    <row r="23" spans="1:14" s="15" customFormat="1" ht="24" customHeight="1">
      <c r="A23" s="18"/>
      <c r="B23" s="82" t="s">
        <v>152</v>
      </c>
      <c r="C23" s="18"/>
      <c r="D23" s="27"/>
      <c r="E23" s="162" t="s">
        <v>189</v>
      </c>
      <c r="F23" s="170" t="s">
        <v>189</v>
      </c>
      <c r="G23" s="170" t="s">
        <v>189</v>
      </c>
      <c r="H23" s="164" t="s">
        <v>189</v>
      </c>
      <c r="I23" s="163" t="s">
        <v>189</v>
      </c>
      <c r="J23" s="164" t="s">
        <v>189</v>
      </c>
      <c r="K23" s="164" t="s">
        <v>189</v>
      </c>
      <c r="L23" s="18"/>
      <c r="M23" s="15" t="s">
        <v>167</v>
      </c>
      <c r="N23" s="18"/>
    </row>
    <row r="24" spans="1:14" s="15" customFormat="1" ht="24" customHeight="1">
      <c r="A24" s="18"/>
      <c r="B24" s="82" t="s">
        <v>153</v>
      </c>
      <c r="C24" s="18"/>
      <c r="D24" s="27"/>
      <c r="E24" s="162" t="s">
        <v>189</v>
      </c>
      <c r="F24" s="170" t="s">
        <v>189</v>
      </c>
      <c r="G24" s="170" t="s">
        <v>189</v>
      </c>
      <c r="H24" s="164" t="s">
        <v>189</v>
      </c>
      <c r="I24" s="163" t="s">
        <v>189</v>
      </c>
      <c r="J24" s="164" t="s">
        <v>189</v>
      </c>
      <c r="K24" s="164" t="s">
        <v>189</v>
      </c>
      <c r="L24" s="18"/>
      <c r="M24" s="15" t="s">
        <v>186</v>
      </c>
      <c r="N24" s="18"/>
    </row>
    <row r="25" spans="1:14" s="1" customFormat="1">
      <c r="B25" s="2" t="s">
        <v>3</v>
      </c>
      <c r="C25" s="3">
        <v>18.3</v>
      </c>
      <c r="D25" s="2" t="s">
        <v>168</v>
      </c>
      <c r="E25" s="87"/>
      <c r="N25" s="4"/>
    </row>
    <row r="26" spans="1:14" s="4" customFormat="1">
      <c r="B26" s="1" t="s">
        <v>73</v>
      </c>
      <c r="C26" s="3">
        <v>18.3</v>
      </c>
      <c r="D26" s="6" t="s">
        <v>169</v>
      </c>
      <c r="E26" s="143"/>
    </row>
    <row r="27" spans="1:14" s="41" customFormat="1" ht="21" customHeight="1">
      <c r="D27" s="144"/>
      <c r="E27" s="145"/>
      <c r="L27" s="197" t="s">
        <v>65</v>
      </c>
      <c r="M27" s="197"/>
    </row>
    <row r="28" spans="1:14" ht="3" customHeight="1">
      <c r="A28" s="28"/>
      <c r="B28" s="28"/>
      <c r="C28" s="28"/>
      <c r="D28" s="4"/>
      <c r="E28" s="90"/>
      <c r="F28" s="45"/>
      <c r="G28" s="45"/>
      <c r="H28" s="45"/>
      <c r="I28" s="45"/>
      <c r="J28" s="45"/>
      <c r="K28" s="28" t="s">
        <v>35</v>
      </c>
      <c r="L28" s="198"/>
      <c r="M28" s="198"/>
    </row>
    <row r="29" spans="1:14" s="15" customFormat="1" ht="22.5" customHeight="1">
      <c r="A29" s="52"/>
      <c r="B29" s="52"/>
      <c r="C29" s="52"/>
      <c r="D29" s="156"/>
      <c r="E29" s="16"/>
      <c r="F29" s="194" t="s">
        <v>75</v>
      </c>
      <c r="G29" s="195"/>
      <c r="H29" s="199"/>
      <c r="I29" s="194" t="s">
        <v>76</v>
      </c>
      <c r="J29" s="195"/>
      <c r="K29" s="199"/>
      <c r="L29" s="154"/>
      <c r="M29" s="52"/>
      <c r="N29" s="18"/>
    </row>
    <row r="30" spans="1:14" s="15" customFormat="1" ht="22.5" customHeight="1">
      <c r="A30" s="18"/>
      <c r="B30" s="18"/>
      <c r="C30" s="18"/>
      <c r="D30" s="27"/>
      <c r="E30" s="19" t="s">
        <v>2</v>
      </c>
      <c r="F30" s="17"/>
      <c r="G30" s="19"/>
      <c r="H30" s="16" t="s">
        <v>19</v>
      </c>
      <c r="I30" s="17"/>
      <c r="J30" s="19"/>
      <c r="K30" s="16" t="s">
        <v>19</v>
      </c>
      <c r="L30" s="17"/>
      <c r="M30" s="18"/>
      <c r="N30" s="18"/>
    </row>
    <row r="31" spans="1:14" s="15" customFormat="1" ht="22.5" customHeight="1">
      <c r="A31" s="192" t="s">
        <v>66</v>
      </c>
      <c r="B31" s="192"/>
      <c r="C31" s="192"/>
      <c r="D31" s="193"/>
      <c r="E31" s="19" t="s">
        <v>16</v>
      </c>
      <c r="F31" s="17"/>
      <c r="G31" s="19"/>
      <c r="H31" s="19" t="s">
        <v>18</v>
      </c>
      <c r="I31" s="17"/>
      <c r="J31" s="19"/>
      <c r="K31" s="19" t="s">
        <v>18</v>
      </c>
      <c r="L31" s="17"/>
      <c r="M31" s="17" t="s">
        <v>67</v>
      </c>
      <c r="N31" s="18"/>
    </row>
    <row r="32" spans="1:14" s="15" customFormat="1" ht="21" customHeight="1">
      <c r="A32" s="18"/>
      <c r="B32" s="18"/>
      <c r="C32" s="18"/>
      <c r="D32" s="27"/>
      <c r="E32" s="19" t="s">
        <v>5</v>
      </c>
      <c r="F32" s="17" t="s">
        <v>7</v>
      </c>
      <c r="G32" s="19" t="s">
        <v>17</v>
      </c>
      <c r="H32" s="19" t="s">
        <v>20</v>
      </c>
      <c r="I32" s="17" t="s">
        <v>7</v>
      </c>
      <c r="J32" s="19" t="s">
        <v>17</v>
      </c>
      <c r="K32" s="19" t="s">
        <v>20</v>
      </c>
      <c r="L32" s="17"/>
      <c r="M32" s="18"/>
      <c r="N32" s="18"/>
    </row>
    <row r="33" spans="1:14" s="15" customFormat="1" ht="21" customHeight="1">
      <c r="A33" s="22"/>
      <c r="B33" s="22"/>
      <c r="C33" s="22"/>
      <c r="D33" s="26"/>
      <c r="E33" s="23" t="s">
        <v>88</v>
      </c>
      <c r="F33" s="155" t="s">
        <v>84</v>
      </c>
      <c r="G33" s="23" t="s">
        <v>87</v>
      </c>
      <c r="H33" s="23" t="s">
        <v>21</v>
      </c>
      <c r="I33" s="155" t="s">
        <v>84</v>
      </c>
      <c r="J33" s="23" t="s">
        <v>87</v>
      </c>
      <c r="K33" s="23" t="s">
        <v>21</v>
      </c>
      <c r="L33" s="155"/>
      <c r="M33" s="22"/>
      <c r="N33" s="18"/>
    </row>
    <row r="34" spans="1:14" s="15" customFormat="1" ht="3" customHeight="1">
      <c r="A34" s="18"/>
      <c r="B34" s="18"/>
      <c r="C34" s="18"/>
      <c r="D34" s="27"/>
      <c r="E34" s="157"/>
      <c r="F34" s="18"/>
      <c r="G34" s="20"/>
      <c r="H34" s="19"/>
      <c r="I34" s="18"/>
      <c r="J34" s="20"/>
      <c r="K34" s="19"/>
      <c r="L34" s="17"/>
      <c r="M34" s="18"/>
      <c r="N34" s="18"/>
    </row>
    <row r="35" spans="1:14" s="15" customFormat="1" ht="24" customHeight="1">
      <c r="A35" s="18"/>
      <c r="B35" s="82" t="s">
        <v>170</v>
      </c>
      <c r="C35" s="18"/>
      <c r="D35" s="27"/>
      <c r="E35" s="147">
        <v>1</v>
      </c>
      <c r="F35" s="170">
        <f>69795678.21/1000</f>
        <v>69795.678209999998</v>
      </c>
      <c r="G35" s="171">
        <f>76999931.3/1000</f>
        <v>76999.931299999997</v>
      </c>
      <c r="H35" s="164">
        <f>355701452.74/1000</f>
        <v>355701.45274000004</v>
      </c>
      <c r="I35" s="163">
        <f>1515829.02/1000</f>
        <v>1515.8290200000001</v>
      </c>
      <c r="J35" s="164">
        <f>1576361.62/1000</f>
        <v>1576.3616200000001</v>
      </c>
      <c r="K35" s="164">
        <f>361424551.62/1000</f>
        <v>361424.55161999998</v>
      </c>
      <c r="L35" s="18"/>
      <c r="M35" s="18" t="s">
        <v>171</v>
      </c>
      <c r="N35" s="18"/>
    </row>
    <row r="36" spans="1:14" s="15" customFormat="1" ht="24" customHeight="1">
      <c r="A36" s="18"/>
      <c r="B36" s="82" t="s">
        <v>172</v>
      </c>
      <c r="C36" s="18"/>
      <c r="D36" s="27"/>
      <c r="E36" s="147" t="s">
        <v>189</v>
      </c>
      <c r="F36" s="170" t="s">
        <v>189</v>
      </c>
      <c r="G36" s="171" t="s">
        <v>189</v>
      </c>
      <c r="H36" s="164" t="s">
        <v>189</v>
      </c>
      <c r="I36" s="163" t="s">
        <v>189</v>
      </c>
      <c r="J36" s="164" t="s">
        <v>189</v>
      </c>
      <c r="K36" s="164" t="s">
        <v>189</v>
      </c>
      <c r="L36" s="18"/>
      <c r="M36" s="18" t="s">
        <v>173</v>
      </c>
      <c r="N36" s="18"/>
    </row>
    <row r="37" spans="1:14" s="15" customFormat="1" ht="24" customHeight="1">
      <c r="A37" s="18"/>
      <c r="B37" s="82" t="s">
        <v>174</v>
      </c>
      <c r="C37" s="18"/>
      <c r="D37" s="27"/>
      <c r="E37" s="147" t="s">
        <v>189</v>
      </c>
      <c r="F37" s="170" t="s">
        <v>189</v>
      </c>
      <c r="G37" s="171" t="s">
        <v>189</v>
      </c>
      <c r="H37" s="164" t="s">
        <v>189</v>
      </c>
      <c r="I37" s="163" t="s">
        <v>189</v>
      </c>
      <c r="J37" s="164" t="s">
        <v>189</v>
      </c>
      <c r="K37" s="164" t="s">
        <v>189</v>
      </c>
      <c r="L37" s="18"/>
      <c r="M37" s="18" t="s">
        <v>175</v>
      </c>
      <c r="N37" s="18"/>
    </row>
    <row r="38" spans="1:14" s="15" customFormat="1" ht="24" customHeight="1">
      <c r="A38" s="18"/>
      <c r="B38" s="82" t="s">
        <v>176</v>
      </c>
      <c r="C38" s="18"/>
      <c r="D38" s="27"/>
      <c r="E38" s="147">
        <v>1</v>
      </c>
      <c r="F38" s="170">
        <f>112102692.82/1000</f>
        <v>112102.69282</v>
      </c>
      <c r="G38" s="171">
        <f>127304701.61/1000</f>
        <v>127304.70161</v>
      </c>
      <c r="H38" s="164">
        <f>273045358.6/1000</f>
        <v>273045.35860000004</v>
      </c>
      <c r="I38" s="163">
        <f>476565.82/1000</f>
        <v>476.56582000000003</v>
      </c>
      <c r="J38" s="164">
        <f>552603.3/1000</f>
        <v>552.60329999999999</v>
      </c>
      <c r="K38" s="164">
        <f>280876239.35/1000</f>
        <v>280876.23935000005</v>
      </c>
      <c r="L38" s="18"/>
      <c r="M38" s="18" t="s">
        <v>177</v>
      </c>
      <c r="N38" s="18"/>
    </row>
    <row r="39" spans="1:14" s="15" customFormat="1" ht="24" customHeight="1">
      <c r="A39" s="18"/>
      <c r="B39" s="82" t="s">
        <v>178</v>
      </c>
      <c r="C39" s="18"/>
      <c r="D39" s="27"/>
      <c r="E39" s="147" t="s">
        <v>189</v>
      </c>
      <c r="F39" s="170" t="s">
        <v>189</v>
      </c>
      <c r="G39" s="171" t="s">
        <v>189</v>
      </c>
      <c r="H39" s="164" t="s">
        <v>189</v>
      </c>
      <c r="I39" s="163" t="s">
        <v>189</v>
      </c>
      <c r="J39" s="164" t="s">
        <v>189</v>
      </c>
      <c r="K39" s="164" t="s">
        <v>189</v>
      </c>
      <c r="L39" s="18"/>
      <c r="M39" s="18" t="s">
        <v>179</v>
      </c>
      <c r="N39" s="18"/>
    </row>
    <row r="40" spans="1:14" s="15" customFormat="1" ht="3" customHeight="1">
      <c r="A40" s="22"/>
      <c r="B40" s="22"/>
      <c r="C40" s="22"/>
      <c r="D40" s="22"/>
      <c r="E40" s="165"/>
      <c r="F40" s="26"/>
      <c r="G40" s="24"/>
      <c r="H40" s="24"/>
      <c r="I40" s="166"/>
      <c r="J40" s="166"/>
      <c r="K40" s="166"/>
      <c r="L40" s="22"/>
      <c r="M40" s="22"/>
      <c r="N40" s="18"/>
    </row>
    <row r="41" spans="1:14" s="15" customFormat="1" ht="3" customHeight="1">
      <c r="A41" s="18"/>
      <c r="B41" s="18"/>
      <c r="C41" s="18"/>
      <c r="D41" s="18"/>
      <c r="E41" s="167"/>
      <c r="N41" s="18"/>
    </row>
    <row r="42" spans="1:14" s="152" customFormat="1" ht="18" customHeight="1">
      <c r="B42" s="152" t="s">
        <v>180</v>
      </c>
      <c r="E42" s="168"/>
      <c r="N42" s="151"/>
    </row>
    <row r="43" spans="1:14" s="152" customFormat="1" ht="19.5">
      <c r="B43" s="152" t="s">
        <v>181</v>
      </c>
      <c r="E43" s="168"/>
      <c r="N43" s="151"/>
    </row>
  </sheetData>
  <mergeCells count="11">
    <mergeCell ref="L3:M3"/>
    <mergeCell ref="L4:M4"/>
    <mergeCell ref="A11:D11"/>
    <mergeCell ref="I5:K5"/>
    <mergeCell ref="F5:H5"/>
    <mergeCell ref="A7:D7"/>
    <mergeCell ref="L27:M27"/>
    <mergeCell ref="L28:M28"/>
    <mergeCell ref="F29:H29"/>
    <mergeCell ref="I29:K29"/>
    <mergeCell ref="A31:D31"/>
  </mergeCells>
  <phoneticPr fontId="1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M31"/>
  <sheetViews>
    <sheetView showGridLines="0" workbookViewId="0">
      <selection activeCell="F10" sqref="F10"/>
    </sheetView>
  </sheetViews>
  <sheetFormatPr defaultRowHeight="21.75"/>
  <cols>
    <col min="1" max="1" width="1.7109375" style="11" customWidth="1"/>
    <col min="2" max="2" width="6" style="11" customWidth="1"/>
    <col min="3" max="3" width="4.5703125" style="11" customWidth="1"/>
    <col min="4" max="4" width="7.7109375" style="11" customWidth="1"/>
    <col min="5" max="5" width="10.7109375" style="11" customWidth="1"/>
    <col min="6" max="6" width="12.7109375" style="11" customWidth="1"/>
    <col min="7" max="7" width="11.71093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8" customWidth="1"/>
    <col min="14" max="14" width="2.7109375" style="11" customWidth="1"/>
    <col min="15" max="15" width="5.42578125" style="11" customWidth="1"/>
    <col min="16" max="16384" width="9.140625" style="11"/>
  </cols>
  <sheetData>
    <row r="1" spans="1:13" s="1" customFormat="1">
      <c r="B1" s="2" t="s">
        <v>3</v>
      </c>
      <c r="C1" s="3">
        <v>18.399999999999999</v>
      </c>
      <c r="D1" s="2" t="s">
        <v>184</v>
      </c>
      <c r="M1" s="4"/>
    </row>
    <row r="2" spans="1:13" s="5" customFormat="1" ht="18.75" customHeight="1">
      <c r="B2" s="1" t="s">
        <v>73</v>
      </c>
      <c r="C2" s="3">
        <v>18.399999999999999</v>
      </c>
      <c r="D2" s="6" t="s">
        <v>185</v>
      </c>
    </row>
    <row r="3" spans="1:13" s="30" customFormat="1" ht="8.1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8" t="s">
        <v>41</v>
      </c>
    </row>
    <row r="4" spans="1:13" s="31" customFormat="1" ht="21" customHeight="1">
      <c r="A4" s="182" t="s">
        <v>66</v>
      </c>
      <c r="B4" s="204"/>
      <c r="C4" s="204"/>
      <c r="D4" s="205"/>
      <c r="E4" s="16"/>
      <c r="F4" s="212" t="s">
        <v>69</v>
      </c>
      <c r="G4" s="213"/>
      <c r="H4" s="214"/>
      <c r="I4" s="212" t="s">
        <v>70</v>
      </c>
      <c r="J4" s="213"/>
      <c r="K4" s="213"/>
      <c r="L4" s="214"/>
      <c r="M4" s="209" t="s">
        <v>67</v>
      </c>
    </row>
    <row r="5" spans="1:13" s="31" customFormat="1" ht="19.5">
      <c r="A5" s="206"/>
      <c r="B5" s="206"/>
      <c r="C5" s="206"/>
      <c r="D5" s="207"/>
      <c r="E5" s="19"/>
      <c r="F5" s="189" t="s">
        <v>77</v>
      </c>
      <c r="G5" s="215"/>
      <c r="H5" s="190"/>
      <c r="I5" s="189" t="s">
        <v>78</v>
      </c>
      <c r="J5" s="215"/>
      <c r="K5" s="215"/>
      <c r="L5" s="190"/>
      <c r="M5" s="210"/>
    </row>
    <row r="6" spans="1:13" s="31" customFormat="1" ht="21" customHeight="1">
      <c r="A6" s="206"/>
      <c r="B6" s="206"/>
      <c r="C6" s="206"/>
      <c r="D6" s="207"/>
      <c r="E6" s="19"/>
      <c r="G6" s="70"/>
      <c r="H6" s="70"/>
      <c r="J6" s="19" t="s">
        <v>62</v>
      </c>
      <c r="L6" s="70"/>
      <c r="M6" s="210"/>
    </row>
    <row r="7" spans="1:13" s="31" customFormat="1" ht="17.25" customHeight="1">
      <c r="A7" s="206"/>
      <c r="B7" s="206"/>
      <c r="C7" s="206"/>
      <c r="D7" s="207"/>
      <c r="E7" s="19" t="s">
        <v>0</v>
      </c>
      <c r="F7" s="17" t="s">
        <v>22</v>
      </c>
      <c r="G7" s="19" t="s">
        <v>23</v>
      </c>
      <c r="H7" s="17" t="s">
        <v>24</v>
      </c>
      <c r="I7" s="19" t="s">
        <v>8</v>
      </c>
      <c r="J7" s="19" t="s">
        <v>63</v>
      </c>
      <c r="K7" s="19" t="s">
        <v>25</v>
      </c>
      <c r="L7" s="17" t="s">
        <v>26</v>
      </c>
      <c r="M7" s="210"/>
    </row>
    <row r="8" spans="1:13" s="31" customFormat="1" ht="17.25" customHeight="1">
      <c r="A8" s="186"/>
      <c r="B8" s="186"/>
      <c r="C8" s="186"/>
      <c r="D8" s="208"/>
      <c r="E8" s="19" t="s">
        <v>1</v>
      </c>
      <c r="F8" s="21" t="s">
        <v>27</v>
      </c>
      <c r="G8" s="19" t="s">
        <v>71</v>
      </c>
      <c r="H8" s="17" t="s">
        <v>28</v>
      </c>
      <c r="I8" s="19" t="s">
        <v>30</v>
      </c>
      <c r="J8" s="23" t="s">
        <v>64</v>
      </c>
      <c r="K8" s="19" t="s">
        <v>29</v>
      </c>
      <c r="L8" s="60" t="s">
        <v>72</v>
      </c>
      <c r="M8" s="211"/>
    </row>
    <row r="9" spans="1:13" s="31" customFormat="1" ht="3" customHeight="1">
      <c r="A9" s="51"/>
      <c r="B9" s="51"/>
      <c r="C9" s="51"/>
      <c r="D9" s="51"/>
      <c r="E9" s="16"/>
      <c r="F9" s="16"/>
      <c r="G9" s="16"/>
      <c r="H9" s="16"/>
      <c r="I9" s="16"/>
      <c r="J9" s="16"/>
      <c r="K9" s="16"/>
      <c r="L9" s="16"/>
      <c r="M9" s="61"/>
    </row>
    <row r="10" spans="1:13" s="42" customFormat="1" ht="24.75" customHeight="1">
      <c r="A10" s="202" t="s">
        <v>42</v>
      </c>
      <c r="B10" s="202"/>
      <c r="C10" s="202"/>
      <c r="D10" s="202"/>
      <c r="E10" s="146">
        <v>148</v>
      </c>
      <c r="F10" s="91">
        <v>89</v>
      </c>
      <c r="G10" s="91">
        <v>1</v>
      </c>
      <c r="H10" s="91" t="s">
        <v>189</v>
      </c>
      <c r="I10" s="91">
        <v>10</v>
      </c>
      <c r="J10" s="91">
        <v>29</v>
      </c>
      <c r="K10" s="91" t="s">
        <v>189</v>
      </c>
      <c r="L10" s="91">
        <v>19</v>
      </c>
      <c r="M10" s="62" t="s">
        <v>1</v>
      </c>
    </row>
    <row r="11" spans="1:13" s="42" customFormat="1" ht="18" customHeight="1">
      <c r="A11" s="82" t="s">
        <v>141</v>
      </c>
      <c r="B11" s="82"/>
      <c r="C11" s="82"/>
      <c r="D11" s="82"/>
      <c r="E11" s="147">
        <v>36</v>
      </c>
      <c r="F11" s="93">
        <v>12</v>
      </c>
      <c r="G11" s="92" t="s">
        <v>189</v>
      </c>
      <c r="H11" s="93" t="s">
        <v>189</v>
      </c>
      <c r="I11" s="92">
        <v>8</v>
      </c>
      <c r="J11" s="92">
        <v>6</v>
      </c>
      <c r="K11" s="93" t="s">
        <v>189</v>
      </c>
      <c r="L11" s="92">
        <v>10</v>
      </c>
      <c r="M11" s="86" t="s">
        <v>156</v>
      </c>
    </row>
    <row r="12" spans="1:13" s="42" customFormat="1" ht="18" customHeight="1">
      <c r="A12" s="82" t="s">
        <v>142</v>
      </c>
      <c r="B12" s="82"/>
      <c r="C12" s="82"/>
      <c r="D12" s="83"/>
      <c r="E12" s="147">
        <v>4</v>
      </c>
      <c r="F12" s="93">
        <v>3</v>
      </c>
      <c r="G12" s="92" t="s">
        <v>189</v>
      </c>
      <c r="H12" s="93" t="s">
        <v>189</v>
      </c>
      <c r="I12" s="92" t="s">
        <v>189</v>
      </c>
      <c r="J12" s="92">
        <v>1</v>
      </c>
      <c r="K12" s="93" t="s">
        <v>189</v>
      </c>
      <c r="L12" s="92" t="s">
        <v>189</v>
      </c>
      <c r="M12" s="15" t="s">
        <v>157</v>
      </c>
    </row>
    <row r="13" spans="1:13" s="42" customFormat="1" ht="18" customHeight="1">
      <c r="A13" s="82" t="s">
        <v>143</v>
      </c>
      <c r="B13" s="82"/>
      <c r="C13" s="82"/>
      <c r="D13" s="83"/>
      <c r="E13" s="147">
        <v>10</v>
      </c>
      <c r="F13" s="93">
        <v>4</v>
      </c>
      <c r="G13" s="92" t="s">
        <v>189</v>
      </c>
      <c r="H13" s="93" t="s">
        <v>189</v>
      </c>
      <c r="I13" s="92" t="s">
        <v>189</v>
      </c>
      <c r="J13" s="92">
        <v>4</v>
      </c>
      <c r="K13" s="93" t="s">
        <v>189</v>
      </c>
      <c r="L13" s="92">
        <v>2</v>
      </c>
      <c r="M13" s="15" t="s">
        <v>158</v>
      </c>
    </row>
    <row r="14" spans="1:13" s="42" customFormat="1" ht="18" customHeight="1">
      <c r="A14" s="82" t="s">
        <v>144</v>
      </c>
      <c r="B14" s="82"/>
      <c r="C14" s="82"/>
      <c r="D14" s="83"/>
      <c r="E14" s="147">
        <v>7</v>
      </c>
      <c r="F14" s="93">
        <v>7</v>
      </c>
      <c r="G14" s="92" t="s">
        <v>189</v>
      </c>
      <c r="H14" s="93" t="s">
        <v>189</v>
      </c>
      <c r="I14" s="92" t="s">
        <v>189</v>
      </c>
      <c r="J14" s="92" t="s">
        <v>189</v>
      </c>
      <c r="K14" s="93" t="s">
        <v>189</v>
      </c>
      <c r="L14" s="92" t="s">
        <v>189</v>
      </c>
      <c r="M14" s="15" t="s">
        <v>159</v>
      </c>
    </row>
    <row r="15" spans="1:13" s="42" customFormat="1" ht="18" customHeight="1">
      <c r="A15" s="82" t="s">
        <v>145</v>
      </c>
      <c r="B15" s="82"/>
      <c r="C15" s="82"/>
      <c r="D15" s="83"/>
      <c r="E15" s="147">
        <v>19</v>
      </c>
      <c r="F15" s="93">
        <v>7</v>
      </c>
      <c r="G15" s="92">
        <v>1</v>
      </c>
      <c r="H15" s="93" t="s">
        <v>189</v>
      </c>
      <c r="I15" s="92" t="s">
        <v>189</v>
      </c>
      <c r="J15" s="92">
        <v>10</v>
      </c>
      <c r="K15" s="93" t="s">
        <v>189</v>
      </c>
      <c r="L15" s="92">
        <v>1</v>
      </c>
      <c r="M15" s="15" t="s">
        <v>160</v>
      </c>
    </row>
    <row r="16" spans="1:13" s="42" customFormat="1" ht="18" customHeight="1">
      <c r="A16" s="82" t="s">
        <v>146</v>
      </c>
      <c r="B16" s="82"/>
      <c r="C16" s="82"/>
      <c r="D16" s="83"/>
      <c r="E16" s="147">
        <v>8</v>
      </c>
      <c r="F16" s="93">
        <v>6</v>
      </c>
      <c r="G16" s="92" t="s">
        <v>189</v>
      </c>
      <c r="H16" s="93" t="s">
        <v>189</v>
      </c>
      <c r="I16" s="92" t="s">
        <v>189</v>
      </c>
      <c r="J16" s="92">
        <v>2</v>
      </c>
      <c r="K16" s="93" t="s">
        <v>189</v>
      </c>
      <c r="L16" s="92" t="s">
        <v>189</v>
      </c>
      <c r="M16" s="15" t="s">
        <v>161</v>
      </c>
    </row>
    <row r="17" spans="1:13" s="42" customFormat="1" ht="18" customHeight="1">
      <c r="A17" s="82" t="s">
        <v>147</v>
      </c>
      <c r="B17" s="82"/>
      <c r="C17" s="82"/>
      <c r="D17" s="83"/>
      <c r="E17" s="147">
        <v>6</v>
      </c>
      <c r="F17" s="93">
        <v>3</v>
      </c>
      <c r="G17" s="92" t="s">
        <v>189</v>
      </c>
      <c r="H17" s="93" t="s">
        <v>189</v>
      </c>
      <c r="I17" s="92">
        <v>1</v>
      </c>
      <c r="J17" s="92">
        <v>2</v>
      </c>
      <c r="K17" s="93" t="s">
        <v>189</v>
      </c>
      <c r="L17" s="92" t="s">
        <v>189</v>
      </c>
      <c r="M17" s="15" t="s">
        <v>162</v>
      </c>
    </row>
    <row r="18" spans="1:13" s="42" customFormat="1" ht="18" customHeight="1">
      <c r="A18" s="82" t="s">
        <v>148</v>
      </c>
      <c r="B18" s="82"/>
      <c r="C18" s="82"/>
      <c r="D18" s="83"/>
      <c r="E18" s="147">
        <v>3</v>
      </c>
      <c r="F18" s="93">
        <v>3</v>
      </c>
      <c r="G18" s="92" t="s">
        <v>189</v>
      </c>
      <c r="H18" s="93" t="s">
        <v>189</v>
      </c>
      <c r="I18" s="92" t="s">
        <v>189</v>
      </c>
      <c r="J18" s="92" t="s">
        <v>189</v>
      </c>
      <c r="K18" s="93" t="s">
        <v>189</v>
      </c>
      <c r="L18" s="92" t="s">
        <v>189</v>
      </c>
      <c r="M18" s="15" t="s">
        <v>163</v>
      </c>
    </row>
    <row r="19" spans="1:13" s="42" customFormat="1" ht="18" customHeight="1">
      <c r="A19" s="82" t="s">
        <v>149</v>
      </c>
      <c r="B19" s="82"/>
      <c r="C19" s="82"/>
      <c r="D19" s="83"/>
      <c r="E19" s="147">
        <v>4</v>
      </c>
      <c r="F19" s="93">
        <v>4</v>
      </c>
      <c r="G19" s="92" t="s">
        <v>189</v>
      </c>
      <c r="H19" s="93" t="s">
        <v>189</v>
      </c>
      <c r="I19" s="92" t="s">
        <v>189</v>
      </c>
      <c r="J19" s="92" t="s">
        <v>189</v>
      </c>
      <c r="K19" s="93" t="s">
        <v>189</v>
      </c>
      <c r="L19" s="92" t="s">
        <v>189</v>
      </c>
      <c r="M19" s="15" t="s">
        <v>164</v>
      </c>
    </row>
    <row r="20" spans="1:13" s="42" customFormat="1" ht="18" customHeight="1">
      <c r="A20" s="82" t="s">
        <v>150</v>
      </c>
      <c r="B20" s="82"/>
      <c r="C20" s="82"/>
      <c r="D20" s="83"/>
      <c r="E20" s="147">
        <v>8</v>
      </c>
      <c r="F20" s="93">
        <v>6</v>
      </c>
      <c r="G20" s="92" t="s">
        <v>189</v>
      </c>
      <c r="H20" s="93" t="s">
        <v>189</v>
      </c>
      <c r="I20" s="92" t="s">
        <v>189</v>
      </c>
      <c r="J20" s="92" t="s">
        <v>189</v>
      </c>
      <c r="K20" s="93" t="s">
        <v>189</v>
      </c>
      <c r="L20" s="92">
        <v>2</v>
      </c>
      <c r="M20" s="15" t="s">
        <v>165</v>
      </c>
    </row>
    <row r="21" spans="1:13" s="28" customFormat="1" ht="18" customHeight="1">
      <c r="A21" s="82" t="s">
        <v>151</v>
      </c>
      <c r="B21" s="82"/>
      <c r="C21" s="82"/>
      <c r="D21" s="83"/>
      <c r="E21" s="147">
        <v>13</v>
      </c>
      <c r="F21" s="93">
        <v>9</v>
      </c>
      <c r="G21" s="92" t="s">
        <v>189</v>
      </c>
      <c r="H21" s="93" t="s">
        <v>189</v>
      </c>
      <c r="I21" s="92" t="s">
        <v>189</v>
      </c>
      <c r="J21" s="92">
        <v>2</v>
      </c>
      <c r="K21" s="93" t="s">
        <v>189</v>
      </c>
      <c r="L21" s="92">
        <v>2</v>
      </c>
      <c r="M21" s="18" t="s">
        <v>166</v>
      </c>
    </row>
    <row r="22" spans="1:13" s="28" customFormat="1" ht="18" customHeight="1">
      <c r="A22" s="82" t="s">
        <v>152</v>
      </c>
      <c r="B22" s="82"/>
      <c r="C22" s="82"/>
      <c r="D22" s="83"/>
      <c r="E22" s="147">
        <v>5</v>
      </c>
      <c r="F22" s="93">
        <v>4</v>
      </c>
      <c r="G22" s="92" t="s">
        <v>189</v>
      </c>
      <c r="H22" s="93" t="s">
        <v>189</v>
      </c>
      <c r="I22" s="92" t="s">
        <v>189</v>
      </c>
      <c r="J22" s="92" t="s">
        <v>189</v>
      </c>
      <c r="K22" s="93" t="s">
        <v>189</v>
      </c>
      <c r="L22" s="92">
        <v>1</v>
      </c>
      <c r="M22" s="15" t="s">
        <v>167</v>
      </c>
    </row>
    <row r="23" spans="1:13" s="28" customFormat="1" ht="18" customHeight="1">
      <c r="A23" s="82" t="s">
        <v>153</v>
      </c>
      <c r="B23" s="82"/>
      <c r="C23" s="82"/>
      <c r="D23" s="83"/>
      <c r="E23" s="147">
        <v>6</v>
      </c>
      <c r="F23" s="93">
        <v>6</v>
      </c>
      <c r="G23" s="92" t="s">
        <v>189</v>
      </c>
      <c r="H23" s="93" t="s">
        <v>189</v>
      </c>
      <c r="I23" s="92" t="s">
        <v>189</v>
      </c>
      <c r="J23" s="92" t="s">
        <v>189</v>
      </c>
      <c r="K23" s="93" t="s">
        <v>189</v>
      </c>
      <c r="L23" s="92" t="s">
        <v>189</v>
      </c>
      <c r="M23" s="15" t="s">
        <v>186</v>
      </c>
    </row>
    <row r="24" spans="1:13" s="28" customFormat="1" ht="18" customHeight="1">
      <c r="A24" s="82" t="s">
        <v>170</v>
      </c>
      <c r="B24" s="82"/>
      <c r="C24" s="82"/>
      <c r="D24" s="83"/>
      <c r="E24" s="147">
        <v>3</v>
      </c>
      <c r="F24" s="93">
        <v>3</v>
      </c>
      <c r="G24" s="92" t="s">
        <v>189</v>
      </c>
      <c r="H24" s="93" t="s">
        <v>189</v>
      </c>
      <c r="I24" s="92" t="s">
        <v>189</v>
      </c>
      <c r="J24" s="92" t="s">
        <v>189</v>
      </c>
      <c r="K24" s="93" t="s">
        <v>189</v>
      </c>
      <c r="L24" s="92" t="s">
        <v>189</v>
      </c>
      <c r="M24" s="15" t="s">
        <v>171</v>
      </c>
    </row>
    <row r="25" spans="1:13" s="28" customFormat="1" ht="18" customHeight="1">
      <c r="A25" s="82" t="s">
        <v>172</v>
      </c>
      <c r="B25" s="82"/>
      <c r="C25" s="82"/>
      <c r="D25" s="83"/>
      <c r="E25" s="147">
        <v>5</v>
      </c>
      <c r="F25" s="93">
        <v>4</v>
      </c>
      <c r="G25" s="92" t="s">
        <v>189</v>
      </c>
      <c r="H25" s="93" t="s">
        <v>189</v>
      </c>
      <c r="I25" s="92">
        <v>1</v>
      </c>
      <c r="J25" s="92" t="s">
        <v>189</v>
      </c>
      <c r="K25" s="93" t="s">
        <v>189</v>
      </c>
      <c r="L25" s="92" t="s">
        <v>189</v>
      </c>
      <c r="M25" s="15" t="s">
        <v>173</v>
      </c>
    </row>
    <row r="26" spans="1:13" ht="18" customHeight="1">
      <c r="A26" s="82" t="s">
        <v>174</v>
      </c>
      <c r="B26" s="82"/>
      <c r="C26" s="82"/>
      <c r="D26" s="83"/>
      <c r="E26" s="147">
        <v>5</v>
      </c>
      <c r="F26" s="93">
        <v>3</v>
      </c>
      <c r="G26" s="92" t="s">
        <v>189</v>
      </c>
      <c r="H26" s="93" t="s">
        <v>189</v>
      </c>
      <c r="I26" s="92" t="s">
        <v>189</v>
      </c>
      <c r="J26" s="92">
        <v>2</v>
      </c>
      <c r="K26" s="93" t="s">
        <v>189</v>
      </c>
      <c r="L26" s="92" t="s">
        <v>189</v>
      </c>
      <c r="M26" s="15" t="s">
        <v>175</v>
      </c>
    </row>
    <row r="27" spans="1:13" ht="18" customHeight="1">
      <c r="A27" s="82" t="s">
        <v>176</v>
      </c>
      <c r="B27" s="82"/>
      <c r="C27" s="82"/>
      <c r="D27" s="83"/>
      <c r="E27" s="147">
        <v>3</v>
      </c>
      <c r="F27" s="93">
        <v>2</v>
      </c>
      <c r="G27" s="92" t="s">
        <v>189</v>
      </c>
      <c r="H27" s="93" t="s">
        <v>189</v>
      </c>
      <c r="I27" s="92" t="s">
        <v>189</v>
      </c>
      <c r="J27" s="92" t="s">
        <v>189</v>
      </c>
      <c r="K27" s="93" t="s">
        <v>189</v>
      </c>
      <c r="L27" s="92">
        <v>1</v>
      </c>
      <c r="M27" s="15" t="s">
        <v>177</v>
      </c>
    </row>
    <row r="28" spans="1:13" ht="18" customHeight="1">
      <c r="A28" s="84" t="s">
        <v>178</v>
      </c>
      <c r="B28" s="84"/>
      <c r="C28" s="84"/>
      <c r="D28" s="85"/>
      <c r="E28" s="148">
        <v>3</v>
      </c>
      <c r="F28" s="95">
        <v>3</v>
      </c>
      <c r="G28" s="94" t="s">
        <v>189</v>
      </c>
      <c r="H28" s="95" t="s">
        <v>189</v>
      </c>
      <c r="I28" s="94" t="s">
        <v>189</v>
      </c>
      <c r="J28" s="94" t="s">
        <v>189</v>
      </c>
      <c r="K28" s="95" t="s">
        <v>189</v>
      </c>
      <c r="L28" s="94" t="s">
        <v>189</v>
      </c>
      <c r="M28" s="25" t="s">
        <v>179</v>
      </c>
    </row>
    <row r="29" spans="1:13" ht="3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s="10" customFormat="1" ht="16.5" customHeight="1">
      <c r="B30" s="15" t="s">
        <v>182</v>
      </c>
      <c r="I30" s="15" t="s">
        <v>183</v>
      </c>
      <c r="M30" s="31"/>
    </row>
    <row r="31" spans="1:13" s="10" customFormat="1" ht="19.5">
      <c r="B31" s="15"/>
      <c r="M31" s="31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24"/>
  <sheetViews>
    <sheetView showGridLines="0" workbookViewId="0">
      <selection activeCell="L10" sqref="L10"/>
    </sheetView>
  </sheetViews>
  <sheetFormatPr defaultRowHeight="21.75"/>
  <cols>
    <col min="1" max="1" width="0.85546875" style="11" customWidth="1"/>
    <col min="2" max="2" width="6" style="11" customWidth="1"/>
    <col min="3" max="3" width="5" style="11" customWidth="1"/>
    <col min="4" max="4" width="14.7109375" style="11" customWidth="1"/>
    <col min="5" max="8" width="27.710937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>
      <c r="B1" s="2" t="s">
        <v>3</v>
      </c>
      <c r="C1" s="3">
        <v>18.5</v>
      </c>
      <c r="D1" s="2" t="s">
        <v>187</v>
      </c>
    </row>
    <row r="2" spans="1:8" s="5" customFormat="1" ht="18.75" customHeight="1">
      <c r="B2" s="1" t="s">
        <v>73</v>
      </c>
      <c r="C2" s="3">
        <v>18.5</v>
      </c>
      <c r="D2" s="6" t="s">
        <v>188</v>
      </c>
    </row>
    <row r="3" spans="1:8" s="30" customFormat="1" ht="8.1" customHeight="1">
      <c r="A3" s="29"/>
      <c r="B3" s="29"/>
      <c r="C3" s="29"/>
      <c r="D3" s="29"/>
      <c r="E3" s="29"/>
      <c r="F3" s="29"/>
      <c r="G3" s="29"/>
      <c r="H3" s="29"/>
    </row>
    <row r="4" spans="1:8" s="31" customFormat="1" ht="25.5" customHeight="1">
      <c r="A4" s="28"/>
      <c r="B4" s="32"/>
      <c r="C4" s="32"/>
      <c r="D4" s="33"/>
      <c r="E4" s="34" t="s">
        <v>46</v>
      </c>
      <c r="F4" s="35" t="s">
        <v>2</v>
      </c>
      <c r="G4" s="34" t="s">
        <v>48</v>
      </c>
      <c r="H4" s="36" t="s">
        <v>50</v>
      </c>
    </row>
    <row r="5" spans="1:8" s="31" customFormat="1" ht="21" customHeight="1">
      <c r="A5" s="216" t="s">
        <v>6</v>
      </c>
      <c r="B5" s="216"/>
      <c r="C5" s="216"/>
      <c r="D5" s="217"/>
      <c r="E5" s="34" t="s">
        <v>52</v>
      </c>
      <c r="F5" s="35" t="s">
        <v>47</v>
      </c>
      <c r="G5" s="34" t="s">
        <v>49</v>
      </c>
      <c r="H5" s="37" t="s">
        <v>51</v>
      </c>
    </row>
    <row r="6" spans="1:8" s="31" customFormat="1" ht="21" customHeight="1">
      <c r="A6" s="216" t="s">
        <v>38</v>
      </c>
      <c r="B6" s="216"/>
      <c r="C6" s="216"/>
      <c r="D6" s="217"/>
      <c r="E6" s="34" t="s">
        <v>53</v>
      </c>
      <c r="F6" s="35" t="s">
        <v>54</v>
      </c>
      <c r="G6" s="35" t="s">
        <v>54</v>
      </c>
      <c r="H6" s="37" t="s">
        <v>54</v>
      </c>
    </row>
    <row r="7" spans="1:8" s="31" customFormat="1" ht="21" customHeight="1">
      <c r="A7" s="32"/>
      <c r="B7" s="32"/>
      <c r="C7" s="32"/>
      <c r="D7" s="38"/>
      <c r="E7" s="35" t="s">
        <v>55</v>
      </c>
      <c r="F7" s="35" t="s">
        <v>43</v>
      </c>
      <c r="G7" s="35" t="s">
        <v>44</v>
      </c>
      <c r="H7" s="37" t="s">
        <v>45</v>
      </c>
    </row>
    <row r="8" spans="1:8" s="31" customFormat="1">
      <c r="A8" s="39"/>
      <c r="B8" s="39"/>
      <c r="C8" s="39"/>
      <c r="D8" s="40"/>
      <c r="E8" s="34" t="s">
        <v>56</v>
      </c>
      <c r="F8" s="63" t="s">
        <v>57</v>
      </c>
      <c r="G8" s="63" t="s">
        <v>57</v>
      </c>
      <c r="H8" s="64" t="s">
        <v>57</v>
      </c>
    </row>
    <row r="9" spans="1:8" s="31" customFormat="1" ht="3" customHeight="1">
      <c r="A9" s="41"/>
      <c r="B9" s="41"/>
      <c r="C9" s="41"/>
      <c r="D9" s="41"/>
      <c r="E9" s="65"/>
      <c r="F9" s="65"/>
      <c r="G9" s="65"/>
      <c r="H9" s="36"/>
    </row>
    <row r="10" spans="1:8" s="4" customFormat="1" ht="24" customHeight="1">
      <c r="A10" s="75"/>
      <c r="C10" s="77" t="s">
        <v>129</v>
      </c>
      <c r="D10" s="76"/>
      <c r="E10" s="96">
        <v>239153</v>
      </c>
      <c r="F10" s="149">
        <v>37111938</v>
      </c>
      <c r="G10" s="96">
        <v>2002305</v>
      </c>
      <c r="H10" s="97">
        <v>859452</v>
      </c>
    </row>
    <row r="11" spans="1:8" s="4" customFormat="1" ht="24" customHeight="1">
      <c r="C11" s="77" t="s">
        <v>130</v>
      </c>
      <c r="D11" s="76"/>
      <c r="E11" s="96">
        <v>251792</v>
      </c>
      <c r="F11" s="149">
        <v>92983506</v>
      </c>
      <c r="G11" s="96">
        <v>2136097</v>
      </c>
      <c r="H11" s="97">
        <v>894640</v>
      </c>
    </row>
    <row r="12" spans="1:8" s="4" customFormat="1" ht="24" customHeight="1">
      <c r="C12" s="77" t="s">
        <v>131</v>
      </c>
      <c r="D12" s="76"/>
      <c r="E12" s="96">
        <v>270504</v>
      </c>
      <c r="F12" s="149">
        <v>48023210</v>
      </c>
      <c r="G12" s="96">
        <v>2423101</v>
      </c>
      <c r="H12" s="97">
        <v>1022292</v>
      </c>
    </row>
    <row r="13" spans="1:8" s="4" customFormat="1" ht="24" customHeight="1">
      <c r="C13" s="77" t="s">
        <v>132</v>
      </c>
      <c r="D13" s="76"/>
      <c r="E13" s="96">
        <v>293207</v>
      </c>
      <c r="F13" s="149">
        <v>62807340</v>
      </c>
      <c r="G13" s="96">
        <v>2721641</v>
      </c>
      <c r="H13" s="97">
        <v>1318426</v>
      </c>
    </row>
    <row r="14" spans="1:8" s="4" customFormat="1" ht="24" customHeight="1">
      <c r="C14" s="77" t="s">
        <v>133</v>
      </c>
      <c r="D14" s="76"/>
      <c r="E14" s="96">
        <v>303866</v>
      </c>
      <c r="F14" s="149">
        <v>70960068</v>
      </c>
      <c r="G14" s="96">
        <v>1495759</v>
      </c>
      <c r="H14" s="97">
        <v>696878</v>
      </c>
    </row>
    <row r="15" spans="1:8" s="4" customFormat="1" ht="24" customHeight="1">
      <c r="A15" s="42"/>
      <c r="B15" s="42"/>
      <c r="C15" s="77" t="s">
        <v>134</v>
      </c>
      <c r="D15" s="76"/>
      <c r="E15" s="96">
        <v>325125</v>
      </c>
      <c r="F15" s="149">
        <v>67285008</v>
      </c>
      <c r="G15" s="96">
        <v>1695914</v>
      </c>
      <c r="H15" s="97">
        <v>909577</v>
      </c>
    </row>
    <row r="16" spans="1:8" s="42" customFormat="1" ht="24" customHeight="1">
      <c r="C16" s="77" t="s">
        <v>135</v>
      </c>
      <c r="D16" s="76"/>
      <c r="E16" s="96">
        <v>353403</v>
      </c>
      <c r="F16" s="149">
        <v>70748247</v>
      </c>
      <c r="G16" s="96">
        <v>2047268</v>
      </c>
      <c r="H16" s="97">
        <v>819790</v>
      </c>
    </row>
    <row r="17" spans="1:8" s="42" customFormat="1" ht="24" customHeight="1">
      <c r="C17" s="77" t="s">
        <v>136</v>
      </c>
      <c r="D17" s="76"/>
      <c r="E17" s="96">
        <v>399702</v>
      </c>
      <c r="F17" s="149">
        <v>106357759</v>
      </c>
      <c r="G17" s="96">
        <v>2950881</v>
      </c>
      <c r="H17" s="97">
        <v>1006898</v>
      </c>
    </row>
    <row r="18" spans="1:8" s="42" customFormat="1" ht="24" customHeight="1">
      <c r="C18" s="77" t="s">
        <v>137</v>
      </c>
      <c r="D18" s="76"/>
      <c r="E18" s="96">
        <v>382375</v>
      </c>
      <c r="F18" s="149">
        <v>87355824</v>
      </c>
      <c r="G18" s="98">
        <v>8618052</v>
      </c>
      <c r="H18" s="97">
        <v>1016823</v>
      </c>
    </row>
    <row r="19" spans="1:8" s="42" customFormat="1" ht="24" customHeight="1">
      <c r="A19" s="66"/>
      <c r="C19" s="77" t="s">
        <v>138</v>
      </c>
      <c r="D19" s="76"/>
      <c r="E19" s="114">
        <v>369366</v>
      </c>
      <c r="F19" s="150">
        <v>99356406</v>
      </c>
      <c r="G19" s="115">
        <v>2742919</v>
      </c>
      <c r="H19" s="116">
        <v>1210818</v>
      </c>
    </row>
    <row r="20" spans="1:8" ht="24" customHeight="1">
      <c r="A20" s="28"/>
      <c r="B20" s="28"/>
      <c r="C20" s="28"/>
      <c r="D20" s="28"/>
      <c r="E20" s="43"/>
      <c r="F20" s="43"/>
      <c r="G20" s="28"/>
      <c r="H20" s="44"/>
    </row>
    <row r="21" spans="1:8" ht="3" customHeight="1">
      <c r="A21" s="45"/>
      <c r="B21" s="45"/>
      <c r="C21" s="45"/>
      <c r="D21" s="45"/>
      <c r="E21" s="45"/>
      <c r="F21" s="46"/>
      <c r="G21" s="45"/>
      <c r="H21" s="47"/>
    </row>
    <row r="22" spans="1:8" ht="3" customHeight="1">
      <c r="A22" s="28"/>
      <c r="B22" s="28"/>
      <c r="C22" s="28"/>
      <c r="D22" s="28"/>
      <c r="E22" s="28"/>
      <c r="F22" s="28"/>
      <c r="G22" s="28"/>
      <c r="H22" s="28"/>
    </row>
    <row r="23" spans="1:8">
      <c r="B23" s="11" t="s">
        <v>59</v>
      </c>
    </row>
    <row r="24" spans="1:8">
      <c r="B24" s="11" t="s">
        <v>58</v>
      </c>
    </row>
  </sheetData>
  <mergeCells count="2">
    <mergeCell ref="A5:D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chrai</cp:lastModifiedBy>
  <cp:lastPrinted>2017-08-18T04:12:36Z</cp:lastPrinted>
  <dcterms:created xsi:type="dcterms:W3CDTF">1997-06-13T10:07:54Z</dcterms:created>
  <dcterms:modified xsi:type="dcterms:W3CDTF">2017-08-18T04:33:37Z</dcterms:modified>
</cp:coreProperties>
</file>