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2\"/>
    </mc:Choice>
  </mc:AlternateContent>
  <bookViews>
    <workbookView xWindow="0" yWindow="0" windowWidth="20490" windowHeight="7680"/>
  </bookViews>
  <sheets>
    <sheet name="T-2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0" i="1" l="1"/>
  <c r="Q20" i="1"/>
  <c r="P20" i="1"/>
  <c r="O20" i="1"/>
  <c r="N20" i="1"/>
  <c r="M20" i="1"/>
  <c r="L20" i="1"/>
  <c r="K20" i="1"/>
  <c r="J20" i="1"/>
  <c r="I20" i="1"/>
  <c r="H20" i="1"/>
  <c r="G20" i="1"/>
  <c r="R19" i="1"/>
  <c r="Q19" i="1"/>
  <c r="P19" i="1"/>
  <c r="O19" i="1"/>
  <c r="N19" i="1"/>
  <c r="M19" i="1"/>
  <c r="L19" i="1"/>
  <c r="K19" i="1"/>
  <c r="J19" i="1"/>
  <c r="I19" i="1"/>
  <c r="H19" i="1"/>
  <c r="G19" i="1"/>
  <c r="R18" i="1"/>
  <c r="Q18" i="1"/>
  <c r="P18" i="1"/>
  <c r="O18" i="1"/>
  <c r="N18" i="1"/>
  <c r="M18" i="1"/>
  <c r="L18" i="1"/>
  <c r="K18" i="1"/>
  <c r="J18" i="1"/>
  <c r="I18" i="1"/>
  <c r="H18" i="1"/>
  <c r="G18" i="1"/>
  <c r="R17" i="1"/>
  <c r="Q17" i="1"/>
  <c r="P17" i="1"/>
  <c r="O17" i="1"/>
  <c r="N17" i="1"/>
  <c r="M17" i="1"/>
  <c r="L17" i="1"/>
  <c r="K17" i="1"/>
  <c r="J17" i="1"/>
  <c r="I17" i="1"/>
  <c r="H17" i="1"/>
  <c r="G17" i="1"/>
  <c r="R15" i="1"/>
  <c r="Q15" i="1"/>
  <c r="P15" i="1"/>
  <c r="O15" i="1"/>
  <c r="N15" i="1"/>
  <c r="M15" i="1"/>
  <c r="L15" i="1"/>
  <c r="K15" i="1"/>
  <c r="J15" i="1"/>
  <c r="I15" i="1"/>
  <c r="H15" i="1"/>
  <c r="G15" i="1"/>
  <c r="R14" i="1"/>
  <c r="Q14" i="1"/>
  <c r="P14" i="1"/>
  <c r="O14" i="1"/>
  <c r="N14" i="1"/>
  <c r="M14" i="1"/>
  <c r="L14" i="1"/>
  <c r="K14" i="1"/>
  <c r="J14" i="1"/>
  <c r="I14" i="1"/>
  <c r="H14" i="1"/>
  <c r="G14" i="1"/>
  <c r="R13" i="1"/>
  <c r="Q13" i="1"/>
  <c r="P13" i="1"/>
  <c r="O13" i="1"/>
  <c r="N13" i="1"/>
  <c r="M13" i="1"/>
  <c r="L13" i="1"/>
  <c r="K13" i="1"/>
  <c r="J13" i="1"/>
  <c r="I13" i="1"/>
  <c r="H13" i="1"/>
  <c r="G13" i="1"/>
  <c r="R12" i="1"/>
  <c r="Q12" i="1"/>
  <c r="P12" i="1"/>
  <c r="O12" i="1"/>
  <c r="N12" i="1"/>
  <c r="M12" i="1"/>
  <c r="L12" i="1"/>
  <c r="K12" i="1"/>
  <c r="J12" i="1"/>
  <c r="I12" i="1"/>
  <c r="H12" i="1"/>
  <c r="G12" i="1"/>
  <c r="R11" i="1"/>
  <c r="Q11" i="1"/>
  <c r="P11" i="1"/>
  <c r="O11" i="1"/>
  <c r="N11" i="1"/>
  <c r="M11" i="1"/>
  <c r="L11" i="1"/>
  <c r="K11" i="1"/>
  <c r="J11" i="1"/>
  <c r="I11" i="1"/>
  <c r="H11" i="1"/>
  <c r="G11" i="1"/>
  <c r="R10" i="1"/>
  <c r="Q10" i="1"/>
  <c r="P10" i="1"/>
  <c r="O10" i="1"/>
  <c r="N10" i="1"/>
  <c r="M10" i="1"/>
  <c r="L10" i="1"/>
  <c r="K10" i="1"/>
  <c r="J10" i="1"/>
  <c r="I10" i="1"/>
  <c r="H10" i="1"/>
  <c r="G10" i="1"/>
</calcChain>
</file>

<file path=xl/sharedStrings.xml><?xml version="1.0" encoding="utf-8"?>
<sst xmlns="http://schemas.openxmlformats.org/spreadsheetml/2006/main" count="73" uniqueCount="53">
  <si>
    <t xml:space="preserve">ตาราง    </t>
  </si>
  <si>
    <t xml:space="preserve">ประชากรอายุ 15 ปีขึ้นไป จำแนกตามสถานภาพแรงงาน และเพศ เป็นรายภาค พ.ศ.2559 </t>
  </si>
  <si>
    <t>Table</t>
  </si>
  <si>
    <t>Population Aged 15 Years and Over by Labour Force Status, Sex and Region: 2016</t>
  </si>
  <si>
    <t>(หน่วยเป็นพัน  In thousands)</t>
  </si>
  <si>
    <t>สถานภาพแรงงาน</t>
  </si>
  <si>
    <t>ภาคตะวันออกเฉียงเหนือ</t>
  </si>
  <si>
    <t>Labour force status</t>
  </si>
  <si>
    <t xml:space="preserve">ทั่วราชอาณาจักร      </t>
  </si>
  <si>
    <t>กรุงเทพมหานคร</t>
  </si>
  <si>
    <t xml:space="preserve">ภาคกลาง           </t>
  </si>
  <si>
    <t>ภาคเหนือ</t>
  </si>
  <si>
    <t xml:space="preserve">Northeastern </t>
  </si>
  <si>
    <t xml:space="preserve">ภาคใต้      </t>
  </si>
  <si>
    <t>Whole Kingdom</t>
  </si>
  <si>
    <t xml:space="preserve"> Bangkok</t>
  </si>
  <si>
    <t>Central region</t>
  </si>
  <si>
    <t>Northern region</t>
  </si>
  <si>
    <t>region</t>
  </si>
  <si>
    <t>Southern region</t>
  </si>
  <si>
    <t>ชาย</t>
  </si>
  <si>
    <t>หญิง</t>
  </si>
  <si>
    <t>Male</t>
  </si>
  <si>
    <t>Female</t>
  </si>
  <si>
    <t xml:space="preserve"> ประชากรอายุ 15 ปี ขึ้นไป</t>
  </si>
  <si>
    <t>Population 15 years and over</t>
  </si>
  <si>
    <t xml:space="preserve">  1. กำลังแรงงานรวม</t>
  </si>
  <si>
    <t xml:space="preserve"> 1. Total labour force</t>
  </si>
  <si>
    <t xml:space="preserve">        1.1 กำลังแรงงานปจจุจบัน</t>
  </si>
  <si>
    <t xml:space="preserve">     1.1 Current labour force</t>
  </si>
  <si>
    <t xml:space="preserve">           - ผู้งานทำ</t>
  </si>
  <si>
    <t xml:space="preserve">      - Employed</t>
  </si>
  <si>
    <t xml:space="preserve">           - ผู้ว่างงาน</t>
  </si>
  <si>
    <t xml:space="preserve">      - Unemployed</t>
  </si>
  <si>
    <t xml:space="preserve">           1.2 กำลังรอฤดูกาล</t>
  </si>
  <si>
    <t xml:space="preserve">     1.2 Seasonall inactive labour force</t>
  </si>
  <si>
    <t xml:space="preserve">  2. ผู้ไม่อยู่ในกำลังแรงงาน</t>
  </si>
  <si>
    <t>2. Persons not in labour force</t>
  </si>
  <si>
    <t xml:space="preserve">           2.1 ทำงานบ้าน</t>
  </si>
  <si>
    <t xml:space="preserve">    2.1 Household wok</t>
  </si>
  <si>
    <t xml:space="preserve">           2.2 เรียนหนังสือ</t>
  </si>
  <si>
    <t xml:space="preserve">    2.2 Studies</t>
  </si>
  <si>
    <t xml:space="preserve">           2.3 อื่นๆ</t>
  </si>
  <si>
    <t xml:space="preserve">    2.3 Other</t>
  </si>
  <si>
    <t xml:space="preserve"> หมายเหตุ:</t>
  </si>
  <si>
    <t xml:space="preserve"> ข้อมูลเป็นค่าเฉลี่ยของ 4 ไตรมาส</t>
  </si>
  <si>
    <t xml:space="preserve">     Note:</t>
  </si>
  <si>
    <t>The data is the average of four quarters.</t>
  </si>
  <si>
    <t>ที่มา:</t>
  </si>
  <si>
    <t xml:space="preserve"> การสำรวจภาวะการทำงานของประชากร พ.ศ. 2559-2560 สำนักงานสถิติแห่งชาติ</t>
  </si>
  <si>
    <t xml:space="preserve">  Source:</t>
  </si>
  <si>
    <t>The Labour Force Survey: 2016-2017,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</si>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</sst>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.0_-;\-* #,##0.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 shrinkToFit="1"/>
    </xf>
    <xf numFmtId="0" fontId="4" fillId="0" borderId="4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shrinkToFit="1"/>
    </xf>
    <xf numFmtId="0" fontId="3" fillId="0" borderId="2" xfId="0" applyNumberFormat="1" applyFont="1" applyBorder="1" applyAlignment="1">
      <alignment horizontal="center" vertical="center" shrinkToFit="1"/>
    </xf>
    <xf numFmtId="0" fontId="4" fillId="0" borderId="2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horizontal="center" vertical="center" shrinkToFit="1"/>
    </xf>
    <xf numFmtId="0" fontId="4" fillId="0" borderId="6" xfId="0" applyNumberFormat="1" applyFont="1" applyBorder="1" applyAlignment="1">
      <alignment horizontal="center" vertical="center" shrinkToFi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4" fillId="0" borderId="0" xfId="0" applyNumberFormat="1" applyFont="1" applyBorder="1" applyAlignment="1">
      <alignment vertical="center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shrinkToFit="1"/>
    </xf>
    <xf numFmtId="0" fontId="3" fillId="0" borderId="0" xfId="0" applyNumberFormat="1" applyFont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shrinkToFit="1"/>
    </xf>
    <xf numFmtId="0" fontId="4" fillId="0" borderId="9" xfId="0" applyNumberFormat="1" applyFont="1" applyBorder="1" applyAlignment="1">
      <alignment horizontal="center" vertical="center" shrinkToFit="1"/>
    </xf>
    <xf numFmtId="0" fontId="4" fillId="0" borderId="11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 shrinkToFit="1"/>
    </xf>
    <xf numFmtId="0" fontId="3" fillId="0" borderId="1" xfId="0" applyNumberFormat="1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shrinkToFit="1"/>
    </xf>
    <xf numFmtId="0" fontId="1" fillId="0" borderId="0" xfId="2" applyNumberFormat="1" applyFont="1" applyBorder="1" applyAlignment="1"/>
    <xf numFmtId="0" fontId="1" fillId="0" borderId="6" xfId="2" applyNumberFormat="1" applyFont="1" applyBorder="1" applyAlignment="1"/>
    <xf numFmtId="187" fontId="6" fillId="0" borderId="10" xfId="1" applyNumberFormat="1" applyFont="1" applyBorder="1" applyAlignment="1">
      <alignment vertical="center"/>
    </xf>
    <xf numFmtId="187" fontId="6" fillId="0" borderId="0" xfId="1" applyNumberFormat="1" applyFont="1" applyAlignment="1">
      <alignment vertical="center"/>
    </xf>
    <xf numFmtId="0" fontId="1" fillId="0" borderId="7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left" vertical="center"/>
    </xf>
    <xf numFmtId="0" fontId="3" fillId="0" borderId="0" xfId="2" applyNumberFormat="1" applyFont="1" applyBorder="1" applyAlignment="1"/>
    <xf numFmtId="0" fontId="3" fillId="0" borderId="6" xfId="2" applyNumberFormat="1" applyFont="1" applyBorder="1" applyAlignment="1"/>
    <xf numFmtId="187" fontId="7" fillId="0" borderId="10" xfId="1" applyNumberFormat="1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187" fontId="4" fillId="0" borderId="7" xfId="1" applyNumberFormat="1" applyFont="1" applyBorder="1" applyAlignment="1">
      <alignment vertical="center"/>
    </xf>
    <xf numFmtId="187" fontId="4" fillId="0" borderId="10" xfId="1" applyNumberFormat="1" applyFont="1" applyBorder="1" applyAlignment="1">
      <alignment vertical="center"/>
    </xf>
    <xf numFmtId="187" fontId="4" fillId="0" borderId="6" xfId="1" applyNumberFormat="1" applyFont="1" applyBorder="1" applyAlignment="1">
      <alignment vertical="center"/>
    </xf>
    <xf numFmtId="0" fontId="3" fillId="0" borderId="7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vertical="center"/>
    </xf>
    <xf numFmtId="0" fontId="4" fillId="0" borderId="10" xfId="0" applyNumberFormat="1" applyFont="1" applyBorder="1" applyAlignment="1">
      <alignment vertical="center"/>
    </xf>
    <xf numFmtId="0" fontId="4" fillId="0" borderId="6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vertical="center"/>
    </xf>
    <xf numFmtId="0" fontId="1" fillId="0" borderId="6" xfId="0" applyNumberFormat="1" applyFont="1" applyBorder="1" applyAlignment="1">
      <alignment vertical="center"/>
    </xf>
    <xf numFmtId="187" fontId="8" fillId="0" borderId="6" xfId="1" applyNumberFormat="1" applyFont="1" applyBorder="1" applyAlignment="1">
      <alignment vertical="center"/>
    </xf>
    <xf numFmtId="187" fontId="8" fillId="0" borderId="7" xfId="1" applyNumberFormat="1" applyFont="1" applyBorder="1" applyAlignment="1">
      <alignment vertical="center"/>
    </xf>
    <xf numFmtId="187" fontId="8" fillId="0" borderId="10" xfId="1" applyNumberFormat="1" applyFont="1" applyBorder="1" applyAlignment="1">
      <alignment vertical="center"/>
    </xf>
    <xf numFmtId="187" fontId="8" fillId="0" borderId="0" xfId="1" applyNumberFormat="1" applyFont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1" xfId="0" applyNumberFormat="1" applyFont="1" applyBorder="1" applyAlignment="1">
      <alignment vertical="center"/>
    </xf>
    <xf numFmtId="0" fontId="4" fillId="0" borderId="9" xfId="0" applyNumberFormat="1" applyFont="1" applyBorder="1" applyAlignment="1">
      <alignment vertical="center"/>
    </xf>
    <xf numFmtId="0" fontId="4" fillId="0" borderId="8" xfId="0" applyNumberFormat="1" applyFont="1" applyBorder="1" applyAlignment="1">
      <alignment vertical="center"/>
    </xf>
    <xf numFmtId="0" fontId="3" fillId="0" borderId="8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Alignment="1">
      <alignment horizontal="right" vertical="center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05975" y="66675"/>
          <a:ext cx="219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1464301</xdr:colOff>
      <xdr:row>0</xdr:row>
      <xdr:rowOff>0</xdr:rowOff>
    </xdr:from>
    <xdr:to>
      <xdr:col>25</xdr:col>
      <xdr:colOff>150738</xdr:colOff>
      <xdr:row>26</xdr:row>
      <xdr:rowOff>179915</xdr:rowOff>
    </xdr:to>
    <xdr:grpSp>
      <xdr:nvGrpSpPr>
        <xdr:cNvPr id="3" name="Group 230"/>
        <xdr:cNvGrpSpPr>
          <a:grpSpLocks/>
        </xdr:cNvGrpSpPr>
      </xdr:nvGrpSpPr>
      <xdr:grpSpPr bwMode="auto">
        <a:xfrm>
          <a:off x="9636751" y="0"/>
          <a:ext cx="886712" cy="6637865"/>
          <a:chOff x="987" y="0"/>
          <a:chExt cx="66" cy="70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7" y="160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1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7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31"/>
  <sheetViews>
    <sheetView showGridLines="0" tabSelected="1" workbookViewId="0">
      <selection activeCell="Z13" sqref="Z13"/>
    </sheetView>
  </sheetViews>
  <sheetFormatPr defaultColWidth="9.140625" defaultRowHeight="18.75" x14ac:dyDescent="0.5"/>
  <cols>
    <col min="1" max="2" width="1.7109375" style="6" customWidth="1"/>
    <col min="3" max="3" width="2.42578125" style="6" customWidth="1"/>
    <col min="4" max="4" width="1.5703125" style="6" customWidth="1"/>
    <col min="5" max="5" width="4.140625" style="6" customWidth="1"/>
    <col min="6" max="6" width="13.140625" style="6" customWidth="1"/>
    <col min="7" max="7" width="7.85546875" style="6" bestFit="1" customWidth="1"/>
    <col min="8" max="13" width="7.5703125" style="6" customWidth="1"/>
    <col min="14" max="14" width="6.7109375" style="6" customWidth="1"/>
    <col min="15" max="15" width="7.5703125" style="6" customWidth="1"/>
    <col min="16" max="16" width="7" style="6" customWidth="1"/>
    <col min="17" max="17" width="7.5703125" style="6" customWidth="1"/>
    <col min="18" max="18" width="7.140625" style="6" customWidth="1"/>
    <col min="19" max="20" width="1.7109375" style="6" customWidth="1"/>
    <col min="21" max="21" width="2.42578125" style="6" customWidth="1"/>
    <col min="22" max="22" width="2.7109375" style="6" customWidth="1"/>
    <col min="23" max="23" width="23" style="6" customWidth="1"/>
    <col min="24" max="24" width="4" style="6" customWidth="1"/>
    <col min="25" max="25" width="6" style="6" customWidth="1"/>
    <col min="26" max="16384" width="9.140625" style="6"/>
  </cols>
  <sheetData>
    <row r="1" spans="1:27" s="1" customFormat="1" ht="21.75" customHeight="1" x14ac:dyDescent="0.5">
      <c r="B1" s="1" t="s">
        <v>0</v>
      </c>
      <c r="E1" s="2">
        <v>2.1</v>
      </c>
      <c r="F1" s="1" t="s">
        <v>1</v>
      </c>
    </row>
    <row r="2" spans="1:27" s="3" customFormat="1" ht="21.75" customHeight="1" x14ac:dyDescent="0.5">
      <c r="A2" s="1"/>
      <c r="B2" s="1" t="s">
        <v>2</v>
      </c>
      <c r="C2" s="1"/>
      <c r="D2" s="1"/>
      <c r="E2" s="2">
        <v>2.1</v>
      </c>
      <c r="F2" s="1" t="s">
        <v>3</v>
      </c>
      <c r="AA2" s="3">
        <v>1000</v>
      </c>
    </row>
    <row r="3" spans="1:27" x14ac:dyDescent="0.5">
      <c r="A3" s="4"/>
      <c r="B3" s="4"/>
      <c r="C3" s="4"/>
      <c r="D3" s="4"/>
      <c r="E3" s="4"/>
      <c r="F3" s="4"/>
      <c r="G3" s="5"/>
      <c r="H3" s="5"/>
      <c r="I3" s="5"/>
      <c r="J3" s="5"/>
      <c r="K3" s="5"/>
      <c r="L3" s="5"/>
      <c r="M3" s="5"/>
      <c r="N3" s="5"/>
      <c r="S3" s="7" t="s">
        <v>4</v>
      </c>
      <c r="T3" s="7"/>
      <c r="U3" s="7"/>
      <c r="V3" s="7"/>
      <c r="W3" s="7"/>
    </row>
    <row r="4" spans="1:27" s="16" customFormat="1" ht="27" customHeight="1" x14ac:dyDescent="0.5">
      <c r="A4" s="8" t="s">
        <v>5</v>
      </c>
      <c r="B4" s="8"/>
      <c r="C4" s="8"/>
      <c r="D4" s="8"/>
      <c r="E4" s="8"/>
      <c r="F4" s="9"/>
      <c r="G4" s="10"/>
      <c r="H4" s="11"/>
      <c r="I4" s="10"/>
      <c r="J4" s="11"/>
      <c r="K4" s="10"/>
      <c r="L4" s="11"/>
      <c r="M4" s="10"/>
      <c r="N4" s="11"/>
      <c r="O4" s="12" t="s">
        <v>6</v>
      </c>
      <c r="P4" s="12"/>
      <c r="Q4" s="10"/>
      <c r="R4" s="11"/>
      <c r="S4" s="13" t="s">
        <v>7</v>
      </c>
      <c r="T4" s="14"/>
      <c r="U4" s="14"/>
      <c r="V4" s="14"/>
      <c r="W4" s="14"/>
      <c r="X4" s="15"/>
    </row>
    <row r="5" spans="1:27" s="16" customFormat="1" ht="18" customHeight="1" x14ac:dyDescent="0.5">
      <c r="A5" s="17"/>
      <c r="B5" s="17"/>
      <c r="C5" s="17"/>
      <c r="D5" s="17"/>
      <c r="E5" s="17"/>
      <c r="F5" s="18"/>
      <c r="G5" s="19" t="s">
        <v>8</v>
      </c>
      <c r="H5" s="20"/>
      <c r="I5" s="19" t="s">
        <v>9</v>
      </c>
      <c r="J5" s="21"/>
      <c r="K5" s="19" t="s">
        <v>10</v>
      </c>
      <c r="L5" s="21"/>
      <c r="M5" s="19" t="s">
        <v>11</v>
      </c>
      <c r="N5" s="21"/>
      <c r="O5" s="19" t="s">
        <v>12</v>
      </c>
      <c r="P5" s="21"/>
      <c r="Q5" s="19" t="s">
        <v>13</v>
      </c>
      <c r="R5" s="21"/>
      <c r="S5" s="22"/>
      <c r="T5" s="23"/>
      <c r="U5" s="23"/>
      <c r="V5" s="23"/>
      <c r="W5" s="23"/>
      <c r="X5" s="24"/>
    </row>
    <row r="6" spans="1:27" s="16" customFormat="1" ht="24" customHeight="1" x14ac:dyDescent="0.5">
      <c r="A6" s="17"/>
      <c r="B6" s="17"/>
      <c r="C6" s="17"/>
      <c r="D6" s="17"/>
      <c r="E6" s="17"/>
      <c r="F6" s="18"/>
      <c r="G6" s="25" t="s">
        <v>14</v>
      </c>
      <c r="H6" s="26"/>
      <c r="I6" s="25" t="s">
        <v>15</v>
      </c>
      <c r="J6" s="27"/>
      <c r="K6" s="26" t="s">
        <v>16</v>
      </c>
      <c r="L6" s="26"/>
      <c r="M6" s="25" t="s">
        <v>17</v>
      </c>
      <c r="N6" s="27"/>
      <c r="O6" s="25" t="s">
        <v>18</v>
      </c>
      <c r="P6" s="27"/>
      <c r="Q6" s="25" t="s">
        <v>19</v>
      </c>
      <c r="R6" s="27"/>
      <c r="S6" s="28"/>
      <c r="T6" s="29"/>
      <c r="U6" s="29"/>
      <c r="V6" s="29"/>
      <c r="W6" s="29"/>
    </row>
    <row r="7" spans="1:27" s="16" customFormat="1" ht="20.25" customHeight="1" x14ac:dyDescent="0.5">
      <c r="A7" s="17"/>
      <c r="B7" s="17"/>
      <c r="C7" s="17"/>
      <c r="D7" s="17"/>
      <c r="E7" s="17"/>
      <c r="F7" s="18"/>
      <c r="G7" s="30" t="s">
        <v>20</v>
      </c>
      <c r="H7" s="31" t="s">
        <v>21</v>
      </c>
      <c r="I7" s="32" t="s">
        <v>20</v>
      </c>
      <c r="J7" s="31" t="s">
        <v>21</v>
      </c>
      <c r="K7" s="32" t="s">
        <v>20</v>
      </c>
      <c r="L7" s="33" t="s">
        <v>21</v>
      </c>
      <c r="M7" s="32" t="s">
        <v>20</v>
      </c>
      <c r="N7" s="33" t="s">
        <v>21</v>
      </c>
      <c r="O7" s="30" t="s">
        <v>20</v>
      </c>
      <c r="P7" s="31" t="s">
        <v>21</v>
      </c>
      <c r="Q7" s="30" t="s">
        <v>20</v>
      </c>
      <c r="R7" s="31" t="s">
        <v>21</v>
      </c>
      <c r="S7" s="28"/>
      <c r="T7" s="29"/>
      <c r="U7" s="29"/>
      <c r="V7" s="29"/>
      <c r="W7" s="29"/>
    </row>
    <row r="8" spans="1:27" s="16" customFormat="1" ht="19.5" customHeight="1" x14ac:dyDescent="0.5">
      <c r="A8" s="34"/>
      <c r="B8" s="34"/>
      <c r="C8" s="34"/>
      <c r="D8" s="34"/>
      <c r="E8" s="34"/>
      <c r="F8" s="35"/>
      <c r="G8" s="36" t="s">
        <v>22</v>
      </c>
      <c r="H8" s="37" t="s">
        <v>23</v>
      </c>
      <c r="I8" s="36" t="s">
        <v>22</v>
      </c>
      <c r="J8" s="37" t="s">
        <v>23</v>
      </c>
      <c r="K8" s="36" t="s">
        <v>22</v>
      </c>
      <c r="L8" s="38" t="s">
        <v>23</v>
      </c>
      <c r="M8" s="36" t="s">
        <v>22</v>
      </c>
      <c r="N8" s="37" t="s">
        <v>23</v>
      </c>
      <c r="O8" s="36" t="s">
        <v>22</v>
      </c>
      <c r="P8" s="37" t="s">
        <v>23</v>
      </c>
      <c r="Q8" s="36" t="s">
        <v>22</v>
      </c>
      <c r="R8" s="37" t="s">
        <v>23</v>
      </c>
      <c r="S8" s="39"/>
      <c r="T8" s="40"/>
      <c r="U8" s="40"/>
      <c r="V8" s="40"/>
      <c r="W8" s="40"/>
      <c r="X8" s="24"/>
    </row>
    <row r="9" spans="1:27" s="16" customFormat="1" ht="6" customHeight="1" x14ac:dyDescent="0.5">
      <c r="A9" s="8"/>
      <c r="B9" s="8"/>
      <c r="C9" s="8"/>
      <c r="D9" s="8"/>
      <c r="E9" s="8"/>
      <c r="F9" s="9"/>
      <c r="G9" s="30"/>
      <c r="H9" s="41"/>
      <c r="I9" s="30"/>
      <c r="J9" s="41"/>
      <c r="K9" s="30"/>
      <c r="L9" s="42"/>
      <c r="M9" s="30"/>
      <c r="N9" s="41"/>
      <c r="O9" s="30"/>
      <c r="P9" s="41"/>
      <c r="Q9" s="30"/>
      <c r="R9" s="42"/>
      <c r="S9" s="43"/>
      <c r="T9" s="14"/>
      <c r="U9" s="14"/>
      <c r="V9" s="14"/>
      <c r="W9" s="14"/>
      <c r="X9" s="24"/>
    </row>
    <row r="10" spans="1:27" s="1" customFormat="1" ht="24.95" customHeight="1" x14ac:dyDescent="0.3">
      <c r="A10" s="44" t="s">
        <v>24</v>
      </c>
      <c r="B10" s="44"/>
      <c r="C10" s="44"/>
      <c r="D10" s="44"/>
      <c r="E10" s="44"/>
      <c r="F10" s="45"/>
      <c r="G10" s="46">
        <f>26873405.5/1000</f>
        <v>26873.405500000001</v>
      </c>
      <c r="H10" s="46">
        <f>(28736735.005/$G31)</f>
        <v>28736.735004999999</v>
      </c>
      <c r="I10" s="46">
        <f>3618350.4975/1000</f>
        <v>3618.3504975000001</v>
      </c>
      <c r="J10" s="46">
        <f>3911681.7475/1000</f>
        <v>3911.6817475000003</v>
      </c>
      <c r="K10" s="46">
        <f>7973424.75/1000</f>
        <v>7973.4247500000001</v>
      </c>
      <c r="L10" s="46">
        <f>8450936.7475/1000</f>
        <v>8450.9367474999999</v>
      </c>
      <c r="M10" s="46">
        <f>4575745.7525/1000</f>
        <v>4575.7457525</v>
      </c>
      <c r="N10" s="46">
        <f>4912007.2525/1000</f>
        <v>4912.0072525000005</v>
      </c>
      <c r="O10" s="46">
        <f>7165017.0025/1000</f>
        <v>7165.0170025000007</v>
      </c>
      <c r="P10" s="46">
        <f>7740061.005/1000</f>
        <v>7740.0610049999996</v>
      </c>
      <c r="Q10" s="46">
        <f>3540867.5025/1000</f>
        <v>3540.8675024999998</v>
      </c>
      <c r="R10" s="47">
        <f>3722048.2475/1000</f>
        <v>3722.0482474999999</v>
      </c>
      <c r="S10" s="48"/>
      <c r="T10" s="49" t="s">
        <v>25</v>
      </c>
      <c r="U10" s="49"/>
      <c r="V10" s="49"/>
      <c r="W10" s="49"/>
      <c r="X10" s="6"/>
    </row>
    <row r="11" spans="1:27" s="1" customFormat="1" ht="24.95" customHeight="1" x14ac:dyDescent="0.3">
      <c r="A11" s="44" t="s">
        <v>26</v>
      </c>
      <c r="B11" s="44"/>
      <c r="C11" s="44"/>
      <c r="D11" s="44"/>
      <c r="E11" s="44"/>
      <c r="F11" s="45"/>
      <c r="G11" s="46">
        <f>20849079.4975/1000</f>
        <v>20849.079497499999</v>
      </c>
      <c r="H11" s="46">
        <f>17417511.13/1000</f>
        <v>17417.511129999999</v>
      </c>
      <c r="I11" s="46">
        <f>2795840.17/1000</f>
        <v>2795.8401699999999</v>
      </c>
      <c r="J11" s="46">
        <f>2480335.0225/1000</f>
        <v>2480.3350224999999</v>
      </c>
      <c r="K11" s="46">
        <f>6345384.3075/1000</f>
        <v>6345.3843075000004</v>
      </c>
      <c r="L11" s="46">
        <f>5395024.46/1000</f>
        <v>5395.0244599999996</v>
      </c>
      <c r="M11" s="46">
        <f>3479197.745/1000</f>
        <v>3479.1977449999999</v>
      </c>
      <c r="N11" s="46">
        <f>2927337.8925/1000</f>
        <v>2927.3378925000002</v>
      </c>
      <c r="O11" s="46">
        <f>5359695.675/1000</f>
        <v>5359.6956749999999</v>
      </c>
      <c r="P11" s="46">
        <f>4331921.97/1000</f>
        <v>4331.9219699999994</v>
      </c>
      <c r="Q11" s="46">
        <f>2868961.6/1000</f>
        <v>2868.9616000000001</v>
      </c>
      <c r="R11" s="47">
        <f>2282891.78/1000</f>
        <v>2282.8917799999999</v>
      </c>
      <c r="S11" s="48"/>
      <c r="T11" s="49" t="s">
        <v>27</v>
      </c>
      <c r="U11" s="49"/>
      <c r="V11" s="49"/>
      <c r="W11" s="49"/>
      <c r="X11" s="5"/>
    </row>
    <row r="12" spans="1:27" ht="24.95" customHeight="1" x14ac:dyDescent="0.3">
      <c r="A12" s="50" t="s">
        <v>28</v>
      </c>
      <c r="B12" s="50"/>
      <c r="C12" s="50"/>
      <c r="D12" s="50"/>
      <c r="E12" s="50"/>
      <c r="F12" s="51"/>
      <c r="G12" s="52">
        <f>20731010.8325/1000</f>
        <v>20731.0108325</v>
      </c>
      <c r="H12" s="53">
        <f>17339105.645/1000</f>
        <v>17339.105645</v>
      </c>
      <c r="I12" s="54">
        <f>2790417.77/1000</f>
        <v>2790.41777</v>
      </c>
      <c r="J12" s="55">
        <f>2477789.9575/1000</f>
        <v>2477.7899575000001</v>
      </c>
      <c r="K12" s="56">
        <f>6319029.0425/1000</f>
        <v>6319.0290425000003</v>
      </c>
      <c r="L12" s="53">
        <f>5381277.2/1000</f>
        <v>5381.2772000000004</v>
      </c>
      <c r="M12" s="55">
        <f>3457970.185/1000</f>
        <v>3457.9701850000001</v>
      </c>
      <c r="N12" s="53">
        <f>2913812.9125/1000</f>
        <v>2913.8129125</v>
      </c>
      <c r="O12" s="54">
        <f>5297161.34/1000</f>
        <v>5297.1613399999997</v>
      </c>
      <c r="P12" s="55">
        <f>4284927.505/1000</f>
        <v>4284.9275049999997</v>
      </c>
      <c r="Q12" s="56">
        <f>2866432.4925/1000</f>
        <v>2866.4324925000001</v>
      </c>
      <c r="R12" s="53">
        <f>2281298.075/1000</f>
        <v>2281.2980750000002</v>
      </c>
      <c r="S12" s="57"/>
      <c r="T12" s="58" t="s">
        <v>29</v>
      </c>
      <c r="U12" s="58"/>
      <c r="V12" s="58"/>
      <c r="W12" s="58"/>
      <c r="X12" s="5"/>
    </row>
    <row r="13" spans="1:27" ht="24.95" customHeight="1" x14ac:dyDescent="0.5">
      <c r="A13" s="59" t="s">
        <v>30</v>
      </c>
      <c r="B13" s="59"/>
      <c r="C13" s="59"/>
      <c r="D13" s="59"/>
      <c r="E13" s="59"/>
      <c r="F13" s="60"/>
      <c r="G13" s="52">
        <f>20522206.37/1000</f>
        <v>20522.20637</v>
      </c>
      <c r="H13" s="56">
        <f>17170444.5075/1000</f>
        <v>17170.4445075</v>
      </c>
      <c r="I13" s="54">
        <f>2760331.7025/1000</f>
        <v>2760.3317025000001</v>
      </c>
      <c r="J13" s="55">
        <f>2461119.12/1000</f>
        <v>2461.1191200000003</v>
      </c>
      <c r="K13" s="56">
        <f>6253034.2525/1000</f>
        <v>6253.0342525000005</v>
      </c>
      <c r="L13" s="53">
        <f>5333163.0625/1000</f>
        <v>5333.1630624999998</v>
      </c>
      <c r="M13" s="55">
        <f>3426149.3175/1000</f>
        <v>3426.1493175000001</v>
      </c>
      <c r="N13" s="53">
        <f>2884778.005/1000</f>
        <v>2884.7780049999997</v>
      </c>
      <c r="O13" s="54">
        <f>5253694.1725/1000</f>
        <v>5253.6941725000006</v>
      </c>
      <c r="P13" s="55">
        <f>4242816.7125/1000</f>
        <v>4242.8167125</v>
      </c>
      <c r="Q13" s="56">
        <f>2828996.92/1000</f>
        <v>2828.99692</v>
      </c>
      <c r="R13" s="53">
        <f>2248567.6/1000</f>
        <v>2248.5676000000003</v>
      </c>
      <c r="S13" s="57"/>
      <c r="T13" s="58" t="s">
        <v>31</v>
      </c>
      <c r="U13" s="58"/>
      <c r="V13" s="58"/>
      <c r="W13" s="58"/>
      <c r="X13" s="5"/>
    </row>
    <row r="14" spans="1:27" ht="24.95" customHeight="1" x14ac:dyDescent="0.5">
      <c r="A14" s="61" t="s">
        <v>32</v>
      </c>
      <c r="B14" s="61"/>
      <c r="C14" s="61"/>
      <c r="D14" s="61"/>
      <c r="E14" s="61"/>
      <c r="F14" s="60"/>
      <c r="G14" s="52">
        <f>208804.465/1000</f>
        <v>208.80446499999999</v>
      </c>
      <c r="H14" s="56">
        <f>168661.1425/1000</f>
        <v>168.66114249999998</v>
      </c>
      <c r="I14" s="54">
        <f>30086.0675/1000</f>
        <v>30.086067500000002</v>
      </c>
      <c r="J14" s="55">
        <f>16670.835/1000</f>
        <v>16.670835</v>
      </c>
      <c r="K14" s="56">
        <f>65994.79/1000</f>
        <v>65.994789999999995</v>
      </c>
      <c r="L14" s="53">
        <f>48114.1375/1000</f>
        <v>48.114137499999998</v>
      </c>
      <c r="M14" s="55">
        <f>31820.8675/1000</f>
        <v>31.820867499999999</v>
      </c>
      <c r="N14" s="53">
        <f>29034.9075/1000</f>
        <v>29.034907500000003</v>
      </c>
      <c r="O14" s="54">
        <f>43467.1675/1000</f>
        <v>43.467167500000002</v>
      </c>
      <c r="P14" s="55">
        <f>42110.7925/1000</f>
        <v>42.110792500000002</v>
      </c>
      <c r="Q14" s="56">
        <f>37435.5725/1000</f>
        <v>37.435572499999999</v>
      </c>
      <c r="R14" s="53">
        <f>32730.4675/1000</f>
        <v>32.730467499999996</v>
      </c>
      <c r="S14" s="57"/>
      <c r="T14" s="62" t="s">
        <v>33</v>
      </c>
      <c r="U14" s="62"/>
      <c r="V14" s="62"/>
      <c r="W14" s="62"/>
      <c r="X14" s="5"/>
    </row>
    <row r="15" spans="1:27" ht="24.95" customHeight="1" x14ac:dyDescent="0.5">
      <c r="A15" s="61" t="s">
        <v>34</v>
      </c>
      <c r="B15" s="61"/>
      <c r="C15" s="61"/>
      <c r="D15" s="61"/>
      <c r="E15" s="61"/>
      <c r="F15" s="60"/>
      <c r="G15" s="52">
        <f>118068.6675/1000</f>
        <v>118.06866749999999</v>
      </c>
      <c r="H15" s="56">
        <f>78405.4825/1000</f>
        <v>78.405482500000005</v>
      </c>
      <c r="I15" s="54">
        <f>5422.3975/1000</f>
        <v>5.4223974999999998</v>
      </c>
      <c r="J15" s="55">
        <f>2545.0625/1000</f>
        <v>2.5450624999999998</v>
      </c>
      <c r="K15" s="56">
        <f>26355.2675/1000</f>
        <v>26.3552675</v>
      </c>
      <c r="L15" s="53">
        <f>13747.2625/1000</f>
        <v>13.747262500000001</v>
      </c>
      <c r="M15" s="55">
        <f>21227.5625/1000</f>
        <v>21.227562500000001</v>
      </c>
      <c r="N15" s="53">
        <f>13524.98/1000</f>
        <v>13.524979999999999</v>
      </c>
      <c r="O15" s="54">
        <f>62534.335/1000</f>
        <v>62.534334999999999</v>
      </c>
      <c r="P15" s="55">
        <f>46994.465/1000</f>
        <v>46.994464999999998</v>
      </c>
      <c r="Q15" s="56">
        <f>2529.1075/1000</f>
        <v>2.5291075000000003</v>
      </c>
      <c r="R15" s="53">
        <f>1593.7075/1000</f>
        <v>1.5937075000000001</v>
      </c>
      <c r="S15" s="57"/>
      <c r="T15" s="58" t="s">
        <v>35</v>
      </c>
      <c r="U15" s="58"/>
      <c r="V15" s="58"/>
      <c r="W15" s="58"/>
      <c r="X15" s="58"/>
      <c r="Y15" s="58"/>
    </row>
    <row r="16" spans="1:27" ht="9.75" customHeight="1" x14ac:dyDescent="0.5">
      <c r="A16" s="61"/>
      <c r="B16" s="61"/>
      <c r="C16" s="61"/>
      <c r="D16" s="61"/>
      <c r="E16" s="61"/>
      <c r="F16" s="60"/>
      <c r="G16" s="46"/>
      <c r="H16" s="56"/>
      <c r="I16" s="63"/>
      <c r="J16" s="64"/>
      <c r="K16" s="65"/>
      <c r="L16" s="16"/>
      <c r="M16" s="64"/>
      <c r="N16" s="16"/>
      <c r="O16" s="63"/>
      <c r="P16" s="64"/>
      <c r="Q16" s="65"/>
      <c r="R16" s="16"/>
      <c r="S16" s="57"/>
      <c r="T16" s="66"/>
      <c r="U16" s="66"/>
      <c r="V16" s="66"/>
      <c r="W16" s="66"/>
      <c r="X16" s="5"/>
    </row>
    <row r="17" spans="1:24" ht="24.95" customHeight="1" x14ac:dyDescent="0.5">
      <c r="A17" s="67" t="s">
        <v>36</v>
      </c>
      <c r="B17" s="67"/>
      <c r="C17" s="67"/>
      <c r="D17" s="67"/>
      <c r="E17" s="67"/>
      <c r="F17" s="68"/>
      <c r="G17" s="46">
        <f>6024326/1000</f>
        <v>6024.326</v>
      </c>
      <c r="H17" s="69">
        <f>11319223.88/1000</f>
        <v>11319.223880000001</v>
      </c>
      <c r="I17" s="70">
        <f>822510.3275/1000</f>
        <v>822.51032750000002</v>
      </c>
      <c r="J17" s="71">
        <f>1431346.7275/1000</f>
        <v>1431.3467275</v>
      </c>
      <c r="K17" s="69">
        <f>1628040.4425/1000</f>
        <v>1628.0404424999999</v>
      </c>
      <c r="L17" s="72">
        <f>3055912.285/1000</f>
        <v>3055.9122850000003</v>
      </c>
      <c r="M17" s="71">
        <f>1096548.005/1000</f>
        <v>1096.5480049999999</v>
      </c>
      <c r="N17" s="72">
        <f>1984669.3625/1000</f>
        <v>1984.6693625</v>
      </c>
      <c r="O17" s="70">
        <f>1805321.3225/1000</f>
        <v>1805.3213225</v>
      </c>
      <c r="P17" s="71">
        <f>3408139.035/1000</f>
        <v>3408.1390350000001</v>
      </c>
      <c r="Q17" s="69">
        <f>671905.9/1000</f>
        <v>671.90589999999997</v>
      </c>
      <c r="R17" s="72">
        <f>1439156.4675/1000</f>
        <v>1439.1564675</v>
      </c>
      <c r="S17" s="57"/>
      <c r="T17" s="49" t="s">
        <v>37</v>
      </c>
      <c r="U17" s="49"/>
      <c r="V17" s="49"/>
      <c r="W17" s="49"/>
      <c r="X17" s="5"/>
    </row>
    <row r="18" spans="1:24" ht="24.95" customHeight="1" x14ac:dyDescent="0.5">
      <c r="A18" s="61" t="s">
        <v>38</v>
      </c>
      <c r="B18" s="61"/>
      <c r="C18" s="61"/>
      <c r="D18" s="61"/>
      <c r="E18" s="61"/>
      <c r="F18" s="60"/>
      <c r="G18" s="52">
        <f>235425.275/1000</f>
        <v>235.425275</v>
      </c>
      <c r="H18" s="56">
        <f>4964706.0875/1000</f>
        <v>4964.7060875000006</v>
      </c>
      <c r="I18" s="54">
        <f>31548.3075/1000</f>
        <v>31.5483075</v>
      </c>
      <c r="J18" s="55">
        <f>640370.55/1000</f>
        <v>640.37055000000009</v>
      </c>
      <c r="K18" s="56">
        <f>95810.51/1000</f>
        <v>95.810509999999994</v>
      </c>
      <c r="L18" s="53">
        <f>1419656.7825/1000</f>
        <v>1419.6567825</v>
      </c>
      <c r="M18" s="55">
        <f>47365.0325/1000</f>
        <v>47.365032499999998</v>
      </c>
      <c r="N18" s="53">
        <f>823282.17/1000</f>
        <v>823.28217000000006</v>
      </c>
      <c r="O18" s="54">
        <f>40442.855/1000</f>
        <v>40.442855000000002</v>
      </c>
      <c r="P18" s="55">
        <f>1360648.58/1000</f>
        <v>1360.64858</v>
      </c>
      <c r="Q18" s="56">
        <f>20258.5725/1000</f>
        <v>20.2585725</v>
      </c>
      <c r="R18" s="53">
        <f>720748.0075/1000</f>
        <v>720.74800749999997</v>
      </c>
      <c r="S18" s="57"/>
      <c r="T18" s="58" t="s">
        <v>39</v>
      </c>
      <c r="U18" s="58"/>
      <c r="V18" s="58"/>
      <c r="W18" s="58"/>
      <c r="X18" s="5"/>
    </row>
    <row r="19" spans="1:24" ht="24.95" customHeight="1" x14ac:dyDescent="0.5">
      <c r="A19" s="61" t="s">
        <v>40</v>
      </c>
      <c r="B19" s="61"/>
      <c r="C19" s="61"/>
      <c r="D19" s="61"/>
      <c r="E19" s="61"/>
      <c r="F19" s="60"/>
      <c r="G19" s="52">
        <f>2048583.165/1000</f>
        <v>2048.583165</v>
      </c>
      <c r="H19" s="56">
        <f>2279524.485/1000</f>
        <v>2279.5244849999999</v>
      </c>
      <c r="I19" s="54">
        <f>281496.5075/1000</f>
        <v>281.49650750000001</v>
      </c>
      <c r="J19" s="55">
        <f>301184.8825/1000</f>
        <v>301.18488250000001</v>
      </c>
      <c r="K19" s="56">
        <f>523061.5775/1000</f>
        <v>523.0615775</v>
      </c>
      <c r="L19" s="53">
        <f>573638.54/1000</f>
        <v>573.63854000000003</v>
      </c>
      <c r="M19" s="55">
        <f>364282.3975/1000</f>
        <v>364.2823975</v>
      </c>
      <c r="N19" s="53">
        <f>388079.4175/1000</f>
        <v>388.07941749999998</v>
      </c>
      <c r="O19" s="54">
        <f>638188.08/1000</f>
        <v>638.18808000000001</v>
      </c>
      <c r="P19" s="55">
        <f>716347.2125/1000</f>
        <v>716.34721250000007</v>
      </c>
      <c r="Q19" s="56">
        <f>241554.6/1000</f>
        <v>241.55459999999999</v>
      </c>
      <c r="R19" s="53">
        <f>300274.44/1000</f>
        <v>300.27444000000003</v>
      </c>
      <c r="S19" s="57"/>
      <c r="T19" s="58" t="s">
        <v>41</v>
      </c>
      <c r="U19" s="58"/>
      <c r="V19" s="58"/>
      <c r="W19" s="58"/>
      <c r="X19" s="5"/>
    </row>
    <row r="20" spans="1:24" s="1" customFormat="1" ht="24.95" customHeight="1" x14ac:dyDescent="0.5">
      <c r="A20" s="61" t="s">
        <v>42</v>
      </c>
      <c r="B20" s="61"/>
      <c r="C20" s="61"/>
      <c r="D20" s="61"/>
      <c r="E20" s="61"/>
      <c r="F20" s="60"/>
      <c r="G20" s="52">
        <f>3740317.56/1000</f>
        <v>3740.31756</v>
      </c>
      <c r="H20" s="56">
        <f>4074993.3/1000</f>
        <v>4074.9932999999996</v>
      </c>
      <c r="I20" s="54">
        <f>509465.52/1000</f>
        <v>509.46552000000003</v>
      </c>
      <c r="J20" s="55">
        <f>489791.2925/1000</f>
        <v>489.7912925</v>
      </c>
      <c r="K20" s="69">
        <f>1009168.355/1000</f>
        <v>1009.168355</v>
      </c>
      <c r="L20" s="72">
        <f>1062616.9625/1000</f>
        <v>1062.6169625</v>
      </c>
      <c r="M20" s="55">
        <f>684900.575/1000</f>
        <v>684.900575</v>
      </c>
      <c r="N20" s="53">
        <f>773307.78/1000</f>
        <v>773.30777999999998</v>
      </c>
      <c r="O20" s="54">
        <f>1126690.3875/1000</f>
        <v>1126.6903875</v>
      </c>
      <c r="P20" s="55">
        <f>1331143.2475/1000</f>
        <v>1331.1432475000001</v>
      </c>
      <c r="Q20" s="56">
        <f>410092.7275/1000</f>
        <v>410.09272749999997</v>
      </c>
      <c r="R20" s="53">
        <f>418134.02/1000</f>
        <v>418.13402000000002</v>
      </c>
      <c r="S20" s="48"/>
      <c r="T20" s="58" t="s">
        <v>43</v>
      </c>
      <c r="U20" s="58"/>
      <c r="V20" s="58"/>
      <c r="W20" s="58"/>
      <c r="X20" s="73"/>
    </row>
    <row r="21" spans="1:24" s="16" customFormat="1" ht="3" customHeight="1" x14ac:dyDescent="0.5">
      <c r="A21" s="74"/>
      <c r="B21" s="74"/>
      <c r="C21" s="74"/>
      <c r="D21" s="74"/>
      <c r="E21" s="74"/>
      <c r="F21" s="74"/>
      <c r="G21" s="75"/>
      <c r="H21" s="76"/>
      <c r="I21" s="75"/>
      <c r="J21" s="76"/>
      <c r="K21" s="75"/>
      <c r="L21" s="74"/>
      <c r="M21" s="77"/>
      <c r="N21" s="75"/>
      <c r="O21" s="75"/>
      <c r="P21" s="76"/>
      <c r="Q21" s="75"/>
      <c r="R21" s="74"/>
      <c r="S21" s="78"/>
      <c r="T21" s="4"/>
      <c r="U21" s="4"/>
      <c r="V21" s="4"/>
      <c r="W21" s="4"/>
      <c r="X21" s="5"/>
    </row>
    <row r="22" spans="1:24" s="16" customFormat="1" ht="3" customHeight="1" x14ac:dyDescent="0.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5"/>
      <c r="T22" s="5"/>
      <c r="U22" s="5"/>
      <c r="V22" s="5"/>
      <c r="W22" s="5"/>
      <c r="X22" s="79"/>
    </row>
    <row r="23" spans="1:24" s="16" customFormat="1" ht="15.75" x14ac:dyDescent="0.5">
      <c r="A23" s="80" t="s">
        <v>44</v>
      </c>
      <c r="B23" s="80"/>
      <c r="C23" s="80"/>
      <c r="D23" s="80"/>
      <c r="E23" s="80" t="s">
        <v>45</v>
      </c>
      <c r="N23" s="80" t="s">
        <v>46</v>
      </c>
      <c r="O23" s="80" t="s">
        <v>47</v>
      </c>
      <c r="X23" s="24"/>
    </row>
    <row r="24" spans="1:24" s="80" customFormat="1" ht="15.75" x14ac:dyDescent="0.5">
      <c r="D24" s="81" t="s">
        <v>48</v>
      </c>
      <c r="E24" s="80" t="s">
        <v>49</v>
      </c>
      <c r="N24" s="80" t="s">
        <v>50</v>
      </c>
      <c r="O24" s="80" t="s">
        <v>51</v>
      </c>
    </row>
    <row r="25" spans="1:24" s="80" customFormat="1" ht="19.5" customHeight="1" x14ac:dyDescent="0.5">
      <c r="D25" s="81"/>
      <c r="E25" s="80" t="s">
        <v>52</v>
      </c>
    </row>
    <row r="26" spans="1:24" s="80" customFormat="1" ht="17.25" customHeight="1" x14ac:dyDescent="0.5"/>
    <row r="27" spans="1:24" s="80" customFormat="1" ht="15.75" customHeight="1" x14ac:dyDescent="0.5"/>
    <row r="28" spans="1:24" s="80" customFormat="1" ht="17.25" customHeight="1" x14ac:dyDescent="0.5"/>
    <row r="29" spans="1:24" s="80" customFormat="1" ht="15.75" customHeight="1" x14ac:dyDescent="0.5"/>
    <row r="31" spans="1:24" x14ac:dyDescent="0.5">
      <c r="B31" s="6">
        <v>1000</v>
      </c>
      <c r="G31" s="6">
        <v>1000</v>
      </c>
    </row>
  </sheetData>
  <mergeCells count="39">
    <mergeCell ref="A19:F19"/>
    <mergeCell ref="T19:W19"/>
    <mergeCell ref="A20:F20"/>
    <mergeCell ref="T20:W20"/>
    <mergeCell ref="A16:F16"/>
    <mergeCell ref="T16:W16"/>
    <mergeCell ref="A17:F17"/>
    <mergeCell ref="T17:W17"/>
    <mergeCell ref="A18:F18"/>
    <mergeCell ref="T18:W18"/>
    <mergeCell ref="A12:F12"/>
    <mergeCell ref="T12:W12"/>
    <mergeCell ref="A13:F13"/>
    <mergeCell ref="T13:W13"/>
    <mergeCell ref="A14:F14"/>
    <mergeCell ref="A15:F15"/>
    <mergeCell ref="T15:Y15"/>
    <mergeCell ref="A9:F9"/>
    <mergeCell ref="S9:W9"/>
    <mergeCell ref="A10:F10"/>
    <mergeCell ref="T10:W10"/>
    <mergeCell ref="A11:F11"/>
    <mergeCell ref="T11:W11"/>
    <mergeCell ref="G6:H6"/>
    <mergeCell ref="I6:J6"/>
    <mergeCell ref="K6:L6"/>
    <mergeCell ref="M6:N6"/>
    <mergeCell ref="O6:P6"/>
    <mergeCell ref="Q6:R6"/>
    <mergeCell ref="S3:W3"/>
    <mergeCell ref="A4:F8"/>
    <mergeCell ref="O4:P4"/>
    <mergeCell ref="S4:W8"/>
    <mergeCell ref="G5:H5"/>
    <mergeCell ref="I5:J5"/>
    <mergeCell ref="K5:L5"/>
    <mergeCell ref="M5:N5"/>
    <mergeCell ref="O5:P5"/>
    <mergeCell ref="Q5:R5"/>
  </mergeCells>
  <pageMargins left="0.35433070866141736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2018-03-13T05:38:14Z</dcterms:created>
  <dcterms:modified xsi:type="dcterms:W3CDTF">2018-03-13T05:38:34Z</dcterms:modified>
</cp:coreProperties>
</file>