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B27" i="1" l="1"/>
  <c r="I33" i="2" l="1"/>
  <c r="J33" i="2"/>
  <c r="K33" i="2"/>
  <c r="H33" i="2"/>
  <c r="N33" i="2" s="1"/>
  <c r="H3" i="2"/>
  <c r="I2" i="2"/>
  <c r="J2" i="2"/>
  <c r="K2" i="2"/>
  <c r="I32" i="2" l="1"/>
  <c r="J32" i="2"/>
  <c r="K32" i="2"/>
  <c r="H32" i="2"/>
  <c r="I31" i="2"/>
  <c r="J31" i="2"/>
  <c r="K31" i="2"/>
  <c r="H31" i="2"/>
  <c r="I30" i="2"/>
  <c r="J30" i="2"/>
  <c r="K30" i="2"/>
  <c r="H30" i="2"/>
  <c r="I29" i="2"/>
  <c r="J29" i="2"/>
  <c r="K29" i="2"/>
  <c r="H29" i="2"/>
  <c r="I28" i="2"/>
  <c r="J28" i="2"/>
  <c r="K28" i="2"/>
  <c r="H28" i="2"/>
  <c r="I27" i="2"/>
  <c r="J27" i="2"/>
  <c r="K27" i="2"/>
  <c r="H27" i="2"/>
  <c r="I26" i="2"/>
  <c r="J26" i="2"/>
  <c r="K26" i="2"/>
  <c r="H26" i="2"/>
  <c r="I25" i="2"/>
  <c r="J25" i="2"/>
  <c r="K25" i="2"/>
  <c r="H25" i="2"/>
  <c r="I24" i="2"/>
  <c r="J24" i="2"/>
  <c r="K24" i="2"/>
  <c r="H24" i="2"/>
  <c r="I23" i="2"/>
  <c r="J23" i="2"/>
  <c r="K23" i="2"/>
  <c r="H23" i="2"/>
  <c r="I20" i="2"/>
  <c r="J20" i="2"/>
  <c r="K20" i="2"/>
  <c r="H20" i="2"/>
  <c r="I19" i="2"/>
  <c r="J19" i="2"/>
  <c r="K19" i="2"/>
  <c r="H19" i="2"/>
  <c r="I18" i="2"/>
  <c r="J18" i="2"/>
  <c r="K18" i="2"/>
  <c r="H18" i="2"/>
  <c r="I17" i="2"/>
  <c r="J17" i="2"/>
  <c r="K17" i="2"/>
  <c r="H17" i="2"/>
  <c r="I16" i="2"/>
  <c r="J16" i="2"/>
  <c r="K16" i="2"/>
  <c r="H16" i="2"/>
  <c r="I15" i="2"/>
  <c r="J15" i="2"/>
  <c r="K15" i="2"/>
  <c r="H15" i="2"/>
  <c r="I14" i="2"/>
  <c r="J14" i="2"/>
  <c r="K14" i="2"/>
  <c r="H14" i="2"/>
  <c r="N13" i="2"/>
  <c r="I11" i="2"/>
  <c r="J11" i="2"/>
  <c r="K11" i="2"/>
  <c r="H11" i="2"/>
  <c r="I10" i="2"/>
  <c r="J10" i="2"/>
  <c r="K10" i="2"/>
  <c r="H10" i="2"/>
  <c r="I9" i="2"/>
  <c r="J9" i="2"/>
  <c r="K9" i="2"/>
  <c r="H9" i="2"/>
  <c r="I8" i="2"/>
  <c r="J8" i="2"/>
  <c r="K8" i="2"/>
  <c r="H8" i="2"/>
  <c r="K7" i="2"/>
  <c r="I7" i="2"/>
  <c r="J7" i="2"/>
  <c r="H7" i="2"/>
  <c r="I6" i="2"/>
  <c r="J6" i="2"/>
  <c r="K6" i="2"/>
  <c r="H6" i="2"/>
  <c r="B34" i="2"/>
  <c r="I3" i="2"/>
  <c r="J3" i="2"/>
  <c r="K3" i="2"/>
  <c r="H2" i="2"/>
  <c r="B37" i="1" l="1"/>
  <c r="B9" i="1"/>
  <c r="B13" i="1"/>
  <c r="B14" i="1"/>
  <c r="B17" i="1"/>
  <c r="B29" i="1"/>
  <c r="B31" i="1"/>
  <c r="B32" i="1"/>
  <c r="B34" i="1"/>
  <c r="B35" i="1"/>
  <c r="N4" i="2"/>
  <c r="N5" i="2"/>
  <c r="N12" i="2"/>
  <c r="N21" i="2"/>
  <c r="N22" i="2"/>
  <c r="N30" i="2"/>
  <c r="N19" i="2"/>
  <c r="N15" i="2"/>
  <c r="B21" i="2"/>
  <c r="B4" i="2"/>
  <c r="B12" i="2"/>
  <c r="B19" i="1"/>
  <c r="N26" i="2" l="1"/>
  <c r="N9" i="2"/>
  <c r="N10" i="2"/>
  <c r="N14" i="2"/>
  <c r="N17" i="2"/>
  <c r="N18" i="2"/>
  <c r="N24" i="2"/>
  <c r="N25" i="2"/>
  <c r="N28" i="2"/>
  <c r="N29" i="2"/>
  <c r="N32" i="2"/>
  <c r="N16" i="2"/>
  <c r="N20" i="2"/>
  <c r="N23" i="2"/>
  <c r="N27" i="2"/>
  <c r="N31" i="2"/>
  <c r="N11" i="2"/>
  <c r="N8" i="2"/>
  <c r="N7" i="2"/>
  <c r="N6" i="2"/>
  <c r="N3" i="2"/>
  <c r="N2" i="2"/>
  <c r="B8" i="1"/>
  <c r="B38" i="1"/>
  <c r="B30" i="1"/>
  <c r="B20" i="1"/>
  <c r="B21" i="1"/>
  <c r="B22" i="1"/>
  <c r="B24" i="1"/>
  <c r="B25" i="1"/>
  <c r="B23" i="1"/>
  <c r="B16" i="1"/>
  <c r="B15" i="1"/>
  <c r="B12" i="1"/>
  <c r="B36" i="1"/>
  <c r="B26" i="1"/>
  <c r="B33" i="1"/>
  <c r="B7" i="1"/>
  <c r="B11" i="1"/>
</calcChain>
</file>

<file path=xl/sharedStrings.xml><?xml version="1.0" encoding="utf-8"?>
<sst xmlns="http://schemas.openxmlformats.org/spreadsheetml/2006/main" count="93" uniqueCount="45">
  <si>
    <t>ลักษณะทางประชากรและสังคม</t>
  </si>
  <si>
    <t>รวม</t>
  </si>
  <si>
    <t>ปัญหาการแพร่ระบาดยาเสพติดของชุมชน/หมู่บ้านในปัจจุบัน</t>
  </si>
  <si>
    <t>มี</t>
  </si>
  <si>
    <t>ระดับของปัญหา</t>
  </si>
  <si>
    <t>ไม่มี</t>
  </si>
  <si>
    <t>ปัญหา</t>
  </si>
  <si>
    <t xml:space="preserve">     เพศ</t>
  </si>
  <si>
    <t xml:space="preserve">         ชาย</t>
  </si>
  <si>
    <t xml:space="preserve">         หญิง</t>
  </si>
  <si>
    <t xml:space="preserve">     อายุ</t>
  </si>
  <si>
    <t xml:space="preserve">         18 - 19 ปี</t>
  </si>
  <si>
    <t xml:space="preserve">         20 - 29 ปี</t>
  </si>
  <si>
    <t xml:space="preserve">         30 - 39 ปี</t>
  </si>
  <si>
    <t xml:space="preserve">         40 - 49 ปี</t>
  </si>
  <si>
    <t xml:space="preserve">         50 - 59 ปี</t>
  </si>
  <si>
    <t xml:space="preserve">         60  ปีขึ้นไป</t>
  </si>
  <si>
    <t xml:space="preserve">     ระดับการศึกษา</t>
  </si>
  <si>
    <t xml:space="preserve">         ไม่มีการศึกษา     </t>
  </si>
  <si>
    <t xml:space="preserve">ประถมศึกษา       </t>
  </si>
  <si>
    <t xml:space="preserve">มัธยมศึกษาตอนต้น     </t>
  </si>
  <si>
    <t xml:space="preserve">มัธยมศึกษาตอนปลาย       </t>
  </si>
  <si>
    <t xml:space="preserve">ปวช.     </t>
  </si>
  <si>
    <t>ปวส./ปวท./อนุปริญญา</t>
  </si>
  <si>
    <t>ปริญญาตรี</t>
  </si>
  <si>
    <t xml:space="preserve">     สถานภาพการทำงาน</t>
  </si>
  <si>
    <t>ข้าราชการ พนักงาน ลูกจ้างของรัฐ/พนักงานรัฐวิสาหกิจ</t>
  </si>
  <si>
    <t>พนักงาน 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</si>
  <si>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</si>
  <si>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</si>
  <si>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</si>
  <si>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</si>
  <si>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ขับรถรับจ้าง(มอเตอร์ไซด์รับจ้าง รถตู้ แท็กซี่ รถบรรทุก)</t>
  </si>
  <si>
    <t>นักเรียน/นักศึกษา</t>
  </si>
  <si>
    <t>พ่อบ้าน/แม่บ้าน</t>
  </si>
  <si>
    <t>ว่างงาน / ไม่มีงานทำ</t>
  </si>
  <si>
    <t>อื่น ๆ</t>
  </si>
  <si>
    <t>ปานกลาง</t>
  </si>
  <si>
    <t>น้อย</t>
  </si>
  <si>
    <t>น้อยที่สุด</t>
  </si>
  <si>
    <t>ปริญญาโทหรือสูงกว่า</t>
  </si>
  <si>
    <t xml:space="preserve">ตาราง 2  ร้อยละของประชาชนผู้ตอบสัมภาษณ์ จำแนกตามความคิดเห็นเกี่ยวกับสถานการณ์การแพร่ระบาดยาเสพติดของชุมชน / </t>
  </si>
  <si>
    <t xml:space="preserve">            หมู่บ้านและลักษณะทางประชากรและสังคม</t>
  </si>
  <si>
    <t>-</t>
  </si>
  <si>
    <t>อื่นๆ ข้าราชการบำนาญ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</si>
</sst>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187" fontId="2" fillId="0" borderId="5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center" vertical="center"/>
    </xf>
    <xf numFmtId="187" fontId="3" fillId="0" borderId="5" xfId="1" applyNumberFormat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horizontal="left" vertical="center"/>
    </xf>
    <xf numFmtId="187" fontId="2" fillId="0" borderId="3" xfId="1" applyNumberFormat="1" applyFont="1" applyBorder="1" applyAlignment="1">
      <alignment horizontal="center" vertical="center"/>
    </xf>
    <xf numFmtId="0" fontId="4" fillId="0" borderId="0" xfId="0" applyFont="1"/>
    <xf numFmtId="0" fontId="3" fillId="0" borderId="0" xfId="1" applyFont="1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4" fillId="0" borderId="0" xfId="0" applyFont="1" applyAlignment="1">
      <alignment vertical="center"/>
    </xf>
    <xf numFmtId="0" fontId="2" fillId="0" borderId="6" xfId="1" applyFont="1" applyBorder="1" applyAlignment="1">
      <alignment horizontal="left" vertical="center" indent="3"/>
    </xf>
    <xf numFmtId="0" fontId="2" fillId="0" borderId="3" xfId="1" applyFont="1" applyBorder="1" applyAlignment="1">
      <alignment horizontal="left" vertical="center" indent="3"/>
    </xf>
    <xf numFmtId="0" fontId="3" fillId="0" borderId="0" xfId="1" applyFont="1" applyBorder="1" applyAlignment="1"/>
    <xf numFmtId="0" fontId="0" fillId="0" borderId="0" xfId="0" applyAlignment="1"/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0" fillId="0" borderId="0" xfId="0" applyBorder="1" applyAlignment="1"/>
    <xf numFmtId="187" fontId="0" fillId="0" borderId="0" xfId="0" applyNumberFormat="1" applyAlignment="1"/>
    <xf numFmtId="0" fontId="2" fillId="0" borderId="5" xfId="1" applyFont="1" applyBorder="1" applyAlignment="1">
      <alignment horizontal="left" vertical="center" indent="3"/>
    </xf>
    <xf numFmtId="0" fontId="2" fillId="0" borderId="0" xfId="1" applyFont="1" applyFill="1" applyBorder="1" applyAlignment="1">
      <alignment horizontal="left"/>
    </xf>
    <xf numFmtId="0" fontId="3" fillId="0" borderId="0" xfId="1" applyFont="1" applyAlignment="1">
      <alignment horizontal="left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</cellXfs>
  <cellStyles count="2">
    <cellStyle name="Normal" xfId="0" builtinId="0"/>
    <cellStyle name="ปกติ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zoomScale="80" zoomScaleNormal="80" workbookViewId="0">
      <pane ySplit="6" topLeftCell="A7" activePane="bottomLeft" state="frozen"/>
      <selection pane="bottomLeft" activeCell="I54" sqref="I54"/>
    </sheetView>
  </sheetViews>
  <sheetFormatPr defaultRowHeight="18.75" x14ac:dyDescent="0.25"/>
  <cols>
    <col min="1" max="1" width="42.125" style="11" customWidth="1"/>
    <col min="2" max="2" width="5.625" style="11" customWidth="1"/>
    <col min="3" max="3" width="6.875" style="11" customWidth="1"/>
    <col min="4" max="4" width="7.875" style="11" customWidth="1"/>
    <col min="5" max="6" width="10.5" style="11" customWidth="1"/>
    <col min="7" max="7" width="9.5" style="11" customWidth="1"/>
    <col min="8" max="16384" width="9" style="11"/>
  </cols>
  <sheetData>
    <row r="1" spans="1:7" ht="23.25" x14ac:dyDescent="0.55000000000000004">
      <c r="A1" s="29" t="s">
        <v>41</v>
      </c>
      <c r="B1" s="29"/>
      <c r="C1" s="29"/>
      <c r="D1" s="29"/>
      <c r="E1" s="29"/>
      <c r="F1" s="29"/>
      <c r="G1" s="29"/>
    </row>
    <row r="2" spans="1:7" ht="23.25" x14ac:dyDescent="0.55000000000000004">
      <c r="A2" s="29" t="s">
        <v>42</v>
      </c>
      <c r="B2" s="29"/>
      <c r="C2" s="29"/>
      <c r="D2" s="29"/>
      <c r="E2" s="29"/>
      <c r="F2" s="29"/>
      <c r="G2" s="29"/>
    </row>
    <row r="3" spans="1:7" ht="23.25" x14ac:dyDescent="0.55000000000000004">
      <c r="A3" s="12"/>
      <c r="B3" s="13"/>
      <c r="C3" s="14"/>
      <c r="D3" s="14"/>
      <c r="E3" s="14"/>
      <c r="F3" s="14"/>
      <c r="G3" s="14"/>
    </row>
    <row r="4" spans="1:7" ht="26.1" customHeight="1" x14ac:dyDescent="0.25">
      <c r="A4" s="30" t="s">
        <v>0</v>
      </c>
      <c r="B4" s="30" t="s">
        <v>1</v>
      </c>
      <c r="C4" s="35" t="s">
        <v>2</v>
      </c>
      <c r="D4" s="36"/>
      <c r="E4" s="36"/>
      <c r="F4" s="36"/>
      <c r="G4" s="37"/>
    </row>
    <row r="5" spans="1:7" ht="26.1" customHeight="1" x14ac:dyDescent="0.55000000000000004">
      <c r="A5" s="31"/>
      <c r="B5" s="33"/>
      <c r="C5" s="15" t="s">
        <v>3</v>
      </c>
      <c r="D5" s="38" t="s">
        <v>4</v>
      </c>
      <c r="E5" s="39"/>
      <c r="F5" s="40"/>
      <c r="G5" s="15" t="s">
        <v>5</v>
      </c>
    </row>
    <row r="6" spans="1:7" ht="26.1" customHeight="1" x14ac:dyDescent="0.55000000000000004">
      <c r="A6" s="32"/>
      <c r="B6" s="34"/>
      <c r="C6" s="16" t="s">
        <v>6</v>
      </c>
      <c r="D6" s="17" t="s">
        <v>37</v>
      </c>
      <c r="E6" s="17" t="s">
        <v>38</v>
      </c>
      <c r="F6" s="17" t="s">
        <v>39</v>
      </c>
      <c r="G6" s="16" t="s">
        <v>6</v>
      </c>
    </row>
    <row r="7" spans="1:7" s="18" customFormat="1" ht="23.1" customHeight="1" x14ac:dyDescent="0.2">
      <c r="A7" s="2" t="s">
        <v>7</v>
      </c>
      <c r="B7" s="3">
        <f>SUM(C7,G7)</f>
        <v>100</v>
      </c>
      <c r="C7" s="1">
        <v>24.5</v>
      </c>
      <c r="D7" s="1">
        <v>0.5</v>
      </c>
      <c r="E7" s="1">
        <v>8.5</v>
      </c>
      <c r="F7" s="1">
        <v>15.5</v>
      </c>
      <c r="G7" s="3">
        <v>75.5</v>
      </c>
    </row>
    <row r="8" spans="1:7" s="18" customFormat="1" ht="23.1" customHeight="1" x14ac:dyDescent="0.2">
      <c r="A8" s="5" t="s">
        <v>8</v>
      </c>
      <c r="B8" s="1">
        <f>SUM(C8,G8)</f>
        <v>100</v>
      </c>
      <c r="C8" s="1">
        <v>25.816993464052288</v>
      </c>
      <c r="D8" s="1">
        <v>0.65359477124183007</v>
      </c>
      <c r="E8" s="1">
        <v>8.1699346405228752</v>
      </c>
      <c r="F8" s="1">
        <v>16.993464052287582</v>
      </c>
      <c r="G8" s="1">
        <v>74.183006535947712</v>
      </c>
    </row>
    <row r="9" spans="1:7" s="18" customFormat="1" ht="23.1" customHeight="1" x14ac:dyDescent="0.2">
      <c r="A9" s="5" t="s">
        <v>9</v>
      </c>
      <c r="B9" s="1">
        <f>SUM(C9,G9)</f>
        <v>100</v>
      </c>
      <c r="C9" s="1">
        <v>23.129251700680271</v>
      </c>
      <c r="D9" s="1">
        <v>0.3401360544217687</v>
      </c>
      <c r="E9" s="1">
        <v>8.8435374149659864</v>
      </c>
      <c r="F9" s="1">
        <v>13.945578231292515</v>
      </c>
      <c r="G9" s="1">
        <v>76.870748299319729</v>
      </c>
    </row>
    <row r="10" spans="1:7" s="18" customFormat="1" ht="15" customHeight="1" x14ac:dyDescent="0.2">
      <c r="A10" s="5"/>
      <c r="B10" s="4"/>
      <c r="C10" s="1"/>
      <c r="D10" s="1"/>
      <c r="E10" s="1"/>
      <c r="F10" s="1"/>
      <c r="G10" s="1"/>
    </row>
    <row r="11" spans="1:7" s="18" customFormat="1" ht="23.1" customHeight="1" x14ac:dyDescent="0.2">
      <c r="A11" s="6" t="s">
        <v>10</v>
      </c>
      <c r="B11" s="4">
        <f t="shared" ref="B11:B17" si="0">SUM(C11,G11)</f>
        <v>100</v>
      </c>
      <c r="C11" s="1">
        <v>24.5</v>
      </c>
      <c r="D11" s="1">
        <v>0.5</v>
      </c>
      <c r="E11" s="1">
        <v>8.5</v>
      </c>
      <c r="F11" s="1">
        <v>15.5</v>
      </c>
      <c r="G11" s="4">
        <v>75.5</v>
      </c>
    </row>
    <row r="12" spans="1:7" s="18" customFormat="1" ht="23.1" customHeight="1" x14ac:dyDescent="0.2">
      <c r="A12" s="5" t="s">
        <v>11</v>
      </c>
      <c r="B12" s="1">
        <f t="shared" si="0"/>
        <v>100.00000000000001</v>
      </c>
      <c r="C12" s="1">
        <v>23.076923076923077</v>
      </c>
      <c r="D12" s="1" t="s">
        <v>43</v>
      </c>
      <c r="E12" s="1">
        <v>15.384615384615385</v>
      </c>
      <c r="F12" s="1">
        <v>7.6923076923076925</v>
      </c>
      <c r="G12" s="1">
        <v>76.923076923076934</v>
      </c>
    </row>
    <row r="13" spans="1:7" s="18" customFormat="1" ht="23.1" customHeight="1" x14ac:dyDescent="0.2">
      <c r="A13" s="5" t="s">
        <v>12</v>
      </c>
      <c r="B13" s="1">
        <f t="shared" si="0"/>
        <v>100</v>
      </c>
      <c r="C13" s="1">
        <v>15.873015873015873</v>
      </c>
      <c r="D13" s="1">
        <v>3.1746031746031744</v>
      </c>
      <c r="E13" s="1">
        <v>6.3492063492063489</v>
      </c>
      <c r="F13" s="1">
        <v>6.3492063492063489</v>
      </c>
      <c r="G13" s="1">
        <v>84.126984126984127</v>
      </c>
    </row>
    <row r="14" spans="1:7" s="18" customFormat="1" ht="23.1" customHeight="1" x14ac:dyDescent="0.2">
      <c r="A14" s="5" t="s">
        <v>13</v>
      </c>
      <c r="B14" s="1">
        <f t="shared" si="0"/>
        <v>100</v>
      </c>
      <c r="C14" s="1">
        <v>25.490196078431374</v>
      </c>
      <c r="D14" s="1" t="s">
        <v>43</v>
      </c>
      <c r="E14" s="1">
        <v>5.8823529411764701</v>
      </c>
      <c r="F14" s="1">
        <v>19.607843137254903</v>
      </c>
      <c r="G14" s="1">
        <v>74.509803921568633</v>
      </c>
    </row>
    <row r="15" spans="1:7" s="18" customFormat="1" ht="23.1" customHeight="1" x14ac:dyDescent="0.2">
      <c r="A15" s="5" t="s">
        <v>14</v>
      </c>
      <c r="B15" s="1">
        <f t="shared" si="0"/>
        <v>100</v>
      </c>
      <c r="C15" s="1">
        <v>32.484076433121018</v>
      </c>
      <c r="D15" s="1" t="s">
        <v>43</v>
      </c>
      <c r="E15" s="1">
        <v>10.828025477707007</v>
      </c>
      <c r="F15" s="1">
        <v>21.656050955414013</v>
      </c>
      <c r="G15" s="1">
        <v>67.515923566878982</v>
      </c>
    </row>
    <row r="16" spans="1:7" s="18" customFormat="1" ht="23.1" customHeight="1" x14ac:dyDescent="0.2">
      <c r="A16" s="7" t="s">
        <v>15</v>
      </c>
      <c r="B16" s="1">
        <f t="shared" si="0"/>
        <v>100</v>
      </c>
      <c r="C16" s="1">
        <v>17.142857142857142</v>
      </c>
      <c r="D16" s="1">
        <v>0.5714285714285714</v>
      </c>
      <c r="E16" s="1">
        <v>4.5714285714285712</v>
      </c>
      <c r="F16" s="1">
        <v>12</v>
      </c>
      <c r="G16" s="1">
        <v>82.857142857142861</v>
      </c>
    </row>
    <row r="17" spans="1:7" s="18" customFormat="1" ht="23.1" customHeight="1" x14ac:dyDescent="0.2">
      <c r="A17" s="5" t="s">
        <v>16</v>
      </c>
      <c r="B17" s="1">
        <f t="shared" si="0"/>
        <v>100</v>
      </c>
      <c r="C17" s="1">
        <v>30</v>
      </c>
      <c r="D17" s="1" t="s">
        <v>43</v>
      </c>
      <c r="E17" s="1">
        <v>15.555555555555555</v>
      </c>
      <c r="F17" s="1">
        <v>14.444444444444443</v>
      </c>
      <c r="G17" s="1">
        <v>70</v>
      </c>
    </row>
    <row r="18" spans="1:7" s="18" customFormat="1" ht="15" customHeight="1" x14ac:dyDescent="0.2">
      <c r="A18" s="5"/>
      <c r="B18" s="4"/>
      <c r="C18" s="1"/>
      <c r="D18" s="1"/>
      <c r="E18" s="1"/>
      <c r="F18" s="1"/>
      <c r="G18" s="1"/>
    </row>
    <row r="19" spans="1:7" s="18" customFormat="1" ht="23.1" customHeight="1" x14ac:dyDescent="0.2">
      <c r="A19" s="6" t="s">
        <v>17</v>
      </c>
      <c r="B19" s="4">
        <f t="shared" ref="B19:B27" si="1">SUM(C19,G19)</f>
        <v>100</v>
      </c>
      <c r="C19" s="1">
        <v>24.5</v>
      </c>
      <c r="D19" s="1">
        <v>0.5</v>
      </c>
      <c r="E19" s="1">
        <v>8.5</v>
      </c>
      <c r="F19" s="1">
        <v>15.5</v>
      </c>
      <c r="G19" s="4">
        <v>75.5</v>
      </c>
    </row>
    <row r="20" spans="1:7" s="18" customFormat="1" ht="23.1" customHeight="1" x14ac:dyDescent="0.2">
      <c r="A20" s="8" t="s">
        <v>18</v>
      </c>
      <c r="B20" s="1">
        <f t="shared" si="1"/>
        <v>100</v>
      </c>
      <c r="C20" s="1">
        <v>28.571428571428569</v>
      </c>
      <c r="D20" s="1" t="s">
        <v>43</v>
      </c>
      <c r="E20" s="1" t="s">
        <v>43</v>
      </c>
      <c r="F20" s="1">
        <v>28.571428571428569</v>
      </c>
      <c r="G20" s="1">
        <v>71.428571428571431</v>
      </c>
    </row>
    <row r="21" spans="1:7" s="18" customFormat="1" ht="23.1" customHeight="1" x14ac:dyDescent="0.2">
      <c r="A21" s="19" t="s">
        <v>19</v>
      </c>
      <c r="B21" s="1">
        <f t="shared" si="1"/>
        <v>100</v>
      </c>
      <c r="C21" s="1">
        <v>22.647058823529413</v>
      </c>
      <c r="D21" s="1">
        <v>0.58823529411764708</v>
      </c>
      <c r="E21" s="1">
        <v>8.8235294117647065</v>
      </c>
      <c r="F21" s="1">
        <v>13.23529411764706</v>
      </c>
      <c r="G21" s="1">
        <v>77.352941176470594</v>
      </c>
    </row>
    <row r="22" spans="1:7" s="18" customFormat="1" ht="23.1" customHeight="1" x14ac:dyDescent="0.2">
      <c r="A22" s="19" t="s">
        <v>20</v>
      </c>
      <c r="B22" s="1">
        <f t="shared" si="1"/>
        <v>100</v>
      </c>
      <c r="C22" s="1">
        <v>32.352941176470587</v>
      </c>
      <c r="D22" s="1" t="s">
        <v>43</v>
      </c>
      <c r="E22" s="1">
        <v>12.745098039215685</v>
      </c>
      <c r="F22" s="1">
        <v>19.607843137254903</v>
      </c>
      <c r="G22" s="1">
        <v>67.64705882352942</v>
      </c>
    </row>
    <row r="23" spans="1:7" s="18" customFormat="1" ht="23.1" customHeight="1" x14ac:dyDescent="0.2">
      <c r="A23" s="19" t="s">
        <v>21</v>
      </c>
      <c r="B23" s="1">
        <f t="shared" si="1"/>
        <v>100.00000000000001</v>
      </c>
      <c r="C23" s="1">
        <v>23.07692307692308</v>
      </c>
      <c r="D23" s="1">
        <v>1.5384615384615385</v>
      </c>
      <c r="E23" s="1">
        <v>3.0769230769230771</v>
      </c>
      <c r="F23" s="1">
        <v>18.461538461538463</v>
      </c>
      <c r="G23" s="1">
        <v>76.923076923076934</v>
      </c>
    </row>
    <row r="24" spans="1:7" s="18" customFormat="1" ht="23.1" customHeight="1" x14ac:dyDescent="0.2">
      <c r="A24" s="19" t="s">
        <v>22</v>
      </c>
      <c r="B24" s="1">
        <f t="shared" si="1"/>
        <v>99.95</v>
      </c>
      <c r="C24" s="1">
        <v>18.75</v>
      </c>
      <c r="D24" s="1" t="s">
        <v>43</v>
      </c>
      <c r="E24" s="1">
        <v>12.5</v>
      </c>
      <c r="F24" s="1">
        <v>6.25</v>
      </c>
      <c r="G24" s="1">
        <v>81.2</v>
      </c>
    </row>
    <row r="25" spans="1:7" s="18" customFormat="1" ht="23.1" customHeight="1" x14ac:dyDescent="0.2">
      <c r="A25" s="19" t="s">
        <v>23</v>
      </c>
      <c r="B25" s="1">
        <f t="shared" si="1"/>
        <v>100</v>
      </c>
      <c r="C25" s="1">
        <v>9.0909090909090917</v>
      </c>
      <c r="D25" s="1" t="s">
        <v>43</v>
      </c>
      <c r="E25" s="1">
        <v>4.5454545454545459</v>
      </c>
      <c r="F25" s="1">
        <v>4.5454545454545459</v>
      </c>
      <c r="G25" s="1">
        <v>90.909090909090907</v>
      </c>
    </row>
    <row r="26" spans="1:7" s="18" customFormat="1" ht="23.1" customHeight="1" x14ac:dyDescent="0.2">
      <c r="A26" s="19" t="s">
        <v>24</v>
      </c>
      <c r="B26" s="1">
        <f t="shared" si="1"/>
        <v>100</v>
      </c>
      <c r="C26" s="1">
        <v>30.232558139534881</v>
      </c>
      <c r="D26" s="1" t="s">
        <v>43</v>
      </c>
      <c r="E26" s="1">
        <v>6.9767441860465116</v>
      </c>
      <c r="F26" s="1">
        <v>23.255813953488371</v>
      </c>
      <c r="G26" s="1">
        <v>69.767441860465112</v>
      </c>
    </row>
    <row r="27" spans="1:7" s="18" customFormat="1" ht="23.1" customHeight="1" x14ac:dyDescent="0.2">
      <c r="A27" s="19" t="s">
        <v>40</v>
      </c>
      <c r="B27" s="1">
        <f t="shared" si="1"/>
        <v>100</v>
      </c>
      <c r="C27" s="1">
        <v>40</v>
      </c>
      <c r="D27" s="1" t="s">
        <v>43</v>
      </c>
      <c r="E27" s="1" t="s">
        <v>43</v>
      </c>
      <c r="F27" s="1">
        <v>40</v>
      </c>
      <c r="G27" s="1">
        <v>60</v>
      </c>
    </row>
    <row r="28" spans="1:7" s="18" customFormat="1" ht="15" customHeight="1" x14ac:dyDescent="0.2">
      <c r="A28" s="9"/>
      <c r="B28" s="4"/>
      <c r="C28" s="1"/>
      <c r="D28" s="1"/>
      <c r="E28" s="1"/>
      <c r="F28" s="1"/>
      <c r="G28" s="1"/>
    </row>
    <row r="29" spans="1:7" s="18" customFormat="1" ht="23.1" customHeight="1" x14ac:dyDescent="0.2">
      <c r="A29" s="6" t="s">
        <v>25</v>
      </c>
      <c r="B29" s="4">
        <f t="shared" ref="B29:B38" si="2">SUM(C29,G29)</f>
        <v>100</v>
      </c>
      <c r="C29" s="1">
        <v>24.5</v>
      </c>
      <c r="D29" s="1">
        <v>0.5</v>
      </c>
      <c r="E29" s="1">
        <v>8.5</v>
      </c>
      <c r="F29" s="1">
        <v>15.5</v>
      </c>
      <c r="G29" s="4">
        <v>75.5</v>
      </c>
    </row>
    <row r="30" spans="1:7" s="18" customFormat="1" ht="23.1" customHeight="1" x14ac:dyDescent="0.2">
      <c r="A30" s="19" t="s">
        <v>26</v>
      </c>
      <c r="B30" s="1">
        <f t="shared" si="2"/>
        <v>100</v>
      </c>
      <c r="C30" s="1">
        <v>23.636363636363633</v>
      </c>
      <c r="D30" s="1" t="s">
        <v>43</v>
      </c>
      <c r="E30" s="1">
        <v>1.8181818181818181</v>
      </c>
      <c r="F30" s="1">
        <v>21.818181818181817</v>
      </c>
      <c r="G30" s="1">
        <v>76.363636363636374</v>
      </c>
    </row>
    <row r="31" spans="1:7" s="18" customFormat="1" ht="23.1" customHeight="1" x14ac:dyDescent="0.2">
      <c r="A31" s="19" t="s">
        <v>27</v>
      </c>
      <c r="B31" s="1">
        <f t="shared" si="2"/>
        <v>100</v>
      </c>
      <c r="C31" s="1">
        <v>17.777777777777779</v>
      </c>
      <c r="D31" s="1">
        <v>2.2222222222222223</v>
      </c>
      <c r="E31" s="1" t="s">
        <v>43</v>
      </c>
      <c r="F31" s="1">
        <v>15.555555555555555</v>
      </c>
      <c r="G31" s="1">
        <v>82.222222222222214</v>
      </c>
    </row>
    <row r="32" spans="1:7" s="18" customFormat="1" ht="23.1" customHeight="1" x14ac:dyDescent="0.2">
      <c r="A32" s="19" t="s">
        <v>28</v>
      </c>
      <c r="B32" s="1">
        <f t="shared" si="2"/>
        <v>100</v>
      </c>
      <c r="C32" s="1">
        <v>28</v>
      </c>
      <c r="D32" s="1">
        <v>1</v>
      </c>
      <c r="E32" s="1">
        <v>9</v>
      </c>
      <c r="F32" s="1">
        <v>18</v>
      </c>
      <c r="G32" s="1">
        <v>72</v>
      </c>
    </row>
    <row r="33" spans="1:7" s="18" customFormat="1" ht="23.1" customHeight="1" x14ac:dyDescent="0.2">
      <c r="A33" s="19" t="s">
        <v>29</v>
      </c>
      <c r="B33" s="1">
        <f t="shared" si="2"/>
        <v>100</v>
      </c>
      <c r="C33" s="1">
        <v>23.451327433628318</v>
      </c>
      <c r="D33" s="1" t="s">
        <v>43</v>
      </c>
      <c r="E33" s="1">
        <v>7.5221238938053103</v>
      </c>
      <c r="F33" s="1">
        <v>15.929203539823009</v>
      </c>
      <c r="G33" s="1">
        <v>76.548672566371678</v>
      </c>
    </row>
    <row r="34" spans="1:7" s="18" customFormat="1" ht="23.1" customHeight="1" x14ac:dyDescent="0.2">
      <c r="A34" s="19" t="s">
        <v>30</v>
      </c>
      <c r="B34" s="1">
        <f t="shared" si="2"/>
        <v>100</v>
      </c>
      <c r="C34" s="1">
        <v>28.421052631578945</v>
      </c>
      <c r="D34" s="1">
        <v>1.0526315789473684</v>
      </c>
      <c r="E34" s="1">
        <v>11.578947368421053</v>
      </c>
      <c r="F34" s="1">
        <v>15.789473684210526</v>
      </c>
      <c r="G34" s="1">
        <v>71.578947368421055</v>
      </c>
    </row>
    <row r="35" spans="1:7" s="18" customFormat="1" ht="23.1" customHeight="1" x14ac:dyDescent="0.2">
      <c r="A35" s="19" t="s">
        <v>31</v>
      </c>
      <c r="B35" s="1">
        <f t="shared" si="2"/>
        <v>100</v>
      </c>
      <c r="C35" s="1">
        <v>43.478260869565219</v>
      </c>
      <c r="D35" s="1" t="s">
        <v>43</v>
      </c>
      <c r="E35" s="1">
        <v>30.434782608695656</v>
      </c>
      <c r="F35" s="1">
        <v>13.043478260869565</v>
      </c>
      <c r="G35" s="1">
        <v>56.521739130434781</v>
      </c>
    </row>
    <row r="36" spans="1:7" s="18" customFormat="1" ht="23.1" customHeight="1" x14ac:dyDescent="0.2">
      <c r="A36" s="19" t="s">
        <v>33</v>
      </c>
      <c r="B36" s="1">
        <f t="shared" si="2"/>
        <v>100.00000000000001</v>
      </c>
      <c r="C36" s="1">
        <v>18.181818181818183</v>
      </c>
      <c r="D36" s="1" t="s">
        <v>43</v>
      </c>
      <c r="E36" s="1">
        <v>18.181818181818183</v>
      </c>
      <c r="F36" s="1" t="s">
        <v>43</v>
      </c>
      <c r="G36" s="1">
        <v>81.818181818181827</v>
      </c>
    </row>
    <row r="37" spans="1:7" s="18" customFormat="1" ht="23.1" customHeight="1" x14ac:dyDescent="0.2">
      <c r="A37" s="27" t="s">
        <v>35</v>
      </c>
      <c r="B37" s="1">
        <f t="shared" si="2"/>
        <v>100</v>
      </c>
      <c r="C37" s="1">
        <v>11.904761904761905</v>
      </c>
      <c r="D37" s="1" t="s">
        <v>43</v>
      </c>
      <c r="E37" s="1">
        <v>9.5238095238095237</v>
      </c>
      <c r="F37" s="1">
        <v>2.3809523809523809</v>
      </c>
      <c r="G37" s="1">
        <v>88.095238095238088</v>
      </c>
    </row>
    <row r="38" spans="1:7" s="18" customFormat="1" ht="23.1" customHeight="1" x14ac:dyDescent="0.2">
      <c r="A38" s="20" t="s">
        <v>44</v>
      </c>
      <c r="B38" s="10">
        <f t="shared" si="2"/>
        <v>99.999999999999986</v>
      </c>
      <c r="C38" s="10">
        <v>33.333333333333329</v>
      </c>
      <c r="D38" s="10" t="s">
        <v>43</v>
      </c>
      <c r="E38" s="10" t="s">
        <v>43</v>
      </c>
      <c r="F38" s="10">
        <v>33.333333333333329</v>
      </c>
      <c r="G38" s="10">
        <v>66.666666666666657</v>
      </c>
    </row>
  </sheetData>
  <mergeCells count="6">
    <mergeCell ref="A1:G1"/>
    <mergeCell ref="A2:G2"/>
    <mergeCell ref="A4:A6"/>
    <mergeCell ref="B4:B6"/>
    <mergeCell ref="C4:G4"/>
    <mergeCell ref="D5:F5"/>
  </mergeCells>
  <pageMargins left="0.70866141732283472" right="0.47244094488188981" top="0.74803149606299213" bottom="0.3937007874015748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H6" sqref="H6:K11"/>
    </sheetView>
  </sheetViews>
  <sheetFormatPr defaultRowHeight="14.25" x14ac:dyDescent="0.2"/>
  <cols>
    <col min="1" max="1" width="36.5" style="25" customWidth="1"/>
    <col min="2" max="13" width="9" style="22"/>
    <col min="14" max="14" width="9" style="26"/>
    <col min="15" max="16384" width="9" style="22"/>
  </cols>
  <sheetData>
    <row r="1" spans="1:14" ht="23.25" x14ac:dyDescent="0.55000000000000004">
      <c r="A1" s="21" t="s">
        <v>7</v>
      </c>
    </row>
    <row r="2" spans="1:14" ht="23.25" x14ac:dyDescent="0.55000000000000004">
      <c r="A2" s="23" t="s">
        <v>8</v>
      </c>
      <c r="B2" s="22">
        <v>399</v>
      </c>
      <c r="C2" s="22">
        <v>0</v>
      </c>
      <c r="D2" s="22">
        <v>1</v>
      </c>
      <c r="E2" s="22">
        <v>8</v>
      </c>
      <c r="F2" s="22">
        <v>86</v>
      </c>
      <c r="H2" s="26">
        <f>(C2/399)*100</f>
        <v>0</v>
      </c>
      <c r="I2" s="26">
        <f t="shared" ref="I2:K2" si="0">(D2/399)*100</f>
        <v>0.25062656641604009</v>
      </c>
      <c r="J2" s="26">
        <f t="shared" si="0"/>
        <v>2.0050125313283207</v>
      </c>
      <c r="K2" s="26">
        <f t="shared" si="0"/>
        <v>21.553884711779446</v>
      </c>
      <c r="L2" s="26"/>
      <c r="M2" s="26"/>
      <c r="N2" s="26">
        <f>SUM(H2:L2)</f>
        <v>23.809523809523807</v>
      </c>
    </row>
    <row r="3" spans="1:14" ht="23.25" x14ac:dyDescent="0.55000000000000004">
      <c r="A3" s="23" t="s">
        <v>9</v>
      </c>
      <c r="B3" s="22">
        <v>401</v>
      </c>
      <c r="C3" s="22">
        <v>1</v>
      </c>
      <c r="D3" s="22">
        <v>1</v>
      </c>
      <c r="E3" s="22">
        <v>9</v>
      </c>
      <c r="F3" s="22">
        <v>73</v>
      </c>
      <c r="H3" s="26">
        <f>(C3/401)*100</f>
        <v>0.24937655860349126</v>
      </c>
      <c r="I3" s="26">
        <f t="shared" ref="I3:K3" si="1">(D3/401)*100</f>
        <v>0.24937655860349126</v>
      </c>
      <c r="J3" s="26">
        <f t="shared" si="1"/>
        <v>2.2443890274314215</v>
      </c>
      <c r="K3" s="26">
        <f t="shared" si="1"/>
        <v>18.204488778054863</v>
      </c>
      <c r="L3" s="26"/>
      <c r="N3" s="26">
        <f t="shared" ref="N3:N32" si="2">SUM(H3:L3)</f>
        <v>20.947630922693268</v>
      </c>
    </row>
    <row r="4" spans="1:14" ht="23.25" x14ac:dyDescent="0.55000000000000004">
      <c r="A4" s="23"/>
      <c r="B4" s="22">
        <f>SUM(B2:B3)</f>
        <v>800</v>
      </c>
      <c r="H4" s="26"/>
      <c r="I4" s="26"/>
      <c r="J4" s="26"/>
      <c r="K4" s="26"/>
      <c r="N4" s="26">
        <f t="shared" si="2"/>
        <v>0</v>
      </c>
    </row>
    <row r="5" spans="1:14" ht="23.25" x14ac:dyDescent="0.55000000000000004">
      <c r="A5" s="21" t="s">
        <v>10</v>
      </c>
      <c r="H5" s="26"/>
      <c r="I5" s="26"/>
      <c r="J5" s="26"/>
      <c r="K5" s="26"/>
      <c r="N5" s="26">
        <f t="shared" si="2"/>
        <v>0</v>
      </c>
    </row>
    <row r="6" spans="1:14" ht="23.25" x14ac:dyDescent="0.55000000000000004">
      <c r="A6" s="23" t="s">
        <v>11</v>
      </c>
      <c r="B6" s="22">
        <v>15</v>
      </c>
      <c r="C6" s="22">
        <v>0</v>
      </c>
      <c r="D6" s="22">
        <v>0</v>
      </c>
      <c r="E6" s="22">
        <v>2</v>
      </c>
      <c r="F6" s="22">
        <v>5</v>
      </c>
      <c r="H6" s="26">
        <f>(C6/15)*100</f>
        <v>0</v>
      </c>
      <c r="I6" s="26">
        <f t="shared" ref="I6:K6" si="3">(D6/15)*100</f>
        <v>0</v>
      </c>
      <c r="J6" s="26">
        <f t="shared" si="3"/>
        <v>13.333333333333334</v>
      </c>
      <c r="K6" s="26">
        <f t="shared" si="3"/>
        <v>33.333333333333329</v>
      </c>
      <c r="L6" s="26"/>
      <c r="N6" s="26">
        <f t="shared" si="2"/>
        <v>46.666666666666664</v>
      </c>
    </row>
    <row r="7" spans="1:14" ht="23.25" x14ac:dyDescent="0.55000000000000004">
      <c r="A7" s="23" t="s">
        <v>12</v>
      </c>
      <c r="B7" s="22">
        <v>51</v>
      </c>
      <c r="C7" s="22">
        <v>0</v>
      </c>
      <c r="D7" s="22">
        <v>0</v>
      </c>
      <c r="E7" s="22">
        <v>1</v>
      </c>
      <c r="F7" s="22">
        <v>11</v>
      </c>
      <c r="H7" s="26">
        <f>(C7/51)*100</f>
        <v>0</v>
      </c>
      <c r="I7" s="26">
        <f t="shared" ref="I7:J7" si="4">(D7/51)*100</f>
        <v>0</v>
      </c>
      <c r="J7" s="26">
        <f t="shared" si="4"/>
        <v>1.9607843137254901</v>
      </c>
      <c r="K7" s="26">
        <f>(F7/51)*100</f>
        <v>21.568627450980394</v>
      </c>
      <c r="N7" s="26">
        <f t="shared" si="2"/>
        <v>23.529411764705884</v>
      </c>
    </row>
    <row r="8" spans="1:14" ht="23.25" x14ac:dyDescent="0.55000000000000004">
      <c r="A8" s="23" t="s">
        <v>13</v>
      </c>
      <c r="B8" s="22">
        <v>146</v>
      </c>
      <c r="C8" s="22">
        <v>0</v>
      </c>
      <c r="D8" s="22">
        <v>1</v>
      </c>
      <c r="E8" s="22">
        <v>3</v>
      </c>
      <c r="F8" s="22">
        <v>37</v>
      </c>
      <c r="H8" s="26">
        <f>(C8/146)*100</f>
        <v>0</v>
      </c>
      <c r="I8" s="26">
        <f t="shared" ref="I8:K8" si="5">(D8/146)*100</f>
        <v>0.68493150684931503</v>
      </c>
      <c r="J8" s="26">
        <f t="shared" si="5"/>
        <v>2.054794520547945</v>
      </c>
      <c r="K8" s="26">
        <f t="shared" si="5"/>
        <v>25.342465753424658</v>
      </c>
      <c r="N8" s="26">
        <f t="shared" si="2"/>
        <v>28.082191780821919</v>
      </c>
    </row>
    <row r="9" spans="1:14" ht="23.25" x14ac:dyDescent="0.55000000000000004">
      <c r="A9" s="23" t="s">
        <v>14</v>
      </c>
      <c r="B9" s="22">
        <v>251</v>
      </c>
      <c r="C9" s="22">
        <v>1</v>
      </c>
      <c r="D9" s="22">
        <v>1</v>
      </c>
      <c r="E9" s="22">
        <v>4</v>
      </c>
      <c r="F9" s="22">
        <v>50</v>
      </c>
      <c r="H9" s="26">
        <f>(C9/251)*100</f>
        <v>0.39840637450199201</v>
      </c>
      <c r="I9" s="26">
        <f t="shared" ref="I9:K9" si="6">(D9/251)*100</f>
        <v>0.39840637450199201</v>
      </c>
      <c r="J9" s="26">
        <f t="shared" si="6"/>
        <v>1.593625498007968</v>
      </c>
      <c r="K9" s="26">
        <f t="shared" si="6"/>
        <v>19.920318725099602</v>
      </c>
      <c r="N9" s="26">
        <f t="shared" si="2"/>
        <v>22.310756972111555</v>
      </c>
    </row>
    <row r="10" spans="1:14" ht="23.25" x14ac:dyDescent="0.55000000000000004">
      <c r="A10" s="24" t="s">
        <v>15</v>
      </c>
      <c r="B10" s="22">
        <v>236</v>
      </c>
      <c r="C10" s="22">
        <v>0</v>
      </c>
      <c r="D10" s="22">
        <v>0</v>
      </c>
      <c r="E10" s="22">
        <v>6</v>
      </c>
      <c r="F10" s="22">
        <v>41</v>
      </c>
      <c r="H10" s="26">
        <f>(C10/236)*100</f>
        <v>0</v>
      </c>
      <c r="I10" s="26">
        <f t="shared" ref="I10:K10" si="7">(D10/236)*100</f>
        <v>0</v>
      </c>
      <c r="J10" s="26">
        <f t="shared" si="7"/>
        <v>2.5423728813559325</v>
      </c>
      <c r="K10" s="26">
        <f t="shared" si="7"/>
        <v>17.372881355932204</v>
      </c>
      <c r="N10" s="26">
        <f t="shared" si="2"/>
        <v>19.915254237288138</v>
      </c>
    </row>
    <row r="11" spans="1:14" ht="23.25" x14ac:dyDescent="0.55000000000000004">
      <c r="A11" s="23" t="s">
        <v>16</v>
      </c>
      <c r="B11" s="22">
        <v>101</v>
      </c>
      <c r="C11" s="22">
        <v>0</v>
      </c>
      <c r="D11" s="22">
        <v>0</v>
      </c>
      <c r="E11" s="22">
        <v>1</v>
      </c>
      <c r="F11" s="22">
        <v>15</v>
      </c>
      <c r="H11" s="26">
        <f>(C11/101)*100</f>
        <v>0</v>
      </c>
      <c r="I11" s="26">
        <f t="shared" ref="I11:K11" si="8">(D11/101)*100</f>
        <v>0</v>
      </c>
      <c r="J11" s="26">
        <f t="shared" si="8"/>
        <v>0.99009900990099009</v>
      </c>
      <c r="K11" s="26">
        <f t="shared" si="8"/>
        <v>14.85148514851485</v>
      </c>
      <c r="N11" s="26">
        <f t="shared" si="2"/>
        <v>15.841584158415841</v>
      </c>
    </row>
    <row r="12" spans="1:14" ht="23.25" x14ac:dyDescent="0.55000000000000004">
      <c r="A12" s="23"/>
      <c r="B12" s="22">
        <f>SUM(B6:B11)</f>
        <v>800</v>
      </c>
      <c r="H12" s="26"/>
      <c r="I12" s="26"/>
      <c r="J12" s="26"/>
      <c r="K12" s="26"/>
      <c r="N12" s="26">
        <f t="shared" si="2"/>
        <v>0</v>
      </c>
    </row>
    <row r="13" spans="1:14" ht="23.25" x14ac:dyDescent="0.55000000000000004">
      <c r="A13" s="21" t="s">
        <v>17</v>
      </c>
      <c r="H13" s="26"/>
      <c r="I13" s="26"/>
      <c r="J13" s="26"/>
      <c r="K13" s="26"/>
      <c r="N13" s="26">
        <f t="shared" si="2"/>
        <v>0</v>
      </c>
    </row>
    <row r="14" spans="1:14" ht="23.25" x14ac:dyDescent="0.55000000000000004">
      <c r="A14" s="23" t="s">
        <v>18</v>
      </c>
      <c r="B14" s="22">
        <v>7</v>
      </c>
      <c r="C14" s="22">
        <v>0</v>
      </c>
      <c r="D14" s="22">
        <v>0</v>
      </c>
      <c r="E14" s="22">
        <v>1</v>
      </c>
      <c r="F14" s="22">
        <v>0</v>
      </c>
      <c r="H14" s="26">
        <f>(C14/7)*100</f>
        <v>0</v>
      </c>
      <c r="I14" s="26">
        <f t="shared" ref="I14:K14" si="9">(D14/7)*100</f>
        <v>0</v>
      </c>
      <c r="J14" s="26">
        <f t="shared" si="9"/>
        <v>14.285714285714285</v>
      </c>
      <c r="K14" s="26">
        <f t="shared" si="9"/>
        <v>0</v>
      </c>
      <c r="N14" s="26">
        <f t="shared" si="2"/>
        <v>14.285714285714285</v>
      </c>
    </row>
    <row r="15" spans="1:14" ht="23.25" x14ac:dyDescent="0.55000000000000004">
      <c r="A15" s="24" t="s">
        <v>19</v>
      </c>
      <c r="B15" s="22">
        <v>510</v>
      </c>
      <c r="C15" s="22">
        <v>1</v>
      </c>
      <c r="D15" s="22">
        <v>1</v>
      </c>
      <c r="E15" s="22">
        <v>10</v>
      </c>
      <c r="F15" s="22">
        <v>100</v>
      </c>
      <c r="H15" s="26">
        <f>(C15/510)*100</f>
        <v>0.19607843137254902</v>
      </c>
      <c r="I15" s="26">
        <f t="shared" ref="I15:K15" si="10">(D15/510)*100</f>
        <v>0.19607843137254902</v>
      </c>
      <c r="J15" s="26">
        <f t="shared" si="10"/>
        <v>1.9607843137254901</v>
      </c>
      <c r="K15" s="26">
        <f t="shared" si="10"/>
        <v>19.607843137254903</v>
      </c>
      <c r="N15" s="26">
        <f t="shared" si="2"/>
        <v>21.96078431372549</v>
      </c>
    </row>
    <row r="16" spans="1:14" ht="23.25" x14ac:dyDescent="0.55000000000000004">
      <c r="A16" s="24" t="s">
        <v>20</v>
      </c>
      <c r="B16" s="22">
        <v>119</v>
      </c>
      <c r="C16" s="22">
        <v>0</v>
      </c>
      <c r="D16" s="22">
        <v>0</v>
      </c>
      <c r="E16" s="22">
        <v>2</v>
      </c>
      <c r="F16" s="22">
        <v>26</v>
      </c>
      <c r="H16" s="26">
        <f>(C16/119)*100</f>
        <v>0</v>
      </c>
      <c r="I16" s="26">
        <f t="shared" ref="I16:K16" si="11">(D16/119)*100</f>
        <v>0</v>
      </c>
      <c r="J16" s="26">
        <f t="shared" si="11"/>
        <v>1.680672268907563</v>
      </c>
      <c r="K16" s="26">
        <f t="shared" si="11"/>
        <v>21.84873949579832</v>
      </c>
      <c r="N16" s="26">
        <f t="shared" si="2"/>
        <v>23.529411764705884</v>
      </c>
    </row>
    <row r="17" spans="1:14" ht="23.25" x14ac:dyDescent="0.55000000000000004">
      <c r="A17" s="24" t="s">
        <v>21</v>
      </c>
      <c r="B17" s="22">
        <v>74</v>
      </c>
      <c r="C17" s="22">
        <v>0</v>
      </c>
      <c r="D17" s="22">
        <v>1</v>
      </c>
      <c r="E17" s="22">
        <v>2</v>
      </c>
      <c r="F17" s="22">
        <v>14</v>
      </c>
      <c r="H17" s="26">
        <f>(C17/74)*100</f>
        <v>0</v>
      </c>
      <c r="I17" s="26">
        <f t="shared" ref="I17:K17" si="12">(D17/74)*100</f>
        <v>1.3513513513513513</v>
      </c>
      <c r="J17" s="26">
        <f t="shared" si="12"/>
        <v>2.7027027027027026</v>
      </c>
      <c r="K17" s="26">
        <f t="shared" si="12"/>
        <v>18.918918918918919</v>
      </c>
      <c r="N17" s="26">
        <f t="shared" si="2"/>
        <v>22.972972972972975</v>
      </c>
    </row>
    <row r="18" spans="1:14" ht="23.25" x14ac:dyDescent="0.55000000000000004">
      <c r="A18" s="24" t="s">
        <v>22</v>
      </c>
      <c r="B18" s="22">
        <v>19</v>
      </c>
      <c r="C18" s="22">
        <v>0</v>
      </c>
      <c r="D18" s="22">
        <v>0</v>
      </c>
      <c r="E18" s="22">
        <v>0</v>
      </c>
      <c r="F18" s="22">
        <v>6</v>
      </c>
      <c r="H18" s="26">
        <f>(C18/19)*100</f>
        <v>0</v>
      </c>
      <c r="I18" s="26">
        <f t="shared" ref="I18:K18" si="13">(D18/19)*100</f>
        <v>0</v>
      </c>
      <c r="J18" s="26">
        <f t="shared" si="13"/>
        <v>0</v>
      </c>
      <c r="K18" s="26">
        <f t="shared" si="13"/>
        <v>31.578947368421051</v>
      </c>
      <c r="N18" s="26">
        <f t="shared" si="2"/>
        <v>31.578947368421051</v>
      </c>
    </row>
    <row r="19" spans="1:14" ht="23.25" x14ac:dyDescent="0.55000000000000004">
      <c r="A19" s="24" t="s">
        <v>23</v>
      </c>
      <c r="B19" s="22">
        <v>25</v>
      </c>
      <c r="C19" s="22">
        <v>0</v>
      </c>
      <c r="D19" s="22">
        <v>0</v>
      </c>
      <c r="E19" s="22">
        <v>1</v>
      </c>
      <c r="F19" s="22">
        <v>5</v>
      </c>
      <c r="H19" s="26">
        <f>(C19/25)*100</f>
        <v>0</v>
      </c>
      <c r="I19" s="26">
        <f t="shared" ref="I19:K19" si="14">(D19/25)*100</f>
        <v>0</v>
      </c>
      <c r="J19" s="26">
        <f t="shared" si="14"/>
        <v>4</v>
      </c>
      <c r="K19" s="26">
        <f t="shared" si="14"/>
        <v>20</v>
      </c>
      <c r="N19" s="26">
        <f t="shared" si="2"/>
        <v>24</v>
      </c>
    </row>
    <row r="20" spans="1:14" ht="23.25" x14ac:dyDescent="0.55000000000000004">
      <c r="A20" s="24" t="s">
        <v>24</v>
      </c>
      <c r="B20" s="22">
        <v>46</v>
      </c>
      <c r="C20" s="22">
        <v>0</v>
      </c>
      <c r="D20" s="22">
        <v>0</v>
      </c>
      <c r="E20" s="22">
        <v>1</v>
      </c>
      <c r="F20" s="22">
        <v>8</v>
      </c>
      <c r="H20" s="26">
        <f>(C20/46)*100</f>
        <v>0</v>
      </c>
      <c r="I20" s="26">
        <f t="shared" ref="I20:K20" si="15">(D20/46)*100</f>
        <v>0</v>
      </c>
      <c r="J20" s="26">
        <f t="shared" si="15"/>
        <v>2.1739130434782608</v>
      </c>
      <c r="K20" s="26">
        <f t="shared" si="15"/>
        <v>17.391304347826086</v>
      </c>
      <c r="N20" s="26">
        <f t="shared" si="2"/>
        <v>19.565217391304348</v>
      </c>
    </row>
    <row r="21" spans="1:14" ht="19.5" x14ac:dyDescent="0.3">
      <c r="A21" s="24"/>
      <c r="B21" s="22">
        <f>SUM(B14:B20)</f>
        <v>800</v>
      </c>
      <c r="H21" s="26"/>
      <c r="I21" s="26"/>
      <c r="J21" s="26"/>
      <c r="K21" s="26"/>
      <c r="N21" s="26">
        <f t="shared" si="2"/>
        <v>0</v>
      </c>
    </row>
    <row r="22" spans="1:14" ht="23.25" x14ac:dyDescent="0.55000000000000004">
      <c r="A22" s="21" t="s">
        <v>25</v>
      </c>
      <c r="H22" s="26"/>
      <c r="I22" s="26"/>
      <c r="J22" s="26"/>
      <c r="K22" s="26"/>
      <c r="N22" s="26">
        <f t="shared" si="2"/>
        <v>0</v>
      </c>
    </row>
    <row r="23" spans="1:14" ht="23.25" x14ac:dyDescent="0.55000000000000004">
      <c r="A23" s="24" t="s">
        <v>26</v>
      </c>
      <c r="B23" s="22">
        <v>46</v>
      </c>
      <c r="C23" s="22">
        <v>0</v>
      </c>
      <c r="D23" s="22">
        <v>0</v>
      </c>
      <c r="E23" s="22">
        <v>1</v>
      </c>
      <c r="F23" s="22">
        <v>9</v>
      </c>
      <c r="H23" s="26">
        <f>(C23/46)*100</f>
        <v>0</v>
      </c>
      <c r="I23" s="26">
        <f t="shared" ref="I23:K23" si="16">(D23/46)*100</f>
        <v>0</v>
      </c>
      <c r="J23" s="26">
        <f t="shared" si="16"/>
        <v>2.1739130434782608</v>
      </c>
      <c r="K23" s="26">
        <f t="shared" si="16"/>
        <v>19.565217391304348</v>
      </c>
      <c r="N23" s="26">
        <f t="shared" si="2"/>
        <v>21.739130434782609</v>
      </c>
    </row>
    <row r="24" spans="1:14" ht="23.25" x14ac:dyDescent="0.55000000000000004">
      <c r="A24" s="24" t="s">
        <v>27</v>
      </c>
      <c r="B24" s="22">
        <v>69</v>
      </c>
      <c r="C24" s="22">
        <v>0</v>
      </c>
      <c r="D24" s="22">
        <v>0</v>
      </c>
      <c r="E24" s="22">
        <v>1</v>
      </c>
      <c r="F24" s="22">
        <v>16</v>
      </c>
      <c r="H24" s="26">
        <f>(C24/69)*100</f>
        <v>0</v>
      </c>
      <c r="I24" s="26">
        <f t="shared" ref="I24:K24" si="17">(D24/69)*100</f>
        <v>0</v>
      </c>
      <c r="J24" s="26">
        <f t="shared" si="17"/>
        <v>1.4492753623188406</v>
      </c>
      <c r="K24" s="26">
        <f t="shared" si="17"/>
        <v>23.188405797101449</v>
      </c>
      <c r="N24" s="26">
        <f t="shared" si="2"/>
        <v>24.637681159420289</v>
      </c>
    </row>
    <row r="25" spans="1:14" ht="23.25" x14ac:dyDescent="0.55000000000000004">
      <c r="A25" s="24" t="s">
        <v>28</v>
      </c>
      <c r="B25" s="22">
        <v>143</v>
      </c>
      <c r="C25" s="22">
        <v>1</v>
      </c>
      <c r="D25" s="22">
        <v>1</v>
      </c>
      <c r="E25" s="22">
        <v>1</v>
      </c>
      <c r="F25" s="22">
        <v>24</v>
      </c>
      <c r="H25" s="26">
        <f>(C25/143)*100</f>
        <v>0.69930069930069927</v>
      </c>
      <c r="I25" s="26">
        <f t="shared" ref="I25:K25" si="18">(D25/143)*100</f>
        <v>0.69930069930069927</v>
      </c>
      <c r="J25" s="26">
        <f t="shared" si="18"/>
        <v>0.69930069930069927</v>
      </c>
      <c r="K25" s="26">
        <f t="shared" si="18"/>
        <v>16.783216783216783</v>
      </c>
      <c r="N25" s="26">
        <f t="shared" si="2"/>
        <v>18.88111888111888</v>
      </c>
    </row>
    <row r="26" spans="1:14" ht="23.25" x14ac:dyDescent="0.55000000000000004">
      <c r="A26" s="24" t="s">
        <v>29</v>
      </c>
      <c r="B26" s="22">
        <v>330</v>
      </c>
      <c r="C26" s="22">
        <v>0</v>
      </c>
      <c r="D26" s="22">
        <v>0</v>
      </c>
      <c r="E26" s="22">
        <v>13</v>
      </c>
      <c r="F26" s="22">
        <v>68</v>
      </c>
      <c r="H26" s="26">
        <f>(C26/330)*100</f>
        <v>0</v>
      </c>
      <c r="I26" s="26">
        <f t="shared" ref="I26:K26" si="19">(D26/330)*100</f>
        <v>0</v>
      </c>
      <c r="J26" s="26">
        <f t="shared" si="19"/>
        <v>3.939393939393939</v>
      </c>
      <c r="K26" s="26">
        <f t="shared" si="19"/>
        <v>20.606060606060606</v>
      </c>
      <c r="N26" s="26">
        <f t="shared" si="2"/>
        <v>24.545454545454543</v>
      </c>
    </row>
    <row r="27" spans="1:14" ht="23.25" x14ac:dyDescent="0.55000000000000004">
      <c r="A27" s="24" t="s">
        <v>30</v>
      </c>
      <c r="B27" s="22">
        <v>125</v>
      </c>
      <c r="C27" s="22">
        <v>0</v>
      </c>
      <c r="D27" s="22">
        <v>1</v>
      </c>
      <c r="E27" s="22">
        <v>0</v>
      </c>
      <c r="F27" s="22">
        <v>29</v>
      </c>
      <c r="H27" s="26">
        <f>(C27/125)*100</f>
        <v>0</v>
      </c>
      <c r="I27" s="26">
        <f t="shared" ref="I27:K27" si="20">(D27/125)*100</f>
        <v>0.8</v>
      </c>
      <c r="J27" s="26">
        <f t="shared" si="20"/>
        <v>0</v>
      </c>
      <c r="K27" s="26">
        <f t="shared" si="20"/>
        <v>23.200000000000003</v>
      </c>
      <c r="N27" s="26">
        <f t="shared" si="2"/>
        <v>24.000000000000004</v>
      </c>
    </row>
    <row r="28" spans="1:14" ht="23.25" x14ac:dyDescent="0.55000000000000004">
      <c r="A28" s="24" t="s">
        <v>31</v>
      </c>
      <c r="B28" s="22">
        <v>17</v>
      </c>
      <c r="C28" s="22">
        <v>0</v>
      </c>
      <c r="D28" s="22">
        <v>0</v>
      </c>
      <c r="E28" s="22">
        <v>0</v>
      </c>
      <c r="F28" s="22">
        <v>2</v>
      </c>
      <c r="H28" s="26">
        <f>(C28/17)*100</f>
        <v>0</v>
      </c>
      <c r="I28" s="26">
        <f t="shared" ref="I28:K28" si="21">(D28/17)*100</f>
        <v>0</v>
      </c>
      <c r="J28" s="26">
        <f t="shared" si="21"/>
        <v>0</v>
      </c>
      <c r="K28" s="26">
        <f t="shared" si="21"/>
        <v>11.76470588235294</v>
      </c>
      <c r="N28" s="26">
        <f t="shared" si="2"/>
        <v>11.76470588235294</v>
      </c>
    </row>
    <row r="29" spans="1:14" ht="23.25" x14ac:dyDescent="0.55000000000000004">
      <c r="A29" s="24" t="s">
        <v>32</v>
      </c>
      <c r="B29" s="22">
        <v>1</v>
      </c>
      <c r="C29" s="22">
        <v>0</v>
      </c>
      <c r="D29" s="22">
        <v>0</v>
      </c>
      <c r="E29" s="22">
        <v>0</v>
      </c>
      <c r="F29" s="22">
        <v>0</v>
      </c>
      <c r="H29" s="26">
        <f>(C29/1)*100</f>
        <v>0</v>
      </c>
      <c r="I29" s="26">
        <f t="shared" ref="I29:K29" si="22">(D29/1)*100</f>
        <v>0</v>
      </c>
      <c r="J29" s="26">
        <f t="shared" si="22"/>
        <v>0</v>
      </c>
      <c r="K29" s="26">
        <f t="shared" si="22"/>
        <v>0</v>
      </c>
      <c r="N29" s="26">
        <f t="shared" si="2"/>
        <v>0</v>
      </c>
    </row>
    <row r="30" spans="1:14" ht="23.25" x14ac:dyDescent="0.55000000000000004">
      <c r="A30" s="24" t="s">
        <v>33</v>
      </c>
      <c r="B30" s="22">
        <v>11</v>
      </c>
      <c r="C30" s="22">
        <v>0</v>
      </c>
      <c r="D30" s="22">
        <v>0</v>
      </c>
      <c r="E30" s="22">
        <v>1</v>
      </c>
      <c r="F30" s="22">
        <v>3</v>
      </c>
      <c r="H30" s="26">
        <f>(C30/11)*100</f>
        <v>0</v>
      </c>
      <c r="I30" s="26">
        <f t="shared" ref="I30:K30" si="23">(D30/11)*100</f>
        <v>0</v>
      </c>
      <c r="J30" s="26">
        <f t="shared" si="23"/>
        <v>9.0909090909090917</v>
      </c>
      <c r="K30" s="26">
        <f t="shared" si="23"/>
        <v>27.27272727272727</v>
      </c>
      <c r="N30" s="26">
        <f t="shared" si="2"/>
        <v>36.36363636363636</v>
      </c>
    </row>
    <row r="31" spans="1:14" ht="23.25" x14ac:dyDescent="0.55000000000000004">
      <c r="A31" s="24" t="s">
        <v>34</v>
      </c>
      <c r="B31" s="22">
        <v>44</v>
      </c>
      <c r="C31" s="22">
        <v>0</v>
      </c>
      <c r="D31" s="22">
        <v>0</v>
      </c>
      <c r="E31" s="22">
        <v>0</v>
      </c>
      <c r="F31" s="22">
        <v>7</v>
      </c>
      <c r="H31" s="26">
        <f>(C31/44)*100</f>
        <v>0</v>
      </c>
      <c r="I31" s="26">
        <f t="shared" ref="I31:K31" si="24">(D31/44)*100</f>
        <v>0</v>
      </c>
      <c r="J31" s="26">
        <f t="shared" si="24"/>
        <v>0</v>
      </c>
      <c r="K31" s="26">
        <f t="shared" si="24"/>
        <v>15.909090909090908</v>
      </c>
      <c r="N31" s="26">
        <f t="shared" si="2"/>
        <v>15.909090909090908</v>
      </c>
    </row>
    <row r="32" spans="1:14" ht="23.25" x14ac:dyDescent="0.55000000000000004">
      <c r="A32" s="24" t="s">
        <v>35</v>
      </c>
      <c r="B32" s="22">
        <v>11</v>
      </c>
      <c r="C32" s="22">
        <v>0</v>
      </c>
      <c r="D32" s="22">
        <v>0</v>
      </c>
      <c r="E32" s="22">
        <v>0</v>
      </c>
      <c r="F32" s="22">
        <v>1</v>
      </c>
      <c r="H32" s="26">
        <f>(C32/11)*100</f>
        <v>0</v>
      </c>
      <c r="I32" s="26">
        <f t="shared" ref="I32:K32" si="25">(D32/11)*100</f>
        <v>0</v>
      </c>
      <c r="J32" s="26">
        <f t="shared" si="25"/>
        <v>0</v>
      </c>
      <c r="K32" s="26">
        <f t="shared" si="25"/>
        <v>9.0909090909090917</v>
      </c>
      <c r="N32" s="26">
        <f t="shared" si="2"/>
        <v>9.0909090909090917</v>
      </c>
    </row>
    <row r="33" spans="1:14" ht="23.25" x14ac:dyDescent="0.55000000000000004">
      <c r="A33" s="28" t="s">
        <v>36</v>
      </c>
      <c r="B33" s="22">
        <v>3</v>
      </c>
      <c r="C33" s="22">
        <v>0</v>
      </c>
      <c r="D33" s="22">
        <v>0</v>
      </c>
      <c r="E33" s="22">
        <v>0</v>
      </c>
      <c r="F33" s="22">
        <v>0</v>
      </c>
      <c r="H33" s="26">
        <f>(C33/3)*100</f>
        <v>0</v>
      </c>
      <c r="I33" s="26">
        <f t="shared" ref="I33:K33" si="26">(D33/3)*100</f>
        <v>0</v>
      </c>
      <c r="J33" s="26">
        <f t="shared" si="26"/>
        <v>0</v>
      </c>
      <c r="K33" s="26">
        <f t="shared" si="26"/>
        <v>0</v>
      </c>
      <c r="N33" s="26">
        <f>SUM(H33:K33)</f>
        <v>0</v>
      </c>
    </row>
    <row r="34" spans="1:14" x14ac:dyDescent="0.2">
      <c r="B34" s="22">
        <f>SUM(B23:B33)</f>
        <v>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2016-11-17T08:51:54Z</cp:lastPrinted>
  <dcterms:created xsi:type="dcterms:W3CDTF">2012-06-25T17:02:44Z</dcterms:created>
  <dcterms:modified xsi:type="dcterms:W3CDTF">2016-11-17T08:52:04Z</dcterms:modified>
</cp:coreProperties>
</file>