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21 สาขา(ตัด)\13.สถิติพลังงาน\"/>
    </mc:Choice>
  </mc:AlternateContent>
  <bookViews>
    <workbookView xWindow="0" yWindow="0" windowWidth="20460" windowHeight="7365"/>
  </bookViews>
  <sheets>
    <sheet name="T-13.1PEA" sheetId="1" r:id="rId1"/>
  </sheets>
  <definedNames>
    <definedName name="_xlnm.Print_Area" localSheetId="0">'T-13.1PEA'!$A$1:$N$29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K10" i="1" s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G10" i="1" s="1"/>
  <c r="F12" i="1"/>
  <c r="F10" i="1" s="1"/>
  <c r="K11" i="1"/>
  <c r="J11" i="1"/>
  <c r="I11" i="1"/>
  <c r="H11" i="1"/>
  <c r="H10" i="1" s="1"/>
  <c r="G11" i="1"/>
  <c r="J10" i="1"/>
  <c r="I10" i="1"/>
</calcChain>
</file>

<file path=xl/sharedStrings.xml><?xml version="1.0" encoding="utf-8"?>
<sst xmlns="http://schemas.openxmlformats.org/spreadsheetml/2006/main" count="59" uniqueCount="58">
  <si>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</si>
  <si>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2564</t>
  </si>
  <si>
    <t>Table</t>
  </si>
  <si>
    <t>Consumer and Electricity Sales by Type of Consumers and District: Fiscal Year 2021</t>
  </si>
  <si>
    <t>อำเภอ</t>
  </si>
  <si>
    <t>การจำหน่ายกระแสไฟฟ้า (ล้านกิโลวัตต์/ชั่วโมง) Electricity sales (Gwh.)</t>
  </si>
  <si>
    <t>District</t>
  </si>
  <si>
    <t>จำนวนผู้ใช้ไฟฟ้า</t>
  </si>
  <si>
    <t>ส่วนราชการ</t>
  </si>
  <si>
    <t>(ราย)</t>
  </si>
  <si>
    <t>สถานธุรกิจและ</t>
  </si>
  <si>
    <t>และองค์กรไม่แสวงหาผลกำไร</t>
  </si>
  <si>
    <t>Number of</t>
  </si>
  <si>
    <t>อุตสาหกรรม</t>
  </si>
  <si>
    <t>Government institutions</t>
  </si>
  <si>
    <t>consumer</t>
  </si>
  <si>
    <t>รวม</t>
  </si>
  <si>
    <t>บ้านอยู่อาศัย</t>
  </si>
  <si>
    <t xml:space="preserve">Business and </t>
  </si>
  <si>
    <t xml:space="preserve">and non-profit </t>
  </si>
  <si>
    <t>อื่น ๆ</t>
  </si>
  <si>
    <t>ไฟฟรี</t>
  </si>
  <si>
    <t>(Person)</t>
  </si>
  <si>
    <t>Total</t>
  </si>
  <si>
    <t>Residential</t>
  </si>
  <si>
    <t>industry</t>
  </si>
  <si>
    <t>organization</t>
  </si>
  <si>
    <t>Others</t>
  </si>
  <si>
    <t>Free electricity</t>
  </si>
  <si>
    <t>รวมยอด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</si>
  <si>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</si>
  <si>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</si>
  <si>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</si>
  <si>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</si>
  <si>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</si>
  <si>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</si>
  <si>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</si>
  <si>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</si>
  <si>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</si>
  <si>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</si>
  <si>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</si>
  <si>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</si>
  <si>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</si>
  <si>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</si>
  <si>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</si>
  <si>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</si>
  <si>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</si>
  <si>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</si>
  <si>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</si>
  <si>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</si>
  <si>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</si>
  <si>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</si>
  <si>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</si>
  <si>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</si>
  <si>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</si>
  <si>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     ที่มา:   </t>
  </si>
  <si>
    <t>การไฟฟ้าส่วนภูมิภาคจังหวัดอุทัยธานี</t>
  </si>
  <si>
    <t>Source:  Uthai Thani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</si>
</sst>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7" fontId="5" fillId="0" borderId="0" xfId="1" applyNumberFormat="1" applyFont="1" applyBorder="1" applyAlignment="1">
      <alignment horizontal="right"/>
    </xf>
    <xf numFmtId="43" fontId="7" fillId="0" borderId="14" xfId="1" applyFont="1" applyBorder="1"/>
    <xf numFmtId="43" fontId="7" fillId="0" borderId="4" xfId="1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/>
    <xf numFmtId="0" fontId="2" fillId="0" borderId="8" xfId="0" applyFont="1" applyBorder="1" applyAlignment="1">
      <alignment horizontal="center"/>
    </xf>
    <xf numFmtId="43" fontId="7" fillId="0" borderId="10" xfId="1" applyNumberFormat="1" applyFont="1" applyBorder="1"/>
    <xf numFmtId="43" fontId="7" fillId="0" borderId="10" xfId="1" applyFont="1" applyBorder="1"/>
    <xf numFmtId="43" fontId="7" fillId="0" borderId="9" xfId="1" applyFont="1" applyBorder="1"/>
    <xf numFmtId="43" fontId="7" fillId="0" borderId="0" xfId="1" applyFont="1" applyBorder="1"/>
    <xf numFmtId="0" fontId="8" fillId="0" borderId="0" xfId="0" applyFont="1"/>
    <xf numFmtId="0" fontId="4" fillId="0" borderId="8" xfId="0" applyFont="1" applyBorder="1"/>
    <xf numFmtId="187" fontId="7" fillId="0" borderId="0" xfId="1" applyNumberFormat="1" applyFont="1" applyBorder="1" applyAlignment="1">
      <alignment horizontal="right"/>
    </xf>
    <xf numFmtId="0" fontId="4" fillId="0" borderId="1" xfId="0" applyFont="1" applyBorder="1"/>
    <xf numFmtId="0" fontId="4" fillId="0" borderId="11" xfId="0" applyFont="1" applyBorder="1"/>
    <xf numFmtId="187" fontId="7" fillId="0" borderId="12" xfId="0" applyNumberFormat="1" applyFont="1" applyBorder="1"/>
    <xf numFmtId="0" fontId="4" fillId="0" borderId="12" xfId="0" applyFont="1" applyBorder="1"/>
    <xf numFmtId="43" fontId="7" fillId="0" borderId="12" xfId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44" fontId="3" fillId="0" borderId="0" xfId="2" applyFont="1"/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18</xdr:row>
      <xdr:rowOff>161925</xdr:rowOff>
    </xdr:from>
    <xdr:to>
      <xdr:col>12</xdr:col>
      <xdr:colOff>104775</xdr:colOff>
      <xdr:row>24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4171950"/>
          <a:ext cx="1333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27</xdr:row>
      <xdr:rowOff>28575</xdr:rowOff>
    </xdr:from>
    <xdr:to>
      <xdr:col>13</xdr:col>
      <xdr:colOff>246434</xdr:colOff>
      <xdr:row>29</xdr:row>
      <xdr:rowOff>9510</xdr:rowOff>
    </xdr:to>
    <xdr:grpSp>
      <xdr:nvGrpSpPr>
        <xdr:cNvPr id="3" name="Group 7">
          <a:extLst>
            <a:ext uri="{FF2B5EF4-FFF2-40B4-BE49-F238E27FC236}">
              <a16:creationId xmlns:a16="http://schemas.microsoft.com/office/drawing/2014/main" id="{A3343D3F-11B3-4C63-9C2D-A2B8A3106141}"/>
            </a:ext>
          </a:extLst>
        </xdr:cNvPr>
        <xdr:cNvGrpSpPr/>
      </xdr:nvGrpSpPr>
      <xdr:grpSpPr>
        <a:xfrm>
          <a:off x="9477375" y="6086475"/>
          <a:ext cx="398834" cy="457185"/>
          <a:chOff x="9744075" y="219089"/>
          <a:chExt cx="398834" cy="457186"/>
        </a:xfrm>
      </xdr:grpSpPr>
      <xdr:sp macro="" textlink="">
        <xdr:nvSpPr>
          <xdr:cNvPr id="4" name="Circle: Hollow 8">
            <a:extLst>
              <a:ext uri="{FF2B5EF4-FFF2-40B4-BE49-F238E27FC236}">
                <a16:creationId xmlns:a16="http://schemas.microsoft.com/office/drawing/2014/main" id="{A8CE6C0A-B3F6-40F6-8903-E59F7D2ED96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0">
            <a:extLst>
              <a:ext uri="{FF2B5EF4-FFF2-40B4-BE49-F238E27FC236}">
                <a16:creationId xmlns:a16="http://schemas.microsoft.com/office/drawing/2014/main" id="{AF656D66-352C-4A58-835F-3F77A6190AE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22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tabSelected="1" workbookViewId="0">
      <selection activeCell="D1" sqref="D1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1.7109375" style="8" customWidth="1"/>
    <col min="5" max="5" width="12.7109375" style="8" customWidth="1"/>
    <col min="6" max="6" width="10.7109375" style="8" customWidth="1"/>
    <col min="7" max="7" width="12.7109375" style="8" customWidth="1"/>
    <col min="8" max="8" width="14.7109375" style="8" customWidth="1"/>
    <col min="9" max="9" width="21.7109375" style="8" customWidth="1"/>
    <col min="10" max="11" width="11.7109375" style="8" customWidth="1"/>
    <col min="12" max="12" width="21.7109375" style="8" customWidth="1"/>
    <col min="13" max="13" width="2.28515625" style="7" customWidth="1"/>
    <col min="14" max="14" width="4.140625" style="7" customWidth="1"/>
    <col min="15" max="16384" width="9.140625" style="7"/>
  </cols>
  <sheetData>
    <row r="1" spans="1:22" s="3" customFormat="1" ht="23.25" customHeight="1" x14ac:dyDescent="0.3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22" s="5" customFormat="1" x14ac:dyDescent="0.3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</row>
    <row r="3" spans="1:22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2" s="17" customFormat="1" ht="17.25" x14ac:dyDescent="0.3">
      <c r="A4" s="9" t="s">
        <v>4</v>
      </c>
      <c r="B4" s="10"/>
      <c r="C4" s="10"/>
      <c r="D4" s="11"/>
      <c r="E4" s="12"/>
      <c r="F4" s="13" t="s">
        <v>5</v>
      </c>
      <c r="G4" s="14"/>
      <c r="H4" s="14"/>
      <c r="I4" s="14"/>
      <c r="J4" s="14"/>
      <c r="K4" s="15"/>
      <c r="L4" s="16" t="s">
        <v>6</v>
      </c>
    </row>
    <row r="5" spans="1:22" s="17" customFormat="1" ht="17.25" x14ac:dyDescent="0.3">
      <c r="A5" s="18"/>
      <c r="B5" s="18"/>
      <c r="C5" s="18"/>
      <c r="D5" s="19"/>
      <c r="E5" s="20" t="s">
        <v>7</v>
      </c>
      <c r="F5" s="21"/>
      <c r="G5" s="21"/>
      <c r="H5" s="22"/>
      <c r="I5" s="23" t="s">
        <v>8</v>
      </c>
      <c r="J5" s="12"/>
      <c r="K5" s="12"/>
      <c r="L5" s="24"/>
    </row>
    <row r="6" spans="1:22" s="17" customFormat="1" ht="17.25" x14ac:dyDescent="0.3">
      <c r="A6" s="18"/>
      <c r="B6" s="18"/>
      <c r="C6" s="18"/>
      <c r="D6" s="19"/>
      <c r="E6" s="20" t="s">
        <v>9</v>
      </c>
      <c r="F6" s="21"/>
      <c r="G6" s="21"/>
      <c r="H6" s="20" t="s">
        <v>10</v>
      </c>
      <c r="I6" s="23" t="s">
        <v>11</v>
      </c>
      <c r="J6" s="20"/>
      <c r="K6" s="20"/>
      <c r="L6" s="24"/>
    </row>
    <row r="7" spans="1:22" s="17" customFormat="1" ht="17.25" x14ac:dyDescent="0.3">
      <c r="A7" s="18"/>
      <c r="B7" s="18"/>
      <c r="C7" s="18"/>
      <c r="D7" s="19"/>
      <c r="E7" s="20" t="s">
        <v>12</v>
      </c>
      <c r="F7" s="21"/>
      <c r="G7" s="21"/>
      <c r="H7" s="20" t="s">
        <v>13</v>
      </c>
      <c r="I7" s="23" t="s">
        <v>14</v>
      </c>
      <c r="J7" s="20"/>
      <c r="K7" s="20"/>
      <c r="L7" s="24"/>
    </row>
    <row r="8" spans="1:22" s="17" customFormat="1" ht="17.25" x14ac:dyDescent="0.3">
      <c r="A8" s="18"/>
      <c r="B8" s="18"/>
      <c r="C8" s="18"/>
      <c r="D8" s="19"/>
      <c r="E8" s="20" t="s">
        <v>15</v>
      </c>
      <c r="F8" s="21" t="s">
        <v>16</v>
      </c>
      <c r="G8" s="21" t="s">
        <v>17</v>
      </c>
      <c r="H8" s="20" t="s">
        <v>18</v>
      </c>
      <c r="I8" s="25" t="s">
        <v>19</v>
      </c>
      <c r="J8" s="21" t="s">
        <v>20</v>
      </c>
      <c r="K8" s="20" t="s">
        <v>21</v>
      </c>
      <c r="L8" s="24"/>
    </row>
    <row r="9" spans="1:22" s="17" customFormat="1" ht="17.25" x14ac:dyDescent="0.3">
      <c r="A9" s="26"/>
      <c r="B9" s="26"/>
      <c r="C9" s="26"/>
      <c r="D9" s="27"/>
      <c r="E9" s="28" t="s">
        <v>22</v>
      </c>
      <c r="F9" s="29" t="s">
        <v>23</v>
      </c>
      <c r="G9" s="29" t="s">
        <v>24</v>
      </c>
      <c r="H9" s="28" t="s">
        <v>25</v>
      </c>
      <c r="I9" s="30" t="s">
        <v>26</v>
      </c>
      <c r="J9" s="28" t="s">
        <v>27</v>
      </c>
      <c r="K9" s="28" t="s">
        <v>28</v>
      </c>
      <c r="L9" s="31"/>
    </row>
    <row r="10" spans="1:22" s="17" customFormat="1" ht="21" customHeight="1" x14ac:dyDescent="0.3">
      <c r="A10" s="32" t="s">
        <v>29</v>
      </c>
      <c r="B10" s="32"/>
      <c r="C10" s="32"/>
      <c r="D10" s="33"/>
      <c r="E10" s="34">
        <v>106133</v>
      </c>
      <c r="F10" s="35">
        <f>SUM(F11:F18)</f>
        <v>373790000</v>
      </c>
      <c r="G10" s="35">
        <f>SUM(G11:G18)</f>
        <v>185980000</v>
      </c>
      <c r="H10" s="35">
        <f t="shared" ref="H10:K10" si="0">SUM(H11:H18)</f>
        <v>125100000</v>
      </c>
      <c r="I10" s="35">
        <f t="shared" si="0"/>
        <v>32300000</v>
      </c>
      <c r="J10" s="35">
        <f t="shared" si="0"/>
        <v>6190000</v>
      </c>
      <c r="K10" s="36">
        <f t="shared" si="0"/>
        <v>24220000</v>
      </c>
      <c r="L10" s="37" t="s">
        <v>23</v>
      </c>
    </row>
    <row r="11" spans="1:22" s="17" customFormat="1" ht="18" customHeight="1" x14ac:dyDescent="0.3">
      <c r="A11" s="38" t="s">
        <v>30</v>
      </c>
      <c r="B11" s="37"/>
      <c r="C11" s="37"/>
      <c r="D11" s="39"/>
      <c r="E11" s="34">
        <v>23656</v>
      </c>
      <c r="F11" s="40">
        <v>125000000</v>
      </c>
      <c r="G11" s="41">
        <f>(51.27*1000000)</f>
        <v>51270000</v>
      </c>
      <c r="H11" s="42">
        <f>(46.7*1000000)</f>
        <v>46700000</v>
      </c>
      <c r="I11" s="43">
        <f>(15*1000000)</f>
        <v>15000000</v>
      </c>
      <c r="J11" s="42">
        <f>(2.4*1000000)</f>
        <v>2400000</v>
      </c>
      <c r="K11" s="42">
        <f>(9.63*1000000)</f>
        <v>9630000</v>
      </c>
      <c r="L11" s="44" t="s">
        <v>31</v>
      </c>
    </row>
    <row r="12" spans="1:22" s="17" customFormat="1" ht="18" customHeight="1" x14ac:dyDescent="0.3">
      <c r="A12" s="38" t="s">
        <v>32</v>
      </c>
      <c r="B12" s="37"/>
      <c r="C12" s="37"/>
      <c r="D12" s="39"/>
      <c r="E12" s="34">
        <v>13312</v>
      </c>
      <c r="F12" s="41">
        <f>(37.04*1000000)</f>
        <v>37040000</v>
      </c>
      <c r="G12" s="41">
        <f>+(21.49*1000000)</f>
        <v>21490000</v>
      </c>
      <c r="H12" s="42">
        <f>(8.73*1000000)</f>
        <v>8730000</v>
      </c>
      <c r="I12" s="43">
        <f>(3.8*1000000)</f>
        <v>3800000</v>
      </c>
      <c r="J12" s="42">
        <f>(1.12*1000000)</f>
        <v>1120000</v>
      </c>
      <c r="K12" s="42">
        <f>(1.9*1000000)</f>
        <v>1900000</v>
      </c>
      <c r="L12" s="44" t="s">
        <v>33</v>
      </c>
    </row>
    <row r="13" spans="1:22" s="17" customFormat="1" ht="18" customHeight="1" x14ac:dyDescent="0.3">
      <c r="A13" s="38" t="s">
        <v>34</v>
      </c>
      <c r="B13" s="37"/>
      <c r="C13" s="37"/>
      <c r="D13" s="39"/>
      <c r="E13" s="34">
        <v>9097</v>
      </c>
      <c r="F13" s="41">
        <f>(26.82*1000000)</f>
        <v>26820000</v>
      </c>
      <c r="G13" s="41">
        <f>(13.7*1000000)</f>
        <v>13700000</v>
      </c>
      <c r="H13" s="42">
        <f>(8.64*1000000)</f>
        <v>8640000</v>
      </c>
      <c r="I13" s="43">
        <f>(2.2*1000000)</f>
        <v>2200000</v>
      </c>
      <c r="J13" s="42">
        <f>(0.5*1000000)</f>
        <v>500000</v>
      </c>
      <c r="K13" s="42">
        <f>(1.78*1000000)</f>
        <v>1780000</v>
      </c>
      <c r="L13" s="44" t="s">
        <v>35</v>
      </c>
    </row>
    <row r="14" spans="1:22" s="17" customFormat="1" ht="18" customHeight="1" x14ac:dyDescent="0.3">
      <c r="A14" s="38" t="s">
        <v>36</v>
      </c>
      <c r="B14" s="37"/>
      <c r="C14" s="37"/>
      <c r="D14" s="39"/>
      <c r="E14" s="34">
        <v>15531</v>
      </c>
      <c r="F14" s="41">
        <f>(51.76*1000000)</f>
        <v>51760000</v>
      </c>
      <c r="G14" s="41">
        <f>(29.69*1000000)</f>
        <v>29690000</v>
      </c>
      <c r="H14" s="42">
        <f>(15.28*1000000)</f>
        <v>15280000</v>
      </c>
      <c r="I14" s="43">
        <f>(3.2*1000000)</f>
        <v>3200000</v>
      </c>
      <c r="J14" s="42">
        <f>(0.31*1000000)</f>
        <v>310000</v>
      </c>
      <c r="K14" s="42">
        <f>(3.28*1000000)</f>
        <v>3280000</v>
      </c>
      <c r="L14" s="44" t="s">
        <v>37</v>
      </c>
      <c r="P14" s="34"/>
      <c r="Q14" s="43"/>
      <c r="R14" s="43"/>
      <c r="S14" s="43"/>
      <c r="T14" s="43"/>
      <c r="U14" s="43"/>
      <c r="V14" s="43"/>
    </row>
    <row r="15" spans="1:22" s="17" customFormat="1" ht="18" customHeight="1" x14ac:dyDescent="0.3">
      <c r="A15" s="38" t="s">
        <v>38</v>
      </c>
      <c r="B15" s="37"/>
      <c r="C15" s="37"/>
      <c r="D15" s="39"/>
      <c r="E15" s="34">
        <v>5634</v>
      </c>
      <c r="F15" s="41">
        <f>(16.12*1000000)</f>
        <v>16120000.000000002</v>
      </c>
      <c r="G15" s="41">
        <f>(9.55*1000000)</f>
        <v>9550000</v>
      </c>
      <c r="H15" s="42">
        <f>(4.96*1000000)</f>
        <v>4960000</v>
      </c>
      <c r="I15" s="43">
        <f>(0.8*1000000)</f>
        <v>800000</v>
      </c>
      <c r="J15" s="42">
        <f>(0.1*1000000)</f>
        <v>100000</v>
      </c>
      <c r="K15" s="42">
        <f>(0.71*1000000)</f>
        <v>710000</v>
      </c>
      <c r="L15" s="38" t="s">
        <v>39</v>
      </c>
    </row>
    <row r="16" spans="1:22" s="17" customFormat="1" ht="18" customHeight="1" x14ac:dyDescent="0.3">
      <c r="A16" s="38" t="s">
        <v>40</v>
      </c>
      <c r="D16" s="45"/>
      <c r="E16" s="46">
        <v>12953</v>
      </c>
      <c r="F16" s="41">
        <f>(51.27*1000000)</f>
        <v>51270000</v>
      </c>
      <c r="G16" s="41">
        <f>(20.85*1000000)</f>
        <v>20850000</v>
      </c>
      <c r="H16" s="42">
        <f>(24.38*1000000)</f>
        <v>24380000</v>
      </c>
      <c r="I16" s="43">
        <f>(2.7*1000000)</f>
        <v>2700000</v>
      </c>
      <c r="J16" s="42">
        <f>(0.55*1000000)</f>
        <v>550000</v>
      </c>
      <c r="K16" s="42">
        <f>(2.79*1000000)</f>
        <v>2790000</v>
      </c>
      <c r="L16" s="38" t="s">
        <v>41</v>
      </c>
    </row>
    <row r="17" spans="1:16" s="17" customFormat="1" ht="18" customHeight="1" x14ac:dyDescent="0.3">
      <c r="A17" s="38" t="s">
        <v>42</v>
      </c>
      <c r="D17" s="45"/>
      <c r="E17" s="46">
        <v>18671</v>
      </c>
      <c r="F17" s="41">
        <f>(46*1000000)</f>
        <v>46000000</v>
      </c>
      <c r="G17" s="41">
        <f>(28.16*1000000)</f>
        <v>28160000</v>
      </c>
      <c r="H17" s="42">
        <f>(11.06*1000000)</f>
        <v>11060000</v>
      </c>
      <c r="I17" s="43">
        <f>(3.2*1000000)</f>
        <v>3200000</v>
      </c>
      <c r="J17" s="42">
        <f>(1.09*1000000)</f>
        <v>1090000</v>
      </c>
      <c r="K17" s="42">
        <f>(2.49*1000000)</f>
        <v>2490000</v>
      </c>
      <c r="L17" s="38" t="s">
        <v>43</v>
      </c>
    </row>
    <row r="18" spans="1:16" s="17" customFormat="1" ht="18" customHeight="1" x14ac:dyDescent="0.3">
      <c r="A18" s="38" t="s">
        <v>44</v>
      </c>
      <c r="D18" s="45"/>
      <c r="E18" s="46">
        <v>7279</v>
      </c>
      <c r="F18" s="41">
        <f>(19.78*1000000)</f>
        <v>19780000</v>
      </c>
      <c r="G18" s="41">
        <f>(11.27*1000000)</f>
        <v>11270000</v>
      </c>
      <c r="H18" s="42">
        <f>(5.35*1000000)</f>
        <v>5350000</v>
      </c>
      <c r="I18" s="43">
        <f>(1.4*1000000)</f>
        <v>1400000</v>
      </c>
      <c r="J18" s="42">
        <f>(0.12*1000000)</f>
        <v>120000</v>
      </c>
      <c r="K18" s="42">
        <f>(1.64*1000000)</f>
        <v>1640000</v>
      </c>
      <c r="L18" s="38" t="s">
        <v>45</v>
      </c>
    </row>
    <row r="19" spans="1:16" s="17" customFormat="1" ht="18" customHeight="1" x14ac:dyDescent="0.3">
      <c r="A19" s="47"/>
      <c r="B19" s="47"/>
      <c r="C19" s="47"/>
      <c r="D19" s="48"/>
      <c r="E19" s="49"/>
      <c r="F19" s="50"/>
      <c r="G19" s="50"/>
      <c r="H19" s="51"/>
      <c r="I19" s="51"/>
      <c r="J19" s="51"/>
      <c r="K19" s="51"/>
      <c r="L19" s="47"/>
    </row>
    <row r="20" spans="1:16" s="17" customFormat="1" ht="18" customHeight="1" x14ac:dyDescent="0.3"/>
    <row r="21" spans="1:16" s="17" customFormat="1" ht="17.25" x14ac:dyDescent="0.3">
      <c r="A21" s="52" t="s">
        <v>46</v>
      </c>
      <c r="B21" s="44"/>
      <c r="C21" s="44" t="s">
        <v>47</v>
      </c>
      <c r="D21" s="38"/>
      <c r="E21" s="53"/>
      <c r="F21" s="38"/>
      <c r="G21" s="44"/>
      <c r="H21" s="44"/>
      <c r="I21" s="52" t="s">
        <v>48</v>
      </c>
      <c r="J21" s="44"/>
      <c r="K21" s="54"/>
      <c r="L21" s="54"/>
      <c r="P21" s="55"/>
    </row>
    <row r="22" spans="1:16" s="17" customFormat="1" ht="17.25" x14ac:dyDescent="0.3">
      <c r="A22" s="38"/>
      <c r="B22" s="38"/>
      <c r="C22" s="38" t="s">
        <v>49</v>
      </c>
      <c r="D22" s="38"/>
      <c r="E22" s="44"/>
      <c r="F22" s="44"/>
      <c r="G22" s="44"/>
      <c r="H22" s="44"/>
      <c r="I22" s="44" t="s">
        <v>50</v>
      </c>
      <c r="J22" s="44"/>
      <c r="K22" s="54"/>
      <c r="L22" s="54"/>
      <c r="P22" s="55"/>
    </row>
    <row r="23" spans="1:16" s="17" customFormat="1" ht="17.25" x14ac:dyDescent="0.3">
      <c r="A23" s="38"/>
      <c r="B23" s="38"/>
      <c r="C23" s="52" t="s">
        <v>51</v>
      </c>
      <c r="D23" s="38"/>
      <c r="E23" s="44"/>
      <c r="F23" s="44"/>
      <c r="G23" s="44"/>
      <c r="H23" s="44"/>
      <c r="I23" s="52" t="s">
        <v>52</v>
      </c>
      <c r="J23" s="44"/>
      <c r="K23" s="54"/>
      <c r="L23" s="54"/>
      <c r="P23" s="55"/>
    </row>
    <row r="24" spans="1:16" s="17" customFormat="1" ht="17.25" x14ac:dyDescent="0.3">
      <c r="A24" s="38"/>
      <c r="B24" s="38"/>
      <c r="C24" s="38" t="s">
        <v>53</v>
      </c>
      <c r="D24" s="38"/>
      <c r="E24" s="44"/>
      <c r="F24" s="44"/>
      <c r="G24" s="44"/>
      <c r="H24" s="38"/>
      <c r="I24" s="44" t="s">
        <v>54</v>
      </c>
      <c r="J24" s="44"/>
      <c r="K24" s="54"/>
      <c r="L24" s="54"/>
    </row>
    <row r="25" spans="1:16" x14ac:dyDescent="0.3">
      <c r="A25" s="44" t="s">
        <v>55</v>
      </c>
      <c r="B25" s="38"/>
      <c r="C25" s="38" t="s">
        <v>56</v>
      </c>
      <c r="D25" s="44"/>
      <c r="E25" s="44"/>
      <c r="F25" s="44"/>
      <c r="G25" s="44"/>
      <c r="H25" s="44"/>
      <c r="I25" s="44" t="s">
        <v>57</v>
      </c>
      <c r="J25" s="44"/>
    </row>
    <row r="26" spans="1:16" x14ac:dyDescent="0.3">
      <c r="A26" s="44"/>
      <c r="B26" s="38"/>
      <c r="C26" s="38"/>
      <c r="D26" s="44"/>
      <c r="E26" s="44"/>
      <c r="F26" s="44"/>
      <c r="G26" s="44"/>
      <c r="H26" s="44"/>
      <c r="I26" s="44"/>
      <c r="J26" s="44"/>
    </row>
    <row r="27" spans="1:16" x14ac:dyDescent="0.3">
      <c r="A27" s="44"/>
      <c r="B27" s="38"/>
      <c r="C27" s="38"/>
      <c r="D27" s="44"/>
      <c r="E27" s="44"/>
      <c r="F27" s="44"/>
      <c r="G27" s="44"/>
      <c r="H27" s="44"/>
      <c r="I27" s="44"/>
      <c r="J27" s="44"/>
    </row>
    <row r="28" spans="1:16" x14ac:dyDescent="0.3">
      <c r="A28" s="44"/>
      <c r="B28" s="38"/>
      <c r="C28" s="38"/>
      <c r="D28" s="44"/>
      <c r="E28" s="44"/>
      <c r="F28" s="44"/>
      <c r="G28" s="44"/>
      <c r="H28" s="44"/>
      <c r="I28" s="44"/>
      <c r="J28" s="44"/>
    </row>
    <row r="29" spans="1:16" x14ac:dyDescent="0.3">
      <c r="A29" s="54"/>
      <c r="B29" s="55"/>
      <c r="C29" s="54"/>
      <c r="D29" s="54"/>
      <c r="I29" s="56"/>
    </row>
    <row r="30" spans="1:16" x14ac:dyDescent="0.3">
      <c r="A30" s="54"/>
      <c r="B30" s="17"/>
      <c r="D30" s="54"/>
    </row>
    <row r="31" spans="1:16" x14ac:dyDescent="0.3">
      <c r="A31" s="54"/>
      <c r="B31" s="17"/>
      <c r="D31" s="54"/>
    </row>
    <row r="32" spans="1:16" x14ac:dyDescent="0.3">
      <c r="A32" s="54"/>
      <c r="B32" s="17"/>
      <c r="D32" s="54"/>
    </row>
    <row r="33" spans="1:4" x14ac:dyDescent="0.3">
      <c r="A33" s="54"/>
      <c r="C33" s="54"/>
      <c r="D33" s="54"/>
    </row>
  </sheetData>
  <mergeCells count="4">
    <mergeCell ref="A4:D9"/>
    <mergeCell ref="F4:K4"/>
    <mergeCell ref="L4:L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T-13.1PEA</vt:lpstr>
      <vt:lpstr>'T-13.1PEA'!Print_Area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2022-05-17T05:57:54Z</dcterms:created>
  <dcterms:modified xsi:type="dcterms:W3CDTF">2022-05-17T05:58:23Z</dcterms:modified>
</cp:coreProperties>
</file>