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ประณต\กลุ่มวิชาการสถิติและวางแผน\รายงานสถิติ\2565\รูปเล่มรายงาน\รวมเล่ม\"/>
    </mc:Choice>
  </mc:AlternateContent>
  <xr:revisionPtr revIDLastSave="0" documentId="13_ncr:1_{028417DF-6204-4671-9074-3551B9DBB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ัวชี้วัด" sheetId="3" r:id="rId1"/>
    <sheet name="Sheet2" sheetId="5" r:id="rId2"/>
    <sheet name="Sheet1" sheetId="6" r:id="rId3"/>
  </sheets>
  <definedNames>
    <definedName name="_xlnm.Print_Area" localSheetId="0">ตัวชี้วัด!$A$1:$I$81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E12" i="6"/>
  <c r="E33" i="6"/>
  <c r="E34" i="6"/>
  <c r="E35" i="6"/>
  <c r="D35" i="6"/>
  <c r="E32" i="6"/>
  <c r="D32" i="6"/>
  <c r="D28" i="6"/>
  <c r="E28" i="6"/>
  <c r="D29" i="6"/>
  <c r="E29" i="6"/>
  <c r="E27" i="6"/>
  <c r="D27" i="6"/>
  <c r="B24" i="6"/>
  <c r="C24" i="6"/>
  <c r="D24" i="6"/>
  <c r="E24" i="6"/>
  <c r="F24" i="6"/>
  <c r="A24" i="6"/>
  <c r="E22" i="6"/>
  <c r="C22" i="6"/>
  <c r="A22" i="6"/>
  <c r="E19" i="6"/>
  <c r="D19" i="6"/>
  <c r="D17" i="6"/>
  <c r="D12" i="6"/>
  <c r="D2" i="6"/>
  <c r="D3" i="6"/>
  <c r="D4" i="6"/>
  <c r="D1" i="6"/>
  <c r="L3" i="5"/>
  <c r="H3" i="5"/>
  <c r="E3" i="5"/>
  <c r="C3" i="5"/>
  <c r="F53" i="3"/>
  <c r="F42" i="3"/>
  <c r="F40" i="3"/>
  <c r="E37" i="3"/>
  <c r="E35" i="3"/>
  <c r="F25" i="3"/>
  <c r="F17" i="3" l="1"/>
  <c r="E49" i="3"/>
  <c r="E52" i="3"/>
  <c r="E50" i="3"/>
  <c r="F48" i="3"/>
  <c r="F46" i="3"/>
  <c r="E46" i="3"/>
  <c r="F44" i="3"/>
  <c r="E44" i="3"/>
  <c r="F41" i="3"/>
  <c r="F39" i="3"/>
  <c r="F21" i="3"/>
  <c r="F19" i="3"/>
  <c r="F16" i="3"/>
  <c r="F18" i="3"/>
</calcChain>
</file>

<file path=xl/sharedStrings.xml><?xml version="1.0" encoding="utf-8"?>
<sst xmlns="http://schemas.openxmlformats.org/spreadsheetml/2006/main" count="180" uniqueCount="141">
  <si>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</si>
  <si>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</si>
  <si>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</si>
  <si>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</si>
  <si>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</si>
  <si>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</si>
  <si>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</si>
  <si>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</si>
  <si>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</si>
  <si>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</si>
  <si>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</si>
  <si>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</si>
  <si>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</si>
  <si>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</si>
  <si>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</si>
  <si>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</si>
  <si>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</si>
  <si>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</si>
  <si>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</si>
  <si>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</si>
  <si>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</si>
  <si>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</si>
  <si>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</si>
  <si>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</si>
  <si>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</si>
  <si>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</si>
  <si>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</si>
  <si>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</si>
  <si>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</si>
  <si>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</si>
  <si>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</si>
  <si>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</si>
  <si>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</si>
  <si>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</si>
  <si>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</si>
  <si>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</si>
  <si>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</si>
  <si>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</si>
  <si>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</si>
  <si>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</si>
  <si>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</si>
  <si>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</si>
  <si>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</si>
  <si>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</si>
  <si>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</si>
  <si>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</si>
  <si>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</si>
  <si>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</si>
  <si>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</si>
  <si>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</si>
  <si>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</si>
  <si>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</si>
  <si>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</si>
  <si>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</si>
  <si>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</si>
  <si>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</si>
  <si>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</si>
  <si>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</si>
  <si>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</si>
  <si>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</si>
  <si>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</si>
  <si>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</si>
  <si>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</si>
  <si>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</si>
  <si>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</si>
  <si>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</si>
  <si>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</si>
  <si>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</si>
  <si>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</si>
  <si>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</si>
  <si>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</si>
  <si>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</si>
  <si>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</si>
  <si>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</si>
  <si>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</si>
  <si>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</si>
  <si>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</si>
  <si>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</si>
  <si>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</si>
  <si>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</si>
  <si>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</si>
  <si>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</si>
  <si>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</si>
  <si>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</si>
  <si>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</si>
  <si>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</si>
  <si>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</si>
  <si>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</si>
  <si>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</si>
  <si>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</si>
  <si>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</si>
  <si>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</si>
  <si>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</si>
  <si>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</si>
  <si>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</si>
  <si>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</si>
  <si>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</si>
  <si>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</si>
  <si>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r>
      <t xml:space="preserve">Total Fertility rate </t>
    </r>
    <r>
      <rPr>
        <vertAlign val="superscript"/>
        <sz val="14"/>
        <rFont val="TH SarabunPSK"/>
        <family val="2"/>
      </rPr>
      <t>(1)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</si>
  <si>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(1)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</si>
  <si>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(1)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</si>
  <si>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(1)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</si>
  <si>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(1)</t>
    </r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</si>
  <si>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</si>
  <si>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</si>
  <si>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t xml:space="preserve">             on Household, Naional Statistical Office.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</si>
  <si>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</si>
  <si>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</si>
  <si>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</si>
  <si>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</si>
  <si>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>...</t>
  </si>
  <si>
    <t>…</t>
  </si>
  <si>
    <t xml:space="preserve"> 15:1</t>
  </si>
  <si>
    <t xml:space="preserve"> 17:1</t>
  </si>
  <si>
    <t xml:space="preserve"> 18:1</t>
  </si>
  <si>
    <t xml:space="preserve"> 16:1</t>
  </si>
  <si>
    <t>-</t>
  </si>
  <si>
    <r>
      <t xml:space="preserve">อัตราเจริญพันธุ์ทั่วไป </t>
    </r>
    <r>
      <rPr>
        <vertAlign val="superscript"/>
        <sz val="14"/>
        <rFont val="TH SarabunPSK"/>
        <family val="2"/>
      </rPr>
      <t>(2)</t>
    </r>
  </si>
  <si>
    <t xml:space="preserve">     (2)   สำนักงานสาธารณสุขจังหวัดพระนครศรีอยุธยา</t>
  </si>
  <si>
    <t xml:space="preserve">     (4)   สำนักงานสวัสดิการและคุ้มครองแรงงานจังหวัดพระนครศรีอยุธยา</t>
  </si>
  <si>
    <t xml:space="preserve">     (6)   สำรวจภาวะเศรษฐกิจและสังคมของครัวเรือนจังหวัดพระนครศรีอยุธยา สำนักงานสถิติแห่งชาติ</t>
  </si>
  <si>
    <t xml:space="preserve">     (9)   สำนักงานขนส่งจังหวัดพระนครศรีอยุธยา</t>
  </si>
  <si>
    <t xml:space="preserve">     (12)   สำนักงานพัฒนาธุรกิจการค้าจังหวัดพระนครศรีอยุธยา</t>
  </si>
  <si>
    <t xml:space="preserve">     (2)  Phra Nakhon Si Ayutthaya Provincial Health Office</t>
  </si>
  <si>
    <t xml:space="preserve">     (4)   Phra Nakhon Si Ayutthaya Provincial Labour Protection and Welfare Office</t>
  </si>
  <si>
    <t xml:space="preserve">     (6)   The Household Socio-Economic Survey, Phra Nakhon Si Ayutthaya Province, </t>
  </si>
  <si>
    <t xml:space="preserve">     (9)   Phra Nakhon Si Ayutthaya Provincial Transport Office</t>
  </si>
  <si>
    <t xml:space="preserve">     (10)   The Information and Communication Technology Survey </t>
  </si>
  <si>
    <t xml:space="preserve">     (12)  Phra Nakhon Si Ayutthaya Provincial Business Development Office</t>
  </si>
  <si>
    <t>(2021)</t>
  </si>
  <si>
    <t>จำนวนประชากร</t>
  </si>
  <si>
    <t>ปี</t>
  </si>
  <si>
    <t>อัตราเพิ่มของประชากร (1)</t>
  </si>
  <si>
    <t>เนื้อที่ (ตร.กม.)</t>
  </si>
  <si>
    <t>ความหนาแน่นของประชากรต่อ ตร.กม.(1)</t>
  </si>
  <si>
    <t>ช่าย</t>
  </si>
  <si>
    <t>หญิง</t>
  </si>
  <si>
    <t>อัตราส่วนเพศ (ชายต่อหญิง 100 คน)(1)</t>
  </si>
  <si>
    <t>ประชากรอายุ 0-14, 60 ปีขึ้นไป</t>
  </si>
  <si>
    <t>อัตราส่วนพึ่งพิงรวม (1)</t>
  </si>
  <si>
    <t xml:space="preserve"> 19:1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</si>
</sst>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[$-1000000]h:mm\ &quot;น.&quot;;@"/>
    <numFmt numFmtId="16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4" xfId="0" applyFont="1" applyFill="1" applyBorder="1" applyAlignment="1"/>
    <xf numFmtId="0" fontId="2" fillId="0" borderId="19" xfId="0" applyFont="1" applyFill="1" applyBorder="1"/>
    <xf numFmtId="0" fontId="2" fillId="0" borderId="19" xfId="0" applyFont="1" applyFill="1" applyBorder="1" applyAlignment="1">
      <alignment shrinkToFit="1"/>
    </xf>
    <xf numFmtId="0" fontId="2" fillId="0" borderId="0" xfId="0" applyFont="1" applyFill="1"/>
    <xf numFmtId="0" fontId="2" fillId="0" borderId="12" xfId="0" applyFont="1" applyFill="1" applyBorder="1" applyAlignment="1">
      <alignment horizontal="left"/>
    </xf>
    <xf numFmtId="0" fontId="2" fillId="0" borderId="22" xfId="0" applyFont="1" applyBorder="1"/>
    <xf numFmtId="164" fontId="1" fillId="0" borderId="2" xfId="1" quotePrefix="1" applyNumberFormat="1" applyFont="1" applyBorder="1" applyAlignment="1">
      <alignment horizontal="center" vertical="center"/>
    </xf>
    <xf numFmtId="43" fontId="2" fillId="0" borderId="0" xfId="1" applyFont="1" applyAlignment="1">
      <alignment horizontal="right"/>
    </xf>
    <xf numFmtId="43" fontId="2" fillId="0" borderId="4" xfId="1" applyFont="1" applyBorder="1" applyAlignment="1">
      <alignment horizontal="right"/>
    </xf>
    <xf numFmtId="43" fontId="2" fillId="0" borderId="19" xfId="1" applyFont="1" applyBorder="1" applyAlignment="1">
      <alignment horizontal="right"/>
    </xf>
    <xf numFmtId="43" fontId="2" fillId="0" borderId="13" xfId="1" applyFont="1" applyFill="1" applyBorder="1" applyAlignment="1">
      <alignment horizontal="right"/>
    </xf>
    <xf numFmtId="166" fontId="2" fillId="0" borderId="4" xfId="1" applyNumberFormat="1" applyFont="1" applyBorder="1" applyAlignment="1">
      <alignment horizontal="right"/>
    </xf>
    <xf numFmtId="0" fontId="1" fillId="0" borderId="1" xfId="1" applyNumberFormat="1" applyFont="1" applyBorder="1" applyAlignment="1">
      <alignment horizontal="center" vertical="center"/>
    </xf>
    <xf numFmtId="0" fontId="1" fillId="0" borderId="2" xfId="1" quotePrefix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right"/>
    </xf>
    <xf numFmtId="164" fontId="2" fillId="0" borderId="3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2" fillId="0" borderId="19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 vertical="center"/>
    </xf>
    <xf numFmtId="164" fontId="1" fillId="0" borderId="10" xfId="1" quotePrefix="1" applyNumberFormat="1" applyFont="1" applyBorder="1" applyAlignment="1">
      <alignment horizontal="right" vertical="center"/>
    </xf>
    <xf numFmtId="164" fontId="1" fillId="0" borderId="18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3" xfId="1" applyNumberFormat="1" applyFont="1" applyBorder="1" applyAlignment="1">
      <alignment horizontal="right"/>
    </xf>
    <xf numFmtId="164" fontId="2" fillId="0" borderId="13" xfId="1" applyNumberFormat="1" applyFont="1" applyFill="1" applyBorder="1" applyAlignment="1">
      <alignment horizontal="right"/>
    </xf>
    <xf numFmtId="164" fontId="2" fillId="0" borderId="16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7" fontId="2" fillId="0" borderId="0" xfId="0" applyNumberFormat="1" applyFont="1"/>
    <xf numFmtId="164" fontId="2" fillId="0" borderId="4" xfId="1" applyNumberFormat="1" applyFont="1" applyFill="1" applyBorder="1" applyAlignment="1">
      <alignment horizontal="right"/>
    </xf>
    <xf numFmtId="43" fontId="2" fillId="0" borderId="4" xfId="1" applyFont="1" applyFill="1" applyBorder="1" applyAlignment="1">
      <alignment horizontal="right"/>
    </xf>
    <xf numFmtId="165" fontId="2" fillId="0" borderId="4" xfId="1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left"/>
    </xf>
    <xf numFmtId="3" fontId="2" fillId="0" borderId="0" xfId="0" applyNumberFormat="1" applyFont="1" applyFill="1"/>
    <xf numFmtId="3" fontId="0" fillId="0" borderId="0" xfId="0" applyNumberFormat="1"/>
    <xf numFmtId="167" fontId="0" fillId="0" borderId="0" xfId="0" applyNumberFormat="1"/>
    <xf numFmtId="4" fontId="0" fillId="0" borderId="0" xfId="0" applyNumberFormat="1"/>
    <xf numFmtId="0" fontId="5" fillId="0" borderId="0" xfId="0" applyFont="1"/>
    <xf numFmtId="165" fontId="2" fillId="2" borderId="4" xfId="1" applyNumberFormat="1" applyFont="1" applyFill="1" applyBorder="1" applyAlignment="1">
      <alignment horizontal="right"/>
    </xf>
    <xf numFmtId="166" fontId="2" fillId="0" borderId="4" xfId="1" applyNumberFormat="1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25</xdr:row>
      <xdr:rowOff>76200</xdr:rowOff>
    </xdr:from>
    <xdr:to>
      <xdr:col>8</xdr:col>
      <xdr:colOff>475034</xdr:colOff>
      <xdr:row>26</xdr:row>
      <xdr:rowOff>266686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1948E6F5-928F-42D5-A049-4E63B05E8857}"/>
            </a:ext>
          </a:extLst>
        </xdr:cNvPr>
        <xdr:cNvGrpSpPr/>
      </xdr:nvGrpSpPr>
      <xdr:grpSpPr>
        <a:xfrm>
          <a:off x="11125200" y="6610350"/>
          <a:ext cx="398834" cy="457186"/>
          <a:chOff x="9744075" y="219089"/>
          <a:chExt cx="398834" cy="457186"/>
        </a:xfrm>
      </xdr:grpSpPr>
      <xdr:sp macro="" textlink="">
        <xdr:nvSpPr>
          <xdr:cNvPr id="31" name="Circle: Hollow 30">
            <a:extLst>
              <a:ext uri="{FF2B5EF4-FFF2-40B4-BE49-F238E27FC236}">
                <a16:creationId xmlns:a16="http://schemas.microsoft.com/office/drawing/2014/main" id="{1C23EB3C-D4A5-475F-8B93-B769A2EF15E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CA96D9A2-D0B2-4465-A5D5-4D8C646E85B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8</xdr:col>
      <xdr:colOff>66675</xdr:colOff>
      <xdr:row>27</xdr:row>
      <xdr:rowOff>28575</xdr:rowOff>
    </xdr:from>
    <xdr:to>
      <xdr:col>8</xdr:col>
      <xdr:colOff>465509</xdr:colOff>
      <xdr:row>28</xdr:row>
      <xdr:rowOff>180961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F06AFD5E-CC29-4F9F-9DCE-169D283D2CE7}"/>
            </a:ext>
          </a:extLst>
        </xdr:cNvPr>
        <xdr:cNvGrpSpPr/>
      </xdr:nvGrpSpPr>
      <xdr:grpSpPr>
        <a:xfrm>
          <a:off x="11115675" y="7096125"/>
          <a:ext cx="398834" cy="457186"/>
          <a:chOff x="9744075" y="219089"/>
          <a:chExt cx="398834" cy="457186"/>
        </a:xfrm>
      </xdr:grpSpPr>
      <xdr:sp macro="" textlink="">
        <xdr:nvSpPr>
          <xdr:cNvPr id="42" name="Circle: Hollow 41">
            <a:extLst>
              <a:ext uri="{FF2B5EF4-FFF2-40B4-BE49-F238E27FC236}">
                <a16:creationId xmlns:a16="http://schemas.microsoft.com/office/drawing/2014/main" id="{61FABCF2-6E4B-440F-892C-DA5C084434A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2E623F29-A393-47E8-8A57-CE3B3F58E57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8</xdr:col>
      <xdr:colOff>95250</xdr:colOff>
      <xdr:row>79</xdr:row>
      <xdr:rowOff>38100</xdr:rowOff>
    </xdr:from>
    <xdr:to>
      <xdr:col>8</xdr:col>
      <xdr:colOff>494084</xdr:colOff>
      <xdr:row>81</xdr:row>
      <xdr:rowOff>19036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5B914638-E581-4F40-BE3F-F5B77BB51312}"/>
            </a:ext>
          </a:extLst>
        </xdr:cNvPr>
        <xdr:cNvGrpSpPr/>
      </xdr:nvGrpSpPr>
      <xdr:grpSpPr>
        <a:xfrm>
          <a:off x="11144250" y="20754975"/>
          <a:ext cx="398834" cy="457186"/>
          <a:chOff x="9744075" y="219089"/>
          <a:chExt cx="398834" cy="457186"/>
        </a:xfrm>
      </xdr:grpSpPr>
      <xdr:sp macro="" textlink="">
        <xdr:nvSpPr>
          <xdr:cNvPr id="45" name="Circle: Hollow 44">
            <a:extLst>
              <a:ext uri="{FF2B5EF4-FFF2-40B4-BE49-F238E27FC236}">
                <a16:creationId xmlns:a16="http://schemas.microsoft.com/office/drawing/2014/main" id="{28BD83FF-7B4E-4BC7-8E7D-1B16FF3CEF3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42F1ABBE-9C82-4941-91CB-01F1ECF2DC3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1"/>
  <sheetViews>
    <sheetView tabSelected="1" zoomScaleNormal="100" zoomScaleSheetLayoutView="106" workbookViewId="0">
      <pane ySplit="5" topLeftCell="A6" activePane="bottomLeft" state="frozen"/>
      <selection pane="bottomLeft" activeCell="G26" sqref="G26"/>
    </sheetView>
  </sheetViews>
  <sheetFormatPr defaultRowHeight="18.75" x14ac:dyDescent="0.3"/>
  <cols>
    <col min="1" max="1" width="49.5703125" style="1" customWidth="1"/>
    <col min="2" max="3" width="12.42578125" style="22" bestFit="1" customWidth="1"/>
    <col min="4" max="4" width="11" style="22" bestFit="1" customWidth="1"/>
    <col min="5" max="5" width="11.140625" style="22" customWidth="1"/>
    <col min="6" max="6" width="9.28515625" style="15" customWidth="1"/>
    <col min="7" max="7" width="10.140625" style="15" customWidth="1"/>
    <col min="8" max="8" width="49.7109375" style="1" customWidth="1"/>
    <col min="9" max="9" width="8" style="1" customWidth="1"/>
    <col min="10" max="11" width="9.28515625" style="1" customWidth="1"/>
    <col min="12" max="13" width="9.140625" style="1"/>
    <col min="14" max="19" width="9.140625" style="11"/>
    <col min="20" max="16384" width="9.140625" style="1"/>
  </cols>
  <sheetData>
    <row r="1" spans="1:17" ht="24" customHeight="1" x14ac:dyDescent="0.35">
      <c r="A1" s="68" t="s">
        <v>0</v>
      </c>
      <c r="B1" s="68"/>
      <c r="C1" s="68"/>
      <c r="D1" s="68"/>
      <c r="E1" s="68"/>
      <c r="F1" s="68"/>
      <c r="G1" s="68"/>
      <c r="H1" s="68"/>
      <c r="K1" s="11"/>
    </row>
    <row r="2" spans="1:17" ht="24" customHeight="1" x14ac:dyDescent="0.35">
      <c r="A2" s="68" t="s">
        <v>6</v>
      </c>
      <c r="B2" s="68"/>
      <c r="C2" s="68"/>
      <c r="D2" s="68"/>
      <c r="E2" s="68"/>
      <c r="F2" s="68"/>
      <c r="G2" s="68"/>
      <c r="H2" s="68"/>
    </row>
    <row r="3" spans="1:17" ht="4.5" customHeight="1" x14ac:dyDescent="0.3"/>
    <row r="4" spans="1:17" ht="21" customHeight="1" x14ac:dyDescent="0.3">
      <c r="A4" s="69" t="s">
        <v>1</v>
      </c>
      <c r="B4" s="20">
        <v>2559</v>
      </c>
      <c r="C4" s="20">
        <v>2560</v>
      </c>
      <c r="D4" s="20">
        <v>2561</v>
      </c>
      <c r="E4" s="20">
        <v>2562</v>
      </c>
      <c r="F4" s="20">
        <v>2563</v>
      </c>
      <c r="G4" s="20">
        <v>2564</v>
      </c>
      <c r="H4" s="69" t="s">
        <v>59</v>
      </c>
    </row>
    <row r="5" spans="1:17" ht="21" customHeight="1" x14ac:dyDescent="0.3">
      <c r="A5" s="69"/>
      <c r="B5" s="14" t="s">
        <v>8</v>
      </c>
      <c r="C5" s="14" t="s">
        <v>70</v>
      </c>
      <c r="D5" s="14" t="s">
        <v>71</v>
      </c>
      <c r="E5" s="14" t="s">
        <v>90</v>
      </c>
      <c r="F5" s="21" t="s">
        <v>97</v>
      </c>
      <c r="G5" s="21" t="s">
        <v>129</v>
      </c>
      <c r="H5" s="69"/>
    </row>
    <row r="6" spans="1:17" ht="21" customHeight="1" x14ac:dyDescent="0.3">
      <c r="A6" s="2" t="s">
        <v>2</v>
      </c>
      <c r="B6" s="23">
        <v>0.2</v>
      </c>
      <c r="C6" s="23">
        <v>0.4</v>
      </c>
      <c r="D6" s="23">
        <v>0.4</v>
      </c>
      <c r="E6" s="23">
        <v>0.3</v>
      </c>
      <c r="F6" s="23">
        <v>-0.1</v>
      </c>
      <c r="G6" s="23">
        <v>0.1737009463334033</v>
      </c>
      <c r="H6" s="2" t="s">
        <v>3</v>
      </c>
      <c r="Q6" s="40"/>
    </row>
    <row r="7" spans="1:17" ht="21" customHeight="1" x14ac:dyDescent="0.3">
      <c r="A7" s="3" t="s">
        <v>9</v>
      </c>
      <c r="B7" s="24">
        <v>316.89999999999998</v>
      </c>
      <c r="C7" s="24">
        <v>318.3</v>
      </c>
      <c r="D7" s="24">
        <v>319.7</v>
      </c>
      <c r="E7" s="24">
        <v>320.8</v>
      </c>
      <c r="F7" s="24">
        <v>320.37</v>
      </c>
      <c r="G7" s="24">
        <v>320.92995967410735</v>
      </c>
      <c r="H7" s="3" t="s">
        <v>27</v>
      </c>
      <c r="Q7" s="40"/>
    </row>
    <row r="8" spans="1:17" ht="21" customHeight="1" x14ac:dyDescent="0.3">
      <c r="A8" s="3" t="s">
        <v>85</v>
      </c>
      <c r="B8" s="24">
        <v>93</v>
      </c>
      <c r="C8" s="24">
        <v>93</v>
      </c>
      <c r="D8" s="24">
        <v>92.9</v>
      </c>
      <c r="E8" s="24">
        <v>92.9</v>
      </c>
      <c r="F8" s="24">
        <v>92.48</v>
      </c>
      <c r="G8" s="24">
        <v>92.388062501172357</v>
      </c>
      <c r="H8" s="3" t="s">
        <v>86</v>
      </c>
    </row>
    <row r="9" spans="1:17" ht="21" customHeight="1" x14ac:dyDescent="0.3">
      <c r="A9" s="3" t="s">
        <v>80</v>
      </c>
      <c r="B9" s="24">
        <v>50.6</v>
      </c>
      <c r="C9" s="24">
        <v>68.5</v>
      </c>
      <c r="D9" s="24">
        <v>51.8</v>
      </c>
      <c r="E9" s="24">
        <v>52.4</v>
      </c>
      <c r="F9" s="24">
        <v>53.29</v>
      </c>
      <c r="G9" s="24">
        <v>54.563367228147641</v>
      </c>
      <c r="H9" s="3" t="s">
        <v>28</v>
      </c>
    </row>
    <row r="10" spans="1:17" s="11" customFormat="1" ht="21" customHeight="1" x14ac:dyDescent="0.3">
      <c r="A10" s="3" t="s">
        <v>117</v>
      </c>
      <c r="B10" s="36">
        <v>35.700000000000003</v>
      </c>
      <c r="C10" s="36">
        <v>35.5</v>
      </c>
      <c r="D10" s="36">
        <v>36.799999999999997</v>
      </c>
      <c r="E10" s="36">
        <v>33.9</v>
      </c>
      <c r="F10" s="37" t="s">
        <v>111</v>
      </c>
      <c r="G10" s="37" t="s">
        <v>116</v>
      </c>
      <c r="H10" s="3" t="s">
        <v>98</v>
      </c>
    </row>
    <row r="11" spans="1:17" ht="21" customHeight="1" x14ac:dyDescent="0.3">
      <c r="A11" s="3" t="s">
        <v>106</v>
      </c>
      <c r="B11" s="24">
        <v>9.4</v>
      </c>
      <c r="C11" s="24">
        <v>9.1999999999999993</v>
      </c>
      <c r="D11" s="24">
        <v>9.9</v>
      </c>
      <c r="E11" s="24">
        <v>8.6</v>
      </c>
      <c r="F11" s="24">
        <v>7.97</v>
      </c>
      <c r="G11" s="36">
        <v>7</v>
      </c>
      <c r="H11" s="3" t="s">
        <v>99</v>
      </c>
    </row>
    <row r="12" spans="1:17" ht="21" customHeight="1" x14ac:dyDescent="0.3">
      <c r="A12" s="3" t="s">
        <v>107</v>
      </c>
      <c r="B12" s="24">
        <v>8.3000000000000007</v>
      </c>
      <c r="C12" s="24">
        <v>7.7</v>
      </c>
      <c r="D12" s="24">
        <v>7.3</v>
      </c>
      <c r="E12" s="24">
        <v>8.1</v>
      </c>
      <c r="F12" s="24">
        <v>8.4600000000000009</v>
      </c>
      <c r="G12" s="36">
        <v>8.6999999999999993</v>
      </c>
      <c r="H12" s="3" t="s">
        <v>100</v>
      </c>
    </row>
    <row r="13" spans="1:17" ht="21" customHeight="1" x14ac:dyDescent="0.3">
      <c r="A13" s="3" t="s">
        <v>108</v>
      </c>
      <c r="B13" s="24">
        <v>8.4</v>
      </c>
      <c r="C13" s="24">
        <v>9.3000000000000007</v>
      </c>
      <c r="D13" s="24">
        <v>5.0999999999999996</v>
      </c>
      <c r="E13" s="24">
        <v>7.9</v>
      </c>
      <c r="F13" s="24">
        <v>7.8</v>
      </c>
      <c r="G13" s="36" t="s">
        <v>116</v>
      </c>
      <c r="H13" s="3" t="s">
        <v>101</v>
      </c>
    </row>
    <row r="14" spans="1:17" ht="21" customHeight="1" x14ac:dyDescent="0.3">
      <c r="A14" s="3" t="s">
        <v>109</v>
      </c>
      <c r="B14" s="24">
        <v>26.3</v>
      </c>
      <c r="C14" s="33">
        <v>0</v>
      </c>
      <c r="D14" s="33">
        <v>0</v>
      </c>
      <c r="E14" s="33">
        <v>0</v>
      </c>
      <c r="F14" s="16" t="s">
        <v>116</v>
      </c>
      <c r="G14" s="37" t="s">
        <v>116</v>
      </c>
      <c r="H14" s="3" t="s">
        <v>102</v>
      </c>
    </row>
    <row r="15" spans="1:17" ht="21" customHeight="1" x14ac:dyDescent="0.3">
      <c r="A15" s="3" t="s">
        <v>21</v>
      </c>
      <c r="B15" s="33">
        <v>4823</v>
      </c>
      <c r="C15" s="33">
        <v>4287</v>
      </c>
      <c r="D15" s="33">
        <v>4052</v>
      </c>
      <c r="E15" s="33">
        <v>3792</v>
      </c>
      <c r="F15" s="33">
        <v>3924</v>
      </c>
      <c r="G15" s="38">
        <v>2834</v>
      </c>
      <c r="H15" s="3" t="s">
        <v>89</v>
      </c>
    </row>
    <row r="16" spans="1:17" ht="21" customHeight="1" x14ac:dyDescent="0.3">
      <c r="A16" s="3" t="s">
        <v>12</v>
      </c>
      <c r="B16" s="24">
        <v>1.2</v>
      </c>
      <c r="C16" s="24">
        <v>1.6</v>
      </c>
      <c r="D16" s="24">
        <v>1.4</v>
      </c>
      <c r="E16" s="24">
        <v>1.4</v>
      </c>
      <c r="F16" s="24">
        <f>+(9263*100)/494133</f>
        <v>1.87459651551303</v>
      </c>
      <c r="G16" s="36">
        <v>2</v>
      </c>
      <c r="H16" s="3" t="s">
        <v>29</v>
      </c>
    </row>
    <row r="17" spans="1:10" ht="21" customHeight="1" x14ac:dyDescent="0.3">
      <c r="A17" s="3" t="s">
        <v>13</v>
      </c>
      <c r="B17" s="24">
        <v>66.099999999999994</v>
      </c>
      <c r="C17" s="24">
        <v>63.6</v>
      </c>
      <c r="D17" s="24">
        <v>65.599999999999994</v>
      </c>
      <c r="E17" s="24">
        <v>66.7</v>
      </c>
      <c r="F17" s="24">
        <f>+(490667*100)/741731</f>
        <v>66.151610219877554</v>
      </c>
      <c r="G17" s="36">
        <v>64.968649714789194</v>
      </c>
      <c r="H17" s="3" t="s">
        <v>30</v>
      </c>
    </row>
    <row r="18" spans="1:10" ht="21" customHeight="1" x14ac:dyDescent="0.3">
      <c r="A18" s="3" t="s">
        <v>14</v>
      </c>
      <c r="B18" s="24">
        <v>-1.7</v>
      </c>
      <c r="C18" s="24">
        <v>-3.6</v>
      </c>
      <c r="D18" s="24">
        <v>3.2</v>
      </c>
      <c r="E18" s="24">
        <v>1.7</v>
      </c>
      <c r="F18" s="24">
        <f>(490667-494133)*100/494133</f>
        <v>-0.70143058650201462</v>
      </c>
      <c r="G18" s="36">
        <v>1.7184770934258877</v>
      </c>
      <c r="H18" s="3" t="s">
        <v>31</v>
      </c>
    </row>
    <row r="19" spans="1:10" ht="21" customHeight="1" x14ac:dyDescent="0.3">
      <c r="A19" s="3" t="s">
        <v>15</v>
      </c>
      <c r="B19" s="24">
        <v>67.3</v>
      </c>
      <c r="C19" s="24">
        <v>64.7</v>
      </c>
      <c r="D19" s="24">
        <v>66.5</v>
      </c>
      <c r="E19" s="24">
        <v>67.7</v>
      </c>
      <c r="F19" s="24">
        <f>500094*100/741731</f>
        <v>67.422556155803122</v>
      </c>
      <c r="G19" s="36">
        <v>66.447380829846225</v>
      </c>
      <c r="H19" s="3" t="s">
        <v>32</v>
      </c>
    </row>
    <row r="20" spans="1:10" ht="21" customHeight="1" x14ac:dyDescent="0.3">
      <c r="A20" s="3" t="s">
        <v>16</v>
      </c>
      <c r="B20" s="33">
        <v>300</v>
      </c>
      <c r="C20" s="33">
        <v>308</v>
      </c>
      <c r="D20" s="33">
        <v>320</v>
      </c>
      <c r="E20" s="33">
        <v>320</v>
      </c>
      <c r="F20" s="33">
        <v>325</v>
      </c>
      <c r="G20" s="38"/>
      <c r="H20" s="3" t="s">
        <v>33</v>
      </c>
    </row>
    <row r="21" spans="1:10" ht="21" customHeight="1" x14ac:dyDescent="0.3">
      <c r="A21" s="3" t="s">
        <v>17</v>
      </c>
      <c r="B21" s="24">
        <v>88</v>
      </c>
      <c r="C21" s="24">
        <v>106.1</v>
      </c>
      <c r="D21" s="24">
        <v>98.3</v>
      </c>
      <c r="E21" s="24">
        <v>91</v>
      </c>
      <c r="F21" s="24">
        <f>9561*100/(10466-3)</f>
        <v>91.379145560546689</v>
      </c>
      <c r="G21" s="36"/>
      <c r="H21" s="3" t="s">
        <v>34</v>
      </c>
    </row>
    <row r="22" spans="1:10" ht="21" customHeight="1" x14ac:dyDescent="0.3">
      <c r="A22" s="3" t="s">
        <v>87</v>
      </c>
      <c r="B22" s="24"/>
      <c r="C22" s="24"/>
      <c r="D22" s="24"/>
      <c r="E22" s="24"/>
      <c r="F22" s="19"/>
      <c r="G22" s="46"/>
      <c r="H22" s="3" t="s">
        <v>88</v>
      </c>
      <c r="J22" s="35"/>
    </row>
    <row r="23" spans="1:10" ht="21" customHeight="1" x14ac:dyDescent="0.3">
      <c r="A23" s="3" t="s">
        <v>18</v>
      </c>
      <c r="B23" s="24" t="s">
        <v>110</v>
      </c>
      <c r="C23" s="24" t="s">
        <v>112</v>
      </c>
      <c r="D23" s="24" t="s">
        <v>113</v>
      </c>
      <c r="E23" s="24" t="s">
        <v>114</v>
      </c>
      <c r="F23" s="24" t="s">
        <v>115</v>
      </c>
      <c r="G23" s="36" t="s">
        <v>113</v>
      </c>
      <c r="H23" s="3" t="s">
        <v>35</v>
      </c>
    </row>
    <row r="24" spans="1:10" ht="21" customHeight="1" x14ac:dyDescent="0.3">
      <c r="A24" s="3" t="s">
        <v>19</v>
      </c>
      <c r="B24" s="24" t="s">
        <v>110</v>
      </c>
      <c r="C24" s="24" t="s">
        <v>110</v>
      </c>
      <c r="D24" s="24" t="s">
        <v>110</v>
      </c>
      <c r="E24" s="24" t="s">
        <v>110</v>
      </c>
      <c r="F24" s="24" t="s">
        <v>114</v>
      </c>
      <c r="G24" s="36" t="s">
        <v>140</v>
      </c>
      <c r="H24" s="3" t="s">
        <v>36</v>
      </c>
    </row>
    <row r="25" spans="1:10" s="11" customFormat="1" ht="21" customHeight="1" x14ac:dyDescent="0.3">
      <c r="A25" s="3" t="s">
        <v>20</v>
      </c>
      <c r="B25" s="36">
        <v>74.8</v>
      </c>
      <c r="C25" s="36">
        <v>91.7</v>
      </c>
      <c r="D25" s="36">
        <v>83.7</v>
      </c>
      <c r="E25" s="36">
        <v>83</v>
      </c>
      <c r="F25" s="36">
        <f>123115/172702*100</f>
        <v>71.287535755231559</v>
      </c>
      <c r="G25" s="36" t="s">
        <v>116</v>
      </c>
      <c r="H25" s="3" t="s">
        <v>37</v>
      </c>
    </row>
    <row r="26" spans="1:10" ht="21" customHeight="1" x14ac:dyDescent="0.3">
      <c r="A26" s="3"/>
      <c r="B26" s="24"/>
      <c r="C26" s="24"/>
      <c r="D26" s="24"/>
      <c r="E26" s="24"/>
      <c r="F26" s="16"/>
      <c r="G26" s="16"/>
      <c r="H26" s="3"/>
    </row>
    <row r="27" spans="1:10" ht="21" customHeight="1" x14ac:dyDescent="0.3">
      <c r="A27" s="9"/>
      <c r="B27" s="25"/>
      <c r="C27" s="25"/>
      <c r="D27" s="25"/>
      <c r="E27" s="25"/>
      <c r="F27" s="17"/>
      <c r="G27" s="17"/>
      <c r="H27" s="9"/>
    </row>
    <row r="28" spans="1:10" ht="24" customHeight="1" x14ac:dyDescent="0.35">
      <c r="A28" s="68" t="s">
        <v>5</v>
      </c>
      <c r="B28" s="68"/>
      <c r="C28" s="68"/>
      <c r="D28" s="68"/>
      <c r="E28" s="68"/>
      <c r="F28" s="68"/>
      <c r="G28" s="68"/>
      <c r="H28" s="68"/>
    </row>
    <row r="29" spans="1:10" ht="24" customHeight="1" x14ac:dyDescent="0.35">
      <c r="A29" s="68" t="s">
        <v>7</v>
      </c>
      <c r="B29" s="68"/>
      <c r="C29" s="68"/>
      <c r="D29" s="68"/>
      <c r="E29" s="68"/>
      <c r="F29" s="68"/>
      <c r="G29" s="68"/>
      <c r="H29" s="68"/>
    </row>
    <row r="30" spans="1:10" ht="4.5" customHeight="1" x14ac:dyDescent="0.3"/>
    <row r="31" spans="1:10" ht="21" customHeight="1" x14ac:dyDescent="0.3">
      <c r="A31" s="69" t="s">
        <v>1</v>
      </c>
      <c r="B31" s="20">
        <v>2559</v>
      </c>
      <c r="C31" s="20">
        <v>2560</v>
      </c>
      <c r="D31" s="20">
        <v>2561</v>
      </c>
      <c r="E31" s="20">
        <v>2562</v>
      </c>
      <c r="F31" s="20">
        <v>2563</v>
      </c>
      <c r="G31" s="20">
        <v>2564</v>
      </c>
      <c r="H31" s="69" t="s">
        <v>4</v>
      </c>
    </row>
    <row r="32" spans="1:10" ht="21" customHeight="1" x14ac:dyDescent="0.3">
      <c r="A32" s="69"/>
      <c r="B32" s="14" t="s">
        <v>8</v>
      </c>
      <c r="C32" s="14" t="s">
        <v>70</v>
      </c>
      <c r="D32" s="14" t="s">
        <v>71</v>
      </c>
      <c r="E32" s="14" t="s">
        <v>90</v>
      </c>
      <c r="F32" s="21" t="s">
        <v>97</v>
      </c>
      <c r="G32" s="21" t="s">
        <v>129</v>
      </c>
      <c r="H32" s="69"/>
    </row>
    <row r="33" spans="1:8" s="11" customFormat="1" ht="21" customHeight="1" x14ac:dyDescent="0.3">
      <c r="A33" s="3" t="s">
        <v>26</v>
      </c>
      <c r="B33" s="38">
        <v>0</v>
      </c>
      <c r="C33" s="38">
        <v>10206</v>
      </c>
      <c r="D33" s="38">
        <v>0</v>
      </c>
      <c r="E33" s="38">
        <v>9948</v>
      </c>
      <c r="F33" s="37" t="s">
        <v>116</v>
      </c>
      <c r="G33" s="45">
        <v>10443</v>
      </c>
      <c r="H33" s="3" t="s">
        <v>38</v>
      </c>
    </row>
    <row r="34" spans="1:8" s="11" customFormat="1" ht="21" customHeight="1" x14ac:dyDescent="0.3">
      <c r="A34" s="3" t="s">
        <v>25</v>
      </c>
      <c r="B34" s="38">
        <v>8028</v>
      </c>
      <c r="C34" s="38">
        <v>8433</v>
      </c>
      <c r="D34" s="38">
        <v>7644</v>
      </c>
      <c r="E34" s="38">
        <v>7948</v>
      </c>
      <c r="F34" s="38">
        <v>6490</v>
      </c>
      <c r="G34" s="45">
        <v>8418.9</v>
      </c>
      <c r="H34" s="3" t="s">
        <v>39</v>
      </c>
    </row>
    <row r="35" spans="1:8" ht="21" customHeight="1" x14ac:dyDescent="0.3">
      <c r="A35" s="5" t="s">
        <v>93</v>
      </c>
      <c r="B35" s="24">
        <v>4.5</v>
      </c>
      <c r="C35" s="24">
        <v>1.6</v>
      </c>
      <c r="D35" s="24">
        <v>1.7</v>
      </c>
      <c r="E35" s="34">
        <f>(399621-412773)*100/412773</f>
        <v>-3.1862549149290289</v>
      </c>
      <c r="F35" s="16">
        <v>-1.8011463409821833</v>
      </c>
      <c r="G35" s="16" t="s">
        <v>111</v>
      </c>
      <c r="H35" s="5" t="s">
        <v>58</v>
      </c>
    </row>
    <row r="36" spans="1:8" ht="21" customHeight="1" x14ac:dyDescent="0.3">
      <c r="A36" s="5" t="s">
        <v>94</v>
      </c>
      <c r="B36" s="33">
        <v>444354</v>
      </c>
      <c r="C36" s="33">
        <v>449504</v>
      </c>
      <c r="D36" s="33">
        <v>460226</v>
      </c>
      <c r="E36" s="33">
        <v>445580</v>
      </c>
      <c r="F36" s="33">
        <v>436363</v>
      </c>
      <c r="G36" s="33" t="s">
        <v>111</v>
      </c>
      <c r="H36" s="5" t="s">
        <v>60</v>
      </c>
    </row>
    <row r="37" spans="1:8" ht="21" customHeight="1" x14ac:dyDescent="0.3">
      <c r="A37" s="3" t="s">
        <v>24</v>
      </c>
      <c r="B37" s="24">
        <v>73.7</v>
      </c>
      <c r="C37" s="24">
        <v>73.8</v>
      </c>
      <c r="D37" s="24">
        <v>73.8</v>
      </c>
      <c r="E37" s="24">
        <f>1178616*100/1597900</f>
        <v>73.760310407409719</v>
      </c>
      <c r="F37" s="16">
        <v>73.159021215345149</v>
      </c>
      <c r="G37" s="16" t="s">
        <v>111</v>
      </c>
      <c r="H37" s="5" t="s">
        <v>40</v>
      </c>
    </row>
    <row r="38" spans="1:8" ht="21" customHeight="1" x14ac:dyDescent="0.3">
      <c r="A38" s="3" t="s">
        <v>83</v>
      </c>
      <c r="B38" s="24"/>
      <c r="C38" s="24"/>
      <c r="D38" s="24"/>
      <c r="E38" s="24"/>
      <c r="F38" s="16"/>
      <c r="G38" s="16"/>
      <c r="H38" s="3" t="s">
        <v>81</v>
      </c>
    </row>
    <row r="39" spans="1:8" ht="21" customHeight="1" x14ac:dyDescent="0.3">
      <c r="A39" s="3" t="s">
        <v>84</v>
      </c>
      <c r="B39" s="24">
        <v>8.1</v>
      </c>
      <c r="C39" s="24">
        <v>-3.9</v>
      </c>
      <c r="D39" s="24">
        <v>9.8000000000000007</v>
      </c>
      <c r="E39" s="24">
        <v>8.6999999999999993</v>
      </c>
      <c r="F39" s="24">
        <f>(505623-479809)*100/479809</f>
        <v>5.3800574812060633</v>
      </c>
      <c r="G39" s="24">
        <v>5.3263004254157744</v>
      </c>
      <c r="H39" s="3" t="s">
        <v>82</v>
      </c>
    </row>
    <row r="40" spans="1:8" ht="21" customHeight="1" x14ac:dyDescent="0.3">
      <c r="A40" s="3" t="s">
        <v>23</v>
      </c>
      <c r="B40" s="24">
        <v>30.5</v>
      </c>
      <c r="C40" s="24">
        <v>27.1</v>
      </c>
      <c r="D40" s="24">
        <v>22.7</v>
      </c>
      <c r="E40" s="24" t="s">
        <v>111</v>
      </c>
      <c r="F40" s="16">
        <f>50660*100/274864</f>
        <v>18.430933116013737</v>
      </c>
      <c r="G40" s="16">
        <v>27.595698609021174</v>
      </c>
      <c r="H40" s="3" t="s">
        <v>41</v>
      </c>
    </row>
    <row r="41" spans="1:8" ht="21" customHeight="1" x14ac:dyDescent="0.3">
      <c r="A41" s="3" t="s">
        <v>61</v>
      </c>
      <c r="B41" s="24">
        <v>76.8</v>
      </c>
      <c r="C41" s="24">
        <v>79.3</v>
      </c>
      <c r="D41" s="24">
        <v>80.3</v>
      </c>
      <c r="E41" s="24" t="s">
        <v>111</v>
      </c>
      <c r="F41" s="24">
        <f>241076*100/274864</f>
        <v>87.707375283776699</v>
      </c>
      <c r="G41" s="24">
        <v>90.146065766294768</v>
      </c>
      <c r="H41" s="3" t="s">
        <v>42</v>
      </c>
    </row>
    <row r="42" spans="1:8" ht="21" customHeight="1" x14ac:dyDescent="0.3">
      <c r="A42" s="3" t="s">
        <v>22</v>
      </c>
      <c r="B42" s="24">
        <v>5.8</v>
      </c>
      <c r="C42" s="24">
        <v>3.5</v>
      </c>
      <c r="D42" s="24">
        <v>3.3</v>
      </c>
      <c r="E42" s="24" t="s">
        <v>111</v>
      </c>
      <c r="F42" s="24">
        <f>11269*100/274864</f>
        <v>4.0998457418941729</v>
      </c>
      <c r="G42" s="24" t="s">
        <v>116</v>
      </c>
      <c r="H42" s="3" t="s">
        <v>43</v>
      </c>
    </row>
    <row r="43" spans="1:8" ht="21" customHeight="1" x14ac:dyDescent="0.3">
      <c r="A43" s="3" t="s">
        <v>64</v>
      </c>
      <c r="B43" s="24"/>
      <c r="C43" s="24"/>
      <c r="D43" s="24"/>
      <c r="E43" s="24"/>
      <c r="F43" s="16"/>
      <c r="G43" s="16"/>
      <c r="H43" s="3" t="s">
        <v>67</v>
      </c>
    </row>
    <row r="44" spans="1:8" ht="21" customHeight="1" x14ac:dyDescent="0.3">
      <c r="A44" s="3" t="s">
        <v>63</v>
      </c>
      <c r="B44" s="24">
        <v>33.799999999999997</v>
      </c>
      <c r="C44" s="24">
        <v>31.1</v>
      </c>
      <c r="D44" s="24">
        <v>28.8</v>
      </c>
      <c r="E44" s="24">
        <f>205736*100/816486</f>
        <v>25.19773762195555</v>
      </c>
      <c r="F44" s="24">
        <f>218325*100/815562</f>
        <v>26.769883834705393</v>
      </c>
      <c r="G44" s="24" t="s">
        <v>116</v>
      </c>
      <c r="H44" s="3" t="s">
        <v>66</v>
      </c>
    </row>
    <row r="45" spans="1:8" ht="21" customHeight="1" x14ac:dyDescent="0.3">
      <c r="A45" s="3" t="s">
        <v>62</v>
      </c>
      <c r="B45" s="24"/>
      <c r="C45" s="24"/>
      <c r="D45" s="24"/>
      <c r="E45" s="24"/>
      <c r="F45" s="16"/>
      <c r="G45" s="16"/>
      <c r="H45" s="3" t="s">
        <v>68</v>
      </c>
    </row>
    <row r="46" spans="1:8" ht="21.75" x14ac:dyDescent="0.3">
      <c r="A46" s="4" t="s">
        <v>63</v>
      </c>
      <c r="B46" s="24">
        <v>62.2</v>
      </c>
      <c r="C46" s="24">
        <v>65.400000000000006</v>
      </c>
      <c r="D46" s="24">
        <v>66.599999999999994</v>
      </c>
      <c r="E46" s="24">
        <f>652189*100/816486</f>
        <v>79.877548420915971</v>
      </c>
      <c r="F46" s="24">
        <f>671739*100/815562</f>
        <v>82.365166596776206</v>
      </c>
      <c r="G46" s="24">
        <v>86.22</v>
      </c>
      <c r="H46" s="3" t="s">
        <v>66</v>
      </c>
    </row>
    <row r="47" spans="1:8" x14ac:dyDescent="0.3">
      <c r="A47" s="3" t="s">
        <v>69</v>
      </c>
      <c r="B47" s="24"/>
      <c r="C47" s="24"/>
      <c r="D47" s="24"/>
      <c r="E47" s="24"/>
      <c r="F47" s="16"/>
      <c r="G47" s="16"/>
      <c r="H47" s="3" t="s">
        <v>65</v>
      </c>
    </row>
    <row r="48" spans="1:8" ht="21.75" x14ac:dyDescent="0.3">
      <c r="A48" s="3" t="s">
        <v>63</v>
      </c>
      <c r="B48" s="24">
        <v>86.7</v>
      </c>
      <c r="C48" s="24">
        <v>90.8</v>
      </c>
      <c r="D48" s="24">
        <v>92</v>
      </c>
      <c r="E48" s="24" t="s">
        <v>111</v>
      </c>
      <c r="F48" s="24">
        <f>771745*100/815562</f>
        <v>94.627385778150526</v>
      </c>
      <c r="G48" s="24">
        <v>88.47</v>
      </c>
      <c r="H48" s="3" t="s">
        <v>49</v>
      </c>
    </row>
    <row r="49" spans="1:8" ht="21.75" x14ac:dyDescent="0.3">
      <c r="A49" s="3" t="s">
        <v>78</v>
      </c>
      <c r="B49" s="24">
        <v>5.7</v>
      </c>
      <c r="C49" s="24">
        <v>10.4</v>
      </c>
      <c r="D49" s="24">
        <v>12.5</v>
      </c>
      <c r="E49" s="24">
        <f>+(19153.92-19016.22)/19016.22*100</f>
        <v>0.72411867342719571</v>
      </c>
      <c r="F49" s="24">
        <v>-66.687602328922736</v>
      </c>
      <c r="G49" s="16" t="s">
        <v>110</v>
      </c>
      <c r="H49" s="3" t="s">
        <v>79</v>
      </c>
    </row>
    <row r="50" spans="1:8" ht="21.75" x14ac:dyDescent="0.3">
      <c r="A50" s="3" t="s">
        <v>75</v>
      </c>
      <c r="B50" s="24">
        <v>2.7</v>
      </c>
      <c r="C50" s="24">
        <v>3.5</v>
      </c>
      <c r="D50" s="24">
        <v>5.7</v>
      </c>
      <c r="E50" s="24">
        <f>(2025.9-1993.09)/1993.09*100</f>
        <v>1.646187578082283</v>
      </c>
      <c r="F50" s="24">
        <v>-46.09</v>
      </c>
      <c r="G50" s="16" t="s">
        <v>110</v>
      </c>
      <c r="H50" s="3" t="s">
        <v>50</v>
      </c>
    </row>
    <row r="51" spans="1:8" x14ac:dyDescent="0.3">
      <c r="A51" s="3" t="s">
        <v>76</v>
      </c>
      <c r="B51" s="24"/>
      <c r="C51" s="24"/>
      <c r="D51" s="24"/>
      <c r="E51" s="24"/>
      <c r="F51" s="16"/>
      <c r="G51" s="16"/>
      <c r="H51" s="3" t="s">
        <v>45</v>
      </c>
    </row>
    <row r="52" spans="1:8" ht="21.75" x14ac:dyDescent="0.3">
      <c r="A52" s="3" t="s">
        <v>48</v>
      </c>
      <c r="B52" s="24">
        <v>0.6</v>
      </c>
      <c r="C52" s="24">
        <v>3</v>
      </c>
      <c r="D52" s="24">
        <v>3.9</v>
      </c>
      <c r="E52" s="24">
        <f>+(3301.53-3259.1)/3259.1*100</f>
        <v>1.3018931606885427</v>
      </c>
      <c r="F52" s="24">
        <v>-83.98</v>
      </c>
      <c r="G52" s="16" t="s">
        <v>110</v>
      </c>
      <c r="H52" s="3" t="s">
        <v>51</v>
      </c>
    </row>
    <row r="53" spans="1:8" ht="21.75" x14ac:dyDescent="0.3">
      <c r="A53" s="3" t="s">
        <v>77</v>
      </c>
      <c r="B53" s="24">
        <v>4.3</v>
      </c>
      <c r="C53" s="24">
        <v>6.6</v>
      </c>
      <c r="D53" s="24">
        <v>4</v>
      </c>
      <c r="E53" s="24">
        <v>4.7</v>
      </c>
      <c r="F53" s="24">
        <f>+(9154-8658)*100/8658</f>
        <v>5.728805728805729</v>
      </c>
      <c r="G53" s="24">
        <v>1.7915665282936422</v>
      </c>
      <c r="H53" s="5" t="s">
        <v>52</v>
      </c>
    </row>
    <row r="54" spans="1:8" ht="21.75" x14ac:dyDescent="0.3">
      <c r="A54" s="9" t="s">
        <v>95</v>
      </c>
      <c r="B54" s="25">
        <v>0</v>
      </c>
      <c r="C54" s="25">
        <v>0</v>
      </c>
      <c r="D54" s="25">
        <v>0</v>
      </c>
      <c r="E54" s="25">
        <v>0</v>
      </c>
      <c r="F54" s="17" t="s">
        <v>116</v>
      </c>
      <c r="G54" s="17" t="s">
        <v>116</v>
      </c>
      <c r="H54" s="10" t="s">
        <v>96</v>
      </c>
    </row>
    <row r="55" spans="1:8" ht="24" customHeight="1" x14ac:dyDescent="0.35">
      <c r="A55" s="68" t="s">
        <v>5</v>
      </c>
      <c r="B55" s="68"/>
      <c r="C55" s="68"/>
      <c r="D55" s="68"/>
      <c r="E55" s="68"/>
      <c r="F55" s="68"/>
      <c r="G55" s="68"/>
      <c r="H55" s="68"/>
    </row>
    <row r="56" spans="1:8" ht="24" customHeight="1" x14ac:dyDescent="0.35">
      <c r="A56" s="68" t="s">
        <v>7</v>
      </c>
      <c r="B56" s="68"/>
      <c r="C56" s="68"/>
      <c r="D56" s="68"/>
      <c r="E56" s="68"/>
      <c r="F56" s="68"/>
      <c r="G56" s="68"/>
      <c r="H56" s="68"/>
    </row>
    <row r="57" spans="1:8" ht="4.5" customHeight="1" x14ac:dyDescent="0.3"/>
    <row r="58" spans="1:8" ht="21" customHeight="1" x14ac:dyDescent="0.3">
      <c r="A58" s="62" t="s">
        <v>1</v>
      </c>
      <c r="B58" s="63"/>
      <c r="C58" s="63"/>
      <c r="D58" s="26"/>
      <c r="E58" s="63" t="s">
        <v>59</v>
      </c>
      <c r="F58" s="63"/>
      <c r="G58" s="63"/>
      <c r="H58" s="66"/>
    </row>
    <row r="59" spans="1:8" ht="21" customHeight="1" x14ac:dyDescent="0.3">
      <c r="A59" s="64"/>
      <c r="B59" s="65"/>
      <c r="C59" s="65"/>
      <c r="D59" s="27"/>
      <c r="E59" s="65"/>
      <c r="F59" s="65"/>
      <c r="G59" s="65"/>
      <c r="H59" s="67"/>
    </row>
    <row r="60" spans="1:8" ht="21.75" customHeight="1" x14ac:dyDescent="0.3">
      <c r="A60" s="59" t="s">
        <v>72</v>
      </c>
      <c r="B60" s="60"/>
      <c r="C60" s="60"/>
      <c r="D60" s="28"/>
      <c r="E60" s="55" t="s">
        <v>74</v>
      </c>
      <c r="F60" s="55"/>
      <c r="G60" s="55"/>
      <c r="H60" s="56"/>
    </row>
    <row r="61" spans="1:8" ht="21.75" customHeight="1" x14ac:dyDescent="0.3">
      <c r="A61" s="13"/>
      <c r="B61" s="29"/>
      <c r="C61" s="29"/>
      <c r="D61" s="30"/>
      <c r="E61" s="57" t="s">
        <v>73</v>
      </c>
      <c r="F61" s="57"/>
      <c r="G61" s="57"/>
      <c r="H61" s="58"/>
    </row>
    <row r="62" spans="1:8" ht="21.75" customHeight="1" x14ac:dyDescent="0.3">
      <c r="A62" s="61" t="s">
        <v>10</v>
      </c>
      <c r="B62" s="57"/>
      <c r="C62" s="57"/>
      <c r="D62" s="30"/>
      <c r="E62" s="57" t="s">
        <v>11</v>
      </c>
      <c r="F62" s="57"/>
      <c r="G62" s="57"/>
      <c r="H62" s="58"/>
    </row>
    <row r="63" spans="1:8" ht="21.75" customHeight="1" x14ac:dyDescent="0.3">
      <c r="A63" s="12" t="s">
        <v>118</v>
      </c>
      <c r="B63" s="31"/>
      <c r="C63" s="31"/>
      <c r="D63" s="30"/>
      <c r="E63" s="39" t="s">
        <v>123</v>
      </c>
      <c r="F63" s="18"/>
      <c r="G63" s="18"/>
      <c r="H63" s="6"/>
    </row>
    <row r="64" spans="1:8" ht="21.75" customHeight="1" x14ac:dyDescent="0.3">
      <c r="A64" s="12" t="s">
        <v>44</v>
      </c>
      <c r="B64" s="31"/>
      <c r="C64" s="31"/>
      <c r="D64" s="30"/>
      <c r="E64" s="39" t="s">
        <v>56</v>
      </c>
      <c r="F64" s="18"/>
      <c r="G64" s="18"/>
      <c r="H64" s="6"/>
    </row>
    <row r="65" spans="1:8" ht="21.75" customHeight="1" x14ac:dyDescent="0.3">
      <c r="A65" s="12" t="s">
        <v>119</v>
      </c>
      <c r="B65" s="31"/>
      <c r="C65" s="31"/>
      <c r="D65" s="30"/>
      <c r="E65" s="39" t="s">
        <v>124</v>
      </c>
      <c r="F65" s="18"/>
      <c r="G65" s="18"/>
      <c r="H65" s="6"/>
    </row>
    <row r="66" spans="1:8" ht="21.75" customHeight="1" x14ac:dyDescent="0.3">
      <c r="A66" s="12" t="s">
        <v>91</v>
      </c>
      <c r="B66" s="31"/>
      <c r="C66" s="31"/>
      <c r="D66" s="30"/>
      <c r="E66" s="39" t="s">
        <v>92</v>
      </c>
      <c r="F66" s="18"/>
      <c r="G66" s="18"/>
      <c r="H66" s="6"/>
    </row>
    <row r="67" spans="1:8" ht="21.75" customHeight="1" x14ac:dyDescent="0.3">
      <c r="A67" s="7" t="s">
        <v>120</v>
      </c>
      <c r="B67" s="31"/>
      <c r="C67" s="31"/>
      <c r="D67" s="30"/>
      <c r="E67" s="39" t="s">
        <v>125</v>
      </c>
      <c r="F67" s="18"/>
      <c r="G67" s="18"/>
      <c r="H67" s="8"/>
    </row>
    <row r="68" spans="1:8" ht="21.75" customHeight="1" x14ac:dyDescent="0.3">
      <c r="A68" s="13"/>
      <c r="B68" s="31"/>
      <c r="C68" s="31"/>
      <c r="D68" s="30"/>
      <c r="E68" s="39" t="s">
        <v>57</v>
      </c>
      <c r="F68" s="18"/>
      <c r="G68" s="18"/>
      <c r="H68" s="8"/>
    </row>
    <row r="69" spans="1:8" ht="21.75" customHeight="1" x14ac:dyDescent="0.3">
      <c r="A69" s="7" t="s">
        <v>103</v>
      </c>
      <c r="B69" s="31"/>
      <c r="C69" s="31"/>
      <c r="D69" s="30"/>
      <c r="E69" s="39" t="s">
        <v>104</v>
      </c>
      <c r="F69" s="18"/>
      <c r="G69" s="18"/>
      <c r="H69" s="8"/>
    </row>
    <row r="70" spans="1:8" ht="21.75" customHeight="1" x14ac:dyDescent="0.3">
      <c r="A70" s="7" t="s">
        <v>46</v>
      </c>
      <c r="B70" s="31"/>
      <c r="C70" s="31"/>
      <c r="D70" s="30"/>
      <c r="E70" s="39" t="s">
        <v>47</v>
      </c>
      <c r="F70" s="18"/>
      <c r="G70" s="18"/>
      <c r="H70" s="8"/>
    </row>
    <row r="71" spans="1:8" ht="21.75" customHeight="1" x14ac:dyDescent="0.3">
      <c r="A71" s="7" t="s">
        <v>121</v>
      </c>
      <c r="B71" s="31"/>
      <c r="C71" s="31"/>
      <c r="D71" s="30"/>
      <c r="E71" s="39" t="s">
        <v>126</v>
      </c>
      <c r="F71" s="18"/>
      <c r="G71" s="18"/>
      <c r="H71" s="8"/>
    </row>
    <row r="72" spans="1:8" ht="21.75" customHeight="1" x14ac:dyDescent="0.3">
      <c r="A72" s="7" t="s">
        <v>53</v>
      </c>
      <c r="B72" s="31"/>
      <c r="C72" s="31"/>
      <c r="D72" s="30"/>
      <c r="E72" s="39" t="s">
        <v>127</v>
      </c>
      <c r="F72" s="18"/>
      <c r="G72" s="18"/>
      <c r="H72" s="8"/>
    </row>
    <row r="73" spans="1:8" ht="21.75" customHeight="1" x14ac:dyDescent="0.3">
      <c r="A73" s="13"/>
      <c r="B73" s="31"/>
      <c r="C73" s="31"/>
      <c r="D73" s="30"/>
      <c r="E73" s="39" t="s">
        <v>105</v>
      </c>
      <c r="F73" s="18"/>
      <c r="G73" s="18"/>
      <c r="H73" s="8"/>
    </row>
    <row r="74" spans="1:8" ht="21.75" customHeight="1" x14ac:dyDescent="0.3">
      <c r="A74" s="7" t="s">
        <v>54</v>
      </c>
      <c r="B74" s="31"/>
      <c r="C74" s="31"/>
      <c r="D74" s="30"/>
      <c r="E74" s="39" t="s">
        <v>55</v>
      </c>
      <c r="F74" s="18"/>
      <c r="G74" s="18"/>
      <c r="H74" s="8"/>
    </row>
    <row r="75" spans="1:8" ht="21.75" customHeight="1" x14ac:dyDescent="0.3">
      <c r="A75" s="7" t="s">
        <v>122</v>
      </c>
      <c r="B75" s="31"/>
      <c r="C75" s="31"/>
      <c r="D75" s="30"/>
      <c r="E75" s="39" t="s">
        <v>128</v>
      </c>
      <c r="F75" s="18"/>
      <c r="G75" s="18"/>
      <c r="H75" s="8"/>
    </row>
    <row r="76" spans="1:8" x14ac:dyDescent="0.3">
      <c r="A76" s="7"/>
      <c r="B76" s="31"/>
      <c r="C76" s="31"/>
      <c r="D76" s="30"/>
      <c r="E76" s="31"/>
      <c r="F76" s="18"/>
      <c r="G76" s="18"/>
      <c r="H76" s="8"/>
    </row>
    <row r="77" spans="1:8" x14ac:dyDescent="0.3">
      <c r="A77" s="51"/>
      <c r="B77" s="52"/>
      <c r="C77" s="52"/>
      <c r="D77" s="30"/>
      <c r="E77" s="47"/>
      <c r="F77" s="47"/>
      <c r="G77" s="47"/>
      <c r="H77" s="48"/>
    </row>
    <row r="78" spans="1:8" x14ac:dyDescent="0.3">
      <c r="A78" s="51"/>
      <c r="B78" s="52"/>
      <c r="C78" s="52"/>
      <c r="D78" s="30"/>
      <c r="E78" s="47"/>
      <c r="F78" s="47"/>
      <c r="G78" s="47"/>
      <c r="H78" s="48"/>
    </row>
    <row r="79" spans="1:8" x14ac:dyDescent="0.3">
      <c r="A79" s="51"/>
      <c r="B79" s="52"/>
      <c r="C79" s="52"/>
      <c r="D79" s="30"/>
      <c r="E79" s="47"/>
      <c r="F79" s="47"/>
      <c r="G79" s="47"/>
      <c r="H79" s="48"/>
    </row>
    <row r="80" spans="1:8" x14ac:dyDescent="0.3">
      <c r="A80" s="51"/>
      <c r="B80" s="52"/>
      <c r="C80" s="52"/>
      <c r="D80" s="30"/>
      <c r="E80" s="47"/>
      <c r="F80" s="47"/>
      <c r="G80" s="47"/>
      <c r="H80" s="48"/>
    </row>
    <row r="81" spans="1:8" x14ac:dyDescent="0.3">
      <c r="A81" s="53"/>
      <c r="B81" s="54"/>
      <c r="C81" s="54"/>
      <c r="D81" s="32"/>
      <c r="E81" s="49"/>
      <c r="F81" s="49"/>
      <c r="G81" s="49"/>
      <c r="H81" s="50"/>
    </row>
  </sheetData>
  <mergeCells count="27">
    <mergeCell ref="A58:C59"/>
    <mergeCell ref="E58:H59"/>
    <mergeCell ref="A1:H1"/>
    <mergeCell ref="A2:H2"/>
    <mergeCell ref="A55:H55"/>
    <mergeCell ref="A56:H56"/>
    <mergeCell ref="A4:A5"/>
    <mergeCell ref="H4:H5"/>
    <mergeCell ref="A28:H28"/>
    <mergeCell ref="A29:H29"/>
    <mergeCell ref="A31:A32"/>
    <mergeCell ref="H31:H32"/>
    <mergeCell ref="E60:H60"/>
    <mergeCell ref="E61:H61"/>
    <mergeCell ref="A60:C60"/>
    <mergeCell ref="A62:C62"/>
    <mergeCell ref="E62:H62"/>
    <mergeCell ref="A78:C78"/>
    <mergeCell ref="A79:C79"/>
    <mergeCell ref="A77:C77"/>
    <mergeCell ref="A80:C80"/>
    <mergeCell ref="A81:C81"/>
    <mergeCell ref="E80:H80"/>
    <mergeCell ref="E81:H81"/>
    <mergeCell ref="E77:H77"/>
    <mergeCell ref="E78:H78"/>
    <mergeCell ref="E79:H79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88" fitToHeight="0" orientation="landscape" r:id="rId1"/>
  <headerFooter alignWithMargins="0"/>
  <rowBreaks count="2" manualBreakCount="2">
    <brk id="27" max="7" man="1"/>
    <brk id="5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C23A-3EDE-4C8A-9C1F-3877ED6D3644}">
  <dimension ref="A1:L3"/>
  <sheetViews>
    <sheetView workbookViewId="0">
      <selection activeCell="L3" sqref="L3"/>
    </sheetView>
  </sheetViews>
  <sheetFormatPr defaultRowHeight="21.75" x14ac:dyDescent="0.5"/>
  <sheetData>
    <row r="1" spans="1:12" x14ac:dyDescent="0.5">
      <c r="A1" t="s">
        <v>131</v>
      </c>
      <c r="B1" t="s">
        <v>130</v>
      </c>
      <c r="C1" t="s">
        <v>132</v>
      </c>
      <c r="D1" s="43" t="s">
        <v>133</v>
      </c>
      <c r="E1" t="s">
        <v>134</v>
      </c>
      <c r="F1" t="s">
        <v>135</v>
      </c>
      <c r="G1" t="s">
        <v>136</v>
      </c>
      <c r="H1" t="s">
        <v>137</v>
      </c>
      <c r="J1" s="44" t="s">
        <v>138</v>
      </c>
      <c r="L1" t="s">
        <v>139</v>
      </c>
    </row>
    <row r="2" spans="1:12" x14ac:dyDescent="0.5">
      <c r="A2">
        <v>2563</v>
      </c>
      <c r="B2" s="41">
        <v>819088</v>
      </c>
    </row>
    <row r="3" spans="1:12" x14ac:dyDescent="0.5">
      <c r="A3">
        <v>2564</v>
      </c>
      <c r="B3" s="41">
        <v>820512</v>
      </c>
      <c r="C3" s="42">
        <f>(LN(B3/B2)/1)*100</f>
        <v>0.1737009463334033</v>
      </c>
      <c r="D3" s="43">
        <v>2556.67</v>
      </c>
      <c r="E3">
        <f>B3/D3</f>
        <v>320.92995967410735</v>
      </c>
      <c r="F3" s="41">
        <v>394024</v>
      </c>
      <c r="G3" s="41">
        <v>426488</v>
      </c>
      <c r="H3" s="42">
        <f>F3/G3*100</f>
        <v>92.388062501172357</v>
      </c>
      <c r="J3">
        <v>289654</v>
      </c>
      <c r="K3">
        <v>530858</v>
      </c>
      <c r="L3">
        <f>J3*100/K3</f>
        <v>54.563367228147641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4FE9-D886-4214-9D24-F4BF3B466360}">
  <dimension ref="A1:F35"/>
  <sheetViews>
    <sheetView workbookViewId="0">
      <selection activeCell="D8" sqref="D8"/>
    </sheetView>
  </sheetViews>
  <sheetFormatPr defaultRowHeight="21.75" x14ac:dyDescent="0.5"/>
  <cols>
    <col min="4" max="4" width="14.85546875" customWidth="1"/>
  </cols>
  <sheetData>
    <row r="1" spans="1:5" x14ac:dyDescent="0.5">
      <c r="A1" s="41">
        <v>27885</v>
      </c>
      <c r="B1" s="41">
        <v>12940</v>
      </c>
      <c r="D1" s="41">
        <f>SUM(A1:B1)</f>
        <v>40825</v>
      </c>
    </row>
    <row r="2" spans="1:5" x14ac:dyDescent="0.5">
      <c r="D2" s="41">
        <f t="shared" ref="D2:D4" si="0">SUM(A2:B2)</f>
        <v>0</v>
      </c>
    </row>
    <row r="3" spans="1:5" x14ac:dyDescent="0.5">
      <c r="D3" s="41">
        <f t="shared" si="0"/>
        <v>0</v>
      </c>
    </row>
    <row r="4" spans="1:5" x14ac:dyDescent="0.5">
      <c r="A4" s="41">
        <v>1425</v>
      </c>
      <c r="B4">
        <v>745</v>
      </c>
      <c r="D4" s="41">
        <f t="shared" si="0"/>
        <v>2170</v>
      </c>
    </row>
    <row r="7" spans="1:5" x14ac:dyDescent="0.5">
      <c r="D7">
        <f>D1/D4</f>
        <v>18.813364055299541</v>
      </c>
    </row>
    <row r="10" spans="1:5" x14ac:dyDescent="0.5">
      <c r="A10" s="41">
        <v>120751</v>
      </c>
    </row>
    <row r="12" spans="1:5" x14ac:dyDescent="0.5">
      <c r="A12" s="41">
        <v>398161</v>
      </c>
      <c r="B12" s="41">
        <v>405464</v>
      </c>
      <c r="D12" s="41">
        <f>A12-B12</f>
        <v>-7303</v>
      </c>
      <c r="E12">
        <f>D12*100/B12</f>
        <v>-1.8011463409821833</v>
      </c>
    </row>
    <row r="15" spans="1:5" x14ac:dyDescent="0.5">
      <c r="A15" s="41">
        <v>1169008</v>
      </c>
      <c r="B15" s="41">
        <v>319608</v>
      </c>
      <c r="C15" s="41">
        <v>849401</v>
      </c>
    </row>
    <row r="17" spans="1:6" x14ac:dyDescent="0.5">
      <c r="A17" s="41">
        <v>1169008</v>
      </c>
      <c r="B17" s="41">
        <v>1597900</v>
      </c>
      <c r="D17">
        <f>A17/B17*100</f>
        <v>73.159021215345149</v>
      </c>
    </row>
    <row r="19" spans="1:6" x14ac:dyDescent="0.5">
      <c r="A19" s="41">
        <v>505623</v>
      </c>
      <c r="B19" s="41">
        <v>532554</v>
      </c>
      <c r="D19" s="41">
        <f>B19-A19</f>
        <v>26931</v>
      </c>
      <c r="E19">
        <f>D19*100/A19</f>
        <v>5.3263004254157744</v>
      </c>
    </row>
    <row r="21" spans="1:6" x14ac:dyDescent="0.5">
      <c r="A21">
        <v>266.29000000000002</v>
      </c>
      <c r="B21">
        <v>6.19</v>
      </c>
      <c r="C21">
        <v>75.19</v>
      </c>
      <c r="D21">
        <v>197.28</v>
      </c>
      <c r="E21">
        <v>245.63</v>
      </c>
      <c r="F21">
        <v>26.85</v>
      </c>
    </row>
    <row r="22" spans="1:6" x14ac:dyDescent="0.5">
      <c r="A22">
        <f>SUM(A21:B21)</f>
        <v>272.48</v>
      </c>
      <c r="C22">
        <f>SUM(C21:D21)</f>
        <v>272.47000000000003</v>
      </c>
      <c r="E22">
        <f>SUM(E21:F21)</f>
        <v>272.48</v>
      </c>
    </row>
    <row r="24" spans="1:6" x14ac:dyDescent="0.5">
      <c r="A24">
        <f>A21*100/A22</f>
        <v>97.728273634762189</v>
      </c>
      <c r="B24" t="e">
        <f t="shared" ref="B24:F24" si="1">B21*100/B22</f>
        <v>#DIV/0!</v>
      </c>
      <c r="C24">
        <f t="shared" si="1"/>
        <v>27.595698609021174</v>
      </c>
      <c r="D24" t="e">
        <f t="shared" si="1"/>
        <v>#DIV/0!</v>
      </c>
      <c r="E24">
        <f t="shared" si="1"/>
        <v>90.146065766294768</v>
      </c>
      <c r="F24" t="e">
        <f t="shared" si="1"/>
        <v>#DIV/0!</v>
      </c>
    </row>
    <row r="27" spans="1:6" x14ac:dyDescent="0.5">
      <c r="A27" s="43">
        <v>6380.63</v>
      </c>
      <c r="B27" s="43">
        <v>19153.919999999998</v>
      </c>
      <c r="D27" s="43">
        <f>A27-B27</f>
        <v>-12773.289999999997</v>
      </c>
      <c r="E27">
        <f>D27*100/B27</f>
        <v>-66.687602328922736</v>
      </c>
    </row>
    <row r="28" spans="1:6" x14ac:dyDescent="0.5">
      <c r="D28" s="43">
        <f t="shared" ref="D28:D29" si="2">A28-B28</f>
        <v>0</v>
      </c>
      <c r="E28" t="e">
        <f t="shared" ref="E28:E29" si="3">D28*100/B28</f>
        <v>#DIV/0!</v>
      </c>
    </row>
    <row r="29" spans="1:6" x14ac:dyDescent="0.5">
      <c r="A29" s="41">
        <v>773276</v>
      </c>
      <c r="B29" s="41">
        <v>1691483</v>
      </c>
      <c r="D29" s="43">
        <f t="shared" si="2"/>
        <v>-918207</v>
      </c>
      <c r="E29">
        <f t="shared" si="3"/>
        <v>-54.284140012048596</v>
      </c>
    </row>
    <row r="32" spans="1:6" x14ac:dyDescent="0.5">
      <c r="A32" s="41">
        <v>9154</v>
      </c>
      <c r="B32" s="41">
        <v>9318</v>
      </c>
      <c r="D32" s="41">
        <f>B32-A32</f>
        <v>164</v>
      </c>
      <c r="E32">
        <f>D32*100/A32</f>
        <v>1.7915665282936422</v>
      </c>
    </row>
    <row r="33" spans="1:5" x14ac:dyDescent="0.5">
      <c r="E33" t="e">
        <f t="shared" ref="E33:E35" si="4">D33*100/A33</f>
        <v>#DIV/0!</v>
      </c>
    </row>
    <row r="34" spans="1:5" x14ac:dyDescent="0.5">
      <c r="E34" t="e">
        <f t="shared" si="4"/>
        <v>#DIV/0!</v>
      </c>
    </row>
    <row r="35" spans="1:5" x14ac:dyDescent="0.5">
      <c r="A35" s="41">
        <v>8658</v>
      </c>
      <c r="D35" s="41">
        <f>A32-A35</f>
        <v>496</v>
      </c>
      <c r="E35">
        <f t="shared" si="4"/>
        <v>5.728805728805729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ตัวชี้วัด</vt:lpstr>
      <vt:lpstr>Sheet2</vt:lpstr>
      <vt:lpstr>Sheet1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2022-12-14T07:20:18Z</cp:lastPrinted>
  <dcterms:created xsi:type="dcterms:W3CDTF">2006-02-23T04:03:34Z</dcterms:created>
  <dcterms:modified xsi:type="dcterms:W3CDTF">2022-12-14T10:59:30Z</dcterms:modified>
</cp:coreProperties>
</file>