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0" yWindow="285" windowWidth="11715" windowHeight="6045"/>
  </bookViews>
  <sheets>
    <sheet name="ตารางตัวชี้วัด2561" sheetId="6" r:id="rId1"/>
  </sheets>
  <calcPr calcId="125725"/>
</workbook>
</file>

<file path=xl/calcChain.xml><?xml version="1.0" encoding="utf-8"?>
<calcChain xmlns="http://schemas.openxmlformats.org/spreadsheetml/2006/main">
  <c r="F10" i="6"/>
  <c r="R17"/>
  <c r="F11"/>
  <c r="E34"/>
  <c r="F9"/>
  <c r="P15"/>
  <c r="C52"/>
  <c r="B52"/>
  <c r="D52"/>
  <c r="E52"/>
  <c r="F52"/>
  <c r="E36"/>
  <c r="F36"/>
  <c r="F37"/>
  <c r="F47"/>
  <c r="F45"/>
  <c r="F43"/>
  <c r="F41" l="1"/>
  <c r="F40"/>
  <c r="F39"/>
  <c r="F38"/>
  <c r="F15"/>
  <c r="F19"/>
  <c r="F18" l="1"/>
  <c r="F17"/>
  <c r="F8"/>
  <c r="F7"/>
  <c r="F6"/>
  <c r="K7"/>
</calcChain>
</file>

<file path=xl/sharedStrings.xml><?xml version="1.0" encoding="utf-8"?>
<sst xmlns="http://schemas.openxmlformats.org/spreadsheetml/2006/main" count="185" uniqueCount="153">
  <si>
    <t>ตัวชี้วัดที่สำคัญของจังหวัด</t>
  </si>
  <si>
    <t>ตัวชี้วัด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</si>
  <si>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</si>
  <si>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</si>
  <si>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</si>
  <si>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</si>
  <si>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</si>
  <si>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</si>
  <si>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</si>
  <si>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</si>
  <si>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</si>
  <si>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</si>
  <si>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</si>
  <si>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</si>
  <si>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</si>
  <si>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</si>
  <si>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</si>
  <si>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</si>
  <si>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</si>
  <si>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</si>
  <si>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</si>
  <si>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</si>
  <si>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</si>
  <si>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</si>
  <si>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</si>
  <si>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</si>
  <si>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</si>
  <si>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</si>
  <si>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</si>
  <si>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</si>
  <si>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</si>
  <si>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</si>
  <si>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</si>
  <si>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</si>
  <si>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</si>
  <si>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</si>
  <si>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</si>
  <si>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</si>
  <si>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</si>
  <si>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</si>
  <si>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</si>
  <si>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</si>
  <si>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</si>
  <si>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</si>
  <si>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</si>
  <si>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</si>
  <si>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</si>
  <si>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</si>
  <si>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</si>
  <si>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</si>
  <si>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</si>
  <si>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</si>
  <si>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</si>
  <si>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</si>
  <si>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</si>
  <si>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</si>
  <si>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</si>
  <si>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</si>
  <si>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</si>
  <si>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</si>
  <si>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</si>
  <si>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</si>
  <si>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</si>
  <si>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</si>
  <si>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</si>
  <si>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</si>
  <si>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</si>
  <si>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</si>
  <si>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</si>
  <si>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</si>
  <si>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</si>
  <si>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</si>
  <si>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</si>
  <si>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</si>
  <si>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</si>
  <si>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</si>
  <si>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</si>
  <si>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</si>
  <si>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</si>
  <si>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</si>
  <si>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</si>
  <si>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</si>
  <si>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</si>
  <si>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</si>
  <si>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</si>
  <si>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</si>
  <si>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</si>
  <si>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</si>
  <si>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</si>
  <si>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</si>
  <si>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</si>
  <si>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</si>
  <si>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</si>
  <si>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</si>
  <si>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</si>
  <si>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</si>
  <si>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</si>
  <si>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</si>
  <si>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</si>
  <si>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</si>
  <si>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</si>
  <si>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</si>
  <si>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</si>
  <si>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</si>
  <si>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</si>
  <si>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</si>
  <si>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 xml:space="preserve">     (2)   สำนักงานสาธารณสุขจังหวัดราชบุรี</t>
  </si>
  <si>
    <t xml:space="preserve">     (4)   สำนักงานสวัสดิการและคุ้มครองแรงงานจังหวัดราชบุรี</t>
  </si>
  <si>
    <t xml:space="preserve">     (2)   Ratchaburi Provincial Health Office</t>
  </si>
  <si>
    <t xml:space="preserve">     (4)   Ratchaburi Provincial Labour Protection and Welfare Office</t>
  </si>
  <si>
    <t xml:space="preserve">     (6)   สำรวจภาวะเศรษฐกิจและสังคมของครัวเรือนจังหวัดราชบุรี  สำนักงานสถิติแห่งชาติ</t>
  </si>
  <si>
    <t xml:space="preserve">     (9)   สำนักงานขนส่งจังหวัดราชบุรี</t>
  </si>
  <si>
    <t xml:space="preserve">     (12)   สำนักงานพัฒนาธุรกิจการค้าจังหวัดราชบุรี</t>
  </si>
  <si>
    <t xml:space="preserve">     (6)   The Household Socio-Economic Survey, Ratchaburi Province, </t>
  </si>
  <si>
    <t xml:space="preserve">     (9)   Ratchaburi Provincial Transport Office</t>
  </si>
  <si>
    <t xml:space="preserve">     (12)   Ratchaburi Provincial Business Development Office</t>
  </si>
  <si>
    <t>-</t>
  </si>
  <si>
    <t>-0.22</t>
  </si>
  <si>
    <t>-0.48</t>
  </si>
  <si>
    <t>(2017)</t>
  </si>
  <si>
    <t>เอาเด็ก + คนแก่ คูณ 100  หาร วัยทำงาน</t>
  </si>
  <si>
    <t xml:space="preserve">เอาเพศชาย ตั้ง คูณ 100  หารด้วย เพศหญิง </t>
  </si>
  <si>
    <r>
      <t xml:space="preserve">ปีปัจจุบัน </t>
    </r>
    <r>
      <rPr>
        <sz val="14"/>
        <color rgb="FFFF0000"/>
        <rFont val="TH SarabunPSK"/>
        <family val="2"/>
      </rPr>
      <t>ลบ</t>
    </r>
    <r>
      <rPr>
        <sz val="14"/>
        <rFont val="TH SarabunPSK"/>
        <family val="2"/>
      </rPr>
      <t xml:space="preserve">  ปีที่แล้ว </t>
    </r>
    <r>
      <rPr>
        <sz val="14"/>
        <color rgb="FFFF0000"/>
        <rFont val="TH SarabunPSK"/>
        <family val="2"/>
      </rPr>
      <t>คูณ</t>
    </r>
    <r>
      <rPr>
        <sz val="14"/>
        <rFont val="TH SarabunPSK"/>
        <family val="2"/>
      </rPr>
      <t xml:space="preserve"> 100 </t>
    </r>
    <r>
      <rPr>
        <sz val="14"/>
        <color rgb="FFFF0000"/>
        <rFont val="TH SarabunPSK"/>
        <family val="2"/>
      </rPr>
      <t>หาร</t>
    </r>
    <r>
      <rPr>
        <sz val="14"/>
        <rFont val="TH SarabunPSK"/>
        <family val="2"/>
      </rPr>
      <t xml:space="preserve"> ปีที่แล้ว</t>
    </r>
  </si>
  <si>
    <t>Unemployment rate (3)</t>
  </si>
  <si>
    <t xml:space="preserve">*/ </t>
  </si>
  <si>
    <t>140010+148011/552424</t>
  </si>
  <si>
    <t>846329/332</t>
  </si>
  <si>
    <t>460537-468043/468043</t>
  </si>
  <si>
    <t>65902/3805</t>
  </si>
  <si>
    <t>31718+13831/2480</t>
  </si>
  <si>
    <t>173567-162598/162598</t>
  </si>
  <si>
    <t>323017-328794</t>
  </si>
  <si>
    <t>ใช้จำนวนผู้ว่างงาน Q3 คูณ 100 หารด้วยกำลังแรงงาน Q3 ปีนั้นๆ</t>
  </si>
  <si>
    <t>469301*100/664579</t>
  </si>
  <si>
    <t>อัตราการเข้าเรียนระดับมัธยมศึกษาปีที่ 1 (5)</t>
  </si>
  <si>
    <t>Transition rate of grade 7 (5)</t>
  </si>
  <si>
    <t xml:space="preserve">   - ระดับประถมศึกษา (5)</t>
  </si>
  <si>
    <t xml:space="preserve">   - Elementary level (5)</t>
  </si>
  <si>
    <t xml:space="preserve">   - ระดับมัธยมศึกษา (5)</t>
  </si>
  <si>
    <t xml:space="preserve">   - Secondary level (5)</t>
  </si>
  <si>
    <t>อัตราส่วนของนักเรียนต่อประชากรในวัยเรียน (5)</t>
  </si>
  <si>
    <t>Ratio of student to school - age population (5)</t>
  </si>
  <si>
    <r>
      <t>อัตราการเข้าเรียนระดับมัธยมศึกษาปีที่ 1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</si>
  <si>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อัตราส่วนของนักเรียนต่อประชากรในวัยเรียน </t>
    </r>
    <r>
      <rPr>
        <vertAlign val="superscript"/>
        <sz val="14"/>
        <rFont val="TH SarabunPSK"/>
        <family val="2"/>
      </rPr>
      <t>(5)</t>
    </r>
  </si>
  <si>
    <t>5437*100/469301</t>
  </si>
  <si>
    <t xml:space="preserve">871714/5,196.60 </t>
  </si>
  <si>
    <t>871714-869823*100/869823</t>
  </si>
  <si>
    <t>(2018)</t>
  </si>
  <si>
    <t xml:space="preserve">460537*100/469301 </t>
  </si>
  <si>
    <t>(</t>
  </si>
  <si>
    <t>-0.10</t>
  </si>
  <si>
    <t>5877/</t>
  </si>
  <si>
    <t>เด็กเกิดมีชีพ/ปชก.กลางปี.ญ15-49 ปี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</si>
</sst>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color rgb="FFFF0000"/>
      <name val="TH SarabunPSK"/>
      <family val="2"/>
    </font>
    <font>
      <b/>
      <sz val="24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1" fillId="0" borderId="11" xfId="0" quotePrefix="1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1" fillId="0" borderId="17" xfId="0" applyFont="1" applyBorder="1"/>
    <xf numFmtId="2" fontId="2" fillId="0" borderId="3" xfId="0" applyNumberFormat="1" applyFont="1" applyBorder="1" applyAlignment="1">
      <alignment horizontal="right" indent="1"/>
    </xf>
    <xf numFmtId="4" fontId="2" fillId="0" borderId="3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right" indent="1"/>
    </xf>
    <xf numFmtId="2" fontId="2" fillId="0" borderId="4" xfId="0" applyNumberFormat="1" applyFont="1" applyBorder="1" applyAlignment="1">
      <alignment horizontal="right" indent="1"/>
    </xf>
    <xf numFmtId="0" fontId="2" fillId="0" borderId="22" xfId="0" applyFont="1" applyBorder="1" applyAlignment="1">
      <alignment horizontal="right" indent="1"/>
    </xf>
    <xf numFmtId="0" fontId="2" fillId="0" borderId="23" xfId="0" applyFont="1" applyFill="1" applyBorder="1" applyAlignment="1">
      <alignment horizontal="right" indent="1"/>
    </xf>
    <xf numFmtId="0" fontId="2" fillId="0" borderId="4" xfId="0" applyFont="1" applyFill="1" applyBorder="1" applyAlignment="1">
      <alignment horizontal="right" indent="1"/>
    </xf>
    <xf numFmtId="0" fontId="2" fillId="0" borderId="18" xfId="0" applyFont="1" applyFill="1" applyBorder="1" applyAlignment="1">
      <alignment horizontal="right" indent="1"/>
    </xf>
    <xf numFmtId="4" fontId="2" fillId="0" borderId="4" xfId="0" applyNumberFormat="1" applyFont="1" applyBorder="1" applyAlignment="1">
      <alignment horizontal="right" vertical="center" indent="1"/>
    </xf>
    <xf numFmtId="4" fontId="2" fillId="0" borderId="18" xfId="0" applyNumberFormat="1" applyFont="1" applyFill="1" applyBorder="1" applyAlignment="1">
      <alignment horizontal="right" vertical="center" indent="1"/>
    </xf>
    <xf numFmtId="4" fontId="2" fillId="0" borderId="17" xfId="0" applyNumberFormat="1" applyFont="1" applyBorder="1" applyAlignment="1">
      <alignment horizontal="right" indent="1"/>
    </xf>
    <xf numFmtId="0" fontId="2" fillId="0" borderId="18" xfId="0" applyFont="1" applyBorder="1" applyAlignment="1">
      <alignment horizontal="right" indent="1"/>
    </xf>
    <xf numFmtId="2" fontId="2" fillId="0" borderId="23" xfId="0" applyNumberFormat="1" applyFont="1" applyBorder="1" applyAlignment="1">
      <alignment horizontal="right" indent="1"/>
    </xf>
    <xf numFmtId="2" fontId="2" fillId="0" borderId="18" xfId="0" applyNumberFormat="1" applyFont="1" applyBorder="1" applyAlignment="1">
      <alignment horizontal="right" inden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4" fontId="2" fillId="0" borderId="4" xfId="0" quotePrefix="1" applyNumberFormat="1" applyFont="1" applyFill="1" applyBorder="1" applyAlignment="1">
      <alignment horizontal="center"/>
    </xf>
    <xf numFmtId="0" fontId="2" fillId="0" borderId="18" xfId="0" quotePrefix="1" applyFont="1" applyFill="1" applyBorder="1" applyAlignment="1">
      <alignment horizontal="right" indent="1"/>
    </xf>
    <xf numFmtId="4" fontId="2" fillId="0" borderId="4" xfId="0" applyNumberFormat="1" applyFont="1" applyBorder="1" applyAlignment="1">
      <alignment horizontal="center"/>
    </xf>
    <xf numFmtId="4" fontId="2" fillId="0" borderId="23" xfId="0" applyNumberFormat="1" applyFont="1" applyFill="1" applyBorder="1" applyAlignment="1">
      <alignment horizontal="center"/>
    </xf>
    <xf numFmtId="0" fontId="2" fillId="0" borderId="4" xfId="0" quotePrefix="1" applyFont="1" applyBorder="1" applyAlignment="1">
      <alignment horizontal="right" indent="1"/>
    </xf>
    <xf numFmtId="0" fontId="2" fillId="0" borderId="18" xfId="0" quotePrefix="1" applyFont="1" applyBorder="1" applyAlignment="1">
      <alignment horizontal="right" indent="1"/>
    </xf>
    <xf numFmtId="2" fontId="2" fillId="0" borderId="4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" fillId="0" borderId="18" xfId="0" applyNumberFormat="1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4" xfId="0" quotePrefix="1" applyNumberFormat="1" applyFont="1" applyBorder="1" applyAlignment="1">
      <alignment horizontal="center"/>
    </xf>
    <xf numFmtId="3" fontId="2" fillId="0" borderId="18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shrinkToFit="1"/>
    </xf>
    <xf numFmtId="0" fontId="2" fillId="0" borderId="0" xfId="0" applyFont="1" applyAlignment="1">
      <alignment horizontal="center"/>
    </xf>
    <xf numFmtId="4" fontId="2" fillId="0" borderId="18" xfId="0" quotePrefix="1" applyNumberFormat="1" applyFont="1" applyFill="1" applyBorder="1" applyAlignment="1">
      <alignment horizontal="right" indent="1"/>
    </xf>
    <xf numFmtId="0" fontId="2" fillId="0" borderId="18" xfId="0" quotePrefix="1" applyFont="1" applyFill="1" applyBorder="1" applyAlignment="1">
      <alignment horizontal="center"/>
    </xf>
    <xf numFmtId="0" fontId="2" fillId="0" borderId="24" xfId="0" applyFont="1" applyBorder="1"/>
    <xf numFmtId="2" fontId="2" fillId="0" borderId="18" xfId="0" quotePrefix="1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6" fillId="0" borderId="0" xfId="0" applyFont="1"/>
    <xf numFmtId="4" fontId="2" fillId="0" borderId="5" xfId="0" quotePrefix="1" applyNumberFormat="1" applyFont="1" applyFill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17" xfId="0" applyFont="1" applyFill="1" applyBorder="1" applyAlignment="1"/>
    <xf numFmtId="0" fontId="2" fillId="0" borderId="16" xfId="0" applyFont="1" applyFill="1" applyBorder="1" applyAlignment="1"/>
    <xf numFmtId="0" fontId="1" fillId="0" borderId="8" xfId="0" applyFont="1" applyBorder="1" applyAlignment="1">
      <alignment horizontal="center" vertical="center"/>
    </xf>
    <xf numFmtId="4" fontId="2" fillId="0" borderId="0" xfId="0" quotePrefix="1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/>
    <xf numFmtId="2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4" fontId="2" fillId="0" borderId="18" xfId="0" applyNumberFormat="1" applyFont="1" applyFill="1" applyBorder="1" applyAlignment="1">
      <alignment horizontal="right" inden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R93"/>
  <sheetViews>
    <sheetView tabSelected="1" topLeftCell="A31" workbookViewId="0">
      <selection activeCell="G45" sqref="G45"/>
    </sheetView>
  </sheetViews>
  <sheetFormatPr defaultRowHeight="18.75"/>
  <cols>
    <col min="1" max="1" width="47.140625" style="1" customWidth="1"/>
    <col min="2" max="5" width="9.7109375" style="1" customWidth="1"/>
    <col min="6" max="6" width="9.7109375" style="73" customWidth="1"/>
    <col min="7" max="7" width="45.28515625" style="1" customWidth="1"/>
    <col min="8" max="8" width="7.140625" style="1" customWidth="1"/>
    <col min="9" max="10" width="9.28515625" style="1" customWidth="1"/>
    <col min="11" max="11" width="9.140625" style="1"/>
    <col min="12" max="12" width="11.5703125" style="1" bestFit="1" customWidth="1"/>
    <col min="13" max="13" width="9.85546875" style="1" bestFit="1" customWidth="1"/>
    <col min="14" max="16384" width="9.140625" style="1"/>
  </cols>
  <sheetData>
    <row r="1" spans="1:18" ht="21">
      <c r="A1" s="96" t="s">
        <v>0</v>
      </c>
      <c r="B1" s="96"/>
      <c r="C1" s="96"/>
      <c r="D1" s="96"/>
      <c r="E1" s="96"/>
      <c r="F1" s="96"/>
      <c r="G1" s="96"/>
    </row>
    <row r="2" spans="1:18" ht="21">
      <c r="A2" s="96" t="s">
        <v>10</v>
      </c>
      <c r="B2" s="96"/>
      <c r="C2" s="96"/>
      <c r="D2" s="96"/>
      <c r="E2" s="96"/>
      <c r="F2" s="96"/>
      <c r="G2" s="96"/>
    </row>
    <row r="3" spans="1:18" ht="11.25" customHeight="1"/>
    <row r="4" spans="1:18">
      <c r="A4" s="95" t="s">
        <v>1</v>
      </c>
      <c r="B4" s="2">
        <v>2557</v>
      </c>
      <c r="C4" s="2">
        <v>2558</v>
      </c>
      <c r="D4" s="2">
        <v>2559</v>
      </c>
      <c r="E4" s="2">
        <v>2560</v>
      </c>
      <c r="F4" s="2">
        <v>2561</v>
      </c>
      <c r="G4" s="95" t="s">
        <v>94</v>
      </c>
    </row>
    <row r="5" spans="1:18">
      <c r="A5" s="95"/>
      <c r="B5" s="3" t="s">
        <v>2</v>
      </c>
      <c r="C5" s="3" t="s">
        <v>9</v>
      </c>
      <c r="D5" s="3" t="s">
        <v>12</v>
      </c>
      <c r="E5" s="3" t="s">
        <v>119</v>
      </c>
      <c r="F5" s="3" t="s">
        <v>147</v>
      </c>
      <c r="G5" s="95"/>
      <c r="N5" s="52"/>
      <c r="O5" s="52"/>
    </row>
    <row r="6" spans="1:18" ht="21.75">
      <c r="A6" s="4" t="s">
        <v>4</v>
      </c>
      <c r="B6" s="14">
        <v>0.35899999999999999</v>
      </c>
      <c r="C6" s="15">
        <v>1.7</v>
      </c>
      <c r="D6" s="41">
        <v>0.22</v>
      </c>
      <c r="E6" s="41">
        <v>0.22</v>
      </c>
      <c r="F6" s="76">
        <f>(873518-871714)*100/871714</f>
        <v>0.20694860929157957</v>
      </c>
      <c r="G6" s="4" t="s">
        <v>5</v>
      </c>
      <c r="I6" s="1" t="s">
        <v>146</v>
      </c>
    </row>
    <row r="7" spans="1:18" ht="21.75">
      <c r="A7" s="5" t="s">
        <v>13</v>
      </c>
      <c r="B7" s="16">
        <v>164.12</v>
      </c>
      <c r="C7" s="16">
        <v>166.94</v>
      </c>
      <c r="D7" s="30">
        <v>167.31</v>
      </c>
      <c r="E7" s="30">
        <v>167.75</v>
      </c>
      <c r="F7" s="35">
        <f>873518/5196.6</f>
        <v>168.09413847515683</v>
      </c>
      <c r="G7" s="5" t="s">
        <v>43</v>
      </c>
      <c r="I7" s="1" t="s">
        <v>145</v>
      </c>
      <c r="K7" s="1">
        <f>871714/5196.6</f>
        <v>167.74698841550244</v>
      </c>
    </row>
    <row r="8" spans="1:18" ht="21.75">
      <c r="A8" s="5" t="s">
        <v>14</v>
      </c>
      <c r="B8" s="17">
        <v>95.024590000000003</v>
      </c>
      <c r="C8" s="17">
        <v>95.21</v>
      </c>
      <c r="D8" s="30">
        <v>95.23</v>
      </c>
      <c r="E8" s="30">
        <v>95.21</v>
      </c>
      <c r="F8" s="39">
        <f>426132*100/447386</f>
        <v>95.249292557210111</v>
      </c>
      <c r="G8" s="5" t="s">
        <v>44</v>
      </c>
      <c r="I8" s="1" t="s">
        <v>121</v>
      </c>
    </row>
    <row r="9" spans="1:18" ht="21.75">
      <c r="A9" s="5" t="s">
        <v>15</v>
      </c>
      <c r="B9" s="34">
        <v>50.61</v>
      </c>
      <c r="C9" s="34">
        <v>50.77</v>
      </c>
      <c r="D9" s="30">
        <v>50.77</v>
      </c>
      <c r="E9" s="30">
        <v>52.14</v>
      </c>
      <c r="F9" s="31">
        <f>(137323+153776)*100/550168</f>
        <v>52.910929025315902</v>
      </c>
      <c r="G9" s="5" t="s">
        <v>45</v>
      </c>
      <c r="I9" s="1" t="s">
        <v>120</v>
      </c>
      <c r="M9" s="1" t="s">
        <v>125</v>
      </c>
      <c r="P9" s="1">
        <v>45907</v>
      </c>
      <c r="R9" s="1">
        <v>24664</v>
      </c>
    </row>
    <row r="10" spans="1:18" ht="21.75">
      <c r="A10" s="5" t="s">
        <v>20</v>
      </c>
      <c r="B10" s="18">
        <v>42.81</v>
      </c>
      <c r="C10" s="19">
        <v>40.47</v>
      </c>
      <c r="D10" s="53">
        <v>40.700000000000003</v>
      </c>
      <c r="E10" s="34">
        <v>40.08</v>
      </c>
      <c r="F10" s="77">
        <f>211031/5877</f>
        <v>35.907946231070277</v>
      </c>
      <c r="G10" s="5" t="s">
        <v>46</v>
      </c>
      <c r="I10" s="1" t="s">
        <v>152</v>
      </c>
      <c r="P10" s="1">
        <v>38458</v>
      </c>
      <c r="R10" s="1">
        <v>29490</v>
      </c>
    </row>
    <row r="11" spans="1:18" ht="21.75">
      <c r="A11" s="5" t="s">
        <v>21</v>
      </c>
      <c r="B11" s="20">
        <v>11.26</v>
      </c>
      <c r="C11" s="21">
        <v>10.84</v>
      </c>
      <c r="D11" s="30">
        <v>10.16</v>
      </c>
      <c r="E11" s="35">
        <v>10.1</v>
      </c>
      <c r="F11" s="35">
        <f>5877/P9</f>
        <v>0.12801969198597163</v>
      </c>
      <c r="G11" s="5" t="s">
        <v>47</v>
      </c>
      <c r="P11" s="1">
        <v>25331</v>
      </c>
      <c r="R11" s="1">
        <v>29330</v>
      </c>
    </row>
    <row r="12" spans="1:18" ht="21.75">
      <c r="A12" s="5" t="s">
        <v>22</v>
      </c>
      <c r="B12" s="20">
        <v>7.56</v>
      </c>
      <c r="C12" s="19">
        <v>8.0399999999999991</v>
      </c>
      <c r="D12" s="30">
        <v>7.91</v>
      </c>
      <c r="E12" s="30">
        <v>7.75</v>
      </c>
      <c r="F12" s="30">
        <v>6.57</v>
      </c>
      <c r="G12" s="5" t="s">
        <v>48</v>
      </c>
      <c r="I12" s="1" t="s">
        <v>151</v>
      </c>
      <c r="P12" s="1">
        <v>18235</v>
      </c>
      <c r="R12" s="1">
        <v>28619</v>
      </c>
    </row>
    <row r="13" spans="1:18" ht="21.75">
      <c r="A13" s="5" t="s">
        <v>23</v>
      </c>
      <c r="B13" s="16">
        <v>6.65</v>
      </c>
      <c r="C13" s="57">
        <v>7.49</v>
      </c>
      <c r="D13" s="30">
        <v>5.56</v>
      </c>
      <c r="E13" s="30">
        <v>6.55</v>
      </c>
      <c r="F13" s="30">
        <v>5.62</v>
      </c>
      <c r="G13" s="5" t="s">
        <v>49</v>
      </c>
      <c r="P13" s="1">
        <v>25845</v>
      </c>
      <c r="R13" s="1">
        <v>31685</v>
      </c>
    </row>
    <row r="14" spans="1:18" ht="21.75">
      <c r="A14" s="5" t="s">
        <v>24</v>
      </c>
      <c r="B14" s="22">
        <v>10.53</v>
      </c>
      <c r="C14" s="23">
        <v>7.64</v>
      </c>
      <c r="D14" s="56">
        <v>0</v>
      </c>
      <c r="E14" s="34">
        <v>23.39</v>
      </c>
      <c r="F14" s="34">
        <v>17.02</v>
      </c>
      <c r="G14" s="5" t="s">
        <v>50</v>
      </c>
      <c r="R14" s="1">
        <v>32830</v>
      </c>
    </row>
    <row r="15" spans="1:18" ht="21.75">
      <c r="A15" s="5" t="s">
        <v>32</v>
      </c>
      <c r="B15" s="35">
        <v>2678.27</v>
      </c>
      <c r="C15" s="36">
        <v>2614.11</v>
      </c>
      <c r="D15" s="54">
        <v>2545.5</v>
      </c>
      <c r="E15" s="53">
        <v>2549.1799999999998</v>
      </c>
      <c r="F15" s="53">
        <f>847350/363</f>
        <v>2334.2975206611573</v>
      </c>
      <c r="G15" s="5" t="s">
        <v>51</v>
      </c>
      <c r="I15" s="1" t="s">
        <v>126</v>
      </c>
      <c r="P15" s="1">
        <f>SUM(P9:P14)</f>
        <v>153776</v>
      </c>
      <c r="R15" s="1">
        <v>34413</v>
      </c>
    </row>
    <row r="16" spans="1:18" ht="21.75">
      <c r="A16" s="5" t="s">
        <v>25</v>
      </c>
      <c r="B16" s="16">
        <v>0.55000000000000004</v>
      </c>
      <c r="C16" s="24">
        <v>0.6</v>
      </c>
      <c r="D16" s="30">
        <v>1.18</v>
      </c>
      <c r="E16" s="59">
        <v>1.1599999999999999</v>
      </c>
      <c r="F16" s="59">
        <v>1.24</v>
      </c>
      <c r="G16" s="5" t="s">
        <v>52</v>
      </c>
      <c r="I16" s="1" t="s">
        <v>144</v>
      </c>
      <c r="J16" s="1" t="s">
        <v>132</v>
      </c>
    </row>
    <row r="17" spans="1:18" ht="21.75">
      <c r="A17" s="5" t="s">
        <v>26</v>
      </c>
      <c r="B17" s="16">
        <v>99.09</v>
      </c>
      <c r="C17" s="25">
        <v>99.18</v>
      </c>
      <c r="D17" s="30">
        <v>98.81</v>
      </c>
      <c r="E17" s="58">
        <v>98.13</v>
      </c>
      <c r="F17" s="64">
        <f>449008*100/456703</f>
        <v>98.315097557931523</v>
      </c>
      <c r="G17" s="6" t="s">
        <v>123</v>
      </c>
      <c r="H17" s="55"/>
      <c r="I17" s="1" t="s">
        <v>148</v>
      </c>
      <c r="K17" s="1" t="s">
        <v>149</v>
      </c>
      <c r="R17" s="1">
        <f>SUM(R9:R16)</f>
        <v>211031</v>
      </c>
    </row>
    <row r="18" spans="1:18" ht="21.75">
      <c r="A18" s="5" t="s">
        <v>27</v>
      </c>
      <c r="B18" s="37" t="s">
        <v>150</v>
      </c>
      <c r="C18" s="38" t="s">
        <v>117</v>
      </c>
      <c r="D18" s="30">
        <v>0.48</v>
      </c>
      <c r="E18" s="58">
        <v>-1.63</v>
      </c>
      <c r="F18" s="58">
        <f>(444467-458421)*100/458421</f>
        <v>-3.0439268707149107</v>
      </c>
      <c r="G18" s="5" t="s">
        <v>53</v>
      </c>
      <c r="I18" s="1" t="s">
        <v>127</v>
      </c>
    </row>
    <row r="19" spans="1:18" ht="21.75">
      <c r="A19" s="5" t="s">
        <v>28</v>
      </c>
      <c r="B19" s="17">
        <v>71.349999999999994</v>
      </c>
      <c r="C19" s="26">
        <v>71.290000000000006</v>
      </c>
      <c r="D19" s="39">
        <v>72.08</v>
      </c>
      <c r="E19" s="31">
        <v>70.62</v>
      </c>
      <c r="F19" s="31">
        <f>454615*100/666841</f>
        <v>68.174422388545395</v>
      </c>
      <c r="G19" s="5" t="s">
        <v>54</v>
      </c>
      <c r="I19" s="1" t="s">
        <v>133</v>
      </c>
    </row>
    <row r="20" spans="1:18" ht="21.75">
      <c r="A20" s="5" t="s">
        <v>29</v>
      </c>
      <c r="B20" s="17">
        <v>300</v>
      </c>
      <c r="C20" s="27">
        <v>300</v>
      </c>
      <c r="D20" s="39">
        <v>305</v>
      </c>
      <c r="E20" s="39">
        <v>305</v>
      </c>
      <c r="F20" s="39">
        <v>310</v>
      </c>
      <c r="G20" s="5" t="s">
        <v>55</v>
      </c>
    </row>
    <row r="21" spans="1:18">
      <c r="A21" s="5" t="s">
        <v>3</v>
      </c>
      <c r="B21" s="30"/>
      <c r="C21" s="30"/>
      <c r="D21" s="6"/>
      <c r="E21" s="6"/>
      <c r="F21" s="6"/>
      <c r="G21" s="5" t="s">
        <v>7</v>
      </c>
    </row>
    <row r="22" spans="1:18" ht="21.75">
      <c r="A22" s="5" t="s">
        <v>30</v>
      </c>
      <c r="B22" s="28">
        <v>19</v>
      </c>
      <c r="C22" s="29">
        <v>19</v>
      </c>
      <c r="D22" s="30">
        <v>19</v>
      </c>
      <c r="E22" s="59">
        <v>17.32</v>
      </c>
      <c r="F22" s="59">
        <v>17.29</v>
      </c>
      <c r="G22" s="5" t="s">
        <v>56</v>
      </c>
      <c r="I22" s="1" t="s">
        <v>128</v>
      </c>
    </row>
    <row r="23" spans="1:18" ht="21.75">
      <c r="A23" s="5" t="s">
        <v>31</v>
      </c>
      <c r="B23" s="30">
        <v>22</v>
      </c>
      <c r="C23" s="30">
        <v>22</v>
      </c>
      <c r="D23" s="30">
        <v>22</v>
      </c>
      <c r="E23" s="59">
        <v>18.36</v>
      </c>
      <c r="F23" s="59">
        <v>18.28</v>
      </c>
      <c r="G23" s="5" t="s">
        <v>57</v>
      </c>
      <c r="I23" s="1" t="s">
        <v>129</v>
      </c>
    </row>
    <row r="24" spans="1:18" ht="21.75">
      <c r="A24" s="6" t="s">
        <v>142</v>
      </c>
      <c r="B24" s="30" t="s">
        <v>116</v>
      </c>
      <c r="C24" s="30" t="s">
        <v>116</v>
      </c>
      <c r="D24" s="30" t="s">
        <v>116</v>
      </c>
      <c r="E24" s="30" t="s">
        <v>116</v>
      </c>
      <c r="F24" s="30" t="s">
        <v>116</v>
      </c>
      <c r="G24" s="6" t="s">
        <v>135</v>
      </c>
    </row>
    <row r="25" spans="1:18" ht="21.75">
      <c r="A25" s="6" t="s">
        <v>143</v>
      </c>
      <c r="B25" s="30" t="s">
        <v>116</v>
      </c>
      <c r="C25" s="30" t="s">
        <v>116</v>
      </c>
      <c r="D25" s="30" t="s">
        <v>116</v>
      </c>
      <c r="E25" s="30" t="s">
        <v>116</v>
      </c>
      <c r="F25" s="30" t="s">
        <v>116</v>
      </c>
      <c r="G25" s="6" t="s">
        <v>141</v>
      </c>
    </row>
    <row r="26" spans="1:18" ht="21.75">
      <c r="A26" s="6" t="s">
        <v>42</v>
      </c>
      <c r="B26" s="33" t="s">
        <v>116</v>
      </c>
      <c r="C26" s="31">
        <v>19590</v>
      </c>
      <c r="D26" s="33" t="s">
        <v>116</v>
      </c>
      <c r="E26" s="33">
        <v>33622</v>
      </c>
      <c r="F26" s="31" t="s">
        <v>116</v>
      </c>
      <c r="G26" s="6" t="s">
        <v>58</v>
      </c>
    </row>
    <row r="27" spans="1:18" ht="21.75">
      <c r="A27" s="47" t="s">
        <v>41</v>
      </c>
      <c r="B27" s="62" t="s">
        <v>116</v>
      </c>
      <c r="C27" s="63">
        <v>15084</v>
      </c>
      <c r="D27" s="63">
        <v>19341</v>
      </c>
      <c r="E27" s="63">
        <v>25367</v>
      </c>
      <c r="F27" s="63">
        <v>22834</v>
      </c>
      <c r="G27" s="47" t="s">
        <v>59</v>
      </c>
    </row>
    <row r="28" spans="1:18">
      <c r="A28" s="49"/>
      <c r="B28" s="68"/>
      <c r="C28" s="69"/>
      <c r="D28" s="69"/>
      <c r="E28" s="70"/>
      <c r="F28" s="75"/>
      <c r="G28" s="49"/>
    </row>
    <row r="29" spans="1:18" s="49" customFormat="1" ht="21">
      <c r="A29" s="103" t="s">
        <v>8</v>
      </c>
      <c r="B29" s="103"/>
      <c r="C29" s="103"/>
      <c r="D29" s="103"/>
      <c r="E29" s="103"/>
      <c r="F29" s="103"/>
      <c r="G29" s="103"/>
    </row>
    <row r="30" spans="1:18" ht="21">
      <c r="A30" s="96" t="s">
        <v>11</v>
      </c>
      <c r="B30" s="96"/>
      <c r="C30" s="96"/>
      <c r="D30" s="96"/>
      <c r="E30" s="96"/>
      <c r="F30" s="96"/>
      <c r="G30" s="96"/>
    </row>
    <row r="31" spans="1:18" ht="11.25" customHeight="1"/>
    <row r="32" spans="1:18">
      <c r="A32" s="95" t="s">
        <v>1</v>
      </c>
      <c r="B32" s="2">
        <v>2557</v>
      </c>
      <c r="C32" s="2">
        <v>2558</v>
      </c>
      <c r="D32" s="2">
        <v>2559</v>
      </c>
      <c r="E32" s="2">
        <v>2560</v>
      </c>
      <c r="F32" s="2">
        <v>2561</v>
      </c>
      <c r="G32" s="95" t="s">
        <v>6</v>
      </c>
    </row>
    <row r="33" spans="1:13">
      <c r="A33" s="95"/>
      <c r="B33" s="3" t="s">
        <v>2</v>
      </c>
      <c r="C33" s="3" t="s">
        <v>9</v>
      </c>
      <c r="D33" s="3" t="s">
        <v>12</v>
      </c>
      <c r="E33" s="3" t="s">
        <v>119</v>
      </c>
      <c r="F33" s="3" t="s">
        <v>147</v>
      </c>
      <c r="G33" s="95"/>
    </row>
    <row r="34" spans="1:13" ht="21.75" customHeight="1">
      <c r="A34" s="7" t="s">
        <v>92</v>
      </c>
      <c r="B34" s="31">
        <v>7</v>
      </c>
      <c r="C34" s="42">
        <v>5.0599999999999996</v>
      </c>
      <c r="D34" s="42">
        <v>6.74</v>
      </c>
      <c r="E34" s="42">
        <f>(172591-174642)*100/174642</f>
        <v>-1.1744024919549707</v>
      </c>
      <c r="F34" s="42" t="s">
        <v>116</v>
      </c>
      <c r="G34" s="7" t="s">
        <v>93</v>
      </c>
      <c r="I34" s="1" t="s">
        <v>130</v>
      </c>
    </row>
    <row r="35" spans="1:13" ht="21.75" customHeight="1">
      <c r="A35" s="7" t="s">
        <v>95</v>
      </c>
      <c r="B35" s="32">
        <v>193037</v>
      </c>
      <c r="C35" s="46">
        <v>202586</v>
      </c>
      <c r="D35" s="46">
        <v>216064</v>
      </c>
      <c r="E35" s="46">
        <v>214742</v>
      </c>
      <c r="F35" s="42" t="s">
        <v>116</v>
      </c>
      <c r="G35" s="7" t="s">
        <v>96</v>
      </c>
    </row>
    <row r="36" spans="1:13" ht="21.75" customHeight="1">
      <c r="A36" s="5" t="s">
        <v>40</v>
      </c>
      <c r="B36" s="30">
        <v>38.35</v>
      </c>
      <c r="C36" s="39">
        <v>38.4</v>
      </c>
      <c r="D36" s="42">
        <v>38.43</v>
      </c>
      <c r="E36" s="42">
        <f>1110524.46*100/3249239.76</f>
        <v>34.177978297298694</v>
      </c>
      <c r="F36" s="42">
        <f>1078139.33*100/3249239.76</f>
        <v>33.18127961108047</v>
      </c>
      <c r="G36" s="7" t="s">
        <v>60</v>
      </c>
    </row>
    <row r="37" spans="1:13" ht="21.75" customHeight="1">
      <c r="A37" s="5" t="s">
        <v>39</v>
      </c>
      <c r="B37" s="45">
        <v>29.14</v>
      </c>
      <c r="C37" s="45">
        <v>27.88</v>
      </c>
      <c r="D37" s="30">
        <v>30.32</v>
      </c>
      <c r="E37" s="59">
        <v>29.95</v>
      </c>
      <c r="F37" s="31">
        <f>70693*100/288454</f>
        <v>24.507547130565012</v>
      </c>
      <c r="G37" s="7" t="s">
        <v>61</v>
      </c>
    </row>
    <row r="38" spans="1:13" ht="21.75" customHeight="1">
      <c r="A38" s="5" t="s">
        <v>38</v>
      </c>
      <c r="B38" s="39">
        <v>1.9</v>
      </c>
      <c r="C38" s="30">
        <v>0.66</v>
      </c>
      <c r="D38" s="43" t="s">
        <v>118</v>
      </c>
      <c r="E38" s="43">
        <v>0.44</v>
      </c>
      <c r="F38" s="35">
        <f>(323890-323017)*100/323017</f>
        <v>0.27026441332809109</v>
      </c>
      <c r="G38" s="5" t="s">
        <v>62</v>
      </c>
      <c r="I38" s="1" t="s">
        <v>131</v>
      </c>
    </row>
    <row r="39" spans="1:13" ht="21.75" customHeight="1">
      <c r="A39" s="5" t="s">
        <v>37</v>
      </c>
      <c r="B39" s="30">
        <v>32.15</v>
      </c>
      <c r="C39" s="30">
        <v>33.630000000000003</v>
      </c>
      <c r="D39" s="30">
        <v>31.16</v>
      </c>
      <c r="E39" s="30">
        <v>21.57</v>
      </c>
      <c r="F39" s="31">
        <f>52608*100/242429</f>
        <v>21.700374130157694</v>
      </c>
      <c r="G39" s="5" t="s">
        <v>63</v>
      </c>
    </row>
    <row r="40" spans="1:13" ht="21.75" customHeight="1">
      <c r="A40" s="5" t="s">
        <v>97</v>
      </c>
      <c r="B40" s="30">
        <v>74.58</v>
      </c>
      <c r="C40" s="30">
        <v>62.75</v>
      </c>
      <c r="D40" s="30">
        <v>62.95</v>
      </c>
      <c r="E40" s="30">
        <v>64.08</v>
      </c>
      <c r="F40" s="31">
        <f>172783*100/242429</f>
        <v>71.271588795069903</v>
      </c>
      <c r="G40" s="5" t="s">
        <v>64</v>
      </c>
    </row>
    <row r="41" spans="1:13" ht="21.75" customHeight="1">
      <c r="A41" s="5" t="s">
        <v>36</v>
      </c>
      <c r="B41" s="30">
        <v>33.119999999999997</v>
      </c>
      <c r="C41" s="30">
        <v>87.16</v>
      </c>
      <c r="D41" s="39">
        <v>10.8</v>
      </c>
      <c r="E41" s="39">
        <v>6.75</v>
      </c>
      <c r="F41" s="58">
        <f>12999*100/242429</f>
        <v>5.3619822710979301</v>
      </c>
      <c r="G41" s="5" t="s">
        <v>65</v>
      </c>
    </row>
    <row r="42" spans="1:13" ht="21.75" customHeight="1">
      <c r="A42" s="5" t="s">
        <v>100</v>
      </c>
      <c r="B42" s="30"/>
      <c r="C42" s="30"/>
      <c r="D42" s="30"/>
      <c r="E42" s="30"/>
      <c r="F42" s="30"/>
      <c r="G42" s="5" t="s">
        <v>103</v>
      </c>
    </row>
    <row r="43" spans="1:13" ht="21.75" customHeight="1">
      <c r="A43" s="5" t="s">
        <v>99</v>
      </c>
      <c r="B43" s="28">
        <v>24.01</v>
      </c>
      <c r="C43" s="40">
        <v>34.58</v>
      </c>
      <c r="D43" s="30">
        <v>29.82</v>
      </c>
      <c r="E43" s="30">
        <v>27.83</v>
      </c>
      <c r="F43" s="39">
        <f>213164*100/751528</f>
        <v>28.364079581865212</v>
      </c>
      <c r="G43" s="5" t="s">
        <v>102</v>
      </c>
    </row>
    <row r="44" spans="1:13" ht="21.75" customHeight="1">
      <c r="A44" s="5" t="s">
        <v>98</v>
      </c>
      <c r="B44" s="30"/>
      <c r="C44" s="30"/>
      <c r="D44" s="30"/>
      <c r="E44" s="30"/>
      <c r="F44" s="30"/>
      <c r="G44" s="5" t="s">
        <v>104</v>
      </c>
    </row>
    <row r="45" spans="1:13" ht="21.75" customHeight="1">
      <c r="A45" s="6" t="s">
        <v>99</v>
      </c>
      <c r="B45" s="30">
        <v>55.15</v>
      </c>
      <c r="C45" s="30">
        <v>62.75</v>
      </c>
      <c r="D45" s="30">
        <v>47.11</v>
      </c>
      <c r="E45" s="30">
        <v>51.65</v>
      </c>
      <c r="F45" s="35">
        <f>447868*100/751528</f>
        <v>59.594319839047913</v>
      </c>
      <c r="G45" s="5" t="s">
        <v>102</v>
      </c>
      <c r="L45" s="61"/>
      <c r="M45" s="61" t="s">
        <v>124</v>
      </c>
    </row>
    <row r="46" spans="1:13" ht="21.75" customHeight="1">
      <c r="A46" s="5" t="s">
        <v>105</v>
      </c>
      <c r="B46" s="30"/>
      <c r="C46" s="30"/>
      <c r="D46" s="30"/>
      <c r="E46" s="30"/>
      <c r="F46" s="30"/>
      <c r="G46" s="5" t="s">
        <v>101</v>
      </c>
    </row>
    <row r="47" spans="1:13" ht="21.75" customHeight="1">
      <c r="A47" s="5" t="s">
        <v>99</v>
      </c>
      <c r="B47" s="30">
        <v>74.58</v>
      </c>
      <c r="C47" s="30">
        <v>78.87</v>
      </c>
      <c r="D47" s="30">
        <v>81.97</v>
      </c>
      <c r="E47" s="30">
        <v>84.68</v>
      </c>
      <c r="F47" s="35">
        <f>644547*100/751528</f>
        <v>85.764868374831011</v>
      </c>
      <c r="G47" s="5" t="s">
        <v>75</v>
      </c>
    </row>
    <row r="48" spans="1:13" ht="21.75" customHeight="1">
      <c r="A48" s="5" t="s">
        <v>91</v>
      </c>
      <c r="B48" s="30">
        <v>151</v>
      </c>
      <c r="C48" s="46">
        <v>134</v>
      </c>
      <c r="D48" s="30">
        <v>161</v>
      </c>
      <c r="E48" s="59">
        <v>264</v>
      </c>
      <c r="F48" s="59">
        <v>285</v>
      </c>
      <c r="G48" s="5" t="s">
        <v>76</v>
      </c>
    </row>
    <row r="49" spans="1:9" ht="21.75" customHeight="1">
      <c r="A49" s="5" t="s">
        <v>35</v>
      </c>
      <c r="B49" s="30">
        <v>2.93</v>
      </c>
      <c r="C49" s="30">
        <v>9.5399999999999991</v>
      </c>
      <c r="D49" s="30">
        <v>18.899999999999999</v>
      </c>
      <c r="E49" s="30">
        <v>29.5</v>
      </c>
      <c r="F49" s="30">
        <v>8.99</v>
      </c>
      <c r="G49" s="5" t="s">
        <v>77</v>
      </c>
    </row>
    <row r="50" spans="1:9" ht="21.75" customHeight="1">
      <c r="A50" s="5" t="s">
        <v>67</v>
      </c>
      <c r="B50" s="30"/>
      <c r="C50" s="30"/>
      <c r="D50" s="30"/>
      <c r="E50" s="30"/>
      <c r="F50" s="30"/>
      <c r="G50" s="5" t="s">
        <v>68</v>
      </c>
    </row>
    <row r="51" spans="1:9" ht="21.75" customHeight="1">
      <c r="A51" s="5" t="s">
        <v>74</v>
      </c>
      <c r="B51" s="30">
        <v>0.26</v>
      </c>
      <c r="C51" s="30">
        <v>12.6</v>
      </c>
      <c r="D51" s="30">
        <v>15.5</v>
      </c>
      <c r="E51" s="30">
        <v>25.4</v>
      </c>
      <c r="F51" s="30">
        <v>8.49</v>
      </c>
      <c r="G51" s="5" t="s">
        <v>78</v>
      </c>
    </row>
    <row r="52" spans="1:9" ht="21.75" customHeight="1">
      <c r="A52" s="5" t="s">
        <v>34</v>
      </c>
      <c r="B52" s="45">
        <f>(3270-3341)*100/3341</f>
        <v>-2.1251122418437594</v>
      </c>
      <c r="C52" s="35">
        <f>(3607-3270)*100/3607</f>
        <v>9.3429442750207929</v>
      </c>
      <c r="D52" s="39">
        <f>(3701-3607)*100/3607</f>
        <v>2.6060438037149987</v>
      </c>
      <c r="E52" s="39">
        <f>(4108-3701)*100/3701</f>
        <v>10.997027830316132</v>
      </c>
      <c r="F52" s="39">
        <f>(4349-4108)*100/4108</f>
        <v>5.8666017526777017</v>
      </c>
      <c r="G52" s="7" t="s">
        <v>79</v>
      </c>
      <c r="I52" s="1" t="s">
        <v>122</v>
      </c>
    </row>
    <row r="53" spans="1:9" ht="21.75" customHeight="1">
      <c r="A53" s="8" t="s">
        <v>33</v>
      </c>
      <c r="B53" s="44">
        <v>33.79</v>
      </c>
      <c r="C53" s="44">
        <v>33.79</v>
      </c>
      <c r="D53" s="71">
        <v>32.79</v>
      </c>
      <c r="E53" s="60">
        <v>32.9</v>
      </c>
      <c r="F53" s="60">
        <v>32.94</v>
      </c>
      <c r="G53" s="9" t="s">
        <v>80</v>
      </c>
    </row>
    <row r="54" spans="1:9" ht="21.75" customHeight="1">
      <c r="A54" s="48"/>
      <c r="B54" s="50"/>
      <c r="C54" s="50"/>
      <c r="D54" s="50"/>
      <c r="E54" s="64"/>
      <c r="F54" s="74"/>
      <c r="G54" s="51"/>
    </row>
    <row r="55" spans="1:9" ht="21.75" customHeight="1">
      <c r="A55" s="48"/>
      <c r="B55" s="50"/>
      <c r="C55" s="50"/>
      <c r="D55" s="50"/>
      <c r="E55" s="64"/>
      <c r="F55" s="74"/>
      <c r="G55" s="51"/>
    </row>
    <row r="56" spans="1:9" ht="21.75" customHeight="1">
      <c r="A56" s="48"/>
      <c r="B56" s="50"/>
      <c r="C56" s="50"/>
      <c r="D56" s="50"/>
      <c r="E56" s="64"/>
      <c r="F56" s="74"/>
      <c r="G56" s="51"/>
    </row>
    <row r="57" spans="1:9" ht="21">
      <c r="A57" s="96" t="s">
        <v>8</v>
      </c>
      <c r="B57" s="96"/>
      <c r="C57" s="96"/>
      <c r="D57" s="96"/>
      <c r="E57" s="96"/>
      <c r="F57" s="96"/>
      <c r="G57" s="96"/>
    </row>
    <row r="58" spans="1:9" ht="21">
      <c r="A58" s="96" t="s">
        <v>11</v>
      </c>
      <c r="B58" s="96"/>
      <c r="C58" s="96"/>
      <c r="D58" s="96"/>
      <c r="E58" s="96"/>
      <c r="F58" s="96"/>
      <c r="G58" s="96"/>
    </row>
    <row r="60" spans="1:9">
      <c r="A60" s="97" t="s">
        <v>1</v>
      </c>
      <c r="B60" s="98"/>
      <c r="C60" s="67"/>
      <c r="D60" s="98" t="s">
        <v>94</v>
      </c>
      <c r="E60" s="98"/>
      <c r="F60" s="98"/>
      <c r="G60" s="101"/>
    </row>
    <row r="61" spans="1:9">
      <c r="A61" s="99"/>
      <c r="B61" s="100"/>
      <c r="C61" s="10"/>
      <c r="D61" s="100"/>
      <c r="E61" s="100"/>
      <c r="F61" s="100"/>
      <c r="G61" s="102"/>
    </row>
    <row r="62" spans="1:9">
      <c r="A62" s="92" t="s">
        <v>17</v>
      </c>
      <c r="B62" s="93"/>
      <c r="C62" s="13"/>
      <c r="D62" s="93" t="s">
        <v>18</v>
      </c>
      <c r="E62" s="93"/>
      <c r="F62" s="93"/>
      <c r="G62" s="94"/>
    </row>
    <row r="63" spans="1:9">
      <c r="A63" s="89" t="s">
        <v>16</v>
      </c>
      <c r="B63" s="90"/>
      <c r="C63" s="11"/>
      <c r="D63" s="90" t="s">
        <v>19</v>
      </c>
      <c r="E63" s="90"/>
      <c r="F63" s="90"/>
      <c r="G63" s="91"/>
    </row>
    <row r="64" spans="1:9">
      <c r="A64" s="89" t="s">
        <v>106</v>
      </c>
      <c r="B64" s="90"/>
      <c r="C64" s="11"/>
      <c r="D64" s="90" t="s">
        <v>108</v>
      </c>
      <c r="E64" s="90"/>
      <c r="F64" s="90"/>
      <c r="G64" s="91"/>
    </row>
    <row r="65" spans="1:7">
      <c r="A65" s="89" t="s">
        <v>66</v>
      </c>
      <c r="B65" s="90"/>
      <c r="C65" s="11"/>
      <c r="D65" s="90" t="s">
        <v>88</v>
      </c>
      <c r="E65" s="90"/>
      <c r="F65" s="90"/>
      <c r="G65" s="91"/>
    </row>
    <row r="66" spans="1:7">
      <c r="A66" s="89" t="s">
        <v>107</v>
      </c>
      <c r="B66" s="90"/>
      <c r="C66" s="11"/>
      <c r="D66" s="90" t="s">
        <v>109</v>
      </c>
      <c r="E66" s="90"/>
      <c r="F66" s="90"/>
      <c r="G66" s="91"/>
    </row>
    <row r="67" spans="1:7">
      <c r="A67" s="89" t="s">
        <v>69</v>
      </c>
      <c r="B67" s="90"/>
      <c r="C67" s="11"/>
      <c r="D67" s="90" t="s">
        <v>90</v>
      </c>
      <c r="E67" s="90"/>
      <c r="F67" s="90"/>
      <c r="G67" s="91"/>
    </row>
    <row r="68" spans="1:7">
      <c r="A68" s="89"/>
      <c r="B68" s="90"/>
      <c r="C68" s="11"/>
      <c r="D68" s="87" t="s">
        <v>113</v>
      </c>
      <c r="E68" s="87"/>
      <c r="F68" s="87"/>
      <c r="G68" s="88"/>
    </row>
    <row r="69" spans="1:7">
      <c r="A69" s="86" t="s">
        <v>110</v>
      </c>
      <c r="B69" s="87"/>
      <c r="C69" s="11"/>
      <c r="D69" s="87" t="s">
        <v>89</v>
      </c>
      <c r="E69" s="87"/>
      <c r="F69" s="87"/>
      <c r="G69" s="88"/>
    </row>
    <row r="70" spans="1:7">
      <c r="A70" s="86" t="s">
        <v>70</v>
      </c>
      <c r="B70" s="87"/>
      <c r="C70" s="11"/>
      <c r="D70" s="87" t="s">
        <v>71</v>
      </c>
      <c r="E70" s="87"/>
      <c r="F70" s="87"/>
      <c r="G70" s="88"/>
    </row>
    <row r="71" spans="1:7">
      <c r="A71" s="86" t="s">
        <v>72</v>
      </c>
      <c r="B71" s="87"/>
      <c r="C71" s="11"/>
      <c r="D71" s="87" t="s">
        <v>73</v>
      </c>
      <c r="E71" s="87"/>
      <c r="F71" s="87"/>
      <c r="G71" s="88"/>
    </row>
    <row r="72" spans="1:7">
      <c r="A72" s="86" t="s">
        <v>111</v>
      </c>
      <c r="B72" s="87"/>
      <c r="C72" s="11"/>
      <c r="D72" s="87" t="s">
        <v>114</v>
      </c>
      <c r="E72" s="87"/>
      <c r="F72" s="87"/>
      <c r="G72" s="88"/>
    </row>
    <row r="73" spans="1:7">
      <c r="A73" s="66"/>
      <c r="B73" s="65"/>
      <c r="C73" s="11"/>
      <c r="D73" s="87" t="s">
        <v>82</v>
      </c>
      <c r="E73" s="87"/>
      <c r="F73" s="87"/>
      <c r="G73" s="88"/>
    </row>
    <row r="74" spans="1:7">
      <c r="A74" s="86" t="s">
        <v>81</v>
      </c>
      <c r="B74" s="87"/>
      <c r="C74" s="11"/>
      <c r="D74" s="87" t="s">
        <v>83</v>
      </c>
      <c r="E74" s="87"/>
      <c r="F74" s="87"/>
      <c r="G74" s="88"/>
    </row>
    <row r="75" spans="1:7">
      <c r="A75" s="86" t="s">
        <v>84</v>
      </c>
      <c r="B75" s="87"/>
      <c r="C75" s="11"/>
      <c r="D75" s="87" t="s">
        <v>85</v>
      </c>
      <c r="E75" s="87"/>
      <c r="F75" s="87"/>
      <c r="G75" s="88"/>
    </row>
    <row r="76" spans="1:7">
      <c r="A76" s="86" t="s">
        <v>112</v>
      </c>
      <c r="B76" s="87"/>
      <c r="C76" s="11"/>
      <c r="D76" s="87" t="s">
        <v>115</v>
      </c>
      <c r="E76" s="87"/>
      <c r="F76" s="87"/>
      <c r="G76" s="88"/>
    </row>
    <row r="77" spans="1:7">
      <c r="A77" s="86" t="s">
        <v>86</v>
      </c>
      <c r="B77" s="87"/>
      <c r="C77" s="11"/>
      <c r="D77" s="87" t="s">
        <v>87</v>
      </c>
      <c r="E77" s="87"/>
      <c r="F77" s="87"/>
      <c r="G77" s="88"/>
    </row>
    <row r="78" spans="1:7">
      <c r="A78" s="78"/>
      <c r="B78" s="79"/>
      <c r="C78" s="11"/>
      <c r="D78" s="80"/>
      <c r="E78" s="80"/>
      <c r="F78" s="80"/>
      <c r="G78" s="81"/>
    </row>
    <row r="79" spans="1:7">
      <c r="A79" s="78"/>
      <c r="B79" s="79"/>
      <c r="C79" s="11"/>
      <c r="D79" s="80"/>
      <c r="E79" s="80"/>
      <c r="F79" s="80"/>
      <c r="G79" s="81"/>
    </row>
    <row r="80" spans="1:7">
      <c r="A80" s="78"/>
      <c r="B80" s="79"/>
      <c r="C80" s="11"/>
      <c r="D80" s="80"/>
      <c r="E80" s="80"/>
      <c r="F80" s="80"/>
      <c r="G80" s="81"/>
    </row>
    <row r="81" spans="1:7">
      <c r="A81" s="78"/>
      <c r="B81" s="79"/>
      <c r="C81" s="11"/>
      <c r="D81" s="80"/>
      <c r="E81" s="80"/>
      <c r="F81" s="80"/>
      <c r="G81" s="81"/>
    </row>
    <row r="82" spans="1:7">
      <c r="A82" s="78"/>
      <c r="B82" s="79"/>
      <c r="C82" s="11"/>
      <c r="D82" s="80"/>
      <c r="E82" s="80"/>
      <c r="F82" s="80"/>
      <c r="G82" s="81"/>
    </row>
    <row r="83" spans="1:7">
      <c r="A83" s="82"/>
      <c r="B83" s="83"/>
      <c r="C83" s="12"/>
      <c r="D83" s="84"/>
      <c r="E83" s="84"/>
      <c r="F83" s="84"/>
      <c r="G83" s="85"/>
    </row>
    <row r="84" spans="1:7">
      <c r="A84" s="72"/>
      <c r="B84" s="72"/>
      <c r="C84" s="49"/>
      <c r="D84" s="50"/>
      <c r="E84" s="50"/>
      <c r="F84" s="50"/>
      <c r="G84" s="50"/>
    </row>
    <row r="85" spans="1:7">
      <c r="A85" s="72"/>
      <c r="B85" s="72"/>
      <c r="C85" s="49"/>
      <c r="D85" s="50"/>
      <c r="E85" s="50"/>
      <c r="F85" s="50"/>
      <c r="G85" s="50"/>
    </row>
    <row r="89" spans="1:7">
      <c r="A89" s="1" t="s">
        <v>134</v>
      </c>
      <c r="G89" s="1" t="s">
        <v>135</v>
      </c>
    </row>
    <row r="90" spans="1:7">
      <c r="A90" s="1" t="s">
        <v>3</v>
      </c>
      <c r="G90" s="1" t="s">
        <v>7</v>
      </c>
    </row>
    <row r="91" spans="1:7">
      <c r="A91" s="1" t="s">
        <v>136</v>
      </c>
      <c r="G91" s="1" t="s">
        <v>137</v>
      </c>
    </row>
    <row r="92" spans="1:7">
      <c r="A92" s="1" t="s">
        <v>138</v>
      </c>
      <c r="G92" s="1" t="s">
        <v>139</v>
      </c>
    </row>
    <row r="93" spans="1:7">
      <c r="A93" s="1" t="s">
        <v>140</v>
      </c>
      <c r="G93" s="1" t="s">
        <v>141</v>
      </c>
    </row>
  </sheetData>
  <mergeCells count="55">
    <mergeCell ref="A30:G30"/>
    <mergeCell ref="A1:G1"/>
    <mergeCell ref="A2:G2"/>
    <mergeCell ref="A4:A5"/>
    <mergeCell ref="G4:G5"/>
    <mergeCell ref="A29:G29"/>
    <mergeCell ref="A32:A33"/>
    <mergeCell ref="G32:G33"/>
    <mergeCell ref="A57:G57"/>
    <mergeCell ref="A58:G58"/>
    <mergeCell ref="A60:B61"/>
    <mergeCell ref="D60:G61"/>
    <mergeCell ref="A62:B62"/>
    <mergeCell ref="D62:G62"/>
    <mergeCell ref="A63:B63"/>
    <mergeCell ref="D63:G63"/>
    <mergeCell ref="A64:B64"/>
    <mergeCell ref="D64:G64"/>
    <mergeCell ref="A65:B65"/>
    <mergeCell ref="D65:G65"/>
    <mergeCell ref="A66:B66"/>
    <mergeCell ref="D66:G66"/>
    <mergeCell ref="A67:B67"/>
    <mergeCell ref="D67:G67"/>
    <mergeCell ref="A74:B74"/>
    <mergeCell ref="D74:G74"/>
    <mergeCell ref="A68:B68"/>
    <mergeCell ref="D68:G68"/>
    <mergeCell ref="A69:B69"/>
    <mergeCell ref="D69:G69"/>
    <mergeCell ref="A70:B70"/>
    <mergeCell ref="D70:G70"/>
    <mergeCell ref="A71:B71"/>
    <mergeCell ref="D71:G71"/>
    <mergeCell ref="A72:B72"/>
    <mergeCell ref="D72:G72"/>
    <mergeCell ref="D73:G73"/>
    <mergeCell ref="A75:B75"/>
    <mergeCell ref="D75:G75"/>
    <mergeCell ref="A76:B76"/>
    <mergeCell ref="D76:G76"/>
    <mergeCell ref="A77:B77"/>
    <mergeCell ref="D77:G77"/>
    <mergeCell ref="A78:B78"/>
    <mergeCell ref="D78:G78"/>
    <mergeCell ref="A79:B79"/>
    <mergeCell ref="D79:G79"/>
    <mergeCell ref="A80:B80"/>
    <mergeCell ref="D80:G80"/>
    <mergeCell ref="A81:B81"/>
    <mergeCell ref="D81:G81"/>
    <mergeCell ref="A82:B82"/>
    <mergeCell ref="D82:G82"/>
    <mergeCell ref="A83:B83"/>
    <mergeCell ref="D83:G83"/>
  </mergeCells>
  <pageMargins left="0.59" right="0.36" top="0.39" bottom="0.17" header="0.3" footer="0.1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ตารางตัวชี้วัด2561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2019-10-21T06:59:45Z</cp:lastPrinted>
  <dcterms:created xsi:type="dcterms:W3CDTF">2006-02-23T04:03:34Z</dcterms:created>
  <dcterms:modified xsi:type="dcterms:W3CDTF">2019-11-20T07:16:32Z</dcterms:modified>
</cp:coreProperties>
</file>