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_รายงานสถิติสิงห์บุรี\1_สมุดสถิติ_2562\1_รายงานสถิติจังหวัด (รูปเล่ม) สิงห์บุรี 2562\2_ส่วนเนื้อหา\"/>
    </mc:Choice>
  </mc:AlternateContent>
  <bookViews>
    <workbookView xWindow="120" yWindow="30" windowWidth="11715" windowHeight="6045"/>
  </bookViews>
  <sheets>
    <sheet name="ตัวชี้วัด" sheetId="3" r:id="rId1"/>
    <sheet name="1" sheetId="4" r:id="rId2"/>
    <sheet name="2" sheetId="5" r:id="rId3"/>
    <sheet name="3" sheetId="6" r:id="rId4"/>
    <sheet name="6" sheetId="7" r:id="rId5"/>
    <sheet name="7" sheetId="8" r:id="rId6"/>
    <sheet name="13" sheetId="9" r:id="rId7"/>
    <sheet name="14" sheetId="10" r:id="rId8"/>
    <sheet name="15" sheetId="11" r:id="rId9"/>
    <sheet name="16" sheetId="12" r:id="rId10"/>
    <sheet name="17" sheetId="13" r:id="rId11"/>
    <sheet name="21" sheetId="14" r:id="rId12"/>
    <sheet name="24" sheetId="15" r:id="rId13"/>
    <sheet name="26" sheetId="16" r:id="rId14"/>
    <sheet name="28" sheetId="17" r:id="rId15"/>
    <sheet name="29-34" sheetId="18" r:id="rId16"/>
    <sheet name="36-37" sheetId="19" r:id="rId17"/>
    <sheet name="38" sheetId="20" r:id="rId18"/>
    <sheet name="39" sheetId="21" r:id="rId19"/>
  </sheets>
  <definedNames>
    <definedName name="_xlnm.Print_Area" localSheetId="0">ตัวชี้วัด!$A$1:$H$83</definedName>
  </definedNames>
  <calcPr calcId="162913"/>
</workbook>
</file>

<file path=xl/calcChain.xml><?xml version="1.0" encoding="utf-8"?>
<calcChain xmlns="http://schemas.openxmlformats.org/spreadsheetml/2006/main">
  <c r="F18" i="3" l="1"/>
  <c r="F17" i="3"/>
  <c r="F16" i="3"/>
  <c r="R44" i="8" l="1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C17" i="17" l="1"/>
  <c r="C18" i="17"/>
  <c r="C19" i="17"/>
  <c r="C16" i="17"/>
  <c r="D6" i="19" l="1"/>
  <c r="D7" i="19"/>
  <c r="D8" i="19"/>
  <c r="D5" i="19"/>
  <c r="D52" i="18"/>
  <c r="D78" i="18"/>
  <c r="D65" i="18"/>
  <c r="D38" i="18"/>
  <c r="D12" i="18"/>
  <c r="D25" i="18"/>
  <c r="D14" i="21"/>
  <c r="E14" i="21"/>
  <c r="D13" i="20"/>
  <c r="D37" i="19"/>
  <c r="D23" i="19"/>
  <c r="E11" i="16"/>
  <c r="E11" i="15"/>
  <c r="E9" i="13"/>
  <c r="F9" i="13" s="1"/>
  <c r="C13" i="12"/>
  <c r="D13" i="12" s="1"/>
  <c r="D12" i="11"/>
  <c r="E11" i="10"/>
  <c r="E11" i="9"/>
  <c r="R45" i="8" l="1"/>
  <c r="M62" i="8"/>
  <c r="L62" i="8"/>
  <c r="N62" i="8"/>
  <c r="Z12" i="7"/>
  <c r="U12" i="7"/>
  <c r="O12" i="7"/>
  <c r="E12" i="7"/>
  <c r="AA12" i="7" s="1"/>
  <c r="G12" i="6" l="1"/>
  <c r="E13" i="5"/>
  <c r="D24" i="4"/>
  <c r="D13" i="21"/>
  <c r="E13" i="21" s="1"/>
  <c r="D12" i="21"/>
  <c r="E12" i="21" s="1"/>
  <c r="D11" i="21"/>
  <c r="E11" i="21" s="1"/>
  <c r="E10" i="21"/>
  <c r="E9" i="21"/>
  <c r="D12" i="20"/>
  <c r="D11" i="20"/>
  <c r="D10" i="20"/>
  <c r="D9" i="20"/>
  <c r="D8" i="20"/>
  <c r="D36" i="19"/>
  <c r="D35" i="19"/>
  <c r="D34" i="19"/>
  <c r="D33" i="19"/>
  <c r="D32" i="19"/>
  <c r="D22" i="19"/>
  <c r="D21" i="19"/>
  <c r="D20" i="19"/>
  <c r="D19" i="19"/>
  <c r="D18" i="19"/>
  <c r="D77" i="18"/>
  <c r="D76" i="18"/>
  <c r="D75" i="18"/>
  <c r="D74" i="18"/>
  <c r="D73" i="18"/>
  <c r="D64" i="18"/>
  <c r="D63" i="18"/>
  <c r="D62" i="18"/>
  <c r="D61" i="18"/>
  <c r="D60" i="18"/>
  <c r="D51" i="18"/>
  <c r="D50" i="18"/>
  <c r="D49" i="18"/>
  <c r="D48" i="18"/>
  <c r="D47" i="18"/>
  <c r="D37" i="18"/>
  <c r="D36" i="18"/>
  <c r="D35" i="18"/>
  <c r="B35" i="18"/>
  <c r="D34" i="18"/>
  <c r="D33" i="18"/>
  <c r="D24" i="18"/>
  <c r="D23" i="18"/>
  <c r="B22" i="18"/>
  <c r="D22" i="18" s="1"/>
  <c r="D21" i="18"/>
  <c r="D20" i="18"/>
  <c r="D11" i="18"/>
  <c r="D10" i="18"/>
  <c r="D9" i="18"/>
  <c r="B9" i="18"/>
  <c r="D8" i="18"/>
  <c r="D7" i="18"/>
  <c r="D11" i="17"/>
  <c r="E11" i="17" s="1"/>
  <c r="C11" i="17"/>
  <c r="D10" i="17"/>
  <c r="E10" i="17" s="1"/>
  <c r="C10" i="17"/>
  <c r="C9" i="17"/>
  <c r="D9" i="17" s="1"/>
  <c r="E9" i="17" s="1"/>
  <c r="C8" i="17"/>
  <c r="D8" i="17" s="1"/>
  <c r="E8" i="17" s="1"/>
  <c r="E7" i="17"/>
  <c r="D7" i="17"/>
  <c r="E10" i="16"/>
  <c r="E9" i="16"/>
  <c r="E8" i="16"/>
  <c r="E7" i="16"/>
  <c r="E10" i="15"/>
  <c r="E9" i="15"/>
  <c r="E8" i="15"/>
  <c r="E7" i="15"/>
  <c r="E11" i="14"/>
  <c r="E10" i="14"/>
  <c r="E9" i="14"/>
  <c r="E8" i="14"/>
  <c r="E7" i="14"/>
  <c r="E8" i="13"/>
  <c r="F8" i="13" s="1"/>
  <c r="E7" i="13"/>
  <c r="F7" i="13" s="1"/>
  <c r="C12" i="12"/>
  <c r="D12" i="12" s="1"/>
  <c r="D11" i="12"/>
  <c r="D10" i="12"/>
  <c r="D9" i="12"/>
  <c r="D8" i="12"/>
  <c r="D7" i="12"/>
  <c r="D11" i="11"/>
  <c r="D10" i="11"/>
  <c r="D9" i="11"/>
  <c r="D8" i="11"/>
  <c r="E10" i="10"/>
  <c r="E9" i="10"/>
  <c r="E8" i="10"/>
  <c r="E7" i="10"/>
  <c r="E10" i="9"/>
  <c r="E9" i="9"/>
  <c r="E8" i="9"/>
  <c r="E7" i="9"/>
  <c r="D62" i="8"/>
  <c r="C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I44" i="8"/>
  <c r="I45" i="8" s="1"/>
  <c r="E44" i="8"/>
  <c r="E43" i="8"/>
  <c r="E42" i="8"/>
  <c r="E41" i="8"/>
  <c r="E40" i="8"/>
  <c r="D32" i="8"/>
  <c r="C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I14" i="8"/>
  <c r="I15" i="8" s="1"/>
  <c r="E14" i="8"/>
  <c r="E13" i="8"/>
  <c r="E12" i="8"/>
  <c r="E11" i="8"/>
  <c r="E10" i="8"/>
  <c r="Z11" i="7"/>
  <c r="U11" i="7"/>
  <c r="O11" i="7"/>
  <c r="E11" i="7"/>
  <c r="AA11" i="7" s="1"/>
  <c r="Z10" i="7"/>
  <c r="U10" i="7"/>
  <c r="O10" i="7"/>
  <c r="E10" i="7"/>
  <c r="AA10" i="7" s="1"/>
  <c r="Z9" i="7"/>
  <c r="U9" i="7"/>
  <c r="O9" i="7"/>
  <c r="E9" i="7"/>
  <c r="AA9" i="7" s="1"/>
  <c r="Z8" i="7"/>
  <c r="U8" i="7"/>
  <c r="O8" i="7"/>
  <c r="E8" i="7"/>
  <c r="AA8" i="7" s="1"/>
  <c r="Z7" i="7"/>
  <c r="U7" i="7"/>
  <c r="O7" i="7"/>
  <c r="E7" i="7"/>
  <c r="AA7" i="7" s="1"/>
  <c r="G11" i="6"/>
  <c r="D11" i="6"/>
  <c r="G10" i="6"/>
  <c r="D10" i="6"/>
  <c r="G9" i="6"/>
  <c r="D9" i="6"/>
  <c r="G8" i="6"/>
  <c r="D8" i="6"/>
  <c r="G7" i="6"/>
  <c r="D7" i="6"/>
  <c r="E12" i="5"/>
  <c r="E11" i="5"/>
  <c r="E10" i="5"/>
  <c r="E9" i="5"/>
  <c r="E8" i="5"/>
  <c r="E7" i="5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E62" i="8" l="1"/>
  <c r="E32" i="8"/>
</calcChain>
</file>

<file path=xl/sharedStrings.xml><?xml version="1.0" encoding="utf-8"?>
<sst xmlns="http://schemas.openxmlformats.org/spreadsheetml/2006/main" count="524" uniqueCount="327">
  <si>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</si>
  <si>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</si>
  <si>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</si>
  <si>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</si>
  <si>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</si>
  <si>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</si>
  <si>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</si>
  <si>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</si>
  <si>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</si>
  <si>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</si>
  <si>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</si>
  <si>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</si>
  <si>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</si>
  <si>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</si>
  <si>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</si>
  <si>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</si>
  <si>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</si>
  <si>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</si>
  <si>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</si>
  <si>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</si>
  <si>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</si>
  <si>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</si>
  <si>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</si>
  <si>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</si>
  <si>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</si>
  <si>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</si>
  <si>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</si>
  <si>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</si>
  <si>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</si>
  <si>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</si>
  <si>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</si>
  <si>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</si>
  <si>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</si>
  <si>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</si>
  <si>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</si>
  <si>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</si>
  <si>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</si>
  <si>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</si>
  <si>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</si>
  <si>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</si>
  <si>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</si>
  <si>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</si>
  <si>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</si>
  <si>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</si>
  <si>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</si>
  <si>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</si>
  <si>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</si>
  <si>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</si>
  <si>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</si>
  <si>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</si>
  <si>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</si>
  <si>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</si>
  <si>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</si>
  <si>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</si>
  <si>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</si>
  <si>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</si>
  <si>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</si>
  <si>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</si>
  <si>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</si>
  <si>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</si>
  <si>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</si>
  <si>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</si>
  <si>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</si>
  <si>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</si>
  <si>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</si>
  <si>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</si>
  <si>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</si>
  <si>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</si>
  <si>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</si>
  <si>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</si>
  <si>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</si>
  <si>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</si>
  <si>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</si>
  <si>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</si>
  <si>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</si>
  <si>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</si>
  <si>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</si>
  <si>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</si>
  <si>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</si>
  <si>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</si>
  <si>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</si>
  <si>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</si>
  <si>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</si>
  <si>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</si>
  <si>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</si>
  <si>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</si>
  <si>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</si>
  <si>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</si>
  <si>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</si>
  <si>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</si>
  <si>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</si>
  <si>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</si>
  <si>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</si>
  <si>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</si>
  <si>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</si>
  <si>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</si>
  <si>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</si>
  <si>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</si>
  <si>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</si>
  <si>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</si>
  <si>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</si>
  <si>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</si>
  <si>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</si>
  <si>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</si>
  <si>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</si>
  <si>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</si>
  <si>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</si>
  <si>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</si>
  <si>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</si>
  <si>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</si>
  <si>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</si>
  <si>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</si>
  <si>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</si>
  <si>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</si>
  <si>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 xml:space="preserve">- </t>
  </si>
  <si>
    <t>๑) อัตราการเพิ่มของประชากร  (Population growth rate) จากโปรแกรม Excel ใช้สูตรดังนี้</t>
  </si>
  <si>
    <t>ปี</t>
  </si>
  <si>
    <t>ประชากร</t>
  </si>
  <si>
    <t>อัตราเพิ่ม</t>
  </si>
  <si>
    <t>๒) ความหนาแน่นของประชากรต่อ ตร.กม.</t>
  </si>
  <si>
    <t>ความหนาแน่นของประชากรต่อ ตรม.</t>
  </si>
  <si>
    <r>
      <t xml:space="preserve">= </t>
    </r>
    <r>
      <rPr>
        <b/>
        <u/>
        <sz val="14"/>
        <rFont val="TH SarabunPSK"/>
        <family val="2"/>
      </rPr>
      <t>จำนวนประชากรในปีนั้นๆ</t>
    </r>
  </si>
  <si>
    <t>พื้นที่ของจังหวัด (ตร.กม.)</t>
  </si>
  <si>
    <t>เนื้อที่จังหวัด</t>
  </si>
  <si>
    <t>ความหนาแนน</t>
  </si>
  <si>
    <t>๓) อัตราส่วนเพศ</t>
  </si>
  <si>
    <t>อัตราส่วนเพศ</t>
  </si>
  <si>
    <r>
      <t xml:space="preserve">= </t>
    </r>
    <r>
      <rPr>
        <b/>
        <u/>
        <sz val="14"/>
        <rFont val="TH SarabunPSK"/>
        <family val="2"/>
      </rPr>
      <t>ประชากรเพศชายในปีนั้นๆ</t>
    </r>
  </si>
  <si>
    <t>ประชากรเพศหญิงในปีเดียวกัน</t>
  </si>
  <si>
    <t>ประชากรรวม</t>
  </si>
  <si>
    <t>ชาย</t>
  </si>
  <si>
    <t>หญิง</t>
  </si>
  <si>
    <t xml:space="preserve"> </t>
  </si>
  <si>
    <t>๖) อัตราส่วนการเป็นภาระรวม</t>
  </si>
  <si>
    <t>=</t>
  </si>
  <si>
    <t>จำนวนประชากรอายุ 0-14 และ 60 ปีขึ้นไปของกรมการปกครองในปีนั้น ๆ X 100</t>
  </si>
  <si>
    <t>จำนวนประชากร 15-59 ปีของกรมการปกครองในปีเดียวกัน</t>
  </si>
  <si>
    <t>0-4</t>
  </si>
  <si>
    <t>5-9</t>
  </si>
  <si>
    <t>10-14</t>
  </si>
  <si>
    <t>0 - 14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</si>
  <si>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</si>
  <si>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</si>
  <si>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</si>
  <si>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</si>
  <si>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</si>
  <si>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</si>
  <si>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</si>
  <si>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</si>
  <si>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</si>
  <si>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15-59</t>
  </si>
  <si>
    <t>60-64</t>
  </si>
  <si>
    <t>65-69</t>
  </si>
  <si>
    <t>70-74</t>
  </si>
  <si>
    <t>75-79</t>
  </si>
  <si>
    <t>80 และมากกว่า</t>
  </si>
  <si>
    <t>60 +</t>
  </si>
  <si>
    <t>ไม่ทราบ</t>
  </si>
  <si>
    <t>ผู้ไม่ใช่สัญชาติไทย</t>
  </si>
  <si>
    <t>ประชากรอยู่ระหว่างการย้าย</t>
  </si>
  <si>
    <t>ประชากรในทะเบียนบ้านกลาง</t>
  </si>
  <si>
    <t>ประชากร
รวม</t>
  </si>
  <si>
    <t>อัตรา
ส่วน</t>
  </si>
  <si>
    <t>56</t>
  </si>
  <si>
    <t>57</t>
  </si>
  <si>
    <t>58</t>
  </si>
  <si>
    <t>59</t>
  </si>
  <si>
    <t>60</t>
  </si>
  <si>
    <t>๗) อัตราเจริญพันธุ์ (ใช้ประชากรกลางปีของกระทรวงสาธารณสุข)</t>
  </si>
  <si>
    <r>
      <rPr>
        <u/>
        <sz val="14"/>
        <rFont val="TH SarabunPSK"/>
        <family val="2"/>
      </rPr>
      <t>จำนวนเด็กเกิดมีชีพ</t>
    </r>
    <r>
      <rPr>
        <sz val="14"/>
        <rFont val="TH SarabunPSK"/>
        <family val="2"/>
      </rPr>
      <t xml:space="preserve">    X 1,000</t>
    </r>
  </si>
  <si>
    <t>ประชากรหญิงกลางปีอายุ 15-49</t>
  </si>
  <si>
    <t>จำนวนประชากรกลางปี 2559</t>
  </si>
  <si>
    <t>สิงห์บุรี</t>
  </si>
  <si>
    <t>กลุ่มอายุ</t>
  </si>
  <si>
    <t>รวม</t>
  </si>
  <si>
    <t>1-4</t>
  </si>
  <si>
    <t>เด็กเกิดมีชีพ 59</t>
  </si>
  <si>
    <t>ประชากรหญิง 15-49 ปี</t>
  </si>
  <si>
    <t>อัตราเจริญพันธุ์ 59</t>
  </si>
  <si>
    <t>80-84</t>
  </si>
  <si>
    <t>85-89</t>
  </si>
  <si>
    <t>90-94</t>
  </si>
  <si>
    <t>95-99</t>
  </si>
  <si>
    <t>100+</t>
  </si>
  <si>
    <t>TOTAL</t>
  </si>
  <si>
    <t>ที่มา : สำนักบริหารการทะเบียน กรมการปกครอง ณ วันที่ 31 ธันวาคม 2559</t>
  </si>
  <si>
    <t>รวบรวมและวิเคราะห์โดย : กลุ่มภารกิจด้านข้อมูลข่าวสารสุขภาพ สำนักนโยบายและยุทธศาสตร์</t>
  </si>
  <si>
    <t>จำนวนประชากรกลางปี 2560  กระทรวงสาธารณสุข</t>
  </si>
  <si>
    <t>เด็กเกิดมีชีพ 2560</t>
  </si>
  <si>
    <t>อัตราเจริญพันธุ์ 60</t>
  </si>
  <si>
    <t>ที่มา : สำนักบริหารการทะเบียน กรมการปกครอง ณ วันที่ 31 ธันวาคม 2560</t>
  </si>
  <si>
    <t>รวบรวมและวิเคราะห์โดย :   กลุ่มดิจิทัลสุขภาพ   กองยุทธศาสตร์และแผนงาน</t>
  </si>
  <si>
    <t>๑๓) อัตราการว่างงาน</t>
  </si>
  <si>
    <t>อัตราการว่างงาน =</t>
  </si>
  <si>
    <r>
      <t xml:space="preserve">  </t>
    </r>
    <r>
      <rPr>
        <b/>
        <u/>
        <sz val="14"/>
        <rFont val="TH SarabunPSK"/>
        <family val="2"/>
      </rPr>
      <t>จำนวนผู้ว่างงาน</t>
    </r>
    <r>
      <rPr>
        <b/>
        <sz val="14"/>
        <rFont val="TH SarabunPSK"/>
        <family val="2"/>
      </rPr>
      <t xml:space="preserve"> X 100</t>
    </r>
  </si>
  <si>
    <t>จำนวนกำลังแรงงานรวม</t>
  </si>
  <si>
    <t>กำลังแรงงานรวม</t>
  </si>
  <si>
    <t>ผู้ว่างงาน</t>
  </si>
  <si>
    <t>อัตราการว่างงาน</t>
  </si>
  <si>
    <t>๑๔) อัตราการมีงานทำ</t>
  </si>
  <si>
    <t>อัตราการมีงานทำ =</t>
  </si>
  <si>
    <r>
      <t xml:space="preserve">  </t>
    </r>
    <r>
      <rPr>
        <b/>
        <u/>
        <sz val="14"/>
        <rFont val="TH SarabunPSK"/>
        <family val="2"/>
      </rPr>
      <t>จำนวนผู้มีงานทำ</t>
    </r>
    <r>
      <rPr>
        <b/>
        <sz val="14"/>
        <rFont val="TH SarabunPSK"/>
        <family val="2"/>
      </rPr>
      <t xml:space="preserve"> X 100</t>
    </r>
  </si>
  <si>
    <t>จำนวนผู้มีงานทำ</t>
  </si>
  <si>
    <t>อัตราการมีงานทำ</t>
  </si>
  <si>
    <t>๑๕) อัตราเพิ่มของผู้มีงานทำ</t>
  </si>
  <si>
    <t>อัตราเพิ่มของผู้มีงานทำ =</t>
  </si>
  <si>
    <r>
      <t xml:space="preserve">  </t>
    </r>
    <r>
      <rPr>
        <b/>
        <u/>
        <sz val="14"/>
        <rFont val="TH SarabunPSK"/>
        <family val="2"/>
      </rPr>
      <t>จำนวนผู้มีงานทำปีล่าสุด - จำนวนผู้มีงานทำปีก่อนหน้า</t>
    </r>
    <r>
      <rPr>
        <b/>
        <sz val="14"/>
        <rFont val="TH SarabunPSK"/>
        <family val="2"/>
      </rPr>
      <t xml:space="preserve"> X 100</t>
    </r>
  </si>
  <si>
    <t xml:space="preserve">                     จำนวนผู้มีงานทำปีก่อนหน้า</t>
  </si>
  <si>
    <t>อัตราเพิ่มของผู้มีงานทำ</t>
  </si>
  <si>
    <t>๑๖) อัตราการมีส่วนร่วมในกำลังแรงงาน</t>
  </si>
  <si>
    <t xml:space="preserve">อัตราการมีส่วนร่วมในกำลังแรงงาน = </t>
  </si>
  <si>
    <t>กำลังแรงงาน   X  100</t>
  </si>
  <si>
    <t>ประชากรที่มีอายุ 15 ปี ขึ้นไป</t>
  </si>
  <si>
    <t>กำลังแรงงานร่วม</t>
  </si>
  <si>
    <t>ประชากร 15 ปี</t>
  </si>
  <si>
    <t>อัตราการมีส่วนร่วมในกำลังแรงงาน</t>
  </si>
  <si>
    <t>17. อัตราการเข้าเรียนระดับมัธยมศึกษาปีที่ 1</t>
  </si>
  <si>
    <r>
      <t xml:space="preserve">=  </t>
    </r>
    <r>
      <rPr>
        <b/>
        <u/>
        <sz val="14"/>
        <rFont val="TH SarabunPSK"/>
        <family val="2"/>
      </rPr>
      <t>จำนวนนักเรียนชั้น ม.1</t>
    </r>
    <r>
      <rPr>
        <b/>
        <sz val="14"/>
        <rFont val="TH SarabunPSK"/>
        <family val="2"/>
      </rPr>
      <t xml:space="preserve">   X  100</t>
    </r>
  </si>
  <si>
    <t xml:space="preserve">    จำนวนนักเรียนชั้น ป.6 - นักเรียนออกกลางคัน</t>
  </si>
  <si>
    <t>นักเรียนชั้น ม.1</t>
  </si>
  <si>
    <t>นักเรียน ป.6 ปีก่อนหน้า</t>
  </si>
  <si>
    <t>นักเรียนออกกลางคันปีก่อนหน้า</t>
  </si>
  <si>
    <t>ป.6 - ออกกลางคัน</t>
  </si>
  <si>
    <t>อัตราการเข้าเรียนฯ</t>
  </si>
  <si>
    <t>ปี 59</t>
  </si>
  <si>
    <t>ปี 60</t>
  </si>
  <si>
    <t>๒๑) อัตราส่วนของนักเรียนต่อประชากรในวัยเรียน (ประชากรในวัยเรียนหมายถึงประชากรที่ทราบอายุของกรมการปกครอง)</t>
  </si>
  <si>
    <t>จำนวนนักเรียนในระบบโรงเรียนX 100</t>
  </si>
  <si>
    <t>จำนวนประชากรในวัยเรียน</t>
  </si>
  <si>
    <t>จำนวนนักเรียนในระบบโรงเรียน</t>
  </si>
  <si>
    <t>อัตราส่วน</t>
  </si>
  <si>
    <t>** ไม่เข้าใจนิยามประชากรในวัยเรียน</t>
  </si>
  <si>
    <t>24 อัตราการขยายตัวของผลิตภัณฑ์มวลรวมจังหวัด ณ ราคาประจำปี</t>
  </si>
  <si>
    <t>ผลิตภัณฑ์มวลรวมจังหวัดปีล่าสุด – ผลิตภัณฑ์มวลรวมจังหวัดปีหลัง x 100</t>
  </si>
  <si>
    <t>ผลิตภัณฑ์มวลรวมจังหวัดปีก่อนหน้า</t>
  </si>
  <si>
    <t>ผลิตภัณฑ์มวลรวมจังหวัดปีล่าสุด</t>
  </si>
  <si>
    <t>๒๖) สัดส่วนของเนื้อที่ถือครองทำการเกษตรต่อเนื้อที่ทั้งหมด</t>
  </si>
  <si>
    <t>เนื้อที่ถือครองทำการเกษตรในปีนั้น ๆX 100</t>
  </si>
  <si>
    <t>เนื้อที่ทั้งหมดในปีนั้น ๆ</t>
  </si>
  <si>
    <t>เนื้อที่ทั้งหมด</t>
  </si>
  <si>
    <t>เนื้อที่ถือครองทำการเกษตร</t>
  </si>
  <si>
    <t>สัดส่วน</t>
  </si>
  <si>
    <t>ข้อมูลลุ่ด ปี 59</t>
  </si>
  <si>
    <t>๒๘) อัตราเพิ่มของรถจักรยานยนต์ที่จดทะเบียน</t>
  </si>
  <si>
    <t>จำนวนรถจักรยานยนต์ที่จดทะเบียนปีล่าสุด – จำนวนรถจักรยานยนต์ที่จดทะเบียนปีหลังX 100</t>
  </si>
  <si>
    <t>จำนวนรถจักรยานยนต์ที่จดทะเบียนปีก่อนหน้า</t>
  </si>
  <si>
    <t>จำนวนรถจักรยานยนต์ที่จดทะเบียนปีล่าสุด</t>
  </si>
  <si>
    <t>ส่วนเพิ่ม</t>
  </si>
  <si>
    <r>
      <t>๒๙) สัดส่วนของครัวเรือนที่</t>
    </r>
    <r>
      <rPr>
        <b/>
        <u/>
        <sz val="14"/>
        <rFont val="TH SarabunPSK"/>
        <family val="2"/>
      </rPr>
      <t>มีคอมพิวเตอร์</t>
    </r>
  </si>
  <si>
    <t>จำนวนครัวเรือนที่มีคอมพิวเตอร์ในปีนั้น ๆX 100</t>
  </si>
  <si>
    <t>จำนวนครัวเรือนทั้งสิ้นในปีนั้น ๆ</t>
  </si>
  <si>
    <t>จำนวนครัวเรือนทั้งสิ้น</t>
  </si>
  <si>
    <t>จำนวนครัวเรือนที่มีคอมพิวเตอร์</t>
  </si>
  <si>
    <t>ปี 56</t>
  </si>
  <si>
    <t>ปี 57</t>
  </si>
  <si>
    <t>ปี 58</t>
  </si>
  <si>
    <r>
      <t>๓๐) สัดส่วนของครัวเรือนที่</t>
    </r>
    <r>
      <rPr>
        <b/>
        <u/>
        <sz val="14"/>
        <rFont val="TH SarabunPSK"/>
        <family val="2"/>
      </rPr>
      <t>เข้าถึงอินเทอร์เน็ต</t>
    </r>
  </si>
  <si>
    <t>จำนวนครัวเรือนที่เข้าถึงอินเทอร์เน็ตในปีนั้น ๆX 100</t>
  </si>
  <si>
    <t>จำนวนครัวเรือนที่เข้าถึงอินเทอร์เน็ต</t>
  </si>
  <si>
    <r>
      <t>๓๑) สัดส่วนของครัวเรือนที่</t>
    </r>
    <r>
      <rPr>
        <b/>
        <u/>
        <sz val="14"/>
        <rFont val="TH SarabunPSK"/>
        <family val="2"/>
      </rPr>
      <t>มีโทรศัพท์พื้นฐาน</t>
    </r>
  </si>
  <si>
    <t>จำนวนครัวเรือนที่มีโทรศัพท์พื้นฐานในปีนั้น ๆX 100</t>
  </si>
  <si>
    <t>จำนวนครัวเรือนที่มีโทรศัพท์พื้นฐาน</t>
  </si>
  <si>
    <r>
      <t>๓๒) ร้อยละของประชากรอายุ 6 ปีขึ้นไป</t>
    </r>
    <r>
      <rPr>
        <b/>
        <u/>
        <sz val="14"/>
        <rFont val="TH SarabunPSK"/>
        <family val="2"/>
      </rPr>
      <t>ที่ใช้คอมพิวเตอร์</t>
    </r>
    <r>
      <rPr>
        <b/>
        <sz val="14"/>
        <rFont val="TH SarabunPSK"/>
        <family val="2"/>
      </rPr>
      <t>ต่อประชากร 100 คน</t>
    </r>
  </si>
  <si>
    <t>จำนวนประชากรอายุ 6 ปีขึ้นไปที่ใช้คอมพิวเตอร์ในปีนั้น ๆX 100</t>
  </si>
  <si>
    <t>จำนวนประชากร 6 ปีขึ้นไปทั้งหมดในปีนั้น ๆ</t>
  </si>
  <si>
    <t>จำนวนประชากรอายุ 6 ปีขึ้นไปที่ใช้คอมพิวเตอร์ในปีนั้น ๆ</t>
  </si>
  <si>
    <t>ร้อยละ</t>
  </si>
  <si>
    <r>
      <t>๓๓) ร้อยละของประชากรอายุ 6 ปีขึ้นไปที่</t>
    </r>
    <r>
      <rPr>
        <b/>
        <u/>
        <sz val="14"/>
        <rFont val="TH SarabunPSK"/>
        <family val="2"/>
      </rPr>
      <t>ใช้อินเทอร์เน็ต</t>
    </r>
    <r>
      <rPr>
        <b/>
        <sz val="14"/>
        <rFont val="TH SarabunPSK"/>
        <family val="2"/>
      </rPr>
      <t>ต่อประชากร 100 คน</t>
    </r>
  </si>
  <si>
    <t>จำนวนประชากรอายุ 6 ปีขึ้นไปที่ใช้อินเทอร์เน็ตในปีนั้น ๆX 100</t>
  </si>
  <si>
    <t>จำนวนประชากรอายุ 6 ปีขึ้นไปที่ใช้อินเทอร์เน็ตในปีนั้น ๆ</t>
  </si>
  <si>
    <r>
      <t>๓๔) ร้อยละของประชากรอายุ 6 ปีขึ้นไปที่</t>
    </r>
    <r>
      <rPr>
        <b/>
        <u/>
        <sz val="14"/>
        <rFont val="TH SarabunPSK"/>
        <family val="2"/>
      </rPr>
      <t>มีโทรศัพท์มือถือ</t>
    </r>
  </si>
  <si>
    <t>จำนวนประชากรอายุ 6 ปีขึ้นไปที่มีโทรศัพท์มือถือในปีนั้น ๆX 100</t>
  </si>
  <si>
    <t>จำนวนประชากรอายุ 6 ปีขึ้นไปที่มีโทรศัพท์มือถือในปีนั้น ๆ</t>
  </si>
  <si>
    <t>๓๖) อัตราการขยายตัวของนักท่องเที่ยวไทยที่เดินทางมายังจังหวัด</t>
  </si>
  <si>
    <t>จำนวนนักท่องเที่ยวไทยปีล่าสุด – จำนวนนักท่องเที่ยวไทยปีหลังX 100</t>
  </si>
  <si>
    <t>จำนวนนักท่องเที่ยวไทยปีก่อนหน้า</t>
  </si>
  <si>
    <t>จำนวนนักท่องเที่ยวไทย</t>
  </si>
  <si>
    <t xml:space="preserve"> อัตราการขยายตัว</t>
  </si>
  <si>
    <t>๓๗) อัตราการขยายตัวของนักท่องเที่ยวต่างประเทศที่เดินทางมายังจังหวัด</t>
  </si>
  <si>
    <t>จำนวนนักท่องเที่ยวต่างประเทศปีล่าสุด – จำนวนนักท่องเที่ยวต่างประเทศปีหลังX 100</t>
  </si>
  <si>
    <t>จำนวนนักท่องเที่ยวต่างประเทศปีก่อนหน้า</t>
  </si>
  <si>
    <t>จำนวนนักท่องเที่ยวต่างประเทศ</t>
  </si>
  <si>
    <t>อัตราการขยายตัว</t>
  </si>
  <si>
    <t>๓๘) อัตราการขยายตัวของผู้จดทะเบียนนิติบุคคลที่คงอยู่</t>
  </si>
  <si>
    <t>จำนวนทะเบียนนิติบุคคลที่คงอยู่ปีล่าสุด – จำนวนทะเบียนนิติบุคคลที่คงอยู่ปีหลังX 100</t>
  </si>
  <si>
    <t>จำนวนทะเบียนนิติบุคคลที่คงอยู่ปีก่อนหน้า</t>
  </si>
  <si>
    <t>จำนวนทะเบียนนิติบุคคลที่คงอยู่</t>
  </si>
  <si>
    <t>๓๙) สัดส่วนพื้นที่ป่าไม้ต่อพื้นที่จังหวัด</t>
  </si>
  <si>
    <t>พื้นที่ป่าไม้ของจังหวัด (ตร.กม.) X 100</t>
  </si>
  <si>
    <t>** 1 ไร่ = 0.0016 ตร.กม.</t>
  </si>
  <si>
    <t>พื้นที่ป่าไม้ของจังหวัด (ตร.กม.)</t>
  </si>
  <si>
    <t>จำนวนประชากรกลางปี 2561  กระทรวงสาธารณสุข</t>
  </si>
  <si>
    <t>ปี 61</t>
  </si>
  <si>
    <t xml:space="preserve">35) อัตราการขยายตัวของรายได้จากการท่องเที่ยว </t>
  </si>
  <si>
    <t xml:space="preserve">ปี </t>
  </si>
  <si>
    <t>รายได้จากการท่องเที่ยว</t>
  </si>
  <si>
    <t>การเปลี่ยนแปลง</t>
  </si>
  <si>
    <t>-</t>
  </si>
  <si>
    <t xml:space="preserve">     (2)   สำนักงานสาธารณสุขจังหวัดสิงห์บุรี</t>
  </si>
  <si>
    <t xml:space="preserve">     (4)   สำนักงานสวัสดิการและคุ้มครองแรงงานจังหวัดสิงห์บุรี</t>
  </si>
  <si>
    <t xml:space="preserve">     (6)   สำรวจภาวะเศรษฐกิจและสังคมของครัวเรือนจังหวัดสิงห์บุรี สำนักงานสถิติแห่งชาติ</t>
  </si>
  <si>
    <t xml:space="preserve">     (9)   สำนักงานขนส่งจังหวัดสิงห์บุรี</t>
  </si>
  <si>
    <t xml:space="preserve">     (12)   สำนักงานพัฒนาธุรกิจการค้าจังหวัดสิงห์บุรี</t>
  </si>
  <si>
    <t xml:space="preserve">     (2)   Sing Buri Provincial Health Office</t>
  </si>
  <si>
    <t xml:space="preserve">     (4)   Sing Buri Provincial Labour Protection and Welfare Office</t>
  </si>
  <si>
    <t xml:space="preserve">     (6)   The Household Socio-Economic Survey, Sing Buri Province, </t>
  </si>
  <si>
    <t xml:space="preserve">     (9)   Sing Buri Provincial Transport Office</t>
  </si>
  <si>
    <t xml:space="preserve">     (12)   Sing Buri Provincial Business Development Office</t>
  </si>
  <si>
    <t>๒๙) อัตราเปลี่ยนแปลงของรถยนต์ที่จดทะเบียน สะสม 2522</t>
  </si>
  <si>
    <t>จำนวน</t>
  </si>
  <si>
    <t>อัตราเปลี่ยนแปลง</t>
  </si>
  <si>
    <t>เด็กเกิดมีชีพ 2561</t>
  </si>
  <si>
    <t>อัตราเจริญพันธุ์ 61</t>
  </si>
  <si>
    <t>-0.3</t>
  </si>
  <si>
    <t>-0.4</t>
  </si>
  <si>
    <t>-0.2</t>
  </si>
  <si>
    <t>-5.0</t>
  </si>
  <si>
    <t>-7.6</t>
  </si>
  <si>
    <t>-5.8</t>
  </si>
  <si>
    <t>3.4</t>
  </si>
  <si>
    <t>5.0</t>
  </si>
  <si>
    <t>-12.4</t>
  </si>
  <si>
    <t>-1.1</t>
  </si>
  <si>
    <t>-4.9</t>
  </si>
  <si>
    <t>-2.3</t>
  </si>
  <si>
    <r>
      <rPr>
        <sz val="14"/>
        <rFont val="TH SarabunPSK"/>
        <family val="2"/>
      </rPr>
      <t>-49.1</t>
    </r>
    <r>
      <rPr>
        <vertAlign val="superscript"/>
        <sz val="12"/>
        <rFont val="TH SarabunPSK"/>
        <family val="2"/>
      </rPr>
      <t>\1</t>
    </r>
  </si>
  <si>
    <r>
      <t xml:space="preserve">หมายเหตุ: </t>
    </r>
    <r>
      <rPr>
        <vertAlign val="superscript"/>
        <sz val="12"/>
        <rFont val="TH SarabunPSK"/>
        <family val="2"/>
      </rPr>
      <t xml:space="preserve">\1 </t>
    </r>
    <r>
      <rPr>
        <sz val="12"/>
        <rFont val="TH SarabunPSK"/>
        <family val="2"/>
      </rPr>
      <t>ปี 2561 ได้ทำการปรับปรุงข้อมูลโดยตัดรถจดทะเบียนที่แจ้งเลิกใช้ และรถที่ภาษีทะเบียนถูกระงับออก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</si>
</sst>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#,##0.0_ ;\-#,##0.0\ "/>
    <numFmt numFmtId="191" formatCode="0.0"/>
    <numFmt numFmtId="192" formatCode="_(* #,##0_);_(* \(#,##0\);_(* &quot;-&quot;??_);_(@_)"/>
  </numFmts>
  <fonts count="2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color rgb="FFFF0000"/>
      <name val="TH SarabunPSK"/>
      <family val="2"/>
    </font>
    <font>
      <sz val="14"/>
      <name val="Cordia New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indexed="8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u/>
      <sz val="14"/>
      <name val="Cordia New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3"/>
      <name val="TH SarabunPSK"/>
      <family val="2"/>
    </font>
    <font>
      <b/>
      <sz val="14"/>
      <name val="TH SarabunIT๙"/>
      <family val="2"/>
    </font>
    <font>
      <sz val="14"/>
      <color indexed="8"/>
      <name val="Cordia New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187" fontId="2" fillId="0" borderId="4" xfId="1" applyNumberFormat="1" applyFont="1" applyBorder="1" applyAlignment="1">
      <alignment horizontal="right" indent="1"/>
    </xf>
    <xf numFmtId="187" fontId="2" fillId="0" borderId="4" xfId="1" applyNumberFormat="1" applyFont="1" applyBorder="1" applyAlignment="1">
      <alignment horizontal="right"/>
    </xf>
    <xf numFmtId="188" fontId="2" fillId="0" borderId="4" xfId="1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right"/>
    </xf>
    <xf numFmtId="189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8" fontId="2" fillId="0" borderId="5" xfId="2" applyNumberFormat="1" applyFont="1" applyBorder="1"/>
    <xf numFmtId="191" fontId="2" fillId="0" borderId="5" xfId="0" applyNumberFormat="1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88" fontId="2" fillId="0" borderId="5" xfId="0" applyNumberFormat="1" applyFont="1" applyBorder="1"/>
    <xf numFmtId="188" fontId="2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188" fontId="2" fillId="0" borderId="5" xfId="2" applyNumberFormat="1" applyFont="1" applyBorder="1" applyAlignment="1">
      <alignment horizontal="right"/>
    </xf>
    <xf numFmtId="188" fontId="2" fillId="0" borderId="0" xfId="0" applyNumberFormat="1" applyFont="1"/>
    <xf numFmtId="3" fontId="2" fillId="0" borderId="5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9" fillId="0" borderId="0" xfId="0" applyNumberFormat="1" applyFont="1" applyBorder="1"/>
    <xf numFmtId="49" fontId="1" fillId="0" borderId="5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3" fontId="2" fillId="2" borderId="5" xfId="0" applyNumberFormat="1" applyFont="1" applyFill="1" applyBorder="1"/>
    <xf numFmtId="3" fontId="2" fillId="2" borderId="5" xfId="1" applyNumberFormat="1" applyFont="1" applyFill="1" applyBorder="1"/>
    <xf numFmtId="3" fontId="11" fillId="2" borderId="5" xfId="0" applyNumberFormat="1" applyFont="1" applyFill="1" applyBorder="1" applyAlignment="1">
      <alignment horizontal="right" vertical="top" wrapText="1"/>
    </xf>
    <xf numFmtId="3" fontId="11" fillId="2" borderId="5" xfId="1" applyNumberFormat="1" applyFont="1" applyFill="1" applyBorder="1" applyAlignment="1">
      <alignment horizontal="right" vertical="top"/>
    </xf>
    <xf numFmtId="0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quotePrefix="1" applyFont="1" applyBorder="1"/>
    <xf numFmtId="0" fontId="12" fillId="0" borderId="0" xfId="0" applyFont="1"/>
    <xf numFmtId="192" fontId="2" fillId="0" borderId="0" xfId="3" applyNumberFormat="1" applyFont="1" applyBorder="1"/>
    <xf numFmtId="192" fontId="2" fillId="0" borderId="0" xfId="4" applyNumberFormat="1" applyFont="1" applyBorder="1"/>
    <xf numFmtId="0" fontId="14" fillId="0" borderId="0" xfId="0" applyFont="1"/>
    <xf numFmtId="192" fontId="2" fillId="0" borderId="20" xfId="5" applyNumberFormat="1" applyFont="1" applyBorder="1"/>
    <xf numFmtId="192" fontId="2" fillId="0" borderId="21" xfId="6" applyNumberFormat="1" applyFont="1" applyBorder="1" applyAlignment="1">
      <alignment horizontal="center"/>
    </xf>
    <xf numFmtId="192" fontId="2" fillId="0" borderId="22" xfId="5" applyNumberFormat="1" applyFont="1" applyBorder="1"/>
    <xf numFmtId="192" fontId="2" fillId="0" borderId="0" xfId="7" applyNumberFormat="1" applyFont="1" applyBorder="1"/>
    <xf numFmtId="192" fontId="2" fillId="0" borderId="0" xfId="8" applyNumberFormat="1" applyFont="1" applyBorder="1" applyAlignment="1">
      <alignment horizontal="center"/>
    </xf>
    <xf numFmtId="192" fontId="2" fillId="0" borderId="0" xfId="3" applyNumberFormat="1" applyFont="1" applyBorder="1" applyAlignment="1">
      <alignment horizontal="center"/>
    </xf>
    <xf numFmtId="0" fontId="2" fillId="0" borderId="5" xfId="9" applyFont="1" applyBorder="1" applyAlignment="1">
      <alignment horizontal="center"/>
    </xf>
    <xf numFmtId="192" fontId="2" fillId="0" borderId="5" xfId="5" applyNumberFormat="1" applyFont="1" applyBorder="1" applyAlignment="1">
      <alignment horizontal="center"/>
    </xf>
    <xf numFmtId="192" fontId="2" fillId="0" borderId="0" xfId="7" applyNumberFormat="1" applyFont="1" applyBorder="1" applyAlignment="1">
      <alignment horizontal="center"/>
    </xf>
    <xf numFmtId="192" fontId="2" fillId="0" borderId="0" xfId="2" applyNumberFormat="1" applyFont="1" applyBorder="1"/>
    <xf numFmtId="192" fontId="2" fillId="0" borderId="5" xfId="2" applyNumberFormat="1" applyFont="1" applyBorder="1"/>
    <xf numFmtId="192" fontId="2" fillId="0" borderId="5" xfId="5" applyNumberFormat="1" applyFont="1" applyBorder="1"/>
    <xf numFmtId="2" fontId="2" fillId="0" borderId="5" xfId="9" quotePrefix="1" applyNumberFormat="1" applyFont="1" applyBorder="1" applyAlignment="1">
      <alignment horizontal="center"/>
    </xf>
    <xf numFmtId="0" fontId="2" fillId="0" borderId="5" xfId="9" quotePrefix="1" applyFont="1" applyBorder="1" applyAlignment="1">
      <alignment horizontal="center"/>
    </xf>
    <xf numFmtId="0" fontId="1" fillId="0" borderId="5" xfId="9" applyFont="1" applyBorder="1" applyAlignment="1">
      <alignment horizontal="center"/>
    </xf>
    <xf numFmtId="3" fontId="1" fillId="3" borderId="5" xfId="0" applyNumberFormat="1" applyFont="1" applyFill="1" applyBorder="1"/>
    <xf numFmtId="192" fontId="2" fillId="0" borderId="0" xfId="2" applyNumberFormat="1" applyFont="1" applyBorder="1" applyAlignment="1">
      <alignment horizontal="left" vertical="center"/>
    </xf>
    <xf numFmtId="192" fontId="2" fillId="0" borderId="0" xfId="7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43" fontId="1" fillId="0" borderId="0" xfId="1" applyFont="1" applyBorder="1"/>
    <xf numFmtId="192" fontId="2" fillId="0" borderId="1" xfId="2" applyNumberFormat="1" applyFont="1" applyBorder="1"/>
    <xf numFmtId="192" fontId="2" fillId="0" borderId="2" xfId="2" applyNumberFormat="1" applyFont="1" applyBorder="1" applyAlignment="1">
      <alignment horizontal="center"/>
    </xf>
    <xf numFmtId="192" fontId="2" fillId="0" borderId="5" xfId="10" applyNumberFormat="1" applyFont="1" applyBorder="1"/>
    <xf numFmtId="192" fontId="2" fillId="0" borderId="0" xfId="11" applyNumberFormat="1" applyFont="1" applyBorder="1"/>
    <xf numFmtId="0" fontId="2" fillId="0" borderId="0" xfId="12" applyFont="1" applyBorder="1"/>
    <xf numFmtId="192" fontId="2" fillId="0" borderId="0" xfId="10" applyNumberFormat="1" applyFont="1" applyBorder="1"/>
    <xf numFmtId="192" fontId="1" fillId="0" borderId="20" xfId="5" applyNumberFormat="1" applyFont="1" applyBorder="1"/>
    <xf numFmtId="192" fontId="1" fillId="0" borderId="21" xfId="6" applyNumberFormat="1" applyFont="1" applyBorder="1" applyAlignment="1">
      <alignment horizontal="center"/>
    </xf>
    <xf numFmtId="192" fontId="1" fillId="0" borderId="22" xfId="5" applyNumberFormat="1" applyFont="1" applyBorder="1"/>
    <xf numFmtId="192" fontId="1" fillId="0" borderId="5" xfId="5" applyNumberFormat="1" applyFont="1" applyBorder="1" applyAlignment="1">
      <alignment horizontal="center"/>
    </xf>
    <xf numFmtId="3" fontId="14" fillId="0" borderId="5" xfId="0" applyNumberFormat="1" applyFont="1" applyBorder="1"/>
    <xf numFmtId="3" fontId="2" fillId="0" borderId="5" xfId="5" applyNumberFormat="1" applyFont="1" applyBorder="1"/>
    <xf numFmtId="188" fontId="2" fillId="0" borderId="0" xfId="1" applyNumberFormat="1" applyFont="1" applyBorder="1"/>
    <xf numFmtId="3" fontId="12" fillId="3" borderId="5" xfId="0" applyNumberFormat="1" applyFont="1" applyFill="1" applyBorder="1"/>
    <xf numFmtId="192" fontId="2" fillId="0" borderId="0" xfId="2" applyNumberFormat="1" applyFont="1" applyBorder="1" applyAlignment="1">
      <alignment vertical="center"/>
    </xf>
    <xf numFmtId="3" fontId="2" fillId="0" borderId="5" xfId="10" applyNumberFormat="1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8" fontId="2" fillId="0" borderId="5" xfId="2" applyNumberFormat="1" applyFont="1" applyBorder="1" applyAlignment="1"/>
    <xf numFmtId="188" fontId="2" fillId="0" borderId="5" xfId="2" applyNumberFormat="1" applyFont="1" applyBorder="1" applyAlignment="1">
      <alignment horizontal="center"/>
    </xf>
    <xf numFmtId="191" fontId="1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 applyBorder="1" applyAlignment="1"/>
    <xf numFmtId="0" fontId="1" fillId="0" borderId="0" xfId="0" applyFont="1" applyBorder="1" applyAlignment="1"/>
    <xf numFmtId="2" fontId="2" fillId="0" borderId="5" xfId="0" applyNumberFormat="1" applyFont="1" applyBorder="1"/>
    <xf numFmtId="3" fontId="2" fillId="0" borderId="0" xfId="0" applyNumberFormat="1" applyFont="1"/>
    <xf numFmtId="0" fontId="1" fillId="0" borderId="0" xfId="0" quotePrefix="1" applyFont="1" applyAlignment="1">
      <alignment horizontal="left"/>
    </xf>
    <xf numFmtId="0" fontId="2" fillId="0" borderId="5" xfId="0" applyFont="1" applyBorder="1" applyAlignment="1">
      <alignment horizontal="left"/>
    </xf>
    <xf numFmtId="188" fontId="2" fillId="0" borderId="5" xfId="1" applyNumberFormat="1" applyFont="1" applyBorder="1"/>
    <xf numFmtId="0" fontId="8" fillId="0" borderId="0" xfId="0" applyFont="1"/>
    <xf numFmtId="0" fontId="1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/>
    <xf numFmtId="190" fontId="2" fillId="0" borderId="5" xfId="1" applyNumberFormat="1" applyFont="1" applyBorder="1"/>
    <xf numFmtId="43" fontId="2" fillId="0" borderId="5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3" fillId="0" borderId="5" xfId="0" applyFont="1" applyBorder="1" applyAlignment="1">
      <alignment horizontal="center"/>
    </xf>
    <xf numFmtId="0" fontId="17" fillId="0" borderId="5" xfId="0" applyFont="1" applyBorder="1"/>
    <xf numFmtId="3" fontId="17" fillId="0" borderId="5" xfId="0" applyNumberFormat="1" applyFont="1" applyBorder="1"/>
    <xf numFmtId="191" fontId="17" fillId="0" borderId="5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0" fontId="1" fillId="0" borderId="5" xfId="0" applyFont="1" applyBorder="1"/>
    <xf numFmtId="189" fontId="2" fillId="0" borderId="5" xfId="0" applyNumberFormat="1" applyFont="1" applyBorder="1"/>
    <xf numFmtId="189" fontId="2" fillId="0" borderId="5" xfId="1" applyNumberFormat="1" applyFont="1" applyBorder="1"/>
    <xf numFmtId="43" fontId="2" fillId="0" borderId="5" xfId="0" applyNumberFormat="1" applyFont="1" applyBorder="1"/>
    <xf numFmtId="43" fontId="2" fillId="0" borderId="4" xfId="1" applyNumberFormat="1" applyFont="1" applyBorder="1" applyAlignment="1">
      <alignment horizontal="right" indent="1"/>
    </xf>
    <xf numFmtId="41" fontId="19" fillId="0" borderId="5" xfId="0" applyNumberFormat="1" applyFont="1" applyBorder="1"/>
    <xf numFmtId="0" fontId="1" fillId="3" borderId="5" xfId="0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20" fillId="0" borderId="0" xfId="0" applyFont="1"/>
    <xf numFmtId="188" fontId="2" fillId="0" borderId="4" xfId="1" applyNumberFormat="1" applyFont="1" applyFill="1" applyBorder="1"/>
    <xf numFmtId="187" fontId="2" fillId="0" borderId="4" xfId="1" applyNumberFormat="1" applyFont="1" applyBorder="1"/>
    <xf numFmtId="43" fontId="2" fillId="0" borderId="19" xfId="1" applyNumberFormat="1" applyFont="1" applyBorder="1" applyAlignment="1">
      <alignment horizontal="right"/>
    </xf>
    <xf numFmtId="0" fontId="1" fillId="0" borderId="20" xfId="0" applyFont="1" applyBorder="1" applyAlignment="1">
      <alignment horizontal="center"/>
    </xf>
    <xf numFmtId="3" fontId="2" fillId="0" borderId="20" xfId="0" applyNumberFormat="1" applyFont="1" applyBorder="1"/>
    <xf numFmtId="0" fontId="2" fillId="0" borderId="20" xfId="0" applyFont="1" applyBorder="1"/>
    <xf numFmtId="3" fontId="2" fillId="0" borderId="0" xfId="0" applyNumberFormat="1" applyFont="1" applyBorder="1"/>
    <xf numFmtId="191" fontId="2" fillId="0" borderId="0" xfId="0" applyNumberFormat="1" applyFont="1" applyBorder="1"/>
    <xf numFmtId="187" fontId="2" fillId="0" borderId="4" xfId="1" applyNumberFormat="1" applyFont="1" applyFill="1" applyBorder="1" applyAlignment="1">
      <alignment horizontal="right"/>
    </xf>
    <xf numFmtId="0" fontId="7" fillId="0" borderId="5" xfId="9" applyFont="1" applyBorder="1" applyAlignment="1">
      <alignment horizontal="center"/>
    </xf>
    <xf numFmtId="3" fontId="21" fillId="0" borderId="5" xfId="0" applyNumberFormat="1" applyFont="1" applyBorder="1"/>
    <xf numFmtId="3" fontId="7" fillId="0" borderId="5" xfId="5" applyNumberFormat="1" applyFont="1" applyBorder="1"/>
    <xf numFmtId="2" fontId="7" fillId="0" borderId="5" xfId="9" quotePrefix="1" applyNumberFormat="1" applyFont="1" applyBorder="1" applyAlignment="1">
      <alignment horizontal="center"/>
    </xf>
    <xf numFmtId="0" fontId="7" fillId="0" borderId="5" xfId="9" quotePrefix="1" applyFont="1" applyBorder="1" applyAlignment="1">
      <alignment horizontal="center"/>
    </xf>
    <xf numFmtId="187" fontId="2" fillId="0" borderId="4" xfId="1" quotePrefix="1" applyNumberFormat="1" applyFont="1" applyBorder="1" applyAlignment="1">
      <alignment horizontal="right"/>
    </xf>
    <xf numFmtId="41" fontId="2" fillId="0" borderId="19" xfId="1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quotePrefix="1" applyFont="1" applyAlignment="1"/>
    <xf numFmtId="0" fontId="1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22" fillId="0" borderId="3" xfId="1" quotePrefix="1" applyNumberFormat="1" applyFont="1" applyBorder="1" applyAlignment="1">
      <alignment horizontal="right"/>
    </xf>
    <xf numFmtId="187" fontId="22" fillId="0" borderId="4" xfId="1" applyNumberFormat="1" applyFont="1" applyBorder="1" applyAlignment="1">
      <alignment horizontal="right"/>
    </xf>
    <xf numFmtId="0" fontId="23" fillId="0" borderId="4" xfId="1" quotePrefix="1" applyNumberFormat="1" applyFont="1" applyBorder="1" applyAlignment="1">
      <alignment horizontal="right"/>
    </xf>
    <xf numFmtId="0" fontId="23" fillId="0" borderId="0" xfId="0" applyFont="1" applyFill="1" applyBorder="1" applyAlignment="1">
      <alignment vertical="top"/>
    </xf>
    <xf numFmtId="41" fontId="2" fillId="0" borderId="0" xfId="1" applyNumberFormat="1" applyFont="1" applyBorder="1" applyAlignment="1">
      <alignment horizontal="right" vertical="top"/>
    </xf>
    <xf numFmtId="43" fontId="2" fillId="0" borderId="0" xfId="1" applyNumberFormat="1" applyFont="1" applyBorder="1" applyAlignment="1">
      <alignment horizontal="right" vertical="top"/>
    </xf>
    <xf numFmtId="0" fontId="2" fillId="0" borderId="0" xfId="0" applyFont="1" applyFill="1" applyBorder="1" applyAlignment="1">
      <alignment vertical="top" shrinkToFit="1"/>
    </xf>
    <xf numFmtId="0" fontId="2" fillId="0" borderId="0" xfId="0" applyFont="1" applyAlignment="1">
      <alignment vertical="top"/>
    </xf>
  </cellXfs>
  <cellStyles count="14">
    <cellStyle name="Comma 10" xfId="3"/>
    <cellStyle name="Comma 149" xfId="11"/>
    <cellStyle name="Comma 2" xfId="13"/>
    <cellStyle name="Comma 42" xfId="6"/>
    <cellStyle name="Comma 44" xfId="8"/>
    <cellStyle name="Comma 46" xfId="4"/>
    <cellStyle name="Comma 6" xfId="10"/>
    <cellStyle name="Comma 8" xfId="5"/>
    <cellStyle name="Comma 9" xfId="7"/>
    <cellStyle name="Normal 149" xfId="12"/>
    <cellStyle name="Normal 2" xfId="9"/>
    <cellStyle name="จุลภาค" xfId="1" builtinId="3"/>
    <cellStyle name="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24</xdr:row>
      <xdr:rowOff>182787</xdr:rowOff>
    </xdr:from>
    <xdr:to>
      <xdr:col>7</xdr:col>
      <xdr:colOff>476443</xdr:colOff>
      <xdr:row>26</xdr:row>
      <xdr:rowOff>253601</xdr:rowOff>
    </xdr:to>
    <xdr:grpSp>
      <xdr:nvGrpSpPr>
        <xdr:cNvPr id="20" name="Group 19"/>
        <xdr:cNvGrpSpPr/>
      </xdr:nvGrpSpPr>
      <xdr:grpSpPr>
        <a:xfrm>
          <a:off x="9650075" y="6606870"/>
          <a:ext cx="457201" cy="621148"/>
          <a:chOff x="10229850" y="5772151"/>
          <a:chExt cx="457201" cy="600076"/>
        </a:xfrm>
      </xdr:grpSpPr>
      <xdr:sp macro="" textlink="">
        <xdr:nvSpPr>
          <xdr:cNvPr id="23" name="Chevron 2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187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28863</xdr:colOff>
      <xdr:row>28</xdr:row>
      <xdr:rowOff>80128</xdr:rowOff>
    </xdr:from>
    <xdr:to>
      <xdr:col>7</xdr:col>
      <xdr:colOff>486063</xdr:colOff>
      <xdr:row>31</xdr:row>
      <xdr:rowOff>6719</xdr:rowOff>
    </xdr:to>
    <xdr:grpSp>
      <xdr:nvGrpSpPr>
        <xdr:cNvPr id="29" name="Group 28"/>
        <xdr:cNvGrpSpPr/>
      </xdr:nvGrpSpPr>
      <xdr:grpSpPr>
        <a:xfrm>
          <a:off x="9659696" y="7403795"/>
          <a:ext cx="457200" cy="593341"/>
          <a:chOff x="9925050" y="1885951"/>
          <a:chExt cx="457200" cy="600076"/>
        </a:xfrm>
      </xdr:grpSpPr>
      <xdr:sp macro="" textlink="">
        <xdr:nvSpPr>
          <xdr:cNvPr id="32" name="Chevron 3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188</a:t>
            </a:r>
            <a:endParaRPr lang="th-TH" sz="1100"/>
          </a:p>
        </xdr:txBody>
      </xdr:sp>
    </xdr:grpSp>
    <xdr:clientData/>
  </xdr:twoCellAnchor>
  <xdr:twoCellAnchor>
    <xdr:from>
      <xdr:col>7</xdr:col>
      <xdr:colOff>28865</xdr:colOff>
      <xdr:row>80</xdr:row>
      <xdr:rowOff>96189</xdr:rowOff>
    </xdr:from>
    <xdr:to>
      <xdr:col>7</xdr:col>
      <xdr:colOff>486066</xdr:colOff>
      <xdr:row>82</xdr:row>
      <xdr:rowOff>224729</xdr:rowOff>
    </xdr:to>
    <xdr:grpSp>
      <xdr:nvGrpSpPr>
        <xdr:cNvPr id="35" name="Group 34"/>
        <xdr:cNvGrpSpPr/>
      </xdr:nvGrpSpPr>
      <xdr:grpSpPr>
        <a:xfrm>
          <a:off x="9659698" y="21167606"/>
          <a:ext cx="457201" cy="678873"/>
          <a:chOff x="10229850" y="5772151"/>
          <a:chExt cx="457201" cy="600076"/>
        </a:xfrm>
      </xdr:grpSpPr>
      <xdr:sp macro="" textlink="">
        <xdr:nvSpPr>
          <xdr:cNvPr id="36" name="Chevron 3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189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328083</xdr:colOff>
      <xdr:row>1</xdr:row>
      <xdr:rowOff>125487</xdr:rowOff>
    </xdr:from>
    <xdr:to>
      <xdr:col>7</xdr:col>
      <xdr:colOff>54429</xdr:colOff>
      <xdr:row>5</xdr:row>
      <xdr:rowOff>3740</xdr:rowOff>
    </xdr:to>
    <xdr:pic>
      <xdr:nvPicPr>
        <xdr:cNvPr id="2" name="รูปภาพ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91" t="46627" r="17108" b="27888"/>
        <a:stretch/>
      </xdr:blipFill>
      <xdr:spPr>
        <a:xfrm>
          <a:off x="890058" y="401712"/>
          <a:ext cx="3783996" cy="9831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2</xdr:row>
      <xdr:rowOff>9525</xdr:rowOff>
    </xdr:from>
    <xdr:to>
      <xdr:col>6</xdr:col>
      <xdr:colOff>266701</xdr:colOff>
      <xdr:row>3</xdr:row>
      <xdr:rowOff>28575</xdr:rowOff>
    </xdr:to>
    <xdr:sp macro="" textlink="">
      <xdr:nvSpPr>
        <xdr:cNvPr id="2" name="TextBox 1"/>
        <xdr:cNvSpPr txBox="1"/>
      </xdr:nvSpPr>
      <xdr:spPr>
        <a:xfrm>
          <a:off x="3514726" y="561975"/>
          <a:ext cx="6762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X 100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49" zoomScale="90" zoomScaleNormal="99" zoomScaleSheetLayoutView="90" workbookViewId="0">
      <selection activeCell="K52" sqref="K52"/>
    </sheetView>
  </sheetViews>
  <sheetFormatPr defaultRowHeight="21.75" x14ac:dyDescent="0.5"/>
  <cols>
    <col min="1" max="1" width="49.5703125" style="1" customWidth="1"/>
    <col min="2" max="6" width="9" style="1" customWidth="1"/>
    <col min="7" max="7" width="49.7109375" style="1" customWidth="1"/>
    <col min="8" max="8" width="8" style="1" customWidth="1"/>
    <col min="9" max="9" width="9.7109375" style="1" customWidth="1"/>
    <col min="10" max="10" width="9.28515625" style="1" customWidth="1"/>
    <col min="11" max="16384" width="9.140625" style="1"/>
  </cols>
  <sheetData>
    <row r="1" spans="1:10" ht="24" customHeight="1" x14ac:dyDescent="0.55000000000000004">
      <c r="A1" s="168" t="s">
        <v>0</v>
      </c>
      <c r="B1" s="168"/>
      <c r="C1" s="168"/>
      <c r="D1" s="168"/>
      <c r="E1" s="168"/>
      <c r="F1" s="168"/>
      <c r="G1" s="168"/>
      <c r="J1" s="21"/>
    </row>
    <row r="2" spans="1:10" ht="24" customHeight="1" x14ac:dyDescent="0.55000000000000004">
      <c r="A2" s="168" t="s">
        <v>10</v>
      </c>
      <c r="B2" s="168"/>
      <c r="C2" s="168"/>
      <c r="D2" s="168"/>
      <c r="E2" s="168"/>
      <c r="F2" s="168"/>
      <c r="G2" s="168"/>
    </row>
    <row r="3" spans="1:10" ht="4.5" customHeight="1" x14ac:dyDescent="0.5"/>
    <row r="4" spans="1:10" ht="21" customHeight="1" x14ac:dyDescent="0.5">
      <c r="A4" s="169" t="s">
        <v>1</v>
      </c>
      <c r="B4" s="2">
        <v>2557</v>
      </c>
      <c r="C4" s="2">
        <v>2558</v>
      </c>
      <c r="D4" s="2">
        <v>2559</v>
      </c>
      <c r="E4" s="2">
        <v>2560</v>
      </c>
      <c r="F4" s="2">
        <v>2561</v>
      </c>
      <c r="G4" s="169" t="s">
        <v>87</v>
      </c>
    </row>
    <row r="5" spans="1:10" ht="21" customHeight="1" x14ac:dyDescent="0.5">
      <c r="A5" s="169"/>
      <c r="B5" s="3" t="s">
        <v>2</v>
      </c>
      <c r="C5" s="3" t="s">
        <v>9</v>
      </c>
      <c r="D5" s="3" t="s">
        <v>12</v>
      </c>
      <c r="E5" s="3" t="s">
        <v>99</v>
      </c>
      <c r="F5" s="3" t="s">
        <v>100</v>
      </c>
      <c r="G5" s="169"/>
    </row>
    <row r="6" spans="1:10" ht="21.95" customHeight="1" x14ac:dyDescent="0.5">
      <c r="A6" s="4" t="s">
        <v>4</v>
      </c>
      <c r="B6" s="190" t="s">
        <v>313</v>
      </c>
      <c r="C6" s="190" t="s">
        <v>313</v>
      </c>
      <c r="D6" s="190" t="s">
        <v>314</v>
      </c>
      <c r="E6" s="190" t="s">
        <v>315</v>
      </c>
      <c r="F6" s="190" t="s">
        <v>313</v>
      </c>
      <c r="G6" s="4" t="s">
        <v>5</v>
      </c>
    </row>
    <row r="7" spans="1:10" ht="21.95" customHeight="1" x14ac:dyDescent="0.5">
      <c r="A7" s="5" t="s">
        <v>13</v>
      </c>
      <c r="B7" s="25">
        <v>257.94975671081784</v>
      </c>
      <c r="C7" s="25">
        <v>257.05976330065971</v>
      </c>
      <c r="D7" s="25">
        <v>256.0408910633476</v>
      </c>
      <c r="E7" s="25">
        <v>255.432972067338</v>
      </c>
      <c r="F7" s="25">
        <v>254.6</v>
      </c>
      <c r="G7" s="5" t="s">
        <v>38</v>
      </c>
    </row>
    <row r="8" spans="1:10" ht="21.95" customHeight="1" x14ac:dyDescent="0.5">
      <c r="A8" s="5" t="s">
        <v>14</v>
      </c>
      <c r="B8" s="25">
        <v>91.172945745514838</v>
      </c>
      <c r="C8" s="25">
        <v>91.202510467818811</v>
      </c>
      <c r="D8" s="25">
        <v>91.077115714402382</v>
      </c>
      <c r="E8" s="25">
        <v>91.065517115937283</v>
      </c>
      <c r="F8" s="25">
        <v>90.86</v>
      </c>
      <c r="G8" s="5" t="s">
        <v>39</v>
      </c>
    </row>
    <row r="9" spans="1:10" ht="21.95" customHeight="1" x14ac:dyDescent="0.5">
      <c r="A9" s="5" t="s">
        <v>109</v>
      </c>
      <c r="B9" s="141">
        <v>55.085391380241269</v>
      </c>
      <c r="C9" s="141">
        <v>55.734784391189294</v>
      </c>
      <c r="D9" s="141">
        <v>56.581935774986839</v>
      </c>
      <c r="E9" s="141">
        <v>57.670756522003217</v>
      </c>
      <c r="F9" s="141">
        <v>58.83</v>
      </c>
      <c r="G9" s="5" t="s">
        <v>40</v>
      </c>
    </row>
    <row r="10" spans="1:10" ht="21.95" customHeight="1" x14ac:dyDescent="0.5">
      <c r="A10" s="5" t="s">
        <v>17</v>
      </c>
      <c r="B10" s="26">
        <v>34.18603972814514</v>
      </c>
      <c r="C10" s="26">
        <v>13.541263652867475</v>
      </c>
      <c r="D10" s="26">
        <v>33.9</v>
      </c>
      <c r="E10" s="26">
        <v>35.6</v>
      </c>
      <c r="F10" s="154">
        <v>32.799999999999997</v>
      </c>
      <c r="G10" s="5" t="s">
        <v>41</v>
      </c>
    </row>
    <row r="11" spans="1:10" ht="21.95" customHeight="1" x14ac:dyDescent="0.5">
      <c r="A11" s="5" t="s">
        <v>18</v>
      </c>
      <c r="B11" s="26">
        <v>9.1999999999999993</v>
      </c>
      <c r="C11" s="26">
        <v>5.58</v>
      </c>
      <c r="D11" s="26">
        <v>7.65</v>
      </c>
      <c r="E11" s="26">
        <v>8.5399999999999991</v>
      </c>
      <c r="F11" s="26">
        <v>8</v>
      </c>
      <c r="G11" s="5" t="s">
        <v>42</v>
      </c>
    </row>
    <row r="12" spans="1:10" ht="21.95" customHeight="1" x14ac:dyDescent="0.5">
      <c r="A12" s="5" t="s">
        <v>19</v>
      </c>
      <c r="B12" s="26">
        <v>9.49</v>
      </c>
      <c r="C12" s="26">
        <v>7.71</v>
      </c>
      <c r="D12" s="26">
        <v>9.93</v>
      </c>
      <c r="E12" s="26">
        <v>9.65</v>
      </c>
      <c r="F12" s="26">
        <v>9.5</v>
      </c>
      <c r="G12" s="5" t="s">
        <v>43</v>
      </c>
    </row>
    <row r="13" spans="1:10" ht="21.95" customHeight="1" x14ac:dyDescent="0.5">
      <c r="A13" s="5" t="s">
        <v>20</v>
      </c>
      <c r="B13" s="26">
        <v>2.4900000000000002</v>
      </c>
      <c r="C13" s="26">
        <v>8.0500000000000007</v>
      </c>
      <c r="D13" s="26">
        <v>5.26</v>
      </c>
      <c r="E13" s="26">
        <v>3.41</v>
      </c>
      <c r="F13" s="26">
        <v>6.6</v>
      </c>
      <c r="G13" s="5" t="s">
        <v>44</v>
      </c>
    </row>
    <row r="14" spans="1:10" ht="21.95" customHeight="1" x14ac:dyDescent="0.5">
      <c r="A14" s="5" t="s">
        <v>21</v>
      </c>
      <c r="B14" s="26" t="s">
        <v>114</v>
      </c>
      <c r="C14" s="26" t="s">
        <v>114</v>
      </c>
      <c r="D14" s="26" t="s">
        <v>114</v>
      </c>
      <c r="E14" s="26">
        <v>56.75</v>
      </c>
      <c r="F14" s="26" t="s">
        <v>114</v>
      </c>
      <c r="G14" s="5" t="s">
        <v>45</v>
      </c>
    </row>
    <row r="15" spans="1:10" ht="21.95" customHeight="1" x14ac:dyDescent="0.5">
      <c r="A15" s="5" t="s">
        <v>31</v>
      </c>
      <c r="B15" s="27">
        <v>3655</v>
      </c>
      <c r="C15" s="27">
        <v>3868</v>
      </c>
      <c r="D15" s="27">
        <v>7070</v>
      </c>
      <c r="E15" s="27">
        <v>4891</v>
      </c>
      <c r="F15" s="27">
        <v>2370</v>
      </c>
      <c r="G15" s="5" t="s">
        <v>46</v>
      </c>
    </row>
    <row r="16" spans="1:10" ht="21.95" customHeight="1" x14ac:dyDescent="0.5">
      <c r="A16" s="5" t="s">
        <v>22</v>
      </c>
      <c r="B16" s="26">
        <v>0.6</v>
      </c>
      <c r="C16" s="26">
        <v>0.4</v>
      </c>
      <c r="D16" s="26">
        <v>1.8</v>
      </c>
      <c r="E16" s="26">
        <v>1.4</v>
      </c>
      <c r="F16" s="26">
        <f>1869/111854*100</f>
        <v>1.6709281742271174</v>
      </c>
      <c r="G16" s="5" t="s">
        <v>47</v>
      </c>
    </row>
    <row r="17" spans="1:7" ht="21.95" customHeight="1" x14ac:dyDescent="0.5">
      <c r="A17" s="5" t="s">
        <v>23</v>
      </c>
      <c r="B17" s="26">
        <v>99.4</v>
      </c>
      <c r="C17" s="26">
        <v>99.3</v>
      </c>
      <c r="D17" s="26">
        <v>98.1</v>
      </c>
      <c r="E17" s="26">
        <v>98.6</v>
      </c>
      <c r="F17" s="26">
        <f>109985/111854*100</f>
        <v>98.329071825772886</v>
      </c>
      <c r="G17" s="5" t="s">
        <v>48</v>
      </c>
    </row>
    <row r="18" spans="1:7" ht="21.95" customHeight="1" x14ac:dyDescent="0.5">
      <c r="A18" s="5" t="s">
        <v>24</v>
      </c>
      <c r="B18" s="160" t="s">
        <v>321</v>
      </c>
      <c r="C18" s="160" t="s">
        <v>322</v>
      </c>
      <c r="D18" s="160" t="s">
        <v>323</v>
      </c>
      <c r="E18" s="160" t="s">
        <v>324</v>
      </c>
      <c r="F18" s="26">
        <f>(109985-109604)/109604*100</f>
        <v>0.34761505054560049</v>
      </c>
      <c r="G18" s="5" t="s">
        <v>49</v>
      </c>
    </row>
    <row r="19" spans="1:7" ht="21.95" customHeight="1" x14ac:dyDescent="0.5">
      <c r="A19" s="5" t="s">
        <v>25</v>
      </c>
      <c r="B19" s="26">
        <v>70.5</v>
      </c>
      <c r="C19" s="26">
        <v>69.400000000000006</v>
      </c>
      <c r="D19" s="26">
        <v>66.3</v>
      </c>
      <c r="E19" s="26">
        <v>64</v>
      </c>
      <c r="F19" s="26">
        <v>64</v>
      </c>
      <c r="G19" s="5" t="s">
        <v>50</v>
      </c>
    </row>
    <row r="20" spans="1:7" ht="21.95" customHeight="1" x14ac:dyDescent="0.5">
      <c r="A20" s="5" t="s">
        <v>26</v>
      </c>
      <c r="B20" s="27">
        <v>300</v>
      </c>
      <c r="C20" s="27">
        <v>300</v>
      </c>
      <c r="D20" s="27">
        <v>300</v>
      </c>
      <c r="E20" s="27">
        <v>300</v>
      </c>
      <c r="F20" s="27">
        <v>310</v>
      </c>
      <c r="G20" s="5" t="s">
        <v>51</v>
      </c>
    </row>
    <row r="21" spans="1:7" ht="21.95" customHeight="1" x14ac:dyDescent="0.5">
      <c r="A21" s="5" t="s">
        <v>27</v>
      </c>
      <c r="B21" s="26">
        <v>79.415347137637028</v>
      </c>
      <c r="C21" s="26">
        <v>91.637630662020911</v>
      </c>
      <c r="D21" s="26">
        <v>95.9</v>
      </c>
      <c r="E21" s="26">
        <v>96.3</v>
      </c>
      <c r="F21" s="154">
        <v>97.5</v>
      </c>
      <c r="G21" s="5" t="s">
        <v>52</v>
      </c>
    </row>
    <row r="22" spans="1:7" ht="21.95" customHeight="1" x14ac:dyDescent="0.5">
      <c r="A22" s="5" t="s">
        <v>3</v>
      </c>
      <c r="B22" s="26">
        <v>16.600000000000001</v>
      </c>
      <c r="C22" s="26">
        <v>17.8</v>
      </c>
      <c r="D22" s="26">
        <v>17.2</v>
      </c>
      <c r="E22" s="26">
        <v>16.89</v>
      </c>
      <c r="F22" s="26">
        <v>17.170000000000002</v>
      </c>
      <c r="G22" s="5" t="s">
        <v>7</v>
      </c>
    </row>
    <row r="23" spans="1:7" ht="21.95" customHeight="1" x14ac:dyDescent="0.5">
      <c r="A23" s="5" t="s">
        <v>28</v>
      </c>
      <c r="B23" s="26">
        <v>16.2</v>
      </c>
      <c r="C23" s="26">
        <v>16</v>
      </c>
      <c r="D23" s="26">
        <v>15.6</v>
      </c>
      <c r="E23" s="26">
        <v>17.11</v>
      </c>
      <c r="F23" s="26">
        <v>17.53</v>
      </c>
      <c r="G23" s="5" t="s">
        <v>53</v>
      </c>
    </row>
    <row r="24" spans="1:7" ht="21.95" customHeight="1" x14ac:dyDescent="0.5">
      <c r="A24" s="5" t="s">
        <v>29</v>
      </c>
      <c r="B24" s="26">
        <v>13.5</v>
      </c>
      <c r="C24" s="26">
        <v>14.6</v>
      </c>
      <c r="D24" s="26">
        <v>13.5</v>
      </c>
      <c r="E24" s="26">
        <v>14.68</v>
      </c>
      <c r="F24" s="26">
        <v>16.09</v>
      </c>
      <c r="G24" s="5" t="s">
        <v>54</v>
      </c>
    </row>
    <row r="25" spans="1:7" ht="21.95" customHeight="1" x14ac:dyDescent="0.5">
      <c r="A25" s="5" t="s">
        <v>30</v>
      </c>
      <c r="B25" s="6"/>
      <c r="C25" s="6"/>
      <c r="D25" s="6"/>
      <c r="E25" s="6"/>
      <c r="F25" s="6"/>
      <c r="G25" s="5" t="s">
        <v>55</v>
      </c>
    </row>
    <row r="26" spans="1:7" ht="21.95" customHeight="1" x14ac:dyDescent="0.5">
      <c r="A26" s="5"/>
      <c r="B26" s="6"/>
      <c r="C26" s="6"/>
      <c r="D26" s="6"/>
      <c r="E26" s="6"/>
      <c r="F26" s="6"/>
      <c r="G26" s="5"/>
    </row>
    <row r="27" spans="1:7" ht="21.95" customHeight="1" x14ac:dyDescent="0.5">
      <c r="A27" s="5"/>
      <c r="B27" s="6"/>
      <c r="C27" s="6"/>
      <c r="D27" s="6"/>
      <c r="E27" s="6"/>
      <c r="F27" s="6"/>
      <c r="G27" s="5"/>
    </row>
    <row r="28" spans="1:7" ht="6" customHeight="1" x14ac:dyDescent="0.5">
      <c r="A28" s="23"/>
      <c r="B28" s="24"/>
      <c r="C28" s="24"/>
      <c r="D28" s="24"/>
      <c r="E28" s="24"/>
      <c r="F28" s="24"/>
      <c r="G28" s="23"/>
    </row>
    <row r="29" spans="1:7" ht="24" customHeight="1" x14ac:dyDescent="0.55000000000000004">
      <c r="A29" s="168" t="s">
        <v>8</v>
      </c>
      <c r="B29" s="168"/>
      <c r="C29" s="168"/>
      <c r="D29" s="168"/>
      <c r="E29" s="168"/>
      <c r="F29" s="168"/>
      <c r="G29" s="168"/>
    </row>
    <row r="30" spans="1:7" ht="24" customHeight="1" x14ac:dyDescent="0.55000000000000004">
      <c r="A30" s="168" t="s">
        <v>11</v>
      </c>
      <c r="B30" s="168"/>
      <c r="C30" s="168"/>
      <c r="D30" s="168"/>
      <c r="E30" s="168"/>
      <c r="F30" s="168"/>
      <c r="G30" s="168"/>
    </row>
    <row r="31" spans="1:7" ht="4.5" customHeight="1" x14ac:dyDescent="0.5"/>
    <row r="32" spans="1:7" ht="21" customHeight="1" x14ac:dyDescent="0.5">
      <c r="A32" s="169" t="s">
        <v>1</v>
      </c>
      <c r="B32" s="2">
        <v>2557</v>
      </c>
      <c r="C32" s="2">
        <v>2558</v>
      </c>
      <c r="D32" s="2">
        <v>2559</v>
      </c>
      <c r="E32" s="2">
        <v>2560</v>
      </c>
      <c r="F32" s="2">
        <v>2561</v>
      </c>
      <c r="G32" s="169" t="s">
        <v>6</v>
      </c>
    </row>
    <row r="33" spans="1:7" ht="21" customHeight="1" x14ac:dyDescent="0.5">
      <c r="A33" s="169"/>
      <c r="B33" s="3" t="s">
        <v>2</v>
      </c>
      <c r="C33" s="3" t="s">
        <v>9</v>
      </c>
      <c r="D33" s="3" t="s">
        <v>12</v>
      </c>
      <c r="E33" s="3" t="s">
        <v>99</v>
      </c>
      <c r="F33" s="3" t="s">
        <v>100</v>
      </c>
      <c r="G33" s="169"/>
    </row>
    <row r="34" spans="1:7" ht="21.95" customHeight="1" x14ac:dyDescent="0.5">
      <c r="A34" s="6" t="s">
        <v>37</v>
      </c>
      <c r="B34" s="27" t="s">
        <v>114</v>
      </c>
      <c r="C34" s="27">
        <v>8050</v>
      </c>
      <c r="D34" s="27" t="s">
        <v>114</v>
      </c>
      <c r="E34" s="27">
        <v>8666</v>
      </c>
      <c r="F34" s="27" t="s">
        <v>114</v>
      </c>
      <c r="G34" s="6" t="s">
        <v>56</v>
      </c>
    </row>
    <row r="35" spans="1:7" ht="21.95" customHeight="1" x14ac:dyDescent="0.5">
      <c r="A35" s="6" t="s">
        <v>36</v>
      </c>
      <c r="B35" s="27">
        <v>6135</v>
      </c>
      <c r="C35" s="27">
        <v>6951</v>
      </c>
      <c r="D35" s="27">
        <v>6460</v>
      </c>
      <c r="E35" s="27">
        <v>6536</v>
      </c>
      <c r="F35" s="146">
        <v>6288</v>
      </c>
      <c r="G35" s="6" t="s">
        <v>57</v>
      </c>
    </row>
    <row r="36" spans="1:7" ht="21.95" customHeight="1" x14ac:dyDescent="0.5">
      <c r="A36" s="7" t="s">
        <v>85</v>
      </c>
      <c r="B36" s="160" t="s">
        <v>317</v>
      </c>
      <c r="C36" s="160" t="s">
        <v>318</v>
      </c>
      <c r="D36" s="160" t="s">
        <v>319</v>
      </c>
      <c r="E36" s="160" t="s">
        <v>320</v>
      </c>
      <c r="F36" s="26" t="s">
        <v>114</v>
      </c>
      <c r="G36" s="7" t="s">
        <v>86</v>
      </c>
    </row>
    <row r="37" spans="1:7" ht="21.95" customHeight="1" x14ac:dyDescent="0.5">
      <c r="A37" s="7" t="s">
        <v>88</v>
      </c>
      <c r="B37" s="27">
        <v>126006</v>
      </c>
      <c r="C37" s="27">
        <v>118295</v>
      </c>
      <c r="D37" s="27">
        <v>121910</v>
      </c>
      <c r="E37" s="27">
        <v>129095</v>
      </c>
      <c r="F37" s="26" t="s">
        <v>114</v>
      </c>
      <c r="G37" s="7" t="s">
        <v>89</v>
      </c>
    </row>
    <row r="38" spans="1:7" ht="21.95" customHeight="1" x14ac:dyDescent="0.5">
      <c r="A38" s="5" t="s">
        <v>35</v>
      </c>
      <c r="B38" s="29">
        <v>95.610146114475469</v>
      </c>
      <c r="C38" s="29">
        <v>95.6</v>
      </c>
      <c r="D38" s="29">
        <v>95.6</v>
      </c>
      <c r="E38" s="30">
        <v>95.7</v>
      </c>
      <c r="F38" s="26" t="s">
        <v>114</v>
      </c>
      <c r="G38" s="7" t="s">
        <v>58</v>
      </c>
    </row>
    <row r="39" spans="1:7" ht="19.5" customHeight="1" x14ac:dyDescent="0.5">
      <c r="A39" s="5" t="s">
        <v>112</v>
      </c>
      <c r="B39" s="28"/>
      <c r="C39" s="28"/>
      <c r="D39" s="28"/>
      <c r="E39" s="28"/>
      <c r="F39" s="6"/>
      <c r="G39" s="5" t="s">
        <v>110</v>
      </c>
    </row>
    <row r="40" spans="1:7" ht="21.95" customHeight="1" x14ac:dyDescent="0.5">
      <c r="A40" s="5" t="s">
        <v>113</v>
      </c>
      <c r="B40" s="27" t="s">
        <v>114</v>
      </c>
      <c r="C40" s="26">
        <v>4.3131167535203456</v>
      </c>
      <c r="D40" s="26">
        <v>3.6755952380952381</v>
      </c>
      <c r="E40" s="26">
        <v>3.8881256535914206</v>
      </c>
      <c r="F40" s="192" t="s">
        <v>325</v>
      </c>
      <c r="G40" s="5" t="s">
        <v>111</v>
      </c>
    </row>
    <row r="41" spans="1:7" ht="21.95" customHeight="1" x14ac:dyDescent="0.5">
      <c r="A41" s="5" t="s">
        <v>34</v>
      </c>
      <c r="B41" s="26">
        <v>36.4</v>
      </c>
      <c r="C41" s="26">
        <v>34.913071278506834</v>
      </c>
      <c r="D41" s="26">
        <v>33.799999999999997</v>
      </c>
      <c r="E41" s="26">
        <v>26.9</v>
      </c>
      <c r="F41" s="147">
        <v>22.6</v>
      </c>
      <c r="G41" s="5" t="s">
        <v>59</v>
      </c>
    </row>
    <row r="42" spans="1:7" ht="21.95" customHeight="1" x14ac:dyDescent="0.5">
      <c r="A42" s="5" t="s">
        <v>90</v>
      </c>
      <c r="B42" s="26">
        <v>41.206306526521637</v>
      </c>
      <c r="C42" s="26">
        <v>61.448406053040216</v>
      </c>
      <c r="D42" s="26">
        <v>61.6</v>
      </c>
      <c r="E42" s="26">
        <v>62.1</v>
      </c>
      <c r="F42" s="147">
        <v>63.4</v>
      </c>
      <c r="G42" s="5" t="s">
        <v>60</v>
      </c>
    </row>
    <row r="43" spans="1:7" ht="21.95" customHeight="1" x14ac:dyDescent="0.5">
      <c r="A43" s="5" t="s">
        <v>33</v>
      </c>
      <c r="B43" s="26">
        <v>13.6</v>
      </c>
      <c r="C43" s="26">
        <v>10.315744603111774</v>
      </c>
      <c r="D43" s="26">
        <v>6.9</v>
      </c>
      <c r="E43" s="26">
        <v>3</v>
      </c>
      <c r="F43" s="147">
        <v>0.8</v>
      </c>
      <c r="G43" s="5" t="s">
        <v>61</v>
      </c>
    </row>
    <row r="44" spans="1:7" ht="19.5" customHeight="1" x14ac:dyDescent="0.5">
      <c r="A44" s="5" t="s">
        <v>93</v>
      </c>
      <c r="B44" s="147"/>
      <c r="C44" s="147"/>
      <c r="D44" s="147"/>
      <c r="E44" s="147"/>
      <c r="F44" s="147"/>
      <c r="G44" s="5" t="s">
        <v>96</v>
      </c>
    </row>
    <row r="45" spans="1:7" ht="21.95" customHeight="1" x14ac:dyDescent="0.5">
      <c r="A45" s="5" t="s">
        <v>92</v>
      </c>
      <c r="B45" s="26">
        <v>35.200000000000003</v>
      </c>
      <c r="C45" s="26">
        <v>34.5</v>
      </c>
      <c r="D45" s="26">
        <v>32.4</v>
      </c>
      <c r="E45" s="26">
        <v>29.9</v>
      </c>
      <c r="F45" s="147">
        <v>28.3</v>
      </c>
      <c r="G45" s="5" t="s">
        <v>95</v>
      </c>
    </row>
    <row r="46" spans="1:7" ht="19.5" customHeight="1" x14ac:dyDescent="0.5">
      <c r="A46" s="5" t="s">
        <v>91</v>
      </c>
      <c r="B46" s="147"/>
      <c r="C46" s="147"/>
      <c r="D46" s="147"/>
      <c r="E46" s="147"/>
      <c r="F46" s="147"/>
      <c r="G46" s="5" t="s">
        <v>97</v>
      </c>
    </row>
    <row r="47" spans="1:7" ht="21.95" customHeight="1" x14ac:dyDescent="0.5">
      <c r="A47" s="6" t="s">
        <v>92</v>
      </c>
      <c r="B47" s="26">
        <v>34.614800261951537</v>
      </c>
      <c r="C47" s="26">
        <v>40.594018075181069</v>
      </c>
      <c r="D47" s="26">
        <v>47.67064766597025</v>
      </c>
      <c r="E47" s="26">
        <v>49.645775438705435</v>
      </c>
      <c r="F47" s="147">
        <v>47.7</v>
      </c>
      <c r="G47" s="5" t="s">
        <v>95</v>
      </c>
    </row>
    <row r="48" spans="1:7" ht="19.5" customHeight="1" x14ac:dyDescent="0.5">
      <c r="A48" s="5" t="s">
        <v>98</v>
      </c>
      <c r="B48" s="147"/>
      <c r="C48" s="147"/>
      <c r="D48" s="147"/>
      <c r="E48" s="147"/>
      <c r="F48" s="147"/>
      <c r="G48" s="5" t="s">
        <v>94</v>
      </c>
    </row>
    <row r="49" spans="1:7" ht="21.95" customHeight="1" x14ac:dyDescent="0.5">
      <c r="A49" s="5" t="s">
        <v>92</v>
      </c>
      <c r="B49" s="26">
        <v>75.774721676489847</v>
      </c>
      <c r="C49" s="26">
        <v>77.630398029680038</v>
      </c>
      <c r="D49" s="26">
        <v>80.461920650264531</v>
      </c>
      <c r="E49" s="26">
        <v>86.412680670051074</v>
      </c>
      <c r="F49" s="147">
        <v>87.4</v>
      </c>
      <c r="G49" s="5" t="s">
        <v>70</v>
      </c>
    </row>
    <row r="50" spans="1:7" ht="21.95" customHeight="1" x14ac:dyDescent="0.5">
      <c r="A50" s="5" t="s">
        <v>107</v>
      </c>
      <c r="B50" s="191" t="s">
        <v>297</v>
      </c>
      <c r="C50" s="26">
        <v>9.4362843032269534</v>
      </c>
      <c r="D50" s="26">
        <v>7.3052825283696716</v>
      </c>
      <c r="E50" s="26">
        <v>7.3877478801736656</v>
      </c>
      <c r="F50" s="147">
        <v>5.5892827720814715</v>
      </c>
      <c r="G50" s="5" t="s">
        <v>108</v>
      </c>
    </row>
    <row r="51" spans="1:7" ht="21.95" customHeight="1" x14ac:dyDescent="0.5">
      <c r="A51" s="5" t="s">
        <v>104</v>
      </c>
      <c r="B51" s="26">
        <v>5.6073963643948739</v>
      </c>
      <c r="C51" s="26">
        <v>6.9420642620208088</v>
      </c>
      <c r="D51" s="26">
        <v>2.6188419731760182</v>
      </c>
      <c r="E51" s="26">
        <v>4.3221639934360274</v>
      </c>
      <c r="F51" s="147">
        <v>1.69</v>
      </c>
      <c r="G51" s="5" t="s">
        <v>71</v>
      </c>
    </row>
    <row r="52" spans="1:7" ht="19.5" customHeight="1" x14ac:dyDescent="0.5">
      <c r="A52" s="5" t="s">
        <v>105</v>
      </c>
      <c r="B52" s="147"/>
      <c r="C52" s="147"/>
      <c r="D52" s="147"/>
      <c r="E52" s="147"/>
      <c r="F52" s="147"/>
      <c r="G52" s="5" t="s">
        <v>63</v>
      </c>
    </row>
    <row r="53" spans="1:7" ht="21.95" customHeight="1" x14ac:dyDescent="0.5">
      <c r="A53" s="5" t="s">
        <v>69</v>
      </c>
      <c r="B53" s="26">
        <v>2.2196261682242993</v>
      </c>
      <c r="C53" s="26">
        <v>5.371428571428571</v>
      </c>
      <c r="D53" s="26">
        <v>3.3622559652928414</v>
      </c>
      <c r="E53" s="26">
        <v>6.4008394543546698</v>
      </c>
      <c r="F53" s="147">
        <v>4.6399999999999997</v>
      </c>
      <c r="G53" s="5" t="s">
        <v>72</v>
      </c>
    </row>
    <row r="54" spans="1:7" ht="21.95" customHeight="1" x14ac:dyDescent="0.5">
      <c r="A54" s="5" t="s">
        <v>106</v>
      </c>
      <c r="B54" s="26">
        <v>8.4905660377358494</v>
      </c>
      <c r="C54" s="26">
        <v>8.1159420289855078</v>
      </c>
      <c r="D54" s="160" t="s">
        <v>316</v>
      </c>
      <c r="E54" s="26">
        <v>9.590973201692524</v>
      </c>
      <c r="F54" s="147">
        <v>6.3</v>
      </c>
      <c r="G54" s="7" t="s">
        <v>73</v>
      </c>
    </row>
    <row r="55" spans="1:7" ht="21.95" customHeight="1" x14ac:dyDescent="0.5">
      <c r="A55" s="19" t="s">
        <v>32</v>
      </c>
      <c r="B55" s="161">
        <v>0</v>
      </c>
      <c r="C55" s="148">
        <v>4.8661800486618008E-2</v>
      </c>
      <c r="D55" s="148">
        <v>4.6326034063260343E-2</v>
      </c>
      <c r="E55" s="148">
        <v>4.6326034063260343E-2</v>
      </c>
      <c r="F55" s="161">
        <v>0</v>
      </c>
      <c r="G55" s="20" t="s">
        <v>74</v>
      </c>
    </row>
    <row r="56" spans="1:7" s="197" customFormat="1" ht="18.600000000000001" customHeight="1" x14ac:dyDescent="0.5">
      <c r="A56" s="193" t="s">
        <v>326</v>
      </c>
      <c r="B56" s="194"/>
      <c r="C56" s="195"/>
      <c r="D56" s="195"/>
      <c r="E56" s="195"/>
      <c r="F56" s="194"/>
      <c r="G56" s="196"/>
    </row>
    <row r="57" spans="1:7" ht="24" customHeight="1" x14ac:dyDescent="0.55000000000000004">
      <c r="A57" s="168" t="s">
        <v>8</v>
      </c>
      <c r="B57" s="168"/>
      <c r="C57" s="168"/>
      <c r="D57" s="168"/>
      <c r="E57" s="168"/>
      <c r="F57" s="168"/>
      <c r="G57" s="168"/>
    </row>
    <row r="58" spans="1:7" ht="24" customHeight="1" x14ac:dyDescent="0.55000000000000004">
      <c r="A58" s="168" t="s">
        <v>11</v>
      </c>
      <c r="B58" s="168"/>
      <c r="C58" s="168"/>
      <c r="D58" s="168"/>
      <c r="E58" s="168"/>
      <c r="F58" s="168"/>
      <c r="G58" s="168"/>
    </row>
    <row r="59" spans="1:7" ht="4.5" customHeight="1" x14ac:dyDescent="0.5"/>
    <row r="60" spans="1:7" ht="21" customHeight="1" x14ac:dyDescent="0.5">
      <c r="A60" s="162" t="s">
        <v>1</v>
      </c>
      <c r="B60" s="163"/>
      <c r="C60" s="163"/>
      <c r="D60" s="8"/>
      <c r="E60" s="163" t="s">
        <v>87</v>
      </c>
      <c r="F60" s="163"/>
      <c r="G60" s="166"/>
    </row>
    <row r="61" spans="1:7" ht="21" customHeight="1" x14ac:dyDescent="0.5">
      <c r="A61" s="164"/>
      <c r="B61" s="165"/>
      <c r="C61" s="165"/>
      <c r="D61" s="9"/>
      <c r="E61" s="165"/>
      <c r="F61" s="165"/>
      <c r="G61" s="167"/>
    </row>
    <row r="62" spans="1:7" ht="21.75" customHeight="1" x14ac:dyDescent="0.5">
      <c r="A62" s="174"/>
      <c r="B62" s="170"/>
      <c r="C62" s="170"/>
      <c r="D62" s="18"/>
      <c r="E62" s="170" t="s">
        <v>103</v>
      </c>
      <c r="F62" s="170"/>
      <c r="G62" s="171"/>
    </row>
    <row r="63" spans="1:7" ht="21.75" customHeight="1" x14ac:dyDescent="0.5">
      <c r="A63" s="175" t="s">
        <v>101</v>
      </c>
      <c r="B63" s="176"/>
      <c r="C63" s="176"/>
      <c r="D63" s="10"/>
      <c r="E63" s="172" t="s">
        <v>102</v>
      </c>
      <c r="F63" s="172"/>
      <c r="G63" s="173"/>
    </row>
    <row r="64" spans="1:7" ht="21.75" customHeight="1" x14ac:dyDescent="0.5">
      <c r="A64" s="177" t="s">
        <v>15</v>
      </c>
      <c r="B64" s="172"/>
      <c r="C64" s="172"/>
      <c r="D64" s="10"/>
      <c r="E64" s="172" t="s">
        <v>16</v>
      </c>
      <c r="F64" s="172"/>
      <c r="G64" s="173"/>
    </row>
    <row r="65" spans="1:7" ht="21.75" customHeight="1" x14ac:dyDescent="0.5">
      <c r="A65" s="14" t="s">
        <v>298</v>
      </c>
      <c r="B65" s="12"/>
      <c r="C65" s="12"/>
      <c r="D65" s="10"/>
      <c r="E65" s="12" t="s">
        <v>303</v>
      </c>
      <c r="F65" s="12"/>
      <c r="G65" s="13"/>
    </row>
    <row r="66" spans="1:7" ht="21.75" customHeight="1" x14ac:dyDescent="0.5">
      <c r="A66" s="14" t="s">
        <v>62</v>
      </c>
      <c r="B66" s="12"/>
      <c r="C66" s="12"/>
      <c r="D66" s="10"/>
      <c r="E66" s="12" t="s">
        <v>82</v>
      </c>
      <c r="F66" s="12"/>
      <c r="G66" s="13"/>
    </row>
    <row r="67" spans="1:7" ht="21.75" customHeight="1" x14ac:dyDescent="0.5">
      <c r="A67" s="14" t="s">
        <v>299</v>
      </c>
      <c r="B67" s="12"/>
      <c r="C67" s="12"/>
      <c r="D67" s="10"/>
      <c r="E67" s="12" t="s">
        <v>304</v>
      </c>
      <c r="F67" s="12"/>
      <c r="G67" s="13"/>
    </row>
    <row r="68" spans="1:7" ht="21.75" customHeight="1" x14ac:dyDescent="0.5">
      <c r="A68" s="14" t="s">
        <v>64</v>
      </c>
      <c r="B68" s="12"/>
      <c r="C68" s="12"/>
      <c r="D68" s="10"/>
      <c r="E68" s="12" t="s">
        <v>84</v>
      </c>
      <c r="F68" s="12"/>
      <c r="G68" s="13"/>
    </row>
    <row r="69" spans="1:7" ht="21.75" customHeight="1" x14ac:dyDescent="0.5">
      <c r="A69" s="14"/>
      <c r="B69" s="12"/>
      <c r="C69" s="12"/>
      <c r="D69" s="10"/>
      <c r="E69" s="16" t="s">
        <v>305</v>
      </c>
      <c r="F69" s="16"/>
      <c r="G69" s="17"/>
    </row>
    <row r="70" spans="1:7" ht="21.75" customHeight="1" x14ac:dyDescent="0.5">
      <c r="A70" s="15" t="s">
        <v>300</v>
      </c>
      <c r="B70" s="16"/>
      <c r="C70" s="16"/>
      <c r="D70" s="10"/>
      <c r="E70" s="16" t="s">
        <v>83</v>
      </c>
      <c r="F70" s="16"/>
      <c r="G70" s="17"/>
    </row>
    <row r="71" spans="1:7" ht="21.75" customHeight="1" x14ac:dyDescent="0.5">
      <c r="A71" s="15" t="s">
        <v>65</v>
      </c>
      <c r="B71" s="16"/>
      <c r="C71" s="16"/>
      <c r="D71" s="10"/>
      <c r="E71" s="16" t="s">
        <v>66</v>
      </c>
      <c r="F71" s="16"/>
      <c r="G71" s="17"/>
    </row>
    <row r="72" spans="1:7" ht="21.75" customHeight="1" x14ac:dyDescent="0.5">
      <c r="A72" s="15" t="s">
        <v>67</v>
      </c>
      <c r="B72" s="16"/>
      <c r="C72" s="16"/>
      <c r="D72" s="10"/>
      <c r="E72" s="16" t="s">
        <v>68</v>
      </c>
      <c r="F72" s="16"/>
      <c r="G72" s="17"/>
    </row>
    <row r="73" spans="1:7" ht="21.75" customHeight="1" x14ac:dyDescent="0.5">
      <c r="A73" s="15" t="s">
        <v>301</v>
      </c>
      <c r="B73" s="16"/>
      <c r="C73" s="16"/>
      <c r="D73" s="10"/>
      <c r="E73" s="16" t="s">
        <v>306</v>
      </c>
      <c r="F73" s="16"/>
      <c r="G73" s="17"/>
    </row>
    <row r="74" spans="1:7" ht="21.75" customHeight="1" x14ac:dyDescent="0.5">
      <c r="A74" s="15"/>
      <c r="B74" s="16"/>
      <c r="C74" s="16"/>
      <c r="D74" s="10"/>
      <c r="E74" s="16" t="s">
        <v>76</v>
      </c>
      <c r="F74" s="16"/>
      <c r="G74" s="17"/>
    </row>
    <row r="75" spans="1:7" ht="21.75" customHeight="1" x14ac:dyDescent="0.5">
      <c r="A75" s="15" t="s">
        <v>75</v>
      </c>
      <c r="B75" s="16"/>
      <c r="C75" s="16"/>
      <c r="D75" s="10"/>
      <c r="E75" s="16" t="s">
        <v>77</v>
      </c>
      <c r="F75" s="16"/>
      <c r="G75" s="17"/>
    </row>
    <row r="76" spans="1:7" ht="21.75" customHeight="1" x14ac:dyDescent="0.5">
      <c r="A76" s="15" t="s">
        <v>78</v>
      </c>
      <c r="B76" s="16"/>
      <c r="C76" s="16"/>
      <c r="D76" s="10"/>
      <c r="E76" s="16" t="s">
        <v>79</v>
      </c>
      <c r="F76" s="16"/>
      <c r="G76" s="17"/>
    </row>
    <row r="77" spans="1:7" ht="21.75" customHeight="1" x14ac:dyDescent="0.5">
      <c r="A77" s="15" t="s">
        <v>302</v>
      </c>
      <c r="B77" s="16"/>
      <c r="C77" s="16"/>
      <c r="D77" s="10"/>
      <c r="E77" s="16" t="s">
        <v>307</v>
      </c>
      <c r="F77" s="16"/>
      <c r="G77" s="17"/>
    </row>
    <row r="78" spans="1:7" x14ac:dyDescent="0.5">
      <c r="A78" s="15" t="s">
        <v>80</v>
      </c>
      <c r="B78" s="16"/>
      <c r="C78" s="16"/>
      <c r="D78" s="10"/>
      <c r="E78" s="16" t="s">
        <v>81</v>
      </c>
      <c r="F78" s="16"/>
      <c r="G78" s="17"/>
    </row>
    <row r="79" spans="1:7" x14ac:dyDescent="0.5">
      <c r="A79" s="178"/>
      <c r="B79" s="179"/>
      <c r="C79" s="179"/>
      <c r="D79" s="10"/>
      <c r="E79" s="182"/>
      <c r="F79" s="182"/>
      <c r="G79" s="183"/>
    </row>
    <row r="80" spans="1:7" x14ac:dyDescent="0.5">
      <c r="A80" s="178"/>
      <c r="B80" s="179"/>
      <c r="C80" s="179"/>
      <c r="D80" s="10"/>
      <c r="E80" s="182"/>
      <c r="F80" s="182"/>
      <c r="G80" s="183"/>
    </row>
    <row r="81" spans="1:7" x14ac:dyDescent="0.5">
      <c r="A81" s="178"/>
      <c r="B81" s="179"/>
      <c r="C81" s="179"/>
      <c r="D81" s="10"/>
      <c r="E81" s="182"/>
      <c r="F81" s="182"/>
      <c r="G81" s="183"/>
    </row>
    <row r="82" spans="1:7" x14ac:dyDescent="0.5">
      <c r="A82" s="178"/>
      <c r="B82" s="179"/>
      <c r="C82" s="179"/>
      <c r="D82" s="10"/>
      <c r="E82" s="182"/>
      <c r="F82" s="182"/>
      <c r="G82" s="183"/>
    </row>
    <row r="83" spans="1:7" x14ac:dyDescent="0.5">
      <c r="A83" s="180"/>
      <c r="B83" s="181"/>
      <c r="C83" s="181"/>
      <c r="D83" s="11"/>
      <c r="E83" s="184"/>
      <c r="F83" s="184"/>
      <c r="G83" s="185"/>
    </row>
  </sheetData>
  <mergeCells count="28">
    <mergeCell ref="E82:G82"/>
    <mergeCell ref="E83:G83"/>
    <mergeCell ref="E79:G79"/>
    <mergeCell ref="E80:G80"/>
    <mergeCell ref="E81:G81"/>
    <mergeCell ref="A80:C80"/>
    <mergeCell ref="A81:C81"/>
    <mergeCell ref="A79:C79"/>
    <mergeCell ref="A82:C82"/>
    <mergeCell ref="A83:C83"/>
    <mergeCell ref="E62:G62"/>
    <mergeCell ref="E63:G63"/>
    <mergeCell ref="A62:C62"/>
    <mergeCell ref="A63:C63"/>
    <mergeCell ref="A64:C64"/>
    <mergeCell ref="E64:G64"/>
    <mergeCell ref="A60:C61"/>
    <mergeCell ref="E60:G61"/>
    <mergeCell ref="A1:G1"/>
    <mergeCell ref="A2:G2"/>
    <mergeCell ref="A57:G57"/>
    <mergeCell ref="A58:G58"/>
    <mergeCell ref="A4:A5"/>
    <mergeCell ref="G4:G5"/>
    <mergeCell ref="A29:G29"/>
    <mergeCell ref="A30:G30"/>
    <mergeCell ref="A32:A33"/>
    <mergeCell ref="G32:G33"/>
  </mergeCells>
  <phoneticPr fontId="0" type="noConversion"/>
  <printOptions horizontalCentered="1"/>
  <pageMargins left="0.35433070866141736" right="0.35433070866141736" top="0.39370078740157483" bottom="0.23622047244094491" header="0.51181102362204722" footer="0.51181102362204722"/>
  <pageSetup paperSize="9" orientation="landscape" r:id="rId1"/>
  <headerFooter alignWithMargins="0"/>
  <rowBreaks count="2" manualBreakCount="2">
    <brk id="28" max="7" man="1"/>
    <brk id="56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3"/>
  <sheetViews>
    <sheetView topLeftCell="A4" workbookViewId="0">
      <selection activeCell="B14" sqref="B14"/>
    </sheetView>
  </sheetViews>
  <sheetFormatPr defaultRowHeight="21.75" x14ac:dyDescent="0.5"/>
  <cols>
    <col min="1" max="1" width="9" style="1" customWidth="1"/>
    <col min="2" max="2" width="18.28515625" style="1" customWidth="1"/>
    <col min="3" max="3" width="16.7109375" style="1" customWidth="1"/>
    <col min="4" max="4" width="31.42578125" style="1" customWidth="1"/>
    <col min="5" max="6" width="9.140625" style="1"/>
    <col min="7" max="7" width="11" style="1" customWidth="1"/>
    <col min="8" max="8" width="11.5703125" style="1" customWidth="1"/>
    <col min="9" max="257" width="9.140625" style="1"/>
    <col min="258" max="258" width="14" style="1" customWidth="1"/>
    <col min="259" max="259" width="13.5703125" style="1" customWidth="1"/>
    <col min="260" max="513" width="9.140625" style="1"/>
    <col min="514" max="514" width="14" style="1" customWidth="1"/>
    <col min="515" max="515" width="13.5703125" style="1" customWidth="1"/>
    <col min="516" max="769" width="9.140625" style="1"/>
    <col min="770" max="770" width="14" style="1" customWidth="1"/>
    <col min="771" max="771" width="13.5703125" style="1" customWidth="1"/>
    <col min="772" max="1025" width="9.140625" style="1"/>
    <col min="1026" max="1026" width="14" style="1" customWidth="1"/>
    <col min="1027" max="1027" width="13.5703125" style="1" customWidth="1"/>
    <col min="1028" max="1281" width="9.140625" style="1"/>
    <col min="1282" max="1282" width="14" style="1" customWidth="1"/>
    <col min="1283" max="1283" width="13.5703125" style="1" customWidth="1"/>
    <col min="1284" max="1537" width="9.140625" style="1"/>
    <col min="1538" max="1538" width="14" style="1" customWidth="1"/>
    <col min="1539" max="1539" width="13.5703125" style="1" customWidth="1"/>
    <col min="1540" max="1793" width="9.140625" style="1"/>
    <col min="1794" max="1794" width="14" style="1" customWidth="1"/>
    <col min="1795" max="1795" width="13.5703125" style="1" customWidth="1"/>
    <col min="1796" max="2049" width="9.140625" style="1"/>
    <col min="2050" max="2050" width="14" style="1" customWidth="1"/>
    <col min="2051" max="2051" width="13.5703125" style="1" customWidth="1"/>
    <col min="2052" max="2305" width="9.140625" style="1"/>
    <col min="2306" max="2306" width="14" style="1" customWidth="1"/>
    <col min="2307" max="2307" width="13.5703125" style="1" customWidth="1"/>
    <col min="2308" max="2561" width="9.140625" style="1"/>
    <col min="2562" max="2562" width="14" style="1" customWidth="1"/>
    <col min="2563" max="2563" width="13.5703125" style="1" customWidth="1"/>
    <col min="2564" max="2817" width="9.140625" style="1"/>
    <col min="2818" max="2818" width="14" style="1" customWidth="1"/>
    <col min="2819" max="2819" width="13.5703125" style="1" customWidth="1"/>
    <col min="2820" max="3073" width="9.140625" style="1"/>
    <col min="3074" max="3074" width="14" style="1" customWidth="1"/>
    <col min="3075" max="3075" width="13.5703125" style="1" customWidth="1"/>
    <col min="3076" max="3329" width="9.140625" style="1"/>
    <col min="3330" max="3330" width="14" style="1" customWidth="1"/>
    <col min="3331" max="3331" width="13.5703125" style="1" customWidth="1"/>
    <col min="3332" max="3585" width="9.140625" style="1"/>
    <col min="3586" max="3586" width="14" style="1" customWidth="1"/>
    <col min="3587" max="3587" width="13.5703125" style="1" customWidth="1"/>
    <col min="3588" max="3841" width="9.140625" style="1"/>
    <col min="3842" max="3842" width="14" style="1" customWidth="1"/>
    <col min="3843" max="3843" width="13.5703125" style="1" customWidth="1"/>
    <col min="3844" max="4097" width="9.140625" style="1"/>
    <col min="4098" max="4098" width="14" style="1" customWidth="1"/>
    <col min="4099" max="4099" width="13.5703125" style="1" customWidth="1"/>
    <col min="4100" max="4353" width="9.140625" style="1"/>
    <col min="4354" max="4354" width="14" style="1" customWidth="1"/>
    <col min="4355" max="4355" width="13.5703125" style="1" customWidth="1"/>
    <col min="4356" max="4609" width="9.140625" style="1"/>
    <col min="4610" max="4610" width="14" style="1" customWidth="1"/>
    <col min="4611" max="4611" width="13.5703125" style="1" customWidth="1"/>
    <col min="4612" max="4865" width="9.140625" style="1"/>
    <col min="4866" max="4866" width="14" style="1" customWidth="1"/>
    <col min="4867" max="4867" width="13.5703125" style="1" customWidth="1"/>
    <col min="4868" max="5121" width="9.140625" style="1"/>
    <col min="5122" max="5122" width="14" style="1" customWidth="1"/>
    <col min="5123" max="5123" width="13.5703125" style="1" customWidth="1"/>
    <col min="5124" max="5377" width="9.140625" style="1"/>
    <col min="5378" max="5378" width="14" style="1" customWidth="1"/>
    <col min="5379" max="5379" width="13.5703125" style="1" customWidth="1"/>
    <col min="5380" max="5633" width="9.140625" style="1"/>
    <col min="5634" max="5634" width="14" style="1" customWidth="1"/>
    <col min="5635" max="5635" width="13.5703125" style="1" customWidth="1"/>
    <col min="5636" max="5889" width="9.140625" style="1"/>
    <col min="5890" max="5890" width="14" style="1" customWidth="1"/>
    <col min="5891" max="5891" width="13.5703125" style="1" customWidth="1"/>
    <col min="5892" max="6145" width="9.140625" style="1"/>
    <col min="6146" max="6146" width="14" style="1" customWidth="1"/>
    <col min="6147" max="6147" width="13.5703125" style="1" customWidth="1"/>
    <col min="6148" max="6401" width="9.140625" style="1"/>
    <col min="6402" max="6402" width="14" style="1" customWidth="1"/>
    <col min="6403" max="6403" width="13.5703125" style="1" customWidth="1"/>
    <col min="6404" max="6657" width="9.140625" style="1"/>
    <col min="6658" max="6658" width="14" style="1" customWidth="1"/>
    <col min="6659" max="6659" width="13.5703125" style="1" customWidth="1"/>
    <col min="6660" max="6913" width="9.140625" style="1"/>
    <col min="6914" max="6914" width="14" style="1" customWidth="1"/>
    <col min="6915" max="6915" width="13.5703125" style="1" customWidth="1"/>
    <col min="6916" max="7169" width="9.140625" style="1"/>
    <col min="7170" max="7170" width="14" style="1" customWidth="1"/>
    <col min="7171" max="7171" width="13.5703125" style="1" customWidth="1"/>
    <col min="7172" max="7425" width="9.140625" style="1"/>
    <col min="7426" max="7426" width="14" style="1" customWidth="1"/>
    <col min="7427" max="7427" width="13.5703125" style="1" customWidth="1"/>
    <col min="7428" max="7681" width="9.140625" style="1"/>
    <col min="7682" max="7682" width="14" style="1" customWidth="1"/>
    <col min="7683" max="7683" width="13.5703125" style="1" customWidth="1"/>
    <col min="7684" max="7937" width="9.140625" style="1"/>
    <col min="7938" max="7938" width="14" style="1" customWidth="1"/>
    <col min="7939" max="7939" width="13.5703125" style="1" customWidth="1"/>
    <col min="7940" max="8193" width="9.140625" style="1"/>
    <col min="8194" max="8194" width="14" style="1" customWidth="1"/>
    <col min="8195" max="8195" width="13.5703125" style="1" customWidth="1"/>
    <col min="8196" max="8449" width="9.140625" style="1"/>
    <col min="8450" max="8450" width="14" style="1" customWidth="1"/>
    <col min="8451" max="8451" width="13.5703125" style="1" customWidth="1"/>
    <col min="8452" max="8705" width="9.140625" style="1"/>
    <col min="8706" max="8706" width="14" style="1" customWidth="1"/>
    <col min="8707" max="8707" width="13.5703125" style="1" customWidth="1"/>
    <col min="8708" max="8961" width="9.140625" style="1"/>
    <col min="8962" max="8962" width="14" style="1" customWidth="1"/>
    <col min="8963" max="8963" width="13.5703125" style="1" customWidth="1"/>
    <col min="8964" max="9217" width="9.140625" style="1"/>
    <col min="9218" max="9218" width="14" style="1" customWidth="1"/>
    <col min="9219" max="9219" width="13.5703125" style="1" customWidth="1"/>
    <col min="9220" max="9473" width="9.140625" style="1"/>
    <col min="9474" max="9474" width="14" style="1" customWidth="1"/>
    <col min="9475" max="9475" width="13.5703125" style="1" customWidth="1"/>
    <col min="9476" max="9729" width="9.140625" style="1"/>
    <col min="9730" max="9730" width="14" style="1" customWidth="1"/>
    <col min="9731" max="9731" width="13.5703125" style="1" customWidth="1"/>
    <col min="9732" max="9985" width="9.140625" style="1"/>
    <col min="9986" max="9986" width="14" style="1" customWidth="1"/>
    <col min="9987" max="9987" width="13.5703125" style="1" customWidth="1"/>
    <col min="9988" max="10241" width="9.140625" style="1"/>
    <col min="10242" max="10242" width="14" style="1" customWidth="1"/>
    <col min="10243" max="10243" width="13.5703125" style="1" customWidth="1"/>
    <col min="10244" max="10497" width="9.140625" style="1"/>
    <col min="10498" max="10498" width="14" style="1" customWidth="1"/>
    <col min="10499" max="10499" width="13.5703125" style="1" customWidth="1"/>
    <col min="10500" max="10753" width="9.140625" style="1"/>
    <col min="10754" max="10754" width="14" style="1" customWidth="1"/>
    <col min="10755" max="10755" width="13.5703125" style="1" customWidth="1"/>
    <col min="10756" max="11009" width="9.140625" style="1"/>
    <col min="11010" max="11010" width="14" style="1" customWidth="1"/>
    <col min="11011" max="11011" width="13.5703125" style="1" customWidth="1"/>
    <col min="11012" max="11265" width="9.140625" style="1"/>
    <col min="11266" max="11266" width="14" style="1" customWidth="1"/>
    <col min="11267" max="11267" width="13.5703125" style="1" customWidth="1"/>
    <col min="11268" max="11521" width="9.140625" style="1"/>
    <col min="11522" max="11522" width="14" style="1" customWidth="1"/>
    <col min="11523" max="11523" width="13.5703125" style="1" customWidth="1"/>
    <col min="11524" max="11777" width="9.140625" style="1"/>
    <col min="11778" max="11778" width="14" style="1" customWidth="1"/>
    <col min="11779" max="11779" width="13.5703125" style="1" customWidth="1"/>
    <col min="11780" max="12033" width="9.140625" style="1"/>
    <col min="12034" max="12034" width="14" style="1" customWidth="1"/>
    <col min="12035" max="12035" width="13.5703125" style="1" customWidth="1"/>
    <col min="12036" max="12289" width="9.140625" style="1"/>
    <col min="12290" max="12290" width="14" style="1" customWidth="1"/>
    <col min="12291" max="12291" width="13.5703125" style="1" customWidth="1"/>
    <col min="12292" max="12545" width="9.140625" style="1"/>
    <col min="12546" max="12546" width="14" style="1" customWidth="1"/>
    <col min="12547" max="12547" width="13.5703125" style="1" customWidth="1"/>
    <col min="12548" max="12801" width="9.140625" style="1"/>
    <col min="12802" max="12802" width="14" style="1" customWidth="1"/>
    <col min="12803" max="12803" width="13.5703125" style="1" customWidth="1"/>
    <col min="12804" max="13057" width="9.140625" style="1"/>
    <col min="13058" max="13058" width="14" style="1" customWidth="1"/>
    <col min="13059" max="13059" width="13.5703125" style="1" customWidth="1"/>
    <col min="13060" max="13313" width="9.140625" style="1"/>
    <col min="13314" max="13314" width="14" style="1" customWidth="1"/>
    <col min="13315" max="13315" width="13.5703125" style="1" customWidth="1"/>
    <col min="13316" max="13569" width="9.140625" style="1"/>
    <col min="13570" max="13570" width="14" style="1" customWidth="1"/>
    <col min="13571" max="13571" width="13.5703125" style="1" customWidth="1"/>
    <col min="13572" max="13825" width="9.140625" style="1"/>
    <col min="13826" max="13826" width="14" style="1" customWidth="1"/>
    <col min="13827" max="13827" width="13.5703125" style="1" customWidth="1"/>
    <col min="13828" max="14081" width="9.140625" style="1"/>
    <col min="14082" max="14082" width="14" style="1" customWidth="1"/>
    <col min="14083" max="14083" width="13.5703125" style="1" customWidth="1"/>
    <col min="14084" max="14337" width="9.140625" style="1"/>
    <col min="14338" max="14338" width="14" style="1" customWidth="1"/>
    <col min="14339" max="14339" width="13.5703125" style="1" customWidth="1"/>
    <col min="14340" max="14593" width="9.140625" style="1"/>
    <col min="14594" max="14594" width="14" style="1" customWidth="1"/>
    <col min="14595" max="14595" width="13.5703125" style="1" customWidth="1"/>
    <col min="14596" max="14849" width="9.140625" style="1"/>
    <col min="14850" max="14850" width="14" style="1" customWidth="1"/>
    <col min="14851" max="14851" width="13.5703125" style="1" customWidth="1"/>
    <col min="14852" max="15105" width="9.140625" style="1"/>
    <col min="15106" max="15106" width="14" style="1" customWidth="1"/>
    <col min="15107" max="15107" width="13.5703125" style="1" customWidth="1"/>
    <col min="15108" max="15361" width="9.140625" style="1"/>
    <col min="15362" max="15362" width="14" style="1" customWidth="1"/>
    <col min="15363" max="15363" width="13.5703125" style="1" customWidth="1"/>
    <col min="15364" max="15617" width="9.140625" style="1"/>
    <col min="15618" max="15618" width="14" style="1" customWidth="1"/>
    <col min="15619" max="15619" width="13.5703125" style="1" customWidth="1"/>
    <col min="15620" max="15873" width="9.140625" style="1"/>
    <col min="15874" max="15874" width="14" style="1" customWidth="1"/>
    <col min="15875" max="15875" width="13.5703125" style="1" customWidth="1"/>
    <col min="15876" max="16129" width="9.140625" style="1"/>
    <col min="16130" max="16130" width="14" style="1" customWidth="1"/>
    <col min="16131" max="16131" width="13.5703125" style="1" customWidth="1"/>
    <col min="16132" max="16384" width="9.140625" style="1"/>
  </cols>
  <sheetData>
    <row r="1" spans="1:8" s="31" customFormat="1" x14ac:dyDescent="0.5">
      <c r="A1" s="112" t="s">
        <v>209</v>
      </c>
    </row>
    <row r="2" spans="1:8" x14ac:dyDescent="0.5">
      <c r="A2" s="32"/>
    </row>
    <row r="3" spans="1:8" s="31" customFormat="1" x14ac:dyDescent="0.5">
      <c r="C3" s="113" t="s">
        <v>210</v>
      </c>
      <c r="D3" s="114" t="s">
        <v>211</v>
      </c>
      <c r="E3" s="115"/>
      <c r="F3" s="115"/>
    </row>
    <row r="4" spans="1:8" s="31" customFormat="1" x14ac:dyDescent="0.5">
      <c r="D4" s="31" t="s">
        <v>212</v>
      </c>
    </row>
    <row r="6" spans="1:8" s="38" customFormat="1" x14ac:dyDescent="0.5">
      <c r="A6" s="33" t="s">
        <v>116</v>
      </c>
      <c r="B6" s="33" t="s">
        <v>213</v>
      </c>
      <c r="C6" s="33" t="s">
        <v>214</v>
      </c>
      <c r="D6" s="33" t="s">
        <v>215</v>
      </c>
    </row>
    <row r="7" spans="1:8" x14ac:dyDescent="0.5">
      <c r="A7" s="37">
        <v>55</v>
      </c>
      <c r="B7" s="45">
        <v>137506.51</v>
      </c>
      <c r="C7" s="35">
        <v>178838</v>
      </c>
      <c r="D7" s="116">
        <f t="shared" ref="D7:D12" si="0">(B7*100)/C7</f>
        <v>76.888865900983006</v>
      </c>
    </row>
    <row r="8" spans="1:8" x14ac:dyDescent="0.5">
      <c r="A8" s="37">
        <v>56</v>
      </c>
      <c r="B8" s="45">
        <v>139740</v>
      </c>
      <c r="C8" s="35">
        <v>176990</v>
      </c>
      <c r="D8" s="116">
        <f t="shared" si="0"/>
        <v>78.953613198485783</v>
      </c>
    </row>
    <row r="9" spans="1:8" x14ac:dyDescent="0.5">
      <c r="A9" s="37">
        <v>57</v>
      </c>
      <c r="B9" s="35">
        <v>120193.25</v>
      </c>
      <c r="C9" s="35">
        <v>177017</v>
      </c>
      <c r="D9" s="116">
        <f t="shared" si="0"/>
        <v>67.899269561680512</v>
      </c>
    </row>
    <row r="10" spans="1:8" x14ac:dyDescent="0.5">
      <c r="A10" s="37">
        <v>58</v>
      </c>
      <c r="B10" s="35">
        <v>118072</v>
      </c>
      <c r="C10" s="35">
        <v>171188</v>
      </c>
      <c r="D10" s="116">
        <f t="shared" si="0"/>
        <v>68.972124214314093</v>
      </c>
      <c r="F10" s="1" t="s">
        <v>132</v>
      </c>
      <c r="G10" s="117"/>
      <c r="H10" s="117"/>
    </row>
    <row r="11" spans="1:8" x14ac:dyDescent="0.5">
      <c r="A11" s="37">
        <v>59</v>
      </c>
      <c r="B11" s="35">
        <v>114229</v>
      </c>
      <c r="C11" s="35">
        <v>172334</v>
      </c>
      <c r="D11" s="116">
        <f t="shared" si="0"/>
        <v>66.2834960019497</v>
      </c>
      <c r="G11" s="117"/>
      <c r="H11" s="117"/>
    </row>
    <row r="12" spans="1:8" x14ac:dyDescent="0.5">
      <c r="A12" s="37">
        <v>60</v>
      </c>
      <c r="B12" s="35">
        <v>113581</v>
      </c>
      <c r="C12" s="47">
        <f>113581+59898</f>
        <v>173479</v>
      </c>
      <c r="D12" s="116">
        <f t="shared" si="0"/>
        <v>65.47247793681079</v>
      </c>
    </row>
    <row r="13" spans="1:8" x14ac:dyDescent="0.5">
      <c r="A13" s="37">
        <v>60</v>
      </c>
      <c r="B13" s="35">
        <v>110744</v>
      </c>
      <c r="C13" s="47">
        <f>110744+53799</f>
        <v>164543</v>
      </c>
      <c r="D13" s="116">
        <f t="shared" ref="D13" si="1">(B13*100)/C13</f>
        <v>67.30398740754697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9"/>
  <sheetViews>
    <sheetView topLeftCell="D1" workbookViewId="0">
      <selection activeCell="D11" sqref="D11"/>
    </sheetView>
  </sheetViews>
  <sheetFormatPr defaultRowHeight="21.75" x14ac:dyDescent="0.5"/>
  <cols>
    <col min="1" max="1" width="6" style="1" customWidth="1"/>
    <col min="2" max="2" width="15.85546875" style="1" customWidth="1"/>
    <col min="3" max="3" width="22.5703125" style="1" customWidth="1"/>
    <col min="4" max="4" width="26.5703125" style="1" customWidth="1"/>
    <col min="5" max="5" width="17.85546875" style="1" customWidth="1"/>
    <col min="6" max="6" width="18.85546875" style="1" customWidth="1"/>
    <col min="7" max="257" width="9.140625" style="1"/>
    <col min="258" max="258" width="13.85546875" style="1" customWidth="1"/>
    <col min="259" max="259" width="18.7109375" style="1" customWidth="1"/>
    <col min="260" max="260" width="17.5703125" style="1" customWidth="1"/>
    <col min="261" max="261" width="15.5703125" style="1" customWidth="1"/>
    <col min="262" max="262" width="20.42578125" style="1" customWidth="1"/>
    <col min="263" max="513" width="9.140625" style="1"/>
    <col min="514" max="514" width="13.85546875" style="1" customWidth="1"/>
    <col min="515" max="515" width="18.7109375" style="1" customWidth="1"/>
    <col min="516" max="516" width="17.5703125" style="1" customWidth="1"/>
    <col min="517" max="517" width="15.5703125" style="1" customWidth="1"/>
    <col min="518" max="518" width="20.42578125" style="1" customWidth="1"/>
    <col min="519" max="769" width="9.140625" style="1"/>
    <col min="770" max="770" width="13.85546875" style="1" customWidth="1"/>
    <col min="771" max="771" width="18.7109375" style="1" customWidth="1"/>
    <col min="772" max="772" width="17.5703125" style="1" customWidth="1"/>
    <col min="773" max="773" width="15.5703125" style="1" customWidth="1"/>
    <col min="774" max="774" width="20.42578125" style="1" customWidth="1"/>
    <col min="775" max="1025" width="9.140625" style="1"/>
    <col min="1026" max="1026" width="13.85546875" style="1" customWidth="1"/>
    <col min="1027" max="1027" width="18.7109375" style="1" customWidth="1"/>
    <col min="1028" max="1028" width="17.5703125" style="1" customWidth="1"/>
    <col min="1029" max="1029" width="15.5703125" style="1" customWidth="1"/>
    <col min="1030" max="1030" width="20.42578125" style="1" customWidth="1"/>
    <col min="1031" max="1281" width="9.140625" style="1"/>
    <col min="1282" max="1282" width="13.85546875" style="1" customWidth="1"/>
    <col min="1283" max="1283" width="18.7109375" style="1" customWidth="1"/>
    <col min="1284" max="1284" width="17.5703125" style="1" customWidth="1"/>
    <col min="1285" max="1285" width="15.5703125" style="1" customWidth="1"/>
    <col min="1286" max="1286" width="20.42578125" style="1" customWidth="1"/>
    <col min="1287" max="1537" width="9.140625" style="1"/>
    <col min="1538" max="1538" width="13.85546875" style="1" customWidth="1"/>
    <col min="1539" max="1539" width="18.7109375" style="1" customWidth="1"/>
    <col min="1540" max="1540" width="17.5703125" style="1" customWidth="1"/>
    <col min="1541" max="1541" width="15.5703125" style="1" customWidth="1"/>
    <col min="1542" max="1542" width="20.42578125" style="1" customWidth="1"/>
    <col min="1543" max="1793" width="9.140625" style="1"/>
    <col min="1794" max="1794" width="13.85546875" style="1" customWidth="1"/>
    <col min="1795" max="1795" width="18.7109375" style="1" customWidth="1"/>
    <col min="1796" max="1796" width="17.5703125" style="1" customWidth="1"/>
    <col min="1797" max="1797" width="15.5703125" style="1" customWidth="1"/>
    <col min="1798" max="1798" width="20.42578125" style="1" customWidth="1"/>
    <col min="1799" max="2049" width="9.140625" style="1"/>
    <col min="2050" max="2050" width="13.85546875" style="1" customWidth="1"/>
    <col min="2051" max="2051" width="18.7109375" style="1" customWidth="1"/>
    <col min="2052" max="2052" width="17.5703125" style="1" customWidth="1"/>
    <col min="2053" max="2053" width="15.5703125" style="1" customWidth="1"/>
    <col min="2054" max="2054" width="20.42578125" style="1" customWidth="1"/>
    <col min="2055" max="2305" width="9.140625" style="1"/>
    <col min="2306" max="2306" width="13.85546875" style="1" customWidth="1"/>
    <col min="2307" max="2307" width="18.7109375" style="1" customWidth="1"/>
    <col min="2308" max="2308" width="17.5703125" style="1" customWidth="1"/>
    <col min="2309" max="2309" width="15.5703125" style="1" customWidth="1"/>
    <col min="2310" max="2310" width="20.42578125" style="1" customWidth="1"/>
    <col min="2311" max="2561" width="9.140625" style="1"/>
    <col min="2562" max="2562" width="13.85546875" style="1" customWidth="1"/>
    <col min="2563" max="2563" width="18.7109375" style="1" customWidth="1"/>
    <col min="2564" max="2564" width="17.5703125" style="1" customWidth="1"/>
    <col min="2565" max="2565" width="15.5703125" style="1" customWidth="1"/>
    <col min="2566" max="2566" width="20.42578125" style="1" customWidth="1"/>
    <col min="2567" max="2817" width="9.140625" style="1"/>
    <col min="2818" max="2818" width="13.85546875" style="1" customWidth="1"/>
    <col min="2819" max="2819" width="18.7109375" style="1" customWidth="1"/>
    <col min="2820" max="2820" width="17.5703125" style="1" customWidth="1"/>
    <col min="2821" max="2821" width="15.5703125" style="1" customWidth="1"/>
    <col min="2822" max="2822" width="20.42578125" style="1" customWidth="1"/>
    <col min="2823" max="3073" width="9.140625" style="1"/>
    <col min="3074" max="3074" width="13.85546875" style="1" customWidth="1"/>
    <col min="3075" max="3075" width="18.7109375" style="1" customWidth="1"/>
    <col min="3076" max="3076" width="17.5703125" style="1" customWidth="1"/>
    <col min="3077" max="3077" width="15.5703125" style="1" customWidth="1"/>
    <col min="3078" max="3078" width="20.42578125" style="1" customWidth="1"/>
    <col min="3079" max="3329" width="9.140625" style="1"/>
    <col min="3330" max="3330" width="13.85546875" style="1" customWidth="1"/>
    <col min="3331" max="3331" width="18.7109375" style="1" customWidth="1"/>
    <col min="3332" max="3332" width="17.5703125" style="1" customWidth="1"/>
    <col min="3333" max="3333" width="15.5703125" style="1" customWidth="1"/>
    <col min="3334" max="3334" width="20.42578125" style="1" customWidth="1"/>
    <col min="3335" max="3585" width="9.140625" style="1"/>
    <col min="3586" max="3586" width="13.85546875" style="1" customWidth="1"/>
    <col min="3587" max="3587" width="18.7109375" style="1" customWidth="1"/>
    <col min="3588" max="3588" width="17.5703125" style="1" customWidth="1"/>
    <col min="3589" max="3589" width="15.5703125" style="1" customWidth="1"/>
    <col min="3590" max="3590" width="20.42578125" style="1" customWidth="1"/>
    <col min="3591" max="3841" width="9.140625" style="1"/>
    <col min="3842" max="3842" width="13.85546875" style="1" customWidth="1"/>
    <col min="3843" max="3843" width="18.7109375" style="1" customWidth="1"/>
    <col min="3844" max="3844" width="17.5703125" style="1" customWidth="1"/>
    <col min="3845" max="3845" width="15.5703125" style="1" customWidth="1"/>
    <col min="3846" max="3846" width="20.42578125" style="1" customWidth="1"/>
    <col min="3847" max="4097" width="9.140625" style="1"/>
    <col min="4098" max="4098" width="13.85546875" style="1" customWidth="1"/>
    <col min="4099" max="4099" width="18.7109375" style="1" customWidth="1"/>
    <col min="4100" max="4100" width="17.5703125" style="1" customWidth="1"/>
    <col min="4101" max="4101" width="15.5703125" style="1" customWidth="1"/>
    <col min="4102" max="4102" width="20.42578125" style="1" customWidth="1"/>
    <col min="4103" max="4353" width="9.140625" style="1"/>
    <col min="4354" max="4354" width="13.85546875" style="1" customWidth="1"/>
    <col min="4355" max="4355" width="18.7109375" style="1" customWidth="1"/>
    <col min="4356" max="4356" width="17.5703125" style="1" customWidth="1"/>
    <col min="4357" max="4357" width="15.5703125" style="1" customWidth="1"/>
    <col min="4358" max="4358" width="20.42578125" style="1" customWidth="1"/>
    <col min="4359" max="4609" width="9.140625" style="1"/>
    <col min="4610" max="4610" width="13.85546875" style="1" customWidth="1"/>
    <col min="4611" max="4611" width="18.7109375" style="1" customWidth="1"/>
    <col min="4612" max="4612" width="17.5703125" style="1" customWidth="1"/>
    <col min="4613" max="4613" width="15.5703125" style="1" customWidth="1"/>
    <col min="4614" max="4614" width="20.42578125" style="1" customWidth="1"/>
    <col min="4615" max="4865" width="9.140625" style="1"/>
    <col min="4866" max="4866" width="13.85546875" style="1" customWidth="1"/>
    <col min="4867" max="4867" width="18.7109375" style="1" customWidth="1"/>
    <col min="4868" max="4868" width="17.5703125" style="1" customWidth="1"/>
    <col min="4869" max="4869" width="15.5703125" style="1" customWidth="1"/>
    <col min="4870" max="4870" width="20.42578125" style="1" customWidth="1"/>
    <col min="4871" max="5121" width="9.140625" style="1"/>
    <col min="5122" max="5122" width="13.85546875" style="1" customWidth="1"/>
    <col min="5123" max="5123" width="18.7109375" style="1" customWidth="1"/>
    <col min="5124" max="5124" width="17.5703125" style="1" customWidth="1"/>
    <col min="5125" max="5125" width="15.5703125" style="1" customWidth="1"/>
    <col min="5126" max="5126" width="20.42578125" style="1" customWidth="1"/>
    <col min="5127" max="5377" width="9.140625" style="1"/>
    <col min="5378" max="5378" width="13.85546875" style="1" customWidth="1"/>
    <col min="5379" max="5379" width="18.7109375" style="1" customWidth="1"/>
    <col min="5380" max="5380" width="17.5703125" style="1" customWidth="1"/>
    <col min="5381" max="5381" width="15.5703125" style="1" customWidth="1"/>
    <col min="5382" max="5382" width="20.42578125" style="1" customWidth="1"/>
    <col min="5383" max="5633" width="9.140625" style="1"/>
    <col min="5634" max="5634" width="13.85546875" style="1" customWidth="1"/>
    <col min="5635" max="5635" width="18.7109375" style="1" customWidth="1"/>
    <col min="5636" max="5636" width="17.5703125" style="1" customWidth="1"/>
    <col min="5637" max="5637" width="15.5703125" style="1" customWidth="1"/>
    <col min="5638" max="5638" width="20.42578125" style="1" customWidth="1"/>
    <col min="5639" max="5889" width="9.140625" style="1"/>
    <col min="5890" max="5890" width="13.85546875" style="1" customWidth="1"/>
    <col min="5891" max="5891" width="18.7109375" style="1" customWidth="1"/>
    <col min="5892" max="5892" width="17.5703125" style="1" customWidth="1"/>
    <col min="5893" max="5893" width="15.5703125" style="1" customWidth="1"/>
    <col min="5894" max="5894" width="20.42578125" style="1" customWidth="1"/>
    <col min="5895" max="6145" width="9.140625" style="1"/>
    <col min="6146" max="6146" width="13.85546875" style="1" customWidth="1"/>
    <col min="6147" max="6147" width="18.7109375" style="1" customWidth="1"/>
    <col min="6148" max="6148" width="17.5703125" style="1" customWidth="1"/>
    <col min="6149" max="6149" width="15.5703125" style="1" customWidth="1"/>
    <col min="6150" max="6150" width="20.42578125" style="1" customWidth="1"/>
    <col min="6151" max="6401" width="9.140625" style="1"/>
    <col min="6402" max="6402" width="13.85546875" style="1" customWidth="1"/>
    <col min="6403" max="6403" width="18.7109375" style="1" customWidth="1"/>
    <col min="6404" max="6404" width="17.5703125" style="1" customWidth="1"/>
    <col min="6405" max="6405" width="15.5703125" style="1" customWidth="1"/>
    <col min="6406" max="6406" width="20.42578125" style="1" customWidth="1"/>
    <col min="6407" max="6657" width="9.140625" style="1"/>
    <col min="6658" max="6658" width="13.85546875" style="1" customWidth="1"/>
    <col min="6659" max="6659" width="18.7109375" style="1" customWidth="1"/>
    <col min="6660" max="6660" width="17.5703125" style="1" customWidth="1"/>
    <col min="6661" max="6661" width="15.5703125" style="1" customWidth="1"/>
    <col min="6662" max="6662" width="20.42578125" style="1" customWidth="1"/>
    <col min="6663" max="6913" width="9.140625" style="1"/>
    <col min="6914" max="6914" width="13.85546875" style="1" customWidth="1"/>
    <col min="6915" max="6915" width="18.7109375" style="1" customWidth="1"/>
    <col min="6916" max="6916" width="17.5703125" style="1" customWidth="1"/>
    <col min="6917" max="6917" width="15.5703125" style="1" customWidth="1"/>
    <col min="6918" max="6918" width="20.42578125" style="1" customWidth="1"/>
    <col min="6919" max="7169" width="9.140625" style="1"/>
    <col min="7170" max="7170" width="13.85546875" style="1" customWidth="1"/>
    <col min="7171" max="7171" width="18.7109375" style="1" customWidth="1"/>
    <col min="7172" max="7172" width="17.5703125" style="1" customWidth="1"/>
    <col min="7173" max="7173" width="15.5703125" style="1" customWidth="1"/>
    <col min="7174" max="7174" width="20.42578125" style="1" customWidth="1"/>
    <col min="7175" max="7425" width="9.140625" style="1"/>
    <col min="7426" max="7426" width="13.85546875" style="1" customWidth="1"/>
    <col min="7427" max="7427" width="18.7109375" style="1" customWidth="1"/>
    <col min="7428" max="7428" width="17.5703125" style="1" customWidth="1"/>
    <col min="7429" max="7429" width="15.5703125" style="1" customWidth="1"/>
    <col min="7430" max="7430" width="20.42578125" style="1" customWidth="1"/>
    <col min="7431" max="7681" width="9.140625" style="1"/>
    <col min="7682" max="7682" width="13.85546875" style="1" customWidth="1"/>
    <col min="7683" max="7683" width="18.7109375" style="1" customWidth="1"/>
    <col min="7684" max="7684" width="17.5703125" style="1" customWidth="1"/>
    <col min="7685" max="7685" width="15.5703125" style="1" customWidth="1"/>
    <col min="7686" max="7686" width="20.42578125" style="1" customWidth="1"/>
    <col min="7687" max="7937" width="9.140625" style="1"/>
    <col min="7938" max="7938" width="13.85546875" style="1" customWidth="1"/>
    <col min="7939" max="7939" width="18.7109375" style="1" customWidth="1"/>
    <col min="7940" max="7940" width="17.5703125" style="1" customWidth="1"/>
    <col min="7941" max="7941" width="15.5703125" style="1" customWidth="1"/>
    <col min="7942" max="7942" width="20.42578125" style="1" customWidth="1"/>
    <col min="7943" max="8193" width="9.140625" style="1"/>
    <col min="8194" max="8194" width="13.85546875" style="1" customWidth="1"/>
    <col min="8195" max="8195" width="18.7109375" style="1" customWidth="1"/>
    <col min="8196" max="8196" width="17.5703125" style="1" customWidth="1"/>
    <col min="8197" max="8197" width="15.5703125" style="1" customWidth="1"/>
    <col min="8198" max="8198" width="20.42578125" style="1" customWidth="1"/>
    <col min="8199" max="8449" width="9.140625" style="1"/>
    <col min="8450" max="8450" width="13.85546875" style="1" customWidth="1"/>
    <col min="8451" max="8451" width="18.7109375" style="1" customWidth="1"/>
    <col min="8452" max="8452" width="17.5703125" style="1" customWidth="1"/>
    <col min="8453" max="8453" width="15.5703125" style="1" customWidth="1"/>
    <col min="8454" max="8454" width="20.42578125" style="1" customWidth="1"/>
    <col min="8455" max="8705" width="9.140625" style="1"/>
    <col min="8706" max="8706" width="13.85546875" style="1" customWidth="1"/>
    <col min="8707" max="8707" width="18.7109375" style="1" customWidth="1"/>
    <col min="8708" max="8708" width="17.5703125" style="1" customWidth="1"/>
    <col min="8709" max="8709" width="15.5703125" style="1" customWidth="1"/>
    <col min="8710" max="8710" width="20.42578125" style="1" customWidth="1"/>
    <col min="8711" max="8961" width="9.140625" style="1"/>
    <col min="8962" max="8962" width="13.85546875" style="1" customWidth="1"/>
    <col min="8963" max="8963" width="18.7109375" style="1" customWidth="1"/>
    <col min="8964" max="8964" width="17.5703125" style="1" customWidth="1"/>
    <col min="8965" max="8965" width="15.5703125" style="1" customWidth="1"/>
    <col min="8966" max="8966" width="20.42578125" style="1" customWidth="1"/>
    <col min="8967" max="9217" width="9.140625" style="1"/>
    <col min="9218" max="9218" width="13.85546875" style="1" customWidth="1"/>
    <col min="9219" max="9219" width="18.7109375" style="1" customWidth="1"/>
    <col min="9220" max="9220" width="17.5703125" style="1" customWidth="1"/>
    <col min="9221" max="9221" width="15.5703125" style="1" customWidth="1"/>
    <col min="9222" max="9222" width="20.42578125" style="1" customWidth="1"/>
    <col min="9223" max="9473" width="9.140625" style="1"/>
    <col min="9474" max="9474" width="13.85546875" style="1" customWidth="1"/>
    <col min="9475" max="9475" width="18.7109375" style="1" customWidth="1"/>
    <col min="9476" max="9476" width="17.5703125" style="1" customWidth="1"/>
    <col min="9477" max="9477" width="15.5703125" style="1" customWidth="1"/>
    <col min="9478" max="9478" width="20.42578125" style="1" customWidth="1"/>
    <col min="9479" max="9729" width="9.140625" style="1"/>
    <col min="9730" max="9730" width="13.85546875" style="1" customWidth="1"/>
    <col min="9731" max="9731" width="18.7109375" style="1" customWidth="1"/>
    <col min="9732" max="9732" width="17.5703125" style="1" customWidth="1"/>
    <col min="9733" max="9733" width="15.5703125" style="1" customWidth="1"/>
    <col min="9734" max="9734" width="20.42578125" style="1" customWidth="1"/>
    <col min="9735" max="9985" width="9.140625" style="1"/>
    <col min="9986" max="9986" width="13.85546875" style="1" customWidth="1"/>
    <col min="9987" max="9987" width="18.7109375" style="1" customWidth="1"/>
    <col min="9988" max="9988" width="17.5703125" style="1" customWidth="1"/>
    <col min="9989" max="9989" width="15.5703125" style="1" customWidth="1"/>
    <col min="9990" max="9990" width="20.42578125" style="1" customWidth="1"/>
    <col min="9991" max="10241" width="9.140625" style="1"/>
    <col min="10242" max="10242" width="13.85546875" style="1" customWidth="1"/>
    <col min="10243" max="10243" width="18.7109375" style="1" customWidth="1"/>
    <col min="10244" max="10244" width="17.5703125" style="1" customWidth="1"/>
    <col min="10245" max="10245" width="15.5703125" style="1" customWidth="1"/>
    <col min="10246" max="10246" width="20.42578125" style="1" customWidth="1"/>
    <col min="10247" max="10497" width="9.140625" style="1"/>
    <col min="10498" max="10498" width="13.85546875" style="1" customWidth="1"/>
    <col min="10499" max="10499" width="18.7109375" style="1" customWidth="1"/>
    <col min="10500" max="10500" width="17.5703125" style="1" customWidth="1"/>
    <col min="10501" max="10501" width="15.5703125" style="1" customWidth="1"/>
    <col min="10502" max="10502" width="20.42578125" style="1" customWidth="1"/>
    <col min="10503" max="10753" width="9.140625" style="1"/>
    <col min="10754" max="10754" width="13.85546875" style="1" customWidth="1"/>
    <col min="10755" max="10755" width="18.7109375" style="1" customWidth="1"/>
    <col min="10756" max="10756" width="17.5703125" style="1" customWidth="1"/>
    <col min="10757" max="10757" width="15.5703125" style="1" customWidth="1"/>
    <col min="10758" max="10758" width="20.42578125" style="1" customWidth="1"/>
    <col min="10759" max="11009" width="9.140625" style="1"/>
    <col min="11010" max="11010" width="13.85546875" style="1" customWidth="1"/>
    <col min="11011" max="11011" width="18.7109375" style="1" customWidth="1"/>
    <col min="11012" max="11012" width="17.5703125" style="1" customWidth="1"/>
    <col min="11013" max="11013" width="15.5703125" style="1" customWidth="1"/>
    <col min="11014" max="11014" width="20.42578125" style="1" customWidth="1"/>
    <col min="11015" max="11265" width="9.140625" style="1"/>
    <col min="11266" max="11266" width="13.85546875" style="1" customWidth="1"/>
    <col min="11267" max="11267" width="18.7109375" style="1" customWidth="1"/>
    <col min="11268" max="11268" width="17.5703125" style="1" customWidth="1"/>
    <col min="11269" max="11269" width="15.5703125" style="1" customWidth="1"/>
    <col min="11270" max="11270" width="20.42578125" style="1" customWidth="1"/>
    <col min="11271" max="11521" width="9.140625" style="1"/>
    <col min="11522" max="11522" width="13.85546875" style="1" customWidth="1"/>
    <col min="11523" max="11523" width="18.7109375" style="1" customWidth="1"/>
    <col min="11524" max="11524" width="17.5703125" style="1" customWidth="1"/>
    <col min="11525" max="11525" width="15.5703125" style="1" customWidth="1"/>
    <col min="11526" max="11526" width="20.42578125" style="1" customWidth="1"/>
    <col min="11527" max="11777" width="9.140625" style="1"/>
    <col min="11778" max="11778" width="13.85546875" style="1" customWidth="1"/>
    <col min="11779" max="11779" width="18.7109375" style="1" customWidth="1"/>
    <col min="11780" max="11780" width="17.5703125" style="1" customWidth="1"/>
    <col min="11781" max="11781" width="15.5703125" style="1" customWidth="1"/>
    <col min="11782" max="11782" width="20.42578125" style="1" customWidth="1"/>
    <col min="11783" max="12033" width="9.140625" style="1"/>
    <col min="12034" max="12034" width="13.85546875" style="1" customWidth="1"/>
    <col min="12035" max="12035" width="18.7109375" style="1" customWidth="1"/>
    <col min="12036" max="12036" width="17.5703125" style="1" customWidth="1"/>
    <col min="12037" max="12037" width="15.5703125" style="1" customWidth="1"/>
    <col min="12038" max="12038" width="20.42578125" style="1" customWidth="1"/>
    <col min="12039" max="12289" width="9.140625" style="1"/>
    <col min="12290" max="12290" width="13.85546875" style="1" customWidth="1"/>
    <col min="12291" max="12291" width="18.7109375" style="1" customWidth="1"/>
    <col min="12292" max="12292" width="17.5703125" style="1" customWidth="1"/>
    <col min="12293" max="12293" width="15.5703125" style="1" customWidth="1"/>
    <col min="12294" max="12294" width="20.42578125" style="1" customWidth="1"/>
    <col min="12295" max="12545" width="9.140625" style="1"/>
    <col min="12546" max="12546" width="13.85546875" style="1" customWidth="1"/>
    <col min="12547" max="12547" width="18.7109375" style="1" customWidth="1"/>
    <col min="12548" max="12548" width="17.5703125" style="1" customWidth="1"/>
    <col min="12549" max="12549" width="15.5703125" style="1" customWidth="1"/>
    <col min="12550" max="12550" width="20.42578125" style="1" customWidth="1"/>
    <col min="12551" max="12801" width="9.140625" style="1"/>
    <col min="12802" max="12802" width="13.85546875" style="1" customWidth="1"/>
    <col min="12803" max="12803" width="18.7109375" style="1" customWidth="1"/>
    <col min="12804" max="12804" width="17.5703125" style="1" customWidth="1"/>
    <col min="12805" max="12805" width="15.5703125" style="1" customWidth="1"/>
    <col min="12806" max="12806" width="20.42578125" style="1" customWidth="1"/>
    <col min="12807" max="13057" width="9.140625" style="1"/>
    <col min="13058" max="13058" width="13.85546875" style="1" customWidth="1"/>
    <col min="13059" max="13059" width="18.7109375" style="1" customWidth="1"/>
    <col min="13060" max="13060" width="17.5703125" style="1" customWidth="1"/>
    <col min="13061" max="13061" width="15.5703125" style="1" customWidth="1"/>
    <col min="13062" max="13062" width="20.42578125" style="1" customWidth="1"/>
    <col min="13063" max="13313" width="9.140625" style="1"/>
    <col min="13314" max="13314" width="13.85546875" style="1" customWidth="1"/>
    <col min="13315" max="13315" width="18.7109375" style="1" customWidth="1"/>
    <col min="13316" max="13316" width="17.5703125" style="1" customWidth="1"/>
    <col min="13317" max="13317" width="15.5703125" style="1" customWidth="1"/>
    <col min="13318" max="13318" width="20.42578125" style="1" customWidth="1"/>
    <col min="13319" max="13569" width="9.140625" style="1"/>
    <col min="13570" max="13570" width="13.85546875" style="1" customWidth="1"/>
    <col min="13571" max="13571" width="18.7109375" style="1" customWidth="1"/>
    <col min="13572" max="13572" width="17.5703125" style="1" customWidth="1"/>
    <col min="13573" max="13573" width="15.5703125" style="1" customWidth="1"/>
    <col min="13574" max="13574" width="20.42578125" style="1" customWidth="1"/>
    <col min="13575" max="13825" width="9.140625" style="1"/>
    <col min="13826" max="13826" width="13.85546875" style="1" customWidth="1"/>
    <col min="13827" max="13827" width="18.7109375" style="1" customWidth="1"/>
    <col min="13828" max="13828" width="17.5703125" style="1" customWidth="1"/>
    <col min="13829" max="13829" width="15.5703125" style="1" customWidth="1"/>
    <col min="13830" max="13830" width="20.42578125" style="1" customWidth="1"/>
    <col min="13831" max="14081" width="9.140625" style="1"/>
    <col min="14082" max="14082" width="13.85546875" style="1" customWidth="1"/>
    <col min="14083" max="14083" width="18.7109375" style="1" customWidth="1"/>
    <col min="14084" max="14084" width="17.5703125" style="1" customWidth="1"/>
    <col min="14085" max="14085" width="15.5703125" style="1" customWidth="1"/>
    <col min="14086" max="14086" width="20.42578125" style="1" customWidth="1"/>
    <col min="14087" max="14337" width="9.140625" style="1"/>
    <col min="14338" max="14338" width="13.85546875" style="1" customWidth="1"/>
    <col min="14339" max="14339" width="18.7109375" style="1" customWidth="1"/>
    <col min="14340" max="14340" width="17.5703125" style="1" customWidth="1"/>
    <col min="14341" max="14341" width="15.5703125" style="1" customWidth="1"/>
    <col min="14342" max="14342" width="20.42578125" style="1" customWidth="1"/>
    <col min="14343" max="14593" width="9.140625" style="1"/>
    <col min="14594" max="14594" width="13.85546875" style="1" customWidth="1"/>
    <col min="14595" max="14595" width="18.7109375" style="1" customWidth="1"/>
    <col min="14596" max="14596" width="17.5703125" style="1" customWidth="1"/>
    <col min="14597" max="14597" width="15.5703125" style="1" customWidth="1"/>
    <col min="14598" max="14598" width="20.42578125" style="1" customWidth="1"/>
    <col min="14599" max="14849" width="9.140625" style="1"/>
    <col min="14850" max="14850" width="13.85546875" style="1" customWidth="1"/>
    <col min="14851" max="14851" width="18.7109375" style="1" customWidth="1"/>
    <col min="14852" max="14852" width="17.5703125" style="1" customWidth="1"/>
    <col min="14853" max="14853" width="15.5703125" style="1" customWidth="1"/>
    <col min="14854" max="14854" width="20.42578125" style="1" customWidth="1"/>
    <col min="14855" max="15105" width="9.140625" style="1"/>
    <col min="15106" max="15106" width="13.85546875" style="1" customWidth="1"/>
    <col min="15107" max="15107" width="18.7109375" style="1" customWidth="1"/>
    <col min="15108" max="15108" width="17.5703125" style="1" customWidth="1"/>
    <col min="15109" max="15109" width="15.5703125" style="1" customWidth="1"/>
    <col min="15110" max="15110" width="20.42578125" style="1" customWidth="1"/>
    <col min="15111" max="15361" width="9.140625" style="1"/>
    <col min="15362" max="15362" width="13.85546875" style="1" customWidth="1"/>
    <col min="15363" max="15363" width="18.7109375" style="1" customWidth="1"/>
    <col min="15364" max="15364" width="17.5703125" style="1" customWidth="1"/>
    <col min="15365" max="15365" width="15.5703125" style="1" customWidth="1"/>
    <col min="15366" max="15366" width="20.42578125" style="1" customWidth="1"/>
    <col min="15367" max="15617" width="9.140625" style="1"/>
    <col min="15618" max="15618" width="13.85546875" style="1" customWidth="1"/>
    <col min="15619" max="15619" width="18.7109375" style="1" customWidth="1"/>
    <col min="15620" max="15620" width="17.5703125" style="1" customWidth="1"/>
    <col min="15621" max="15621" width="15.5703125" style="1" customWidth="1"/>
    <col min="15622" max="15622" width="20.42578125" style="1" customWidth="1"/>
    <col min="15623" max="15873" width="9.140625" style="1"/>
    <col min="15874" max="15874" width="13.85546875" style="1" customWidth="1"/>
    <col min="15875" max="15875" width="18.7109375" style="1" customWidth="1"/>
    <col min="15876" max="15876" width="17.5703125" style="1" customWidth="1"/>
    <col min="15877" max="15877" width="15.5703125" style="1" customWidth="1"/>
    <col min="15878" max="15878" width="20.42578125" style="1" customWidth="1"/>
    <col min="15879" max="16129" width="9.140625" style="1"/>
    <col min="16130" max="16130" width="13.85546875" style="1" customWidth="1"/>
    <col min="16131" max="16131" width="18.7109375" style="1" customWidth="1"/>
    <col min="16132" max="16132" width="17.5703125" style="1" customWidth="1"/>
    <col min="16133" max="16133" width="15.5703125" style="1" customWidth="1"/>
    <col min="16134" max="16134" width="20.42578125" style="1" customWidth="1"/>
    <col min="16135" max="16384" width="9.140625" style="1"/>
  </cols>
  <sheetData>
    <row r="1" spans="1:6" s="31" customFormat="1" x14ac:dyDescent="0.5">
      <c r="A1" s="31" t="s">
        <v>216</v>
      </c>
    </row>
    <row r="2" spans="1:6" s="31" customFormat="1" x14ac:dyDescent="0.5"/>
    <row r="3" spans="1:6" s="31" customFormat="1" x14ac:dyDescent="0.5">
      <c r="B3" s="118" t="s">
        <v>217</v>
      </c>
    </row>
    <row r="4" spans="1:6" s="31" customFormat="1" x14ac:dyDescent="0.5">
      <c r="B4" s="31" t="s">
        <v>218</v>
      </c>
    </row>
    <row r="6" spans="1:6" s="38" customFormat="1" x14ac:dyDescent="0.5">
      <c r="A6" s="33" t="s">
        <v>116</v>
      </c>
      <c r="B6" s="33" t="s">
        <v>219</v>
      </c>
      <c r="C6" s="33" t="s">
        <v>220</v>
      </c>
      <c r="D6" s="33" t="s">
        <v>221</v>
      </c>
      <c r="E6" s="33" t="s">
        <v>222</v>
      </c>
      <c r="F6" s="33" t="s">
        <v>223</v>
      </c>
    </row>
    <row r="7" spans="1:6" x14ac:dyDescent="0.5">
      <c r="A7" s="119" t="s">
        <v>224</v>
      </c>
      <c r="B7" s="35">
        <v>2460</v>
      </c>
      <c r="C7" s="35">
        <v>2583</v>
      </c>
      <c r="D7" s="35">
        <v>18</v>
      </c>
      <c r="E7" s="45">
        <f>C7-D7</f>
        <v>2565</v>
      </c>
      <c r="F7" s="36">
        <f>(B7/E7)*100</f>
        <v>95.906432748538009</v>
      </c>
    </row>
    <row r="8" spans="1:6" x14ac:dyDescent="0.5">
      <c r="A8" s="37" t="s">
        <v>225</v>
      </c>
      <c r="B8" s="120">
        <v>2303</v>
      </c>
      <c r="C8" s="120">
        <v>2394</v>
      </c>
      <c r="D8" s="37">
        <v>2</v>
      </c>
      <c r="E8" s="45">
        <f>C8-D8</f>
        <v>2392</v>
      </c>
      <c r="F8" s="36">
        <f>(B8/E8)*100</f>
        <v>96.279264214046819</v>
      </c>
    </row>
    <row r="9" spans="1:6" x14ac:dyDescent="0.5">
      <c r="A9" s="37" t="s">
        <v>292</v>
      </c>
      <c r="B9" s="120">
        <v>2401</v>
      </c>
      <c r="C9" s="120">
        <v>2476</v>
      </c>
      <c r="D9" s="37">
        <v>14</v>
      </c>
      <c r="E9" s="45">
        <f>C9-D9</f>
        <v>2462</v>
      </c>
      <c r="F9" s="36">
        <f>(B9/E9)*100</f>
        <v>97.522339561332245</v>
      </c>
    </row>
  </sheetData>
  <pageMargins left="0.51181102362204722" right="0.11811023622047245" top="0.74803149606299213" bottom="0.74803149606299213" header="0.31496062992125984" footer="0.31496062992125984"/>
  <pageSetup paperSize="9"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"/>
  <sheetViews>
    <sheetView workbookViewId="0">
      <selection activeCell="F24" sqref="F24"/>
    </sheetView>
  </sheetViews>
  <sheetFormatPr defaultRowHeight="21.75" x14ac:dyDescent="0.5"/>
  <cols>
    <col min="1" max="2" width="9.140625" style="1"/>
    <col min="3" max="3" width="27.140625" style="1" customWidth="1"/>
    <col min="4" max="4" width="27.42578125" style="1" customWidth="1"/>
    <col min="5" max="5" width="11.28515625" style="1" customWidth="1"/>
    <col min="6" max="16384" width="9.140625" style="1"/>
  </cols>
  <sheetData>
    <row r="1" spans="1:5" s="31" customFormat="1" x14ac:dyDescent="0.5">
      <c r="A1" s="31" t="s">
        <v>226</v>
      </c>
    </row>
    <row r="2" spans="1:5" s="31" customFormat="1" x14ac:dyDescent="0.5"/>
    <row r="3" spans="1:5" s="31" customFormat="1" x14ac:dyDescent="0.5">
      <c r="B3" s="38" t="s">
        <v>134</v>
      </c>
      <c r="C3" s="121" t="s">
        <v>227</v>
      </c>
    </row>
    <row r="4" spans="1:5" s="31" customFormat="1" x14ac:dyDescent="0.5">
      <c r="C4" s="31" t="s">
        <v>228</v>
      </c>
    </row>
    <row r="6" spans="1:5" x14ac:dyDescent="0.5">
      <c r="B6" s="33" t="s">
        <v>116</v>
      </c>
      <c r="C6" s="33" t="s">
        <v>229</v>
      </c>
      <c r="D6" s="33" t="s">
        <v>228</v>
      </c>
      <c r="E6" s="33" t="s">
        <v>230</v>
      </c>
    </row>
    <row r="7" spans="1:5" x14ac:dyDescent="0.5">
      <c r="B7" s="34">
        <v>2556</v>
      </c>
      <c r="C7" s="37"/>
      <c r="D7" s="37"/>
      <c r="E7" s="37" t="e">
        <f>C7*100/D7</f>
        <v>#DIV/0!</v>
      </c>
    </row>
    <row r="8" spans="1:5" x14ac:dyDescent="0.5">
      <c r="B8" s="34">
        <v>2557</v>
      </c>
      <c r="C8" s="37"/>
      <c r="D8" s="37"/>
      <c r="E8" s="37" t="e">
        <f t="shared" ref="E8:E11" si="0">C8*100/D8</f>
        <v>#DIV/0!</v>
      </c>
    </row>
    <row r="9" spans="1:5" x14ac:dyDescent="0.5">
      <c r="B9" s="34">
        <v>2558</v>
      </c>
      <c r="C9" s="37"/>
      <c r="D9" s="37"/>
      <c r="E9" s="37" t="e">
        <f t="shared" si="0"/>
        <v>#DIV/0!</v>
      </c>
    </row>
    <row r="10" spans="1:5" x14ac:dyDescent="0.5">
      <c r="B10" s="34">
        <v>2559</v>
      </c>
      <c r="C10" s="37"/>
      <c r="D10" s="37"/>
      <c r="E10" s="37" t="e">
        <f t="shared" si="0"/>
        <v>#DIV/0!</v>
      </c>
    </row>
    <row r="11" spans="1:5" x14ac:dyDescent="0.5">
      <c r="B11" s="34">
        <v>2560</v>
      </c>
      <c r="C11" s="37"/>
      <c r="D11" s="37"/>
      <c r="E11" s="37" t="e">
        <f t="shared" si="0"/>
        <v>#DIV/0!</v>
      </c>
    </row>
    <row r="13" spans="1:5" s="122" customFormat="1" x14ac:dyDescent="0.5">
      <c r="B13" s="122" t="s">
        <v>231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1"/>
  <sheetViews>
    <sheetView workbookViewId="0">
      <selection activeCell="E11" sqref="E11"/>
    </sheetView>
  </sheetViews>
  <sheetFormatPr defaultRowHeight="21.75" x14ac:dyDescent="0.5"/>
  <cols>
    <col min="1" max="1" width="5.85546875" customWidth="1"/>
    <col min="3" max="3" width="27.5703125" customWidth="1"/>
    <col min="4" max="4" width="29.85546875" customWidth="1"/>
    <col min="5" max="5" width="13.140625" customWidth="1"/>
  </cols>
  <sheetData>
    <row r="1" spans="2:5" x14ac:dyDescent="0.5">
      <c r="B1" s="123" t="s">
        <v>232</v>
      </c>
    </row>
    <row r="3" spans="2:5" x14ac:dyDescent="0.5">
      <c r="B3" s="124" t="s">
        <v>134</v>
      </c>
      <c r="C3" s="125" t="s">
        <v>233</v>
      </c>
    </row>
    <row r="4" spans="2:5" x14ac:dyDescent="0.5">
      <c r="C4" s="123" t="s">
        <v>234</v>
      </c>
    </row>
    <row r="6" spans="2:5" x14ac:dyDescent="0.5">
      <c r="B6" s="33" t="s">
        <v>116</v>
      </c>
      <c r="C6" s="33" t="s">
        <v>235</v>
      </c>
      <c r="D6" s="33" t="s">
        <v>234</v>
      </c>
      <c r="E6" s="33" t="s">
        <v>230</v>
      </c>
    </row>
    <row r="7" spans="2:5" x14ac:dyDescent="0.5">
      <c r="B7" s="34">
        <v>2556</v>
      </c>
      <c r="C7" s="120">
        <v>27749</v>
      </c>
      <c r="D7" s="120">
        <v>28710</v>
      </c>
      <c r="E7" s="126">
        <f t="shared" ref="E7:E9" si="0">(C7-D7)*100/D7</f>
        <v>-3.3472657610588645</v>
      </c>
    </row>
    <row r="8" spans="2:5" x14ac:dyDescent="0.5">
      <c r="B8" s="34">
        <v>2557</v>
      </c>
      <c r="C8" s="120">
        <v>25644</v>
      </c>
      <c r="D8" s="120">
        <v>27749</v>
      </c>
      <c r="E8" s="126">
        <f t="shared" si="0"/>
        <v>-7.5858589498720672</v>
      </c>
    </row>
    <row r="9" spans="2:5" x14ac:dyDescent="0.5">
      <c r="B9" s="34">
        <v>2558</v>
      </c>
      <c r="C9" s="120">
        <v>24157</v>
      </c>
      <c r="D9" s="120">
        <v>25644</v>
      </c>
      <c r="E9" s="126">
        <f t="shared" si="0"/>
        <v>-5.7986273592263293</v>
      </c>
    </row>
    <row r="10" spans="2:5" x14ac:dyDescent="0.5">
      <c r="B10" s="34">
        <v>2559</v>
      </c>
      <c r="C10" s="120">
        <v>24969</v>
      </c>
      <c r="D10" s="120">
        <v>24157</v>
      </c>
      <c r="E10" s="126">
        <f>(C10-D10)*100/D10</f>
        <v>3.3613445378151261</v>
      </c>
    </row>
    <row r="11" spans="2:5" x14ac:dyDescent="0.5">
      <c r="B11" s="34">
        <v>2560</v>
      </c>
      <c r="C11" s="127">
        <v>26505</v>
      </c>
      <c r="D11" s="127">
        <v>25233</v>
      </c>
      <c r="E11" s="126">
        <f>(C11-D11)*100/D11</f>
        <v>5.0410177148971584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3"/>
  <sheetViews>
    <sheetView workbookViewId="0">
      <selection activeCell="E11" sqref="E11"/>
    </sheetView>
  </sheetViews>
  <sheetFormatPr defaultRowHeight="24" x14ac:dyDescent="0.55000000000000004"/>
  <cols>
    <col min="1" max="2" width="9.140625" style="128"/>
    <col min="3" max="3" width="13.85546875" style="128" customWidth="1"/>
    <col min="4" max="4" width="22.7109375" style="128" bestFit="1" customWidth="1"/>
    <col min="5" max="16384" width="9.140625" style="128"/>
  </cols>
  <sheetData>
    <row r="1" spans="2:5" x14ac:dyDescent="0.55000000000000004">
      <c r="B1" s="128" t="s">
        <v>236</v>
      </c>
    </row>
    <row r="3" spans="2:5" x14ac:dyDescent="0.55000000000000004">
      <c r="B3" s="129" t="s">
        <v>134</v>
      </c>
      <c r="C3" s="130" t="s">
        <v>237</v>
      </c>
    </row>
    <row r="4" spans="2:5" x14ac:dyDescent="0.55000000000000004">
      <c r="C4" s="128" t="s">
        <v>238</v>
      </c>
    </row>
    <row r="6" spans="2:5" s="22" customFormat="1" x14ac:dyDescent="0.55000000000000004">
      <c r="B6" s="131" t="s">
        <v>116</v>
      </c>
      <c r="C6" s="131" t="s">
        <v>239</v>
      </c>
      <c r="D6" s="131" t="s">
        <v>240</v>
      </c>
      <c r="E6" s="131" t="s">
        <v>241</v>
      </c>
    </row>
    <row r="7" spans="2:5" x14ac:dyDescent="0.55000000000000004">
      <c r="B7" s="132">
        <v>56</v>
      </c>
      <c r="C7" s="133">
        <v>514049</v>
      </c>
      <c r="D7" s="133">
        <v>491483</v>
      </c>
      <c r="E7" s="134">
        <f>D7/C7*100</f>
        <v>95.610146114475469</v>
      </c>
    </row>
    <row r="8" spans="2:5" x14ac:dyDescent="0.55000000000000004">
      <c r="B8" s="132">
        <v>57</v>
      </c>
      <c r="C8" s="133">
        <v>514049</v>
      </c>
      <c r="D8" s="133">
        <v>491535</v>
      </c>
      <c r="E8" s="134">
        <f t="shared" ref="E8:E11" si="0">D8/C8*100</f>
        <v>95.620261881649412</v>
      </c>
    </row>
    <row r="9" spans="2:5" x14ac:dyDescent="0.55000000000000004">
      <c r="B9" s="132">
        <v>58</v>
      </c>
      <c r="C9" s="133">
        <v>514049</v>
      </c>
      <c r="D9" s="133">
        <v>491349</v>
      </c>
      <c r="E9" s="134">
        <f t="shared" si="0"/>
        <v>95.584078560604141</v>
      </c>
    </row>
    <row r="10" spans="2:5" x14ac:dyDescent="0.55000000000000004">
      <c r="B10" s="132">
        <v>59</v>
      </c>
      <c r="C10" s="133">
        <v>514049</v>
      </c>
      <c r="D10" s="133">
        <v>491322</v>
      </c>
      <c r="E10" s="134">
        <f t="shared" si="0"/>
        <v>95.578826143033055</v>
      </c>
    </row>
    <row r="11" spans="2:5" x14ac:dyDescent="0.55000000000000004">
      <c r="B11" s="132">
        <v>60</v>
      </c>
      <c r="C11" s="133">
        <v>514049</v>
      </c>
      <c r="D11" s="132">
        <v>491855</v>
      </c>
      <c r="E11" s="134">
        <f t="shared" si="0"/>
        <v>95.682512756566013</v>
      </c>
    </row>
    <row r="13" spans="2:5" x14ac:dyDescent="0.55000000000000004">
      <c r="B13" s="128" t="s">
        <v>242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1"/>
  <sheetViews>
    <sheetView topLeftCell="A10" workbookViewId="0">
      <selection activeCell="J15" sqref="J15:N15"/>
    </sheetView>
  </sheetViews>
  <sheetFormatPr defaultRowHeight="21.75" x14ac:dyDescent="0.5"/>
  <cols>
    <col min="1" max="1" width="6.28515625" style="1" customWidth="1"/>
    <col min="2" max="2" width="32.85546875" style="1" customWidth="1"/>
    <col min="3" max="3" width="34.28515625" style="1" bestFit="1" customWidth="1"/>
    <col min="4" max="4" width="12.7109375" style="1" customWidth="1"/>
    <col min="5" max="5" width="11.28515625" style="1" customWidth="1"/>
    <col min="6" max="16384" width="9.140625" style="1"/>
  </cols>
  <sheetData>
    <row r="1" spans="1:14" x14ac:dyDescent="0.5">
      <c r="A1" s="1" t="s">
        <v>243</v>
      </c>
    </row>
    <row r="3" spans="1:14" x14ac:dyDescent="0.5">
      <c r="A3" s="135" t="s">
        <v>134</v>
      </c>
      <c r="B3" s="136" t="s">
        <v>244</v>
      </c>
    </row>
    <row r="4" spans="1:14" x14ac:dyDescent="0.5">
      <c r="B4" s="1" t="s">
        <v>245</v>
      </c>
    </row>
    <row r="5" spans="1:14" x14ac:dyDescent="0.5">
      <c r="A5" s="43"/>
    </row>
    <row r="6" spans="1:14" s="38" customFormat="1" x14ac:dyDescent="0.5">
      <c r="A6" s="33" t="s">
        <v>116</v>
      </c>
      <c r="B6" s="33" t="s">
        <v>246</v>
      </c>
      <c r="C6" s="33" t="s">
        <v>245</v>
      </c>
      <c r="D6" s="33" t="s">
        <v>247</v>
      </c>
      <c r="E6" s="33" t="s">
        <v>118</v>
      </c>
    </row>
    <row r="7" spans="1:14" x14ac:dyDescent="0.5">
      <c r="A7" s="34">
        <v>56</v>
      </c>
      <c r="B7" s="47">
        <v>172697</v>
      </c>
      <c r="C7" s="47">
        <v>164797</v>
      </c>
      <c r="D7" s="47">
        <f>B7-C7</f>
        <v>7900</v>
      </c>
      <c r="E7" s="36">
        <f>D7/C7*100</f>
        <v>4.7937765857388186</v>
      </c>
    </row>
    <row r="8" spans="1:14" x14ac:dyDescent="0.5">
      <c r="A8" s="34">
        <v>57</v>
      </c>
      <c r="B8" s="47">
        <v>178705</v>
      </c>
      <c r="C8" s="47">
        <f t="shared" ref="C8:C10" si="0">B7</f>
        <v>172697</v>
      </c>
      <c r="D8" s="47">
        <f t="shared" ref="D8:D11" si="1">B8-C8</f>
        <v>6008</v>
      </c>
      <c r="E8" s="36">
        <f t="shared" ref="E8:E11" si="2">D8/C8*100</f>
        <v>3.4789255169458646</v>
      </c>
    </row>
    <row r="9" spans="1:14" x14ac:dyDescent="0.5">
      <c r="A9" s="34">
        <v>58</v>
      </c>
      <c r="B9" s="47">
        <v>184236</v>
      </c>
      <c r="C9" s="47">
        <f t="shared" si="0"/>
        <v>178705</v>
      </c>
      <c r="D9" s="47">
        <f t="shared" si="1"/>
        <v>5531</v>
      </c>
      <c r="E9" s="36">
        <f t="shared" si="2"/>
        <v>3.0950449064100054</v>
      </c>
    </row>
    <row r="10" spans="1:14" x14ac:dyDescent="0.5">
      <c r="A10" s="34">
        <v>59</v>
      </c>
      <c r="B10" s="47">
        <v>190225</v>
      </c>
      <c r="C10" s="47">
        <f t="shared" si="0"/>
        <v>184236</v>
      </c>
      <c r="D10" s="47">
        <f t="shared" si="1"/>
        <v>5989</v>
      </c>
      <c r="E10" s="36">
        <f t="shared" si="2"/>
        <v>3.2507219001715195</v>
      </c>
    </row>
    <row r="11" spans="1:14" x14ac:dyDescent="0.5">
      <c r="A11" s="34">
        <v>60</v>
      </c>
      <c r="B11" s="47">
        <v>196898</v>
      </c>
      <c r="C11" s="47">
        <f>B10</f>
        <v>190225</v>
      </c>
      <c r="D11" s="47">
        <f t="shared" si="1"/>
        <v>6673</v>
      </c>
      <c r="E11" s="36">
        <f t="shared" si="2"/>
        <v>3.5079511105270078</v>
      </c>
    </row>
    <row r="12" spans="1:14" x14ac:dyDescent="0.5">
      <c r="A12" s="43"/>
    </row>
    <row r="13" spans="1:14" x14ac:dyDescent="0.5">
      <c r="A13" s="1" t="s">
        <v>308</v>
      </c>
    </row>
    <row r="14" spans="1:14" x14ac:dyDescent="0.5">
      <c r="A14" s="33" t="s">
        <v>116</v>
      </c>
      <c r="B14" s="149" t="s">
        <v>309</v>
      </c>
      <c r="C14" s="33" t="s">
        <v>310</v>
      </c>
      <c r="D14" s="39"/>
      <c r="E14" s="39"/>
    </row>
    <row r="15" spans="1:14" x14ac:dyDescent="0.5">
      <c r="A15" s="34">
        <v>56</v>
      </c>
      <c r="B15" s="150">
        <v>225475</v>
      </c>
      <c r="C15" s="47" t="s">
        <v>297</v>
      </c>
      <c r="D15" s="152"/>
      <c r="E15" s="153"/>
      <c r="G15" s="1" t="s">
        <v>297</v>
      </c>
      <c r="J15" s="1" t="s">
        <v>297</v>
      </c>
      <c r="K15" s="1">
        <v>4.3131167535203456</v>
      </c>
      <c r="L15" s="1">
        <v>3.6755952380952381</v>
      </c>
      <c r="M15" s="1">
        <v>3.8881256535914206</v>
      </c>
      <c r="N15" s="1">
        <v>4.0749863811847185</v>
      </c>
    </row>
    <row r="16" spans="1:14" x14ac:dyDescent="0.5">
      <c r="A16" s="34">
        <v>57</v>
      </c>
      <c r="B16" s="150">
        <v>235200</v>
      </c>
      <c r="C16" s="138">
        <f>(B16-B15)/B15*100</f>
        <v>4.3131167535203456</v>
      </c>
      <c r="D16" s="152"/>
      <c r="E16" s="153"/>
      <c r="G16" s="1">
        <v>4.3131167535203456</v>
      </c>
    </row>
    <row r="17" spans="1:7" x14ac:dyDescent="0.5">
      <c r="A17" s="34">
        <v>58</v>
      </c>
      <c r="B17" s="150">
        <v>243845</v>
      </c>
      <c r="C17" s="138">
        <f t="shared" ref="C17:C19" si="3">(B17-B16)/B16*100</f>
        <v>3.6755952380952381</v>
      </c>
      <c r="D17" s="152"/>
      <c r="E17" s="153"/>
      <c r="G17" s="1">
        <v>3.6755952380952381</v>
      </c>
    </row>
    <row r="18" spans="1:7" x14ac:dyDescent="0.5">
      <c r="A18" s="34">
        <v>59</v>
      </c>
      <c r="B18" s="150">
        <v>253326</v>
      </c>
      <c r="C18" s="138">
        <f t="shared" si="3"/>
        <v>3.8881256535914206</v>
      </c>
      <c r="D18" s="152"/>
      <c r="E18" s="153"/>
      <c r="G18" s="1">
        <v>3.8881256535914206</v>
      </c>
    </row>
    <row r="19" spans="1:7" x14ac:dyDescent="0.5">
      <c r="A19" s="34">
        <v>60</v>
      </c>
      <c r="B19" s="150">
        <v>263649</v>
      </c>
      <c r="C19" s="138">
        <f t="shared" si="3"/>
        <v>4.0749863811847185</v>
      </c>
      <c r="D19" s="152"/>
      <c r="E19" s="153"/>
      <c r="G19" s="1">
        <v>4.0749863811847185</v>
      </c>
    </row>
    <row r="20" spans="1:7" x14ac:dyDescent="0.5">
      <c r="A20" s="34">
        <v>61</v>
      </c>
      <c r="B20" s="151"/>
      <c r="C20" s="37"/>
      <c r="D20" s="24"/>
      <c r="E20" s="24"/>
    </row>
    <row r="21" spans="1:7" x14ac:dyDescent="0.5">
      <c r="A21" s="43"/>
    </row>
  </sheetData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8"/>
  <sheetViews>
    <sheetView topLeftCell="A58" zoomScale="80" zoomScaleNormal="80" workbookViewId="0">
      <selection activeCell="I64" sqref="I64"/>
    </sheetView>
  </sheetViews>
  <sheetFormatPr defaultRowHeight="21.75" x14ac:dyDescent="0.5"/>
  <cols>
    <col min="1" max="1" width="9.140625" style="1"/>
    <col min="2" max="2" width="37.28515625" style="1" customWidth="1"/>
    <col min="3" max="3" width="48.7109375" style="1" customWidth="1"/>
    <col min="4" max="4" width="14.7109375" style="1" customWidth="1"/>
    <col min="5" max="16384" width="9.140625" style="1"/>
  </cols>
  <sheetData>
    <row r="1" spans="1:4" s="31" customFormat="1" x14ac:dyDescent="0.5">
      <c r="A1" s="31" t="s">
        <v>248</v>
      </c>
    </row>
    <row r="3" spans="1:4" s="31" customFormat="1" x14ac:dyDescent="0.5">
      <c r="B3" s="31" t="s">
        <v>249</v>
      </c>
    </row>
    <row r="4" spans="1:4" s="31" customFormat="1" x14ac:dyDescent="0.5">
      <c r="B4" s="31" t="s">
        <v>250</v>
      </c>
    </row>
    <row r="6" spans="1:4" s="38" customFormat="1" x14ac:dyDescent="0.5">
      <c r="A6" s="33" t="s">
        <v>116</v>
      </c>
      <c r="B6" s="33" t="s">
        <v>251</v>
      </c>
      <c r="C6" s="33" t="s">
        <v>252</v>
      </c>
      <c r="D6" s="33" t="s">
        <v>241</v>
      </c>
    </row>
    <row r="7" spans="1:4" x14ac:dyDescent="0.5">
      <c r="A7" s="37" t="s">
        <v>253</v>
      </c>
      <c r="B7" s="120">
        <v>71960</v>
      </c>
      <c r="C7" s="120">
        <v>23142</v>
      </c>
      <c r="D7" s="36">
        <f>C7/B7*100</f>
        <v>32.159533073929964</v>
      </c>
    </row>
    <row r="8" spans="1:4" x14ac:dyDescent="0.5">
      <c r="A8" s="37" t="s">
        <v>254</v>
      </c>
      <c r="B8" s="120">
        <v>65456</v>
      </c>
      <c r="C8" s="120">
        <v>23842</v>
      </c>
      <c r="D8" s="36">
        <f t="shared" ref="D8:D11" si="0">C8/B8*100</f>
        <v>36.424468345147886</v>
      </c>
    </row>
    <row r="9" spans="1:4" x14ac:dyDescent="0.5">
      <c r="A9" s="37" t="s">
        <v>255</v>
      </c>
      <c r="B9" s="120">
        <f>42753+22933</f>
        <v>65686</v>
      </c>
      <c r="C9" s="120">
        <v>22933</v>
      </c>
      <c r="D9" s="36">
        <f t="shared" si="0"/>
        <v>34.913071278506834</v>
      </c>
    </row>
    <row r="10" spans="1:4" x14ac:dyDescent="0.5">
      <c r="A10" s="37" t="s">
        <v>224</v>
      </c>
      <c r="B10" s="120">
        <v>64247.990000000005</v>
      </c>
      <c r="C10" s="120">
        <v>21717.51</v>
      </c>
      <c r="D10" s="36">
        <f t="shared" si="0"/>
        <v>33.802629467474389</v>
      </c>
    </row>
    <row r="11" spans="1:4" x14ac:dyDescent="0.5">
      <c r="A11" s="37" t="s">
        <v>225</v>
      </c>
      <c r="B11" s="47">
        <v>67830</v>
      </c>
      <c r="C11" s="47">
        <v>18239</v>
      </c>
      <c r="D11" s="36">
        <f t="shared" si="0"/>
        <v>26.889282028600913</v>
      </c>
    </row>
    <row r="12" spans="1:4" x14ac:dyDescent="0.5">
      <c r="A12" s="37" t="s">
        <v>292</v>
      </c>
      <c r="B12" s="47">
        <v>67277</v>
      </c>
      <c r="C12" s="47">
        <v>15179</v>
      </c>
      <c r="D12" s="36">
        <f t="shared" ref="D12" si="1">C12/B12*100</f>
        <v>22.561945389954964</v>
      </c>
    </row>
    <row r="14" spans="1:4" s="31" customFormat="1" x14ac:dyDescent="0.5">
      <c r="A14" s="31" t="s">
        <v>256</v>
      </c>
    </row>
    <row r="16" spans="1:4" s="31" customFormat="1" x14ac:dyDescent="0.5">
      <c r="B16" s="31" t="s">
        <v>257</v>
      </c>
    </row>
    <row r="17" spans="1:4" s="31" customFormat="1" x14ac:dyDescent="0.5">
      <c r="B17" s="31" t="s">
        <v>250</v>
      </c>
    </row>
    <row r="19" spans="1:4" s="38" customFormat="1" x14ac:dyDescent="0.5">
      <c r="A19" s="33" t="s">
        <v>116</v>
      </c>
      <c r="B19" s="33" t="s">
        <v>251</v>
      </c>
      <c r="C19" s="33" t="s">
        <v>258</v>
      </c>
      <c r="D19" s="33" t="s">
        <v>241</v>
      </c>
    </row>
    <row r="20" spans="1:4" x14ac:dyDescent="0.5">
      <c r="A20" s="37" t="s">
        <v>253</v>
      </c>
      <c r="B20" s="120">
        <v>71960</v>
      </c>
      <c r="C20" s="120">
        <v>19921</v>
      </c>
      <c r="D20" s="36">
        <f>C20/B20*100</f>
        <v>27.683435241801003</v>
      </c>
    </row>
    <row r="21" spans="1:4" x14ac:dyDescent="0.5">
      <c r="A21" s="37" t="s">
        <v>254</v>
      </c>
      <c r="B21" s="120">
        <v>65456</v>
      </c>
      <c r="C21" s="120">
        <v>26972</v>
      </c>
      <c r="D21" s="36">
        <f t="shared" ref="D21:D24" si="2">C21/B21*100</f>
        <v>41.206306526521637</v>
      </c>
    </row>
    <row r="22" spans="1:4" x14ac:dyDescent="0.5">
      <c r="A22" s="37" t="s">
        <v>255</v>
      </c>
      <c r="B22" s="120">
        <f>42753+22933</f>
        <v>65686</v>
      </c>
      <c r="C22" s="120">
        <v>40363</v>
      </c>
      <c r="D22" s="36">
        <f t="shared" si="2"/>
        <v>61.448406053040216</v>
      </c>
    </row>
    <row r="23" spans="1:4" x14ac:dyDescent="0.5">
      <c r="A23" s="37" t="s">
        <v>224</v>
      </c>
      <c r="B23" s="120">
        <v>64247.990000000005</v>
      </c>
      <c r="C23" s="120">
        <v>39548.89</v>
      </c>
      <c r="D23" s="36">
        <f t="shared" si="2"/>
        <v>61.556618347126488</v>
      </c>
    </row>
    <row r="24" spans="1:4" x14ac:dyDescent="0.5">
      <c r="A24" s="37" t="s">
        <v>225</v>
      </c>
      <c r="B24" s="120">
        <v>67830</v>
      </c>
      <c r="C24" s="120">
        <v>42149</v>
      </c>
      <c r="D24" s="36">
        <f t="shared" si="2"/>
        <v>62.139171458056907</v>
      </c>
    </row>
    <row r="25" spans="1:4" x14ac:dyDescent="0.5">
      <c r="A25" s="37" t="s">
        <v>292</v>
      </c>
      <c r="B25" s="120">
        <v>67277</v>
      </c>
      <c r="C25" s="120">
        <v>42625</v>
      </c>
      <c r="D25" s="36">
        <f t="shared" ref="D25" si="3">C25/B25*100</f>
        <v>63.357462431440169</v>
      </c>
    </row>
    <row r="27" spans="1:4" s="31" customFormat="1" x14ac:dyDescent="0.5">
      <c r="A27" s="31" t="s">
        <v>259</v>
      </c>
    </row>
    <row r="29" spans="1:4" s="31" customFormat="1" x14ac:dyDescent="0.5">
      <c r="B29" s="31" t="s">
        <v>260</v>
      </c>
    </row>
    <row r="30" spans="1:4" s="31" customFormat="1" x14ac:dyDescent="0.5">
      <c r="B30" s="31" t="s">
        <v>250</v>
      </c>
    </row>
    <row r="32" spans="1:4" s="31" customFormat="1" x14ac:dyDescent="0.5">
      <c r="A32" s="137" t="s">
        <v>116</v>
      </c>
      <c r="B32" s="137" t="s">
        <v>251</v>
      </c>
      <c r="C32" s="137" t="s">
        <v>261</v>
      </c>
      <c r="D32" s="33" t="s">
        <v>241</v>
      </c>
    </row>
    <row r="33" spans="1:4" x14ac:dyDescent="0.5">
      <c r="A33" s="37" t="s">
        <v>253</v>
      </c>
      <c r="B33" s="120">
        <v>71960</v>
      </c>
      <c r="C33" s="120">
        <v>13259</v>
      </c>
      <c r="D33" s="36">
        <f>C33/B33*100</f>
        <v>18.425514174541412</v>
      </c>
    </row>
    <row r="34" spans="1:4" x14ac:dyDescent="0.5">
      <c r="A34" s="37" t="s">
        <v>254</v>
      </c>
      <c r="B34" s="120">
        <v>65456</v>
      </c>
      <c r="C34" s="120">
        <v>8932</v>
      </c>
      <c r="D34" s="36">
        <f t="shared" ref="D34:D37" si="4">C34/B34*100</f>
        <v>13.645807870936203</v>
      </c>
    </row>
    <row r="35" spans="1:4" x14ac:dyDescent="0.5">
      <c r="A35" s="37" t="s">
        <v>255</v>
      </c>
      <c r="B35" s="120">
        <f>42753+22933</f>
        <v>65686</v>
      </c>
      <c r="C35" s="120">
        <v>6776</v>
      </c>
      <c r="D35" s="36">
        <f t="shared" si="4"/>
        <v>10.315744603111774</v>
      </c>
    </row>
    <row r="36" spans="1:4" x14ac:dyDescent="0.5">
      <c r="A36" s="37" t="s">
        <v>224</v>
      </c>
      <c r="B36" s="120">
        <v>64247.990000000005</v>
      </c>
      <c r="C36" s="120">
        <v>4440.6000000000004</v>
      </c>
      <c r="D36" s="36">
        <f t="shared" si="4"/>
        <v>6.9116559132822681</v>
      </c>
    </row>
    <row r="37" spans="1:4" x14ac:dyDescent="0.5">
      <c r="A37" s="37" t="s">
        <v>225</v>
      </c>
      <c r="B37" s="120">
        <v>67830</v>
      </c>
      <c r="C37" s="120">
        <v>2042</v>
      </c>
      <c r="D37" s="36">
        <f t="shared" si="4"/>
        <v>3.0104673448326702</v>
      </c>
    </row>
    <row r="38" spans="1:4" x14ac:dyDescent="0.5">
      <c r="A38" s="37" t="s">
        <v>292</v>
      </c>
      <c r="B38" s="120">
        <v>67277</v>
      </c>
      <c r="C38" s="120">
        <v>562</v>
      </c>
      <c r="D38" s="36">
        <f t="shared" ref="D38" si="5">C38/B38*100</f>
        <v>0.8353523492426832</v>
      </c>
    </row>
    <row r="41" spans="1:4" s="31" customFormat="1" x14ac:dyDescent="0.5">
      <c r="A41" s="31" t="s">
        <v>262</v>
      </c>
    </row>
    <row r="43" spans="1:4" s="31" customFormat="1" x14ac:dyDescent="0.5">
      <c r="B43" s="31" t="s">
        <v>263</v>
      </c>
    </row>
    <row r="44" spans="1:4" s="31" customFormat="1" x14ac:dyDescent="0.5">
      <c r="B44" s="31" t="s">
        <v>264</v>
      </c>
    </row>
    <row r="46" spans="1:4" s="31" customFormat="1" x14ac:dyDescent="0.5">
      <c r="A46" s="137" t="s">
        <v>116</v>
      </c>
      <c r="B46" s="137" t="s">
        <v>264</v>
      </c>
      <c r="C46" s="137" t="s">
        <v>265</v>
      </c>
      <c r="D46" s="33" t="s">
        <v>266</v>
      </c>
    </row>
    <row r="47" spans="1:4" x14ac:dyDescent="0.5">
      <c r="A47" s="37" t="s">
        <v>253</v>
      </c>
      <c r="B47" s="120">
        <v>223933</v>
      </c>
      <c r="C47" s="120">
        <v>74082</v>
      </c>
      <c r="D47" s="36">
        <f>C47/B47*100</f>
        <v>33.08221655584483</v>
      </c>
    </row>
    <row r="48" spans="1:4" x14ac:dyDescent="0.5">
      <c r="A48" s="37" t="s">
        <v>254</v>
      </c>
      <c r="B48" s="120">
        <v>190875</v>
      </c>
      <c r="C48" s="120">
        <v>67248</v>
      </c>
      <c r="D48" s="36">
        <f t="shared" ref="D48:D51" si="6">C48/B48*100</f>
        <v>35.231434184675834</v>
      </c>
    </row>
    <row r="49" spans="1:4" x14ac:dyDescent="0.5">
      <c r="A49" s="37" t="s">
        <v>255</v>
      </c>
      <c r="B49" s="120">
        <v>191644</v>
      </c>
      <c r="C49" s="120">
        <v>66126</v>
      </c>
      <c r="D49" s="36">
        <f t="shared" si="6"/>
        <v>34.504602283400473</v>
      </c>
    </row>
    <row r="50" spans="1:4" x14ac:dyDescent="0.5">
      <c r="A50" s="37" t="s">
        <v>224</v>
      </c>
      <c r="B50" s="120">
        <v>192414</v>
      </c>
      <c r="C50" s="120">
        <v>62283</v>
      </c>
      <c r="D50" s="36">
        <f t="shared" si="6"/>
        <v>32.369266269606165</v>
      </c>
    </row>
    <row r="51" spans="1:4" x14ac:dyDescent="0.5">
      <c r="A51" s="37" t="s">
        <v>225</v>
      </c>
      <c r="B51" s="120">
        <v>193239</v>
      </c>
      <c r="C51" s="120">
        <v>57835</v>
      </c>
      <c r="D51" s="36">
        <f t="shared" si="6"/>
        <v>29.929258586517214</v>
      </c>
    </row>
    <row r="52" spans="1:4" x14ac:dyDescent="0.5">
      <c r="A52" s="37" t="s">
        <v>292</v>
      </c>
      <c r="B52" s="142">
        <v>193985</v>
      </c>
      <c r="C52" s="142">
        <v>54856</v>
      </c>
      <c r="D52" s="36">
        <f t="shared" ref="D52" si="7">C52/B52*100</f>
        <v>28.278475139830402</v>
      </c>
    </row>
    <row r="54" spans="1:4" x14ac:dyDescent="0.5">
      <c r="A54" s="31" t="s">
        <v>267</v>
      </c>
    </row>
    <row r="56" spans="1:4" s="31" customFormat="1" x14ac:dyDescent="0.5">
      <c r="B56" s="31" t="s">
        <v>268</v>
      </c>
    </row>
    <row r="57" spans="1:4" s="31" customFormat="1" x14ac:dyDescent="0.5">
      <c r="B57" s="31" t="s">
        <v>264</v>
      </c>
    </row>
    <row r="59" spans="1:4" s="31" customFormat="1" x14ac:dyDescent="0.5">
      <c r="A59" s="137" t="s">
        <v>116</v>
      </c>
      <c r="B59" s="137" t="s">
        <v>264</v>
      </c>
      <c r="C59" s="137" t="s">
        <v>269</v>
      </c>
      <c r="D59" s="33" t="s">
        <v>266</v>
      </c>
    </row>
    <row r="60" spans="1:4" x14ac:dyDescent="0.5">
      <c r="A60" s="37" t="s">
        <v>253</v>
      </c>
      <c r="B60" s="120">
        <v>223933</v>
      </c>
      <c r="C60" s="120">
        <v>65682</v>
      </c>
      <c r="D60" s="36">
        <f>C60/B60*100</f>
        <v>29.331094568464678</v>
      </c>
    </row>
    <row r="61" spans="1:4" x14ac:dyDescent="0.5">
      <c r="A61" s="37" t="s">
        <v>254</v>
      </c>
      <c r="B61" s="120">
        <v>190875</v>
      </c>
      <c r="C61" s="120">
        <v>66071</v>
      </c>
      <c r="D61" s="36">
        <f t="shared" ref="D61:D64" si="8">C61/B61*100</f>
        <v>34.614800261951537</v>
      </c>
    </row>
    <row r="62" spans="1:4" x14ac:dyDescent="0.5">
      <c r="A62" s="37" t="s">
        <v>255</v>
      </c>
      <c r="B62" s="120">
        <v>191644</v>
      </c>
      <c r="C62" s="120">
        <v>77796</v>
      </c>
      <c r="D62" s="36">
        <f t="shared" si="8"/>
        <v>40.594018075181069</v>
      </c>
    </row>
    <row r="63" spans="1:4" x14ac:dyDescent="0.5">
      <c r="A63" s="37" t="s">
        <v>224</v>
      </c>
      <c r="B63" s="120">
        <v>192414</v>
      </c>
      <c r="C63" s="120">
        <v>91725</v>
      </c>
      <c r="D63" s="36">
        <f t="shared" si="8"/>
        <v>47.67064766597025</v>
      </c>
    </row>
    <row r="64" spans="1:4" x14ac:dyDescent="0.5">
      <c r="A64" s="37" t="s">
        <v>225</v>
      </c>
      <c r="B64" s="120">
        <v>193239</v>
      </c>
      <c r="C64" s="120">
        <v>95935</v>
      </c>
      <c r="D64" s="36">
        <f t="shared" si="8"/>
        <v>49.645775438705435</v>
      </c>
    </row>
    <row r="65" spans="1:4" x14ac:dyDescent="0.5">
      <c r="A65" s="37" t="s">
        <v>292</v>
      </c>
      <c r="B65" s="142">
        <v>193985</v>
      </c>
      <c r="C65" s="142">
        <v>98365</v>
      </c>
      <c r="D65" s="36">
        <f t="shared" ref="D65" si="9">C65/B65*100</f>
        <v>50.707528932649439</v>
      </c>
    </row>
    <row r="67" spans="1:4" s="31" customFormat="1" x14ac:dyDescent="0.5">
      <c r="A67" s="31" t="s">
        <v>270</v>
      </c>
    </row>
    <row r="69" spans="1:4" s="31" customFormat="1" x14ac:dyDescent="0.5">
      <c r="B69" s="31" t="s">
        <v>271</v>
      </c>
    </row>
    <row r="70" spans="1:4" s="31" customFormat="1" x14ac:dyDescent="0.5">
      <c r="B70" s="31" t="s">
        <v>264</v>
      </c>
    </row>
    <row r="72" spans="1:4" s="31" customFormat="1" x14ac:dyDescent="0.5">
      <c r="A72" s="137" t="s">
        <v>116</v>
      </c>
      <c r="B72" s="137" t="s">
        <v>264</v>
      </c>
      <c r="C72" s="137" t="s">
        <v>272</v>
      </c>
      <c r="D72" s="33" t="s">
        <v>266</v>
      </c>
    </row>
    <row r="73" spans="1:4" x14ac:dyDescent="0.5">
      <c r="A73" s="37" t="s">
        <v>253</v>
      </c>
      <c r="B73" s="120">
        <v>223933</v>
      </c>
      <c r="C73" s="120">
        <v>165703</v>
      </c>
      <c r="D73" s="36">
        <f>C73/B73*100</f>
        <v>73.996686508911154</v>
      </c>
    </row>
    <row r="74" spans="1:4" x14ac:dyDescent="0.5">
      <c r="A74" s="37" t="s">
        <v>254</v>
      </c>
      <c r="B74" s="120">
        <v>190875</v>
      </c>
      <c r="C74" s="120">
        <v>144635</v>
      </c>
      <c r="D74" s="36">
        <f t="shared" ref="D74:D77" si="10">C74/B74*100</f>
        <v>75.774721676489847</v>
      </c>
    </row>
    <row r="75" spans="1:4" x14ac:dyDescent="0.5">
      <c r="A75" s="37" t="s">
        <v>255</v>
      </c>
      <c r="B75" s="120">
        <v>191644</v>
      </c>
      <c r="C75" s="120">
        <v>148774</v>
      </c>
      <c r="D75" s="36">
        <f t="shared" si="10"/>
        <v>77.630398029680038</v>
      </c>
    </row>
    <row r="76" spans="1:4" x14ac:dyDescent="0.5">
      <c r="A76" s="37" t="s">
        <v>224</v>
      </c>
      <c r="B76" s="120">
        <v>192414</v>
      </c>
      <c r="C76" s="120">
        <v>154820</v>
      </c>
      <c r="D76" s="36">
        <f t="shared" si="10"/>
        <v>80.461920650264531</v>
      </c>
    </row>
    <row r="77" spans="1:4" x14ac:dyDescent="0.5">
      <c r="A77" s="37" t="s">
        <v>225</v>
      </c>
      <c r="B77" s="120">
        <v>193239</v>
      </c>
      <c r="C77" s="120">
        <v>166983</v>
      </c>
      <c r="D77" s="36">
        <f t="shared" si="10"/>
        <v>86.412680670051074</v>
      </c>
    </row>
    <row r="78" spans="1:4" x14ac:dyDescent="0.5">
      <c r="A78" s="37" t="s">
        <v>292</v>
      </c>
      <c r="B78" s="142">
        <v>193985</v>
      </c>
      <c r="C78" s="142">
        <v>169632</v>
      </c>
      <c r="D78" s="36">
        <f t="shared" ref="D78" si="11">C78/B78*100</f>
        <v>87.445936541485167</v>
      </c>
    </row>
  </sheetData>
  <pageMargins left="0.51181102362204722" right="0.11811023622047245" top="0.74803149606299213" bottom="0.74803149606299213" header="0.31496062992125984" footer="0.31496062992125984"/>
  <pageSetup paperSize="9" scale="90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37"/>
  <sheetViews>
    <sheetView workbookViewId="0">
      <selection activeCell="D5" sqref="D5:D8"/>
    </sheetView>
  </sheetViews>
  <sheetFormatPr defaultRowHeight="21.75" x14ac:dyDescent="0.5"/>
  <cols>
    <col min="1" max="2" width="9.140625" style="1"/>
    <col min="3" max="3" width="27.5703125" style="1" customWidth="1"/>
    <col min="4" max="4" width="19.42578125" style="1" customWidth="1"/>
    <col min="5" max="16384" width="9.140625" style="1"/>
  </cols>
  <sheetData>
    <row r="1" spans="2:10" x14ac:dyDescent="0.5">
      <c r="B1" s="145" t="s">
        <v>293</v>
      </c>
    </row>
    <row r="3" spans="2:10" x14ac:dyDescent="0.5">
      <c r="B3" s="143" t="s">
        <v>294</v>
      </c>
      <c r="C3" s="143" t="s">
        <v>295</v>
      </c>
      <c r="D3" s="143" t="s">
        <v>296</v>
      </c>
    </row>
    <row r="4" spans="2:10" x14ac:dyDescent="0.5">
      <c r="B4" s="34">
        <v>2557</v>
      </c>
      <c r="C4" s="34">
        <v>625.66999999999996</v>
      </c>
      <c r="D4" s="34" t="s">
        <v>297</v>
      </c>
      <c r="G4" s="144"/>
      <c r="H4" s="144"/>
      <c r="I4" s="144"/>
      <c r="J4" s="24"/>
    </row>
    <row r="5" spans="2:10" x14ac:dyDescent="0.5">
      <c r="B5" s="34">
        <v>2558</v>
      </c>
      <c r="C5" s="34">
        <v>684.71</v>
      </c>
      <c r="D5" s="116">
        <f>(C5-C4)/C4*100</f>
        <v>9.4362843032269534</v>
      </c>
      <c r="G5" s="24"/>
      <c r="H5" s="24"/>
      <c r="I5" s="24"/>
      <c r="J5" s="24"/>
    </row>
    <row r="6" spans="2:10" x14ac:dyDescent="0.5">
      <c r="B6" s="34">
        <v>2559</v>
      </c>
      <c r="C6" s="34">
        <v>734.73</v>
      </c>
      <c r="D6" s="116">
        <f t="shared" ref="D6:D8" si="0">(C6-C5)/C5*100</f>
        <v>7.3052825283696716</v>
      </c>
    </row>
    <row r="7" spans="2:10" x14ac:dyDescent="0.5">
      <c r="B7" s="34">
        <v>2560</v>
      </c>
      <c r="C7" s="34">
        <v>789.01</v>
      </c>
      <c r="D7" s="116">
        <f t="shared" si="0"/>
        <v>7.3877478801736656</v>
      </c>
    </row>
    <row r="8" spans="2:10" x14ac:dyDescent="0.5">
      <c r="B8" s="34">
        <v>2561</v>
      </c>
      <c r="C8" s="34">
        <v>833.11</v>
      </c>
      <c r="D8" s="116">
        <f t="shared" si="0"/>
        <v>5.5892827720814715</v>
      </c>
    </row>
    <row r="11" spans="2:10" s="31" customFormat="1" x14ac:dyDescent="0.5">
      <c r="B11" s="31" t="s">
        <v>273</v>
      </c>
    </row>
    <row r="13" spans="2:10" s="31" customFormat="1" x14ac:dyDescent="0.5">
      <c r="B13" s="113" t="s">
        <v>134</v>
      </c>
      <c r="C13" s="121" t="s">
        <v>274</v>
      </c>
    </row>
    <row r="14" spans="2:10" s="31" customFormat="1" x14ac:dyDescent="0.5">
      <c r="C14" s="31" t="s">
        <v>275</v>
      </c>
    </row>
    <row r="16" spans="2:10" s="38" customFormat="1" x14ac:dyDescent="0.5">
      <c r="B16" s="33" t="s">
        <v>116</v>
      </c>
      <c r="C16" s="33" t="s">
        <v>276</v>
      </c>
      <c r="D16" s="33" t="s">
        <v>277</v>
      </c>
    </row>
    <row r="17" spans="2:4" x14ac:dyDescent="0.5">
      <c r="B17" s="34">
        <v>55</v>
      </c>
      <c r="C17" s="120">
        <v>164531</v>
      </c>
      <c r="D17" s="37"/>
    </row>
    <row r="18" spans="2:4" x14ac:dyDescent="0.5">
      <c r="B18" s="34">
        <v>56</v>
      </c>
      <c r="C18" s="120">
        <v>162999</v>
      </c>
      <c r="D18" s="127">
        <f>(C18-C17)*100/C17</f>
        <v>-0.93113151928815852</v>
      </c>
    </row>
    <row r="19" spans="2:4" x14ac:dyDescent="0.5">
      <c r="B19" s="34">
        <v>57</v>
      </c>
      <c r="C19" s="120">
        <v>172139</v>
      </c>
      <c r="D19" s="127">
        <f t="shared" ref="D19:D22" si="1">(C19-C18)*100/C18</f>
        <v>5.6073963643948739</v>
      </c>
    </row>
    <row r="20" spans="2:4" x14ac:dyDescent="0.5">
      <c r="B20" s="34">
        <v>58</v>
      </c>
      <c r="C20" s="120">
        <v>184089</v>
      </c>
      <c r="D20" s="127">
        <f t="shared" si="1"/>
        <v>6.9420642620208088</v>
      </c>
    </row>
    <row r="21" spans="2:4" x14ac:dyDescent="0.5">
      <c r="B21" s="34">
        <v>59</v>
      </c>
      <c r="C21" s="120">
        <v>188910</v>
      </c>
      <c r="D21" s="127">
        <f t="shared" si="1"/>
        <v>2.6188419731760182</v>
      </c>
    </row>
    <row r="22" spans="2:4" x14ac:dyDescent="0.5">
      <c r="B22" s="34">
        <v>60</v>
      </c>
      <c r="C22" s="120">
        <v>197075</v>
      </c>
      <c r="D22" s="127">
        <f t="shared" si="1"/>
        <v>4.3221639934360274</v>
      </c>
    </row>
    <row r="23" spans="2:4" x14ac:dyDescent="0.5">
      <c r="B23" s="34">
        <v>61</v>
      </c>
      <c r="C23" s="120">
        <v>200403</v>
      </c>
      <c r="D23" s="127">
        <f t="shared" ref="D23" si="2">(C23-C22)*100/C22</f>
        <v>1.6886971964987949</v>
      </c>
    </row>
    <row r="25" spans="2:4" s="31" customFormat="1" x14ac:dyDescent="0.5">
      <c r="B25" s="31" t="s">
        <v>278</v>
      </c>
    </row>
    <row r="27" spans="2:4" s="31" customFormat="1" x14ac:dyDescent="0.5">
      <c r="B27" s="113" t="s">
        <v>134</v>
      </c>
      <c r="C27" s="121" t="s">
        <v>279</v>
      </c>
    </row>
    <row r="28" spans="2:4" s="31" customFormat="1" x14ac:dyDescent="0.5">
      <c r="C28" s="31" t="s">
        <v>280</v>
      </c>
    </row>
    <row r="30" spans="2:4" s="38" customFormat="1" x14ac:dyDescent="0.5">
      <c r="B30" s="33" t="s">
        <v>116</v>
      </c>
      <c r="C30" s="33" t="s">
        <v>281</v>
      </c>
      <c r="D30" s="33" t="s">
        <v>282</v>
      </c>
    </row>
    <row r="31" spans="2:4" x14ac:dyDescent="0.5">
      <c r="B31" s="34">
        <v>55</v>
      </c>
      <c r="C31" s="120">
        <v>945</v>
      </c>
      <c r="D31" s="37"/>
    </row>
    <row r="32" spans="2:4" x14ac:dyDescent="0.5">
      <c r="B32" s="34">
        <v>56</v>
      </c>
      <c r="C32" s="120">
        <v>856</v>
      </c>
      <c r="D32" s="127">
        <f>(C32-C31)*100/C31</f>
        <v>-9.4179894179894177</v>
      </c>
    </row>
    <row r="33" spans="2:4" x14ac:dyDescent="0.5">
      <c r="B33" s="34">
        <v>57</v>
      </c>
      <c r="C33" s="120">
        <v>875</v>
      </c>
      <c r="D33" s="127">
        <f t="shared" ref="D33:D36" si="3">(C33-C32)*100/C32</f>
        <v>2.2196261682242993</v>
      </c>
    </row>
    <row r="34" spans="2:4" x14ac:dyDescent="0.5">
      <c r="B34" s="34">
        <v>58</v>
      </c>
      <c r="C34" s="120">
        <v>922</v>
      </c>
      <c r="D34" s="127">
        <f t="shared" si="3"/>
        <v>5.371428571428571</v>
      </c>
    </row>
    <row r="35" spans="2:4" x14ac:dyDescent="0.5">
      <c r="B35" s="34">
        <v>59</v>
      </c>
      <c r="C35" s="120">
        <v>953</v>
      </c>
      <c r="D35" s="127">
        <f t="shared" si="3"/>
        <v>3.3622559652928414</v>
      </c>
    </row>
    <row r="36" spans="2:4" x14ac:dyDescent="0.5">
      <c r="B36" s="34">
        <v>60</v>
      </c>
      <c r="C36" s="120">
        <v>1014</v>
      </c>
      <c r="D36" s="127">
        <f t="shared" si="3"/>
        <v>6.4008394543546698</v>
      </c>
    </row>
    <row r="37" spans="2:4" x14ac:dyDescent="0.5">
      <c r="B37" s="34">
        <v>60</v>
      </c>
      <c r="C37" s="120">
        <v>1061</v>
      </c>
      <c r="D37" s="127">
        <f t="shared" ref="D37" si="4">(C37-C36)*100/C36</f>
        <v>4.6351084812623276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13"/>
  <sheetViews>
    <sheetView workbookViewId="0">
      <selection activeCell="C14" sqref="C14"/>
    </sheetView>
  </sheetViews>
  <sheetFormatPr defaultRowHeight="21.75" x14ac:dyDescent="0.5"/>
  <cols>
    <col min="1" max="1" width="9.140625" style="1"/>
    <col min="2" max="2" width="13" style="1" customWidth="1"/>
    <col min="3" max="3" width="27.85546875" style="1" customWidth="1"/>
    <col min="4" max="4" width="19.5703125" style="1" customWidth="1"/>
    <col min="5" max="5" width="12.7109375" style="1" customWidth="1"/>
    <col min="6" max="7" width="9.140625" style="1"/>
    <col min="8" max="8" width="14.140625" style="1" customWidth="1"/>
    <col min="9" max="16384" width="9.140625" style="1"/>
  </cols>
  <sheetData>
    <row r="1" spans="2:4" s="31" customFormat="1" x14ac:dyDescent="0.5">
      <c r="B1" s="31" t="s">
        <v>283</v>
      </c>
    </row>
    <row r="3" spans="2:4" s="31" customFormat="1" x14ac:dyDescent="0.5">
      <c r="B3" s="113" t="s">
        <v>134</v>
      </c>
      <c r="C3" s="121" t="s">
        <v>284</v>
      </c>
    </row>
    <row r="4" spans="2:4" s="31" customFormat="1" x14ac:dyDescent="0.5">
      <c r="C4" s="31" t="s">
        <v>285</v>
      </c>
    </row>
    <row r="6" spans="2:4" s="38" customFormat="1" x14ac:dyDescent="0.5">
      <c r="B6" s="33" t="s">
        <v>116</v>
      </c>
      <c r="C6" s="33" t="s">
        <v>286</v>
      </c>
      <c r="D6" s="33" t="s">
        <v>282</v>
      </c>
    </row>
    <row r="7" spans="2:4" x14ac:dyDescent="0.5">
      <c r="B7" s="34">
        <v>55</v>
      </c>
      <c r="C7" s="37">
        <v>561</v>
      </c>
      <c r="D7" s="138"/>
    </row>
    <row r="8" spans="2:4" x14ac:dyDescent="0.5">
      <c r="B8" s="34">
        <v>56</v>
      </c>
      <c r="C8" s="37">
        <v>636</v>
      </c>
      <c r="D8" s="139">
        <f t="shared" ref="D8:D13" si="0">(C8-C7)*100/C7</f>
        <v>13.368983957219251</v>
      </c>
    </row>
    <row r="9" spans="2:4" x14ac:dyDescent="0.5">
      <c r="B9" s="34">
        <v>57</v>
      </c>
      <c r="C9" s="37">
        <v>690</v>
      </c>
      <c r="D9" s="139">
        <f t="shared" si="0"/>
        <v>8.4905660377358494</v>
      </c>
    </row>
    <row r="10" spans="2:4" x14ac:dyDescent="0.5">
      <c r="B10" s="34">
        <v>58</v>
      </c>
      <c r="C10" s="37">
        <v>746</v>
      </c>
      <c r="D10" s="139">
        <f t="shared" si="0"/>
        <v>8.1159420289855078</v>
      </c>
    </row>
    <row r="11" spans="2:4" x14ac:dyDescent="0.5">
      <c r="B11" s="34">
        <v>59</v>
      </c>
      <c r="C11" s="37">
        <v>709</v>
      </c>
      <c r="D11" s="139">
        <f t="shared" si="0"/>
        <v>-4.9597855227882039</v>
      </c>
    </row>
    <row r="12" spans="2:4" x14ac:dyDescent="0.5">
      <c r="B12" s="34">
        <v>60</v>
      </c>
      <c r="C12" s="37">
        <v>777</v>
      </c>
      <c r="D12" s="139">
        <f t="shared" si="0"/>
        <v>9.590973201692524</v>
      </c>
    </row>
    <row r="13" spans="2:4" x14ac:dyDescent="0.5">
      <c r="B13" s="34">
        <v>61</v>
      </c>
      <c r="C13" s="37">
        <v>826</v>
      </c>
      <c r="D13" s="139">
        <f t="shared" si="0"/>
        <v>6.3063063063063067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4"/>
  <sheetViews>
    <sheetView workbookViewId="0">
      <selection activeCell="D14" sqref="D14"/>
    </sheetView>
  </sheetViews>
  <sheetFormatPr defaultRowHeight="21.75" x14ac:dyDescent="0.5"/>
  <cols>
    <col min="1" max="1" width="5.85546875" style="1" customWidth="1"/>
    <col min="2" max="2" width="9.140625" style="1"/>
    <col min="3" max="3" width="23" style="1" customWidth="1"/>
    <col min="4" max="4" width="28.28515625" style="1" customWidth="1"/>
    <col min="5" max="5" width="23.7109375" style="1" customWidth="1"/>
    <col min="6" max="16384" width="9.140625" style="1"/>
  </cols>
  <sheetData>
    <row r="1" spans="2:5" s="31" customFormat="1" x14ac:dyDescent="0.5">
      <c r="B1" s="31" t="s">
        <v>287</v>
      </c>
    </row>
    <row r="3" spans="2:5" s="31" customFormat="1" x14ac:dyDescent="0.5">
      <c r="C3" s="121" t="s">
        <v>288</v>
      </c>
    </row>
    <row r="4" spans="2:5" s="31" customFormat="1" x14ac:dyDescent="0.5">
      <c r="C4" s="31" t="s">
        <v>122</v>
      </c>
    </row>
    <row r="5" spans="2:5" s="31" customFormat="1" x14ac:dyDescent="0.5"/>
    <row r="6" spans="2:5" s="31" customFormat="1" x14ac:dyDescent="0.5">
      <c r="C6" s="31" t="s">
        <v>289</v>
      </c>
    </row>
    <row r="8" spans="2:5" s="38" customFormat="1" x14ac:dyDescent="0.5">
      <c r="B8" s="33" t="s">
        <v>116</v>
      </c>
      <c r="C8" s="33" t="s">
        <v>122</v>
      </c>
      <c r="D8" s="33" t="s">
        <v>290</v>
      </c>
      <c r="E8" s="33" t="s">
        <v>241</v>
      </c>
    </row>
    <row r="9" spans="2:5" x14ac:dyDescent="0.5">
      <c r="B9" s="34">
        <v>56</v>
      </c>
      <c r="C9" s="37">
        <v>822</v>
      </c>
      <c r="D9" s="127">
        <v>0</v>
      </c>
      <c r="E9" s="140">
        <f>D9/C9*100</f>
        <v>0</v>
      </c>
    </row>
    <row r="10" spans="2:5" x14ac:dyDescent="0.5">
      <c r="B10" s="34">
        <v>57</v>
      </c>
      <c r="C10" s="37">
        <v>822</v>
      </c>
      <c r="D10" s="127">
        <v>0</v>
      </c>
      <c r="E10" s="140">
        <f t="shared" ref="E10:E13" si="0">D10/C10*100</f>
        <v>0</v>
      </c>
    </row>
    <row r="11" spans="2:5" x14ac:dyDescent="0.5">
      <c r="B11" s="34">
        <v>58</v>
      </c>
      <c r="C11" s="37">
        <v>822</v>
      </c>
      <c r="D11" s="127">
        <f>250*0.0016</f>
        <v>0.4</v>
      </c>
      <c r="E11" s="140">
        <f t="shared" si="0"/>
        <v>4.8661800486618008E-2</v>
      </c>
    </row>
    <row r="12" spans="2:5" x14ac:dyDescent="0.5">
      <c r="B12" s="34">
        <v>59</v>
      </c>
      <c r="C12" s="37">
        <v>822</v>
      </c>
      <c r="D12" s="127">
        <f>238*0.0016</f>
        <v>0.38080000000000003</v>
      </c>
      <c r="E12" s="140">
        <f t="shared" si="0"/>
        <v>4.6326034063260343E-2</v>
      </c>
    </row>
    <row r="13" spans="2:5" x14ac:dyDescent="0.5">
      <c r="B13" s="34">
        <v>60</v>
      </c>
      <c r="C13" s="37">
        <v>822</v>
      </c>
      <c r="D13" s="127">
        <f>238*0.0016</f>
        <v>0.38080000000000003</v>
      </c>
      <c r="E13" s="140">
        <f t="shared" si="0"/>
        <v>4.6326034063260343E-2</v>
      </c>
    </row>
    <row r="14" spans="2:5" x14ac:dyDescent="0.5">
      <c r="B14" s="34">
        <v>61</v>
      </c>
      <c r="C14" s="37">
        <v>822</v>
      </c>
      <c r="D14" s="127">
        <f>265*0.0016</f>
        <v>0.42400000000000004</v>
      </c>
      <c r="E14" s="140">
        <f t="shared" ref="E14" si="1">D14/C14*100</f>
        <v>5.158150851581509E-2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24"/>
  <sheetViews>
    <sheetView zoomScale="90" zoomScaleNormal="90" workbookViewId="0">
      <selection activeCell="F24" sqref="F24"/>
    </sheetView>
  </sheetViews>
  <sheetFormatPr defaultRowHeight="21.75" x14ac:dyDescent="0.5"/>
  <cols>
    <col min="1" max="1" width="8.42578125" style="1" customWidth="1"/>
    <col min="2" max="2" width="9.140625" style="1"/>
    <col min="3" max="4" width="12.140625" style="1" customWidth="1"/>
    <col min="5" max="258" width="9.140625" style="1"/>
    <col min="259" max="259" width="11" style="1" bestFit="1" customWidth="1"/>
    <col min="260" max="514" width="9.140625" style="1"/>
    <col min="515" max="515" width="11" style="1" bestFit="1" customWidth="1"/>
    <col min="516" max="770" width="9.140625" style="1"/>
    <col min="771" max="771" width="11" style="1" bestFit="1" customWidth="1"/>
    <col min="772" max="1026" width="9.140625" style="1"/>
    <col min="1027" max="1027" width="11" style="1" bestFit="1" customWidth="1"/>
    <col min="1028" max="1282" width="9.140625" style="1"/>
    <col min="1283" max="1283" width="11" style="1" bestFit="1" customWidth="1"/>
    <col min="1284" max="1538" width="9.140625" style="1"/>
    <col min="1539" max="1539" width="11" style="1" bestFit="1" customWidth="1"/>
    <col min="1540" max="1794" width="9.140625" style="1"/>
    <col min="1795" max="1795" width="11" style="1" bestFit="1" customWidth="1"/>
    <col min="1796" max="2050" width="9.140625" style="1"/>
    <col min="2051" max="2051" width="11" style="1" bestFit="1" customWidth="1"/>
    <col min="2052" max="2306" width="9.140625" style="1"/>
    <col min="2307" max="2307" width="11" style="1" bestFit="1" customWidth="1"/>
    <col min="2308" max="2562" width="9.140625" style="1"/>
    <col min="2563" max="2563" width="11" style="1" bestFit="1" customWidth="1"/>
    <col min="2564" max="2818" width="9.140625" style="1"/>
    <col min="2819" max="2819" width="11" style="1" bestFit="1" customWidth="1"/>
    <col min="2820" max="3074" width="9.140625" style="1"/>
    <col min="3075" max="3075" width="11" style="1" bestFit="1" customWidth="1"/>
    <col min="3076" max="3330" width="9.140625" style="1"/>
    <col min="3331" max="3331" width="11" style="1" bestFit="1" customWidth="1"/>
    <col min="3332" max="3586" width="9.140625" style="1"/>
    <col min="3587" max="3587" width="11" style="1" bestFit="1" customWidth="1"/>
    <col min="3588" max="3842" width="9.140625" style="1"/>
    <col min="3843" max="3843" width="11" style="1" bestFit="1" customWidth="1"/>
    <col min="3844" max="4098" width="9.140625" style="1"/>
    <col min="4099" max="4099" width="11" style="1" bestFit="1" customWidth="1"/>
    <col min="4100" max="4354" width="9.140625" style="1"/>
    <col min="4355" max="4355" width="11" style="1" bestFit="1" customWidth="1"/>
    <col min="4356" max="4610" width="9.140625" style="1"/>
    <col min="4611" max="4611" width="11" style="1" bestFit="1" customWidth="1"/>
    <col min="4612" max="4866" width="9.140625" style="1"/>
    <col min="4867" max="4867" width="11" style="1" bestFit="1" customWidth="1"/>
    <col min="4868" max="5122" width="9.140625" style="1"/>
    <col min="5123" max="5123" width="11" style="1" bestFit="1" customWidth="1"/>
    <col min="5124" max="5378" width="9.140625" style="1"/>
    <col min="5379" max="5379" width="11" style="1" bestFit="1" customWidth="1"/>
    <col min="5380" max="5634" width="9.140625" style="1"/>
    <col min="5635" max="5635" width="11" style="1" bestFit="1" customWidth="1"/>
    <col min="5636" max="5890" width="9.140625" style="1"/>
    <col min="5891" max="5891" width="11" style="1" bestFit="1" customWidth="1"/>
    <col min="5892" max="6146" width="9.140625" style="1"/>
    <col min="6147" max="6147" width="11" style="1" bestFit="1" customWidth="1"/>
    <col min="6148" max="6402" width="9.140625" style="1"/>
    <col min="6403" max="6403" width="11" style="1" bestFit="1" customWidth="1"/>
    <col min="6404" max="6658" width="9.140625" style="1"/>
    <col min="6659" max="6659" width="11" style="1" bestFit="1" customWidth="1"/>
    <col min="6660" max="6914" width="9.140625" style="1"/>
    <col min="6915" max="6915" width="11" style="1" bestFit="1" customWidth="1"/>
    <col min="6916" max="7170" width="9.140625" style="1"/>
    <col min="7171" max="7171" width="11" style="1" bestFit="1" customWidth="1"/>
    <col min="7172" max="7426" width="9.140625" style="1"/>
    <col min="7427" max="7427" width="11" style="1" bestFit="1" customWidth="1"/>
    <col min="7428" max="7682" width="9.140625" style="1"/>
    <col min="7683" max="7683" width="11" style="1" bestFit="1" customWidth="1"/>
    <col min="7684" max="7938" width="9.140625" style="1"/>
    <col min="7939" max="7939" width="11" style="1" bestFit="1" customWidth="1"/>
    <col min="7940" max="8194" width="9.140625" style="1"/>
    <col min="8195" max="8195" width="11" style="1" bestFit="1" customWidth="1"/>
    <col min="8196" max="8450" width="9.140625" style="1"/>
    <col min="8451" max="8451" width="11" style="1" bestFit="1" customWidth="1"/>
    <col min="8452" max="8706" width="9.140625" style="1"/>
    <col min="8707" max="8707" width="11" style="1" bestFit="1" customWidth="1"/>
    <col min="8708" max="8962" width="9.140625" style="1"/>
    <col min="8963" max="8963" width="11" style="1" bestFit="1" customWidth="1"/>
    <col min="8964" max="9218" width="9.140625" style="1"/>
    <col min="9219" max="9219" width="11" style="1" bestFit="1" customWidth="1"/>
    <col min="9220" max="9474" width="9.140625" style="1"/>
    <col min="9475" max="9475" width="11" style="1" bestFit="1" customWidth="1"/>
    <col min="9476" max="9730" width="9.140625" style="1"/>
    <col min="9731" max="9731" width="11" style="1" bestFit="1" customWidth="1"/>
    <col min="9732" max="9986" width="9.140625" style="1"/>
    <col min="9987" max="9987" width="11" style="1" bestFit="1" customWidth="1"/>
    <col min="9988" max="10242" width="9.140625" style="1"/>
    <col min="10243" max="10243" width="11" style="1" bestFit="1" customWidth="1"/>
    <col min="10244" max="10498" width="9.140625" style="1"/>
    <col min="10499" max="10499" width="11" style="1" bestFit="1" customWidth="1"/>
    <col min="10500" max="10754" width="9.140625" style="1"/>
    <col min="10755" max="10755" width="11" style="1" bestFit="1" customWidth="1"/>
    <col min="10756" max="11010" width="9.140625" style="1"/>
    <col min="11011" max="11011" width="11" style="1" bestFit="1" customWidth="1"/>
    <col min="11012" max="11266" width="9.140625" style="1"/>
    <col min="11267" max="11267" width="11" style="1" bestFit="1" customWidth="1"/>
    <col min="11268" max="11522" width="9.140625" style="1"/>
    <col min="11523" max="11523" width="11" style="1" bestFit="1" customWidth="1"/>
    <col min="11524" max="11778" width="9.140625" style="1"/>
    <col min="11779" max="11779" width="11" style="1" bestFit="1" customWidth="1"/>
    <col min="11780" max="12034" width="9.140625" style="1"/>
    <col min="12035" max="12035" width="11" style="1" bestFit="1" customWidth="1"/>
    <col min="12036" max="12290" width="9.140625" style="1"/>
    <col min="12291" max="12291" width="11" style="1" bestFit="1" customWidth="1"/>
    <col min="12292" max="12546" width="9.140625" style="1"/>
    <col min="12547" max="12547" width="11" style="1" bestFit="1" customWidth="1"/>
    <col min="12548" max="12802" width="9.140625" style="1"/>
    <col min="12803" max="12803" width="11" style="1" bestFit="1" customWidth="1"/>
    <col min="12804" max="13058" width="9.140625" style="1"/>
    <col min="13059" max="13059" width="11" style="1" bestFit="1" customWidth="1"/>
    <col min="13060" max="13314" width="9.140625" style="1"/>
    <col min="13315" max="13315" width="11" style="1" bestFit="1" customWidth="1"/>
    <col min="13316" max="13570" width="9.140625" style="1"/>
    <col min="13571" max="13571" width="11" style="1" bestFit="1" customWidth="1"/>
    <col min="13572" max="13826" width="9.140625" style="1"/>
    <col min="13827" max="13827" width="11" style="1" bestFit="1" customWidth="1"/>
    <col min="13828" max="14082" width="9.140625" style="1"/>
    <col min="14083" max="14083" width="11" style="1" bestFit="1" customWidth="1"/>
    <col min="14084" max="14338" width="9.140625" style="1"/>
    <col min="14339" max="14339" width="11" style="1" bestFit="1" customWidth="1"/>
    <col min="14340" max="14594" width="9.140625" style="1"/>
    <col min="14595" max="14595" width="11" style="1" bestFit="1" customWidth="1"/>
    <col min="14596" max="14850" width="9.140625" style="1"/>
    <col min="14851" max="14851" width="11" style="1" bestFit="1" customWidth="1"/>
    <col min="14852" max="15106" width="9.140625" style="1"/>
    <col min="15107" max="15107" width="11" style="1" bestFit="1" customWidth="1"/>
    <col min="15108" max="15362" width="9.140625" style="1"/>
    <col min="15363" max="15363" width="11" style="1" bestFit="1" customWidth="1"/>
    <col min="15364" max="15618" width="9.140625" style="1"/>
    <col min="15619" max="15619" width="11" style="1" bestFit="1" customWidth="1"/>
    <col min="15620" max="15874" width="9.140625" style="1"/>
    <col min="15875" max="15875" width="11" style="1" bestFit="1" customWidth="1"/>
    <col min="15876" max="16130" width="9.140625" style="1"/>
    <col min="16131" max="16131" width="11" style="1" bestFit="1" customWidth="1"/>
    <col min="16132" max="16384" width="9.140625" style="1"/>
  </cols>
  <sheetData>
    <row r="1" spans="2:4" s="31" customFormat="1" x14ac:dyDescent="0.5">
      <c r="B1" s="31" t="s">
        <v>115</v>
      </c>
    </row>
    <row r="5" spans="2:4" x14ac:dyDescent="0.5">
      <c r="B5" s="32"/>
    </row>
    <row r="6" spans="2:4" x14ac:dyDescent="0.5">
      <c r="B6" s="32"/>
    </row>
    <row r="7" spans="2:4" s="31" customFormat="1" x14ac:dyDescent="0.5">
      <c r="B7" s="33" t="s">
        <v>116</v>
      </c>
      <c r="C7" s="33" t="s">
        <v>117</v>
      </c>
      <c r="D7" s="33" t="s">
        <v>118</v>
      </c>
    </row>
    <row r="8" spans="2:4" x14ac:dyDescent="0.5">
      <c r="B8" s="34">
        <v>45</v>
      </c>
      <c r="C8" s="35">
        <v>135260</v>
      </c>
      <c r="D8" s="36"/>
    </row>
    <row r="9" spans="2:4" x14ac:dyDescent="0.5">
      <c r="B9" s="34">
        <v>46</v>
      </c>
      <c r="C9" s="35">
        <v>135300</v>
      </c>
      <c r="D9" s="36">
        <f>LN((C9/C8)/1)*100</f>
        <v>2.9568302994850058E-2</v>
      </c>
    </row>
    <row r="10" spans="2:4" hidden="1" x14ac:dyDescent="0.5">
      <c r="B10" s="34">
        <v>47</v>
      </c>
      <c r="C10" s="35">
        <v>132450</v>
      </c>
      <c r="D10" s="36">
        <f t="shared" ref="D10:D21" si="0">LN((C10/C9)/1)*100</f>
        <v>-2.1289319458663694</v>
      </c>
    </row>
    <row r="11" spans="2:4" hidden="1" x14ac:dyDescent="0.5">
      <c r="B11" s="34">
        <v>48</v>
      </c>
      <c r="C11" s="35">
        <v>133950</v>
      </c>
      <c r="D11" s="36">
        <f t="shared" si="0"/>
        <v>1.1261380272539014</v>
      </c>
    </row>
    <row r="12" spans="2:4" hidden="1" x14ac:dyDescent="0.5">
      <c r="B12" s="34">
        <v>49</v>
      </c>
      <c r="C12" s="35">
        <v>134200</v>
      </c>
      <c r="D12" s="36">
        <f t="shared" si="0"/>
        <v>0.18646285469637169</v>
      </c>
    </row>
    <row r="13" spans="2:4" hidden="1" x14ac:dyDescent="0.5">
      <c r="B13" s="34">
        <v>50</v>
      </c>
      <c r="C13" s="35">
        <v>135500</v>
      </c>
      <c r="D13" s="36">
        <f t="shared" si="0"/>
        <v>0.96404157821741532</v>
      </c>
    </row>
    <row r="14" spans="2:4" hidden="1" x14ac:dyDescent="0.5">
      <c r="B14" s="34">
        <v>51</v>
      </c>
      <c r="C14" s="35">
        <v>136100</v>
      </c>
      <c r="D14" s="36">
        <f t="shared" si="0"/>
        <v>0.4418269337664737</v>
      </c>
    </row>
    <row r="15" spans="2:4" hidden="1" x14ac:dyDescent="0.5">
      <c r="B15" s="34">
        <v>52</v>
      </c>
      <c r="C15" s="37"/>
      <c r="D15" s="36" t="e">
        <f t="shared" si="0"/>
        <v>#NUM!</v>
      </c>
    </row>
    <row r="16" spans="2:4" hidden="1" x14ac:dyDescent="0.5">
      <c r="B16" s="34">
        <v>53</v>
      </c>
      <c r="C16" s="37"/>
      <c r="D16" s="36" t="e">
        <f t="shared" si="0"/>
        <v>#DIV/0!</v>
      </c>
    </row>
    <row r="17" spans="2:4" hidden="1" x14ac:dyDescent="0.5">
      <c r="B17" s="34">
        <v>54</v>
      </c>
      <c r="C17" s="35">
        <v>213587</v>
      </c>
      <c r="D17" s="36" t="e">
        <f t="shared" si="0"/>
        <v>#DIV/0!</v>
      </c>
    </row>
    <row r="18" spans="2:4" x14ac:dyDescent="0.5">
      <c r="B18" s="34">
        <v>55</v>
      </c>
      <c r="C18" s="35">
        <v>213216</v>
      </c>
      <c r="D18" s="36">
        <f t="shared" si="0"/>
        <v>-0.17385074305606368</v>
      </c>
    </row>
    <row r="19" spans="2:4" x14ac:dyDescent="0.5">
      <c r="B19" s="34">
        <v>56</v>
      </c>
      <c r="C19" s="35">
        <v>212690</v>
      </c>
      <c r="D19" s="36">
        <f>LN((C19/C18)/1)*100</f>
        <v>-0.24700298536730053</v>
      </c>
    </row>
    <row r="20" spans="2:4" x14ac:dyDescent="0.5">
      <c r="B20" s="34">
        <v>57</v>
      </c>
      <c r="C20" s="35">
        <v>212158</v>
      </c>
      <c r="D20" s="36">
        <f t="shared" si="0"/>
        <v>-0.25044264210511302</v>
      </c>
    </row>
    <row r="21" spans="2:4" x14ac:dyDescent="0.5">
      <c r="B21" s="34">
        <v>58</v>
      </c>
      <c r="C21" s="35">
        <v>211426</v>
      </c>
      <c r="D21" s="36">
        <f t="shared" si="0"/>
        <v>-0.3456224638676989</v>
      </c>
    </row>
    <row r="22" spans="2:4" x14ac:dyDescent="0.5">
      <c r="B22" s="34">
        <v>59</v>
      </c>
      <c r="C22" s="35">
        <v>210588</v>
      </c>
      <c r="D22" s="36">
        <f>LN((C22/C21)/1)*100</f>
        <v>-0.39714374472556763</v>
      </c>
    </row>
    <row r="23" spans="2:4" x14ac:dyDescent="0.5">
      <c r="B23" s="34">
        <v>60</v>
      </c>
      <c r="C23" s="35">
        <v>210088</v>
      </c>
      <c r="D23" s="36">
        <f>LN((C23/C22)/1)*100</f>
        <v>-0.2377127458886521</v>
      </c>
    </row>
    <row r="24" spans="2:4" x14ac:dyDescent="0.5">
      <c r="B24" s="34">
        <v>61</v>
      </c>
      <c r="C24" s="35">
        <v>209377</v>
      </c>
      <c r="D24" s="36">
        <f>LN((C24/C23)/1)*100</f>
        <v>-0.33900357880689408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13"/>
  <sheetViews>
    <sheetView workbookViewId="0">
      <selection activeCell="E13" sqref="E13"/>
    </sheetView>
  </sheetViews>
  <sheetFormatPr defaultRowHeight="21.75" x14ac:dyDescent="0.5"/>
  <cols>
    <col min="1" max="2" width="9.140625" style="1"/>
    <col min="3" max="3" width="10.5703125" style="1" customWidth="1"/>
    <col min="4" max="4" width="12.28515625" style="1" customWidth="1"/>
    <col min="5" max="5" width="12.5703125" style="1" customWidth="1"/>
    <col min="6" max="258" width="9.140625" style="1"/>
    <col min="259" max="259" width="9.85546875" style="1" customWidth="1"/>
    <col min="260" max="260" width="10.5703125" style="1" customWidth="1"/>
    <col min="261" max="261" width="11.85546875" style="1" customWidth="1"/>
    <col min="262" max="514" width="9.140625" style="1"/>
    <col min="515" max="515" width="9.85546875" style="1" customWidth="1"/>
    <col min="516" max="516" width="10.5703125" style="1" customWidth="1"/>
    <col min="517" max="517" width="11.85546875" style="1" customWidth="1"/>
    <col min="518" max="770" width="9.140625" style="1"/>
    <col min="771" max="771" width="9.85546875" style="1" customWidth="1"/>
    <col min="772" max="772" width="10.5703125" style="1" customWidth="1"/>
    <col min="773" max="773" width="11.85546875" style="1" customWidth="1"/>
    <col min="774" max="1026" width="9.140625" style="1"/>
    <col min="1027" max="1027" width="9.85546875" style="1" customWidth="1"/>
    <col min="1028" max="1028" width="10.5703125" style="1" customWidth="1"/>
    <col min="1029" max="1029" width="11.85546875" style="1" customWidth="1"/>
    <col min="1030" max="1282" width="9.140625" style="1"/>
    <col min="1283" max="1283" width="9.85546875" style="1" customWidth="1"/>
    <col min="1284" max="1284" width="10.5703125" style="1" customWidth="1"/>
    <col min="1285" max="1285" width="11.85546875" style="1" customWidth="1"/>
    <col min="1286" max="1538" width="9.140625" style="1"/>
    <col min="1539" max="1539" width="9.85546875" style="1" customWidth="1"/>
    <col min="1540" max="1540" width="10.5703125" style="1" customWidth="1"/>
    <col min="1541" max="1541" width="11.85546875" style="1" customWidth="1"/>
    <col min="1542" max="1794" width="9.140625" style="1"/>
    <col min="1795" max="1795" width="9.85546875" style="1" customWidth="1"/>
    <col min="1796" max="1796" width="10.5703125" style="1" customWidth="1"/>
    <col min="1797" max="1797" width="11.85546875" style="1" customWidth="1"/>
    <col min="1798" max="2050" width="9.140625" style="1"/>
    <col min="2051" max="2051" width="9.85546875" style="1" customWidth="1"/>
    <col min="2052" max="2052" width="10.5703125" style="1" customWidth="1"/>
    <col min="2053" max="2053" width="11.85546875" style="1" customWidth="1"/>
    <col min="2054" max="2306" width="9.140625" style="1"/>
    <col min="2307" max="2307" width="9.85546875" style="1" customWidth="1"/>
    <col min="2308" max="2308" width="10.5703125" style="1" customWidth="1"/>
    <col min="2309" max="2309" width="11.85546875" style="1" customWidth="1"/>
    <col min="2310" max="2562" width="9.140625" style="1"/>
    <col min="2563" max="2563" width="9.85546875" style="1" customWidth="1"/>
    <col min="2564" max="2564" width="10.5703125" style="1" customWidth="1"/>
    <col min="2565" max="2565" width="11.85546875" style="1" customWidth="1"/>
    <col min="2566" max="2818" width="9.140625" style="1"/>
    <col min="2819" max="2819" width="9.85546875" style="1" customWidth="1"/>
    <col min="2820" max="2820" width="10.5703125" style="1" customWidth="1"/>
    <col min="2821" max="2821" width="11.85546875" style="1" customWidth="1"/>
    <col min="2822" max="3074" width="9.140625" style="1"/>
    <col min="3075" max="3075" width="9.85546875" style="1" customWidth="1"/>
    <col min="3076" max="3076" width="10.5703125" style="1" customWidth="1"/>
    <col min="3077" max="3077" width="11.85546875" style="1" customWidth="1"/>
    <col min="3078" max="3330" width="9.140625" style="1"/>
    <col min="3331" max="3331" width="9.85546875" style="1" customWidth="1"/>
    <col min="3332" max="3332" width="10.5703125" style="1" customWidth="1"/>
    <col min="3333" max="3333" width="11.85546875" style="1" customWidth="1"/>
    <col min="3334" max="3586" width="9.140625" style="1"/>
    <col min="3587" max="3587" width="9.85546875" style="1" customWidth="1"/>
    <col min="3588" max="3588" width="10.5703125" style="1" customWidth="1"/>
    <col min="3589" max="3589" width="11.85546875" style="1" customWidth="1"/>
    <col min="3590" max="3842" width="9.140625" style="1"/>
    <col min="3843" max="3843" width="9.85546875" style="1" customWidth="1"/>
    <col min="3844" max="3844" width="10.5703125" style="1" customWidth="1"/>
    <col min="3845" max="3845" width="11.85546875" style="1" customWidth="1"/>
    <col min="3846" max="4098" width="9.140625" style="1"/>
    <col min="4099" max="4099" width="9.85546875" style="1" customWidth="1"/>
    <col min="4100" max="4100" width="10.5703125" style="1" customWidth="1"/>
    <col min="4101" max="4101" width="11.85546875" style="1" customWidth="1"/>
    <col min="4102" max="4354" width="9.140625" style="1"/>
    <col min="4355" max="4355" width="9.85546875" style="1" customWidth="1"/>
    <col min="4356" max="4356" width="10.5703125" style="1" customWidth="1"/>
    <col min="4357" max="4357" width="11.85546875" style="1" customWidth="1"/>
    <col min="4358" max="4610" width="9.140625" style="1"/>
    <col min="4611" max="4611" width="9.85546875" style="1" customWidth="1"/>
    <col min="4612" max="4612" width="10.5703125" style="1" customWidth="1"/>
    <col min="4613" max="4613" width="11.85546875" style="1" customWidth="1"/>
    <col min="4614" max="4866" width="9.140625" style="1"/>
    <col min="4867" max="4867" width="9.85546875" style="1" customWidth="1"/>
    <col min="4868" max="4868" width="10.5703125" style="1" customWidth="1"/>
    <col min="4869" max="4869" width="11.85546875" style="1" customWidth="1"/>
    <col min="4870" max="5122" width="9.140625" style="1"/>
    <col min="5123" max="5123" width="9.85546875" style="1" customWidth="1"/>
    <col min="5124" max="5124" width="10.5703125" style="1" customWidth="1"/>
    <col min="5125" max="5125" width="11.85546875" style="1" customWidth="1"/>
    <col min="5126" max="5378" width="9.140625" style="1"/>
    <col min="5379" max="5379" width="9.85546875" style="1" customWidth="1"/>
    <col min="5380" max="5380" width="10.5703125" style="1" customWidth="1"/>
    <col min="5381" max="5381" width="11.85546875" style="1" customWidth="1"/>
    <col min="5382" max="5634" width="9.140625" style="1"/>
    <col min="5635" max="5635" width="9.85546875" style="1" customWidth="1"/>
    <col min="5636" max="5636" width="10.5703125" style="1" customWidth="1"/>
    <col min="5637" max="5637" width="11.85546875" style="1" customWidth="1"/>
    <col min="5638" max="5890" width="9.140625" style="1"/>
    <col min="5891" max="5891" width="9.85546875" style="1" customWidth="1"/>
    <col min="5892" max="5892" width="10.5703125" style="1" customWidth="1"/>
    <col min="5893" max="5893" width="11.85546875" style="1" customWidth="1"/>
    <col min="5894" max="6146" width="9.140625" style="1"/>
    <col min="6147" max="6147" width="9.85546875" style="1" customWidth="1"/>
    <col min="6148" max="6148" width="10.5703125" style="1" customWidth="1"/>
    <col min="6149" max="6149" width="11.85546875" style="1" customWidth="1"/>
    <col min="6150" max="6402" width="9.140625" style="1"/>
    <col min="6403" max="6403" width="9.85546875" style="1" customWidth="1"/>
    <col min="6404" max="6404" width="10.5703125" style="1" customWidth="1"/>
    <col min="6405" max="6405" width="11.85546875" style="1" customWidth="1"/>
    <col min="6406" max="6658" width="9.140625" style="1"/>
    <col min="6659" max="6659" width="9.85546875" style="1" customWidth="1"/>
    <col min="6660" max="6660" width="10.5703125" style="1" customWidth="1"/>
    <col min="6661" max="6661" width="11.85546875" style="1" customWidth="1"/>
    <col min="6662" max="6914" width="9.140625" style="1"/>
    <col min="6915" max="6915" width="9.85546875" style="1" customWidth="1"/>
    <col min="6916" max="6916" width="10.5703125" style="1" customWidth="1"/>
    <col min="6917" max="6917" width="11.85546875" style="1" customWidth="1"/>
    <col min="6918" max="7170" width="9.140625" style="1"/>
    <col min="7171" max="7171" width="9.85546875" style="1" customWidth="1"/>
    <col min="7172" max="7172" width="10.5703125" style="1" customWidth="1"/>
    <col min="7173" max="7173" width="11.85546875" style="1" customWidth="1"/>
    <col min="7174" max="7426" width="9.140625" style="1"/>
    <col min="7427" max="7427" width="9.85546875" style="1" customWidth="1"/>
    <col min="7428" max="7428" width="10.5703125" style="1" customWidth="1"/>
    <col min="7429" max="7429" width="11.85546875" style="1" customWidth="1"/>
    <col min="7430" max="7682" width="9.140625" style="1"/>
    <col min="7683" max="7683" width="9.85546875" style="1" customWidth="1"/>
    <col min="7684" max="7684" width="10.5703125" style="1" customWidth="1"/>
    <col min="7685" max="7685" width="11.85546875" style="1" customWidth="1"/>
    <col min="7686" max="7938" width="9.140625" style="1"/>
    <col min="7939" max="7939" width="9.85546875" style="1" customWidth="1"/>
    <col min="7940" max="7940" width="10.5703125" style="1" customWidth="1"/>
    <col min="7941" max="7941" width="11.85546875" style="1" customWidth="1"/>
    <col min="7942" max="8194" width="9.140625" style="1"/>
    <col min="8195" max="8195" width="9.85546875" style="1" customWidth="1"/>
    <col min="8196" max="8196" width="10.5703125" style="1" customWidth="1"/>
    <col min="8197" max="8197" width="11.85546875" style="1" customWidth="1"/>
    <col min="8198" max="8450" width="9.140625" style="1"/>
    <col min="8451" max="8451" width="9.85546875" style="1" customWidth="1"/>
    <col min="8452" max="8452" width="10.5703125" style="1" customWidth="1"/>
    <col min="8453" max="8453" width="11.85546875" style="1" customWidth="1"/>
    <col min="8454" max="8706" width="9.140625" style="1"/>
    <col min="8707" max="8707" width="9.85546875" style="1" customWidth="1"/>
    <col min="8708" max="8708" width="10.5703125" style="1" customWidth="1"/>
    <col min="8709" max="8709" width="11.85546875" style="1" customWidth="1"/>
    <col min="8710" max="8962" width="9.140625" style="1"/>
    <col min="8963" max="8963" width="9.85546875" style="1" customWidth="1"/>
    <col min="8964" max="8964" width="10.5703125" style="1" customWidth="1"/>
    <col min="8965" max="8965" width="11.85546875" style="1" customWidth="1"/>
    <col min="8966" max="9218" width="9.140625" style="1"/>
    <col min="9219" max="9219" width="9.85546875" style="1" customWidth="1"/>
    <col min="9220" max="9220" width="10.5703125" style="1" customWidth="1"/>
    <col min="9221" max="9221" width="11.85546875" style="1" customWidth="1"/>
    <col min="9222" max="9474" width="9.140625" style="1"/>
    <col min="9475" max="9475" width="9.85546875" style="1" customWidth="1"/>
    <col min="9476" max="9476" width="10.5703125" style="1" customWidth="1"/>
    <col min="9477" max="9477" width="11.85546875" style="1" customWidth="1"/>
    <col min="9478" max="9730" width="9.140625" style="1"/>
    <col min="9731" max="9731" width="9.85546875" style="1" customWidth="1"/>
    <col min="9732" max="9732" width="10.5703125" style="1" customWidth="1"/>
    <col min="9733" max="9733" width="11.85546875" style="1" customWidth="1"/>
    <col min="9734" max="9986" width="9.140625" style="1"/>
    <col min="9987" max="9987" width="9.85546875" style="1" customWidth="1"/>
    <col min="9988" max="9988" width="10.5703125" style="1" customWidth="1"/>
    <col min="9989" max="9989" width="11.85546875" style="1" customWidth="1"/>
    <col min="9990" max="10242" width="9.140625" style="1"/>
    <col min="10243" max="10243" width="9.85546875" style="1" customWidth="1"/>
    <col min="10244" max="10244" width="10.5703125" style="1" customWidth="1"/>
    <col min="10245" max="10245" width="11.85546875" style="1" customWidth="1"/>
    <col min="10246" max="10498" width="9.140625" style="1"/>
    <col min="10499" max="10499" width="9.85546875" style="1" customWidth="1"/>
    <col min="10500" max="10500" width="10.5703125" style="1" customWidth="1"/>
    <col min="10501" max="10501" width="11.85546875" style="1" customWidth="1"/>
    <col min="10502" max="10754" width="9.140625" style="1"/>
    <col min="10755" max="10755" width="9.85546875" style="1" customWidth="1"/>
    <col min="10756" max="10756" width="10.5703125" style="1" customWidth="1"/>
    <col min="10757" max="10757" width="11.85546875" style="1" customWidth="1"/>
    <col min="10758" max="11010" width="9.140625" style="1"/>
    <col min="11011" max="11011" width="9.85546875" style="1" customWidth="1"/>
    <col min="11012" max="11012" width="10.5703125" style="1" customWidth="1"/>
    <col min="11013" max="11013" width="11.85546875" style="1" customWidth="1"/>
    <col min="11014" max="11266" width="9.140625" style="1"/>
    <col min="11267" max="11267" width="9.85546875" style="1" customWidth="1"/>
    <col min="11268" max="11268" width="10.5703125" style="1" customWidth="1"/>
    <col min="11269" max="11269" width="11.85546875" style="1" customWidth="1"/>
    <col min="11270" max="11522" width="9.140625" style="1"/>
    <col min="11523" max="11523" width="9.85546875" style="1" customWidth="1"/>
    <col min="11524" max="11524" width="10.5703125" style="1" customWidth="1"/>
    <col min="11525" max="11525" width="11.85546875" style="1" customWidth="1"/>
    <col min="11526" max="11778" width="9.140625" style="1"/>
    <col min="11779" max="11779" width="9.85546875" style="1" customWidth="1"/>
    <col min="11780" max="11780" width="10.5703125" style="1" customWidth="1"/>
    <col min="11781" max="11781" width="11.85546875" style="1" customWidth="1"/>
    <col min="11782" max="12034" width="9.140625" style="1"/>
    <col min="12035" max="12035" width="9.85546875" style="1" customWidth="1"/>
    <col min="12036" max="12036" width="10.5703125" style="1" customWidth="1"/>
    <col min="12037" max="12037" width="11.85546875" style="1" customWidth="1"/>
    <col min="12038" max="12290" width="9.140625" style="1"/>
    <col min="12291" max="12291" width="9.85546875" style="1" customWidth="1"/>
    <col min="12292" max="12292" width="10.5703125" style="1" customWidth="1"/>
    <col min="12293" max="12293" width="11.85546875" style="1" customWidth="1"/>
    <col min="12294" max="12546" width="9.140625" style="1"/>
    <col min="12547" max="12547" width="9.85546875" style="1" customWidth="1"/>
    <col min="12548" max="12548" width="10.5703125" style="1" customWidth="1"/>
    <col min="12549" max="12549" width="11.85546875" style="1" customWidth="1"/>
    <col min="12550" max="12802" width="9.140625" style="1"/>
    <col min="12803" max="12803" width="9.85546875" style="1" customWidth="1"/>
    <col min="12804" max="12804" width="10.5703125" style="1" customWidth="1"/>
    <col min="12805" max="12805" width="11.85546875" style="1" customWidth="1"/>
    <col min="12806" max="13058" width="9.140625" style="1"/>
    <col min="13059" max="13059" width="9.85546875" style="1" customWidth="1"/>
    <col min="13060" max="13060" width="10.5703125" style="1" customWidth="1"/>
    <col min="13061" max="13061" width="11.85546875" style="1" customWidth="1"/>
    <col min="13062" max="13314" width="9.140625" style="1"/>
    <col min="13315" max="13315" width="9.85546875" style="1" customWidth="1"/>
    <col min="13316" max="13316" width="10.5703125" style="1" customWidth="1"/>
    <col min="13317" max="13317" width="11.85546875" style="1" customWidth="1"/>
    <col min="13318" max="13570" width="9.140625" style="1"/>
    <col min="13571" max="13571" width="9.85546875" style="1" customWidth="1"/>
    <col min="13572" max="13572" width="10.5703125" style="1" customWidth="1"/>
    <col min="13573" max="13573" width="11.85546875" style="1" customWidth="1"/>
    <col min="13574" max="13826" width="9.140625" style="1"/>
    <col min="13827" max="13827" width="9.85546875" style="1" customWidth="1"/>
    <col min="13828" max="13828" width="10.5703125" style="1" customWidth="1"/>
    <col min="13829" max="13829" width="11.85546875" style="1" customWidth="1"/>
    <col min="13830" max="14082" width="9.140625" style="1"/>
    <col min="14083" max="14083" width="9.85546875" style="1" customWidth="1"/>
    <col min="14084" max="14084" width="10.5703125" style="1" customWidth="1"/>
    <col min="14085" max="14085" width="11.85546875" style="1" customWidth="1"/>
    <col min="14086" max="14338" width="9.140625" style="1"/>
    <col min="14339" max="14339" width="9.85546875" style="1" customWidth="1"/>
    <col min="14340" max="14340" width="10.5703125" style="1" customWidth="1"/>
    <col min="14341" max="14341" width="11.85546875" style="1" customWidth="1"/>
    <col min="14342" max="14594" width="9.140625" style="1"/>
    <col min="14595" max="14595" width="9.85546875" style="1" customWidth="1"/>
    <col min="14596" max="14596" width="10.5703125" style="1" customWidth="1"/>
    <col min="14597" max="14597" width="11.85546875" style="1" customWidth="1"/>
    <col min="14598" max="14850" width="9.140625" style="1"/>
    <col min="14851" max="14851" width="9.85546875" style="1" customWidth="1"/>
    <col min="14852" max="14852" width="10.5703125" style="1" customWidth="1"/>
    <col min="14853" max="14853" width="11.85546875" style="1" customWidth="1"/>
    <col min="14854" max="15106" width="9.140625" style="1"/>
    <col min="15107" max="15107" width="9.85546875" style="1" customWidth="1"/>
    <col min="15108" max="15108" width="10.5703125" style="1" customWidth="1"/>
    <col min="15109" max="15109" width="11.85546875" style="1" customWidth="1"/>
    <col min="15110" max="15362" width="9.140625" style="1"/>
    <col min="15363" max="15363" width="9.85546875" style="1" customWidth="1"/>
    <col min="15364" max="15364" width="10.5703125" style="1" customWidth="1"/>
    <col min="15365" max="15365" width="11.85546875" style="1" customWidth="1"/>
    <col min="15366" max="15618" width="9.140625" style="1"/>
    <col min="15619" max="15619" width="9.85546875" style="1" customWidth="1"/>
    <col min="15620" max="15620" width="10.5703125" style="1" customWidth="1"/>
    <col min="15621" max="15621" width="11.85546875" style="1" customWidth="1"/>
    <col min="15622" max="15874" width="9.140625" style="1"/>
    <col min="15875" max="15875" width="9.85546875" style="1" customWidth="1"/>
    <col min="15876" max="15876" width="10.5703125" style="1" customWidth="1"/>
    <col min="15877" max="15877" width="11.85546875" style="1" customWidth="1"/>
    <col min="15878" max="16130" width="9.140625" style="1"/>
    <col min="16131" max="16131" width="9.85546875" style="1" customWidth="1"/>
    <col min="16132" max="16132" width="10.5703125" style="1" customWidth="1"/>
    <col min="16133" max="16133" width="11.85546875" style="1" customWidth="1"/>
    <col min="16134" max="16384" width="9.140625" style="1"/>
  </cols>
  <sheetData>
    <row r="1" spans="2:6" s="31" customFormat="1" x14ac:dyDescent="0.5">
      <c r="B1" s="31" t="s">
        <v>119</v>
      </c>
    </row>
    <row r="3" spans="2:6" s="31" customFormat="1" x14ac:dyDescent="0.5">
      <c r="B3" s="31" t="s">
        <v>120</v>
      </c>
      <c r="E3" s="186" t="s">
        <v>121</v>
      </c>
      <c r="F3" s="186"/>
    </row>
    <row r="4" spans="2:6" s="31" customFormat="1" x14ac:dyDescent="0.5">
      <c r="E4" s="187" t="s">
        <v>122</v>
      </c>
      <c r="F4" s="187"/>
    </row>
    <row r="5" spans="2:6" ht="9" customHeight="1" x14ac:dyDescent="0.5"/>
    <row r="6" spans="2:6" s="38" customFormat="1" x14ac:dyDescent="0.5">
      <c r="B6" s="33" t="s">
        <v>116</v>
      </c>
      <c r="C6" s="33" t="s">
        <v>117</v>
      </c>
      <c r="D6" s="33" t="s">
        <v>123</v>
      </c>
      <c r="E6" s="33" t="s">
        <v>124</v>
      </c>
    </row>
    <row r="7" spans="2:6" x14ac:dyDescent="0.5">
      <c r="B7" s="34">
        <v>55</v>
      </c>
      <c r="C7" s="35">
        <v>213216</v>
      </c>
      <c r="D7" s="37">
        <v>822.47799999999995</v>
      </c>
      <c r="E7" s="36">
        <f t="shared" ref="E7:E12" si="0">C7/D7</f>
        <v>259.23611330637419</v>
      </c>
    </row>
    <row r="8" spans="2:6" x14ac:dyDescent="0.5">
      <c r="B8" s="34">
        <v>56</v>
      </c>
      <c r="C8" s="35">
        <v>212690</v>
      </c>
      <c r="D8" s="37">
        <v>822.47799999999995</v>
      </c>
      <c r="E8" s="36">
        <f t="shared" si="0"/>
        <v>258.59658252257202</v>
      </c>
    </row>
    <row r="9" spans="2:6" x14ac:dyDescent="0.5">
      <c r="B9" s="34">
        <v>57</v>
      </c>
      <c r="C9" s="35">
        <v>212158</v>
      </c>
      <c r="D9" s="37">
        <v>822.47799999999995</v>
      </c>
      <c r="E9" s="36">
        <f t="shared" si="0"/>
        <v>257.94975671081784</v>
      </c>
    </row>
    <row r="10" spans="2:6" x14ac:dyDescent="0.5">
      <c r="B10" s="34">
        <v>58</v>
      </c>
      <c r="C10" s="35">
        <v>211426</v>
      </c>
      <c r="D10" s="37">
        <v>822.47799999999995</v>
      </c>
      <c r="E10" s="36">
        <f t="shared" si="0"/>
        <v>257.05976330065971</v>
      </c>
    </row>
    <row r="11" spans="2:6" x14ac:dyDescent="0.5">
      <c r="B11" s="34">
        <v>59</v>
      </c>
      <c r="C11" s="35">
        <v>210588</v>
      </c>
      <c r="D11" s="37">
        <v>822.47799999999995</v>
      </c>
      <c r="E11" s="36">
        <f t="shared" si="0"/>
        <v>256.0408910633476</v>
      </c>
    </row>
    <row r="12" spans="2:6" x14ac:dyDescent="0.5">
      <c r="B12" s="34">
        <v>60</v>
      </c>
      <c r="C12" s="35">
        <v>210088</v>
      </c>
      <c r="D12" s="37">
        <v>822.47799999999995</v>
      </c>
      <c r="E12" s="36">
        <f t="shared" si="0"/>
        <v>255.432972067338</v>
      </c>
    </row>
    <row r="13" spans="2:6" x14ac:dyDescent="0.5">
      <c r="B13" s="34">
        <v>61</v>
      </c>
      <c r="C13" s="35">
        <v>209377</v>
      </c>
      <c r="D13" s="37">
        <v>822.47799999999995</v>
      </c>
      <c r="E13" s="36">
        <f t="shared" ref="E13" si="1">C13/D13</f>
        <v>254.56851125501231</v>
      </c>
    </row>
  </sheetData>
  <mergeCells count="2">
    <mergeCell ref="E3:F3"/>
    <mergeCell ref="E4:F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12"/>
  <sheetViews>
    <sheetView workbookViewId="0">
      <selection activeCell="G12" sqref="G12"/>
    </sheetView>
  </sheetViews>
  <sheetFormatPr defaultRowHeight="21.75" x14ac:dyDescent="0.5"/>
  <cols>
    <col min="1" max="1" width="7.42578125" style="1" customWidth="1"/>
    <col min="2" max="3" width="9.140625" style="1"/>
    <col min="4" max="4" width="11" style="1" customWidth="1"/>
    <col min="5" max="5" width="11.140625" style="1" customWidth="1"/>
    <col min="6" max="6" width="11" style="1" bestFit="1" customWidth="1"/>
    <col min="7" max="7" width="12.5703125" style="1" customWidth="1"/>
    <col min="8" max="259" width="9.140625" style="1"/>
    <col min="260" max="260" width="11" style="1" customWidth="1"/>
    <col min="261" max="261" width="11.140625" style="1" customWidth="1"/>
    <col min="262" max="262" width="9.140625" style="1"/>
    <col min="263" max="263" width="12.5703125" style="1" customWidth="1"/>
    <col min="264" max="515" width="9.140625" style="1"/>
    <col min="516" max="516" width="11" style="1" customWidth="1"/>
    <col min="517" max="517" width="11.140625" style="1" customWidth="1"/>
    <col min="518" max="518" width="9.140625" style="1"/>
    <col min="519" max="519" width="12.5703125" style="1" customWidth="1"/>
    <col min="520" max="771" width="9.140625" style="1"/>
    <col min="772" max="772" width="11" style="1" customWidth="1"/>
    <col min="773" max="773" width="11.140625" style="1" customWidth="1"/>
    <col min="774" max="774" width="9.140625" style="1"/>
    <col min="775" max="775" width="12.5703125" style="1" customWidth="1"/>
    <col min="776" max="1027" width="9.140625" style="1"/>
    <col min="1028" max="1028" width="11" style="1" customWidth="1"/>
    <col min="1029" max="1029" width="11.140625" style="1" customWidth="1"/>
    <col min="1030" max="1030" width="9.140625" style="1"/>
    <col min="1031" max="1031" width="12.5703125" style="1" customWidth="1"/>
    <col min="1032" max="1283" width="9.140625" style="1"/>
    <col min="1284" max="1284" width="11" style="1" customWidth="1"/>
    <col min="1285" max="1285" width="11.140625" style="1" customWidth="1"/>
    <col min="1286" max="1286" width="9.140625" style="1"/>
    <col min="1287" max="1287" width="12.5703125" style="1" customWidth="1"/>
    <col min="1288" max="1539" width="9.140625" style="1"/>
    <col min="1540" max="1540" width="11" style="1" customWidth="1"/>
    <col min="1541" max="1541" width="11.140625" style="1" customWidth="1"/>
    <col min="1542" max="1542" width="9.140625" style="1"/>
    <col min="1543" max="1543" width="12.5703125" style="1" customWidth="1"/>
    <col min="1544" max="1795" width="9.140625" style="1"/>
    <col min="1796" max="1796" width="11" style="1" customWidth="1"/>
    <col min="1797" max="1797" width="11.140625" style="1" customWidth="1"/>
    <col min="1798" max="1798" width="9.140625" style="1"/>
    <col min="1799" max="1799" width="12.5703125" style="1" customWidth="1"/>
    <col min="1800" max="2051" width="9.140625" style="1"/>
    <col min="2052" max="2052" width="11" style="1" customWidth="1"/>
    <col min="2053" max="2053" width="11.140625" style="1" customWidth="1"/>
    <col min="2054" max="2054" width="9.140625" style="1"/>
    <col min="2055" max="2055" width="12.5703125" style="1" customWidth="1"/>
    <col min="2056" max="2307" width="9.140625" style="1"/>
    <col min="2308" max="2308" width="11" style="1" customWidth="1"/>
    <col min="2309" max="2309" width="11.140625" style="1" customWidth="1"/>
    <col min="2310" max="2310" width="9.140625" style="1"/>
    <col min="2311" max="2311" width="12.5703125" style="1" customWidth="1"/>
    <col min="2312" max="2563" width="9.140625" style="1"/>
    <col min="2564" max="2564" width="11" style="1" customWidth="1"/>
    <col min="2565" max="2565" width="11.140625" style="1" customWidth="1"/>
    <col min="2566" max="2566" width="9.140625" style="1"/>
    <col min="2567" max="2567" width="12.5703125" style="1" customWidth="1"/>
    <col min="2568" max="2819" width="9.140625" style="1"/>
    <col min="2820" max="2820" width="11" style="1" customWidth="1"/>
    <col min="2821" max="2821" width="11.140625" style="1" customWidth="1"/>
    <col min="2822" max="2822" width="9.140625" style="1"/>
    <col min="2823" max="2823" width="12.5703125" style="1" customWidth="1"/>
    <col min="2824" max="3075" width="9.140625" style="1"/>
    <col min="3076" max="3076" width="11" style="1" customWidth="1"/>
    <col min="3077" max="3077" width="11.140625" style="1" customWidth="1"/>
    <col min="3078" max="3078" width="9.140625" style="1"/>
    <col min="3079" max="3079" width="12.5703125" style="1" customWidth="1"/>
    <col min="3080" max="3331" width="9.140625" style="1"/>
    <col min="3332" max="3332" width="11" style="1" customWidth="1"/>
    <col min="3333" max="3333" width="11.140625" style="1" customWidth="1"/>
    <col min="3334" max="3334" width="9.140625" style="1"/>
    <col min="3335" max="3335" width="12.5703125" style="1" customWidth="1"/>
    <col min="3336" max="3587" width="9.140625" style="1"/>
    <col min="3588" max="3588" width="11" style="1" customWidth="1"/>
    <col min="3589" max="3589" width="11.140625" style="1" customWidth="1"/>
    <col min="3590" max="3590" width="9.140625" style="1"/>
    <col min="3591" max="3591" width="12.5703125" style="1" customWidth="1"/>
    <col min="3592" max="3843" width="9.140625" style="1"/>
    <col min="3844" max="3844" width="11" style="1" customWidth="1"/>
    <col min="3845" max="3845" width="11.140625" style="1" customWidth="1"/>
    <col min="3846" max="3846" width="9.140625" style="1"/>
    <col min="3847" max="3847" width="12.5703125" style="1" customWidth="1"/>
    <col min="3848" max="4099" width="9.140625" style="1"/>
    <col min="4100" max="4100" width="11" style="1" customWidth="1"/>
    <col min="4101" max="4101" width="11.140625" style="1" customWidth="1"/>
    <col min="4102" max="4102" width="9.140625" style="1"/>
    <col min="4103" max="4103" width="12.5703125" style="1" customWidth="1"/>
    <col min="4104" max="4355" width="9.140625" style="1"/>
    <col min="4356" max="4356" width="11" style="1" customWidth="1"/>
    <col min="4357" max="4357" width="11.140625" style="1" customWidth="1"/>
    <col min="4358" max="4358" width="9.140625" style="1"/>
    <col min="4359" max="4359" width="12.5703125" style="1" customWidth="1"/>
    <col min="4360" max="4611" width="9.140625" style="1"/>
    <col min="4612" max="4612" width="11" style="1" customWidth="1"/>
    <col min="4613" max="4613" width="11.140625" style="1" customWidth="1"/>
    <col min="4614" max="4614" width="9.140625" style="1"/>
    <col min="4615" max="4615" width="12.5703125" style="1" customWidth="1"/>
    <col min="4616" max="4867" width="9.140625" style="1"/>
    <col min="4868" max="4868" width="11" style="1" customWidth="1"/>
    <col min="4869" max="4869" width="11.140625" style="1" customWidth="1"/>
    <col min="4870" max="4870" width="9.140625" style="1"/>
    <col min="4871" max="4871" width="12.5703125" style="1" customWidth="1"/>
    <col min="4872" max="5123" width="9.140625" style="1"/>
    <col min="5124" max="5124" width="11" style="1" customWidth="1"/>
    <col min="5125" max="5125" width="11.140625" style="1" customWidth="1"/>
    <col min="5126" max="5126" width="9.140625" style="1"/>
    <col min="5127" max="5127" width="12.5703125" style="1" customWidth="1"/>
    <col min="5128" max="5379" width="9.140625" style="1"/>
    <col min="5380" max="5380" width="11" style="1" customWidth="1"/>
    <col min="5381" max="5381" width="11.140625" style="1" customWidth="1"/>
    <col min="5382" max="5382" width="9.140625" style="1"/>
    <col min="5383" max="5383" width="12.5703125" style="1" customWidth="1"/>
    <col min="5384" max="5635" width="9.140625" style="1"/>
    <col min="5636" max="5636" width="11" style="1" customWidth="1"/>
    <col min="5637" max="5637" width="11.140625" style="1" customWidth="1"/>
    <col min="5638" max="5638" width="9.140625" style="1"/>
    <col min="5639" max="5639" width="12.5703125" style="1" customWidth="1"/>
    <col min="5640" max="5891" width="9.140625" style="1"/>
    <col min="5892" max="5892" width="11" style="1" customWidth="1"/>
    <col min="5893" max="5893" width="11.140625" style="1" customWidth="1"/>
    <col min="5894" max="5894" width="9.140625" style="1"/>
    <col min="5895" max="5895" width="12.5703125" style="1" customWidth="1"/>
    <col min="5896" max="6147" width="9.140625" style="1"/>
    <col min="6148" max="6148" width="11" style="1" customWidth="1"/>
    <col min="6149" max="6149" width="11.140625" style="1" customWidth="1"/>
    <col min="6150" max="6150" width="9.140625" style="1"/>
    <col min="6151" max="6151" width="12.5703125" style="1" customWidth="1"/>
    <col min="6152" max="6403" width="9.140625" style="1"/>
    <col min="6404" max="6404" width="11" style="1" customWidth="1"/>
    <col min="6405" max="6405" width="11.140625" style="1" customWidth="1"/>
    <col min="6406" max="6406" width="9.140625" style="1"/>
    <col min="6407" max="6407" width="12.5703125" style="1" customWidth="1"/>
    <col min="6408" max="6659" width="9.140625" style="1"/>
    <col min="6660" max="6660" width="11" style="1" customWidth="1"/>
    <col min="6661" max="6661" width="11.140625" style="1" customWidth="1"/>
    <col min="6662" max="6662" width="9.140625" style="1"/>
    <col min="6663" max="6663" width="12.5703125" style="1" customWidth="1"/>
    <col min="6664" max="6915" width="9.140625" style="1"/>
    <col min="6916" max="6916" width="11" style="1" customWidth="1"/>
    <col min="6917" max="6917" width="11.140625" style="1" customWidth="1"/>
    <col min="6918" max="6918" width="9.140625" style="1"/>
    <col min="6919" max="6919" width="12.5703125" style="1" customWidth="1"/>
    <col min="6920" max="7171" width="9.140625" style="1"/>
    <col min="7172" max="7172" width="11" style="1" customWidth="1"/>
    <col min="7173" max="7173" width="11.140625" style="1" customWidth="1"/>
    <col min="7174" max="7174" width="9.140625" style="1"/>
    <col min="7175" max="7175" width="12.5703125" style="1" customWidth="1"/>
    <col min="7176" max="7427" width="9.140625" style="1"/>
    <col min="7428" max="7428" width="11" style="1" customWidth="1"/>
    <col min="7429" max="7429" width="11.140625" style="1" customWidth="1"/>
    <col min="7430" max="7430" width="9.140625" style="1"/>
    <col min="7431" max="7431" width="12.5703125" style="1" customWidth="1"/>
    <col min="7432" max="7683" width="9.140625" style="1"/>
    <col min="7684" max="7684" width="11" style="1" customWidth="1"/>
    <col min="7685" max="7685" width="11.140625" style="1" customWidth="1"/>
    <col min="7686" max="7686" width="9.140625" style="1"/>
    <col min="7687" max="7687" width="12.5703125" style="1" customWidth="1"/>
    <col min="7688" max="7939" width="9.140625" style="1"/>
    <col min="7940" max="7940" width="11" style="1" customWidth="1"/>
    <col min="7941" max="7941" width="11.140625" style="1" customWidth="1"/>
    <col min="7942" max="7942" width="9.140625" style="1"/>
    <col min="7943" max="7943" width="12.5703125" style="1" customWidth="1"/>
    <col min="7944" max="8195" width="9.140625" style="1"/>
    <col min="8196" max="8196" width="11" style="1" customWidth="1"/>
    <col min="8197" max="8197" width="11.140625" style="1" customWidth="1"/>
    <col min="8198" max="8198" width="9.140625" style="1"/>
    <col min="8199" max="8199" width="12.5703125" style="1" customWidth="1"/>
    <col min="8200" max="8451" width="9.140625" style="1"/>
    <col min="8452" max="8452" width="11" style="1" customWidth="1"/>
    <col min="8453" max="8453" width="11.140625" style="1" customWidth="1"/>
    <col min="8454" max="8454" width="9.140625" style="1"/>
    <col min="8455" max="8455" width="12.5703125" style="1" customWidth="1"/>
    <col min="8456" max="8707" width="9.140625" style="1"/>
    <col min="8708" max="8708" width="11" style="1" customWidth="1"/>
    <col min="8709" max="8709" width="11.140625" style="1" customWidth="1"/>
    <col min="8710" max="8710" width="9.140625" style="1"/>
    <col min="8711" max="8711" width="12.5703125" style="1" customWidth="1"/>
    <col min="8712" max="8963" width="9.140625" style="1"/>
    <col min="8964" max="8964" width="11" style="1" customWidth="1"/>
    <col min="8965" max="8965" width="11.140625" style="1" customWidth="1"/>
    <col min="8966" max="8966" width="9.140625" style="1"/>
    <col min="8967" max="8967" width="12.5703125" style="1" customWidth="1"/>
    <col min="8968" max="9219" width="9.140625" style="1"/>
    <col min="9220" max="9220" width="11" style="1" customWidth="1"/>
    <col min="9221" max="9221" width="11.140625" style="1" customWidth="1"/>
    <col min="9222" max="9222" width="9.140625" style="1"/>
    <col min="9223" max="9223" width="12.5703125" style="1" customWidth="1"/>
    <col min="9224" max="9475" width="9.140625" style="1"/>
    <col min="9476" max="9476" width="11" style="1" customWidth="1"/>
    <col min="9477" max="9477" width="11.140625" style="1" customWidth="1"/>
    <col min="9478" max="9478" width="9.140625" style="1"/>
    <col min="9479" max="9479" width="12.5703125" style="1" customWidth="1"/>
    <col min="9480" max="9731" width="9.140625" style="1"/>
    <col min="9732" max="9732" width="11" style="1" customWidth="1"/>
    <col min="9733" max="9733" width="11.140625" style="1" customWidth="1"/>
    <col min="9734" max="9734" width="9.140625" style="1"/>
    <col min="9735" max="9735" width="12.5703125" style="1" customWidth="1"/>
    <col min="9736" max="9987" width="9.140625" style="1"/>
    <col min="9988" max="9988" width="11" style="1" customWidth="1"/>
    <col min="9989" max="9989" width="11.140625" style="1" customWidth="1"/>
    <col min="9990" max="9990" width="9.140625" style="1"/>
    <col min="9991" max="9991" width="12.5703125" style="1" customWidth="1"/>
    <col min="9992" max="10243" width="9.140625" style="1"/>
    <col min="10244" max="10244" width="11" style="1" customWidth="1"/>
    <col min="10245" max="10245" width="11.140625" style="1" customWidth="1"/>
    <col min="10246" max="10246" width="9.140625" style="1"/>
    <col min="10247" max="10247" width="12.5703125" style="1" customWidth="1"/>
    <col min="10248" max="10499" width="9.140625" style="1"/>
    <col min="10500" max="10500" width="11" style="1" customWidth="1"/>
    <col min="10501" max="10501" width="11.140625" style="1" customWidth="1"/>
    <col min="10502" max="10502" width="9.140625" style="1"/>
    <col min="10503" max="10503" width="12.5703125" style="1" customWidth="1"/>
    <col min="10504" max="10755" width="9.140625" style="1"/>
    <col min="10756" max="10756" width="11" style="1" customWidth="1"/>
    <col min="10757" max="10757" width="11.140625" style="1" customWidth="1"/>
    <col min="10758" max="10758" width="9.140625" style="1"/>
    <col min="10759" max="10759" width="12.5703125" style="1" customWidth="1"/>
    <col min="10760" max="11011" width="9.140625" style="1"/>
    <col min="11012" max="11012" width="11" style="1" customWidth="1"/>
    <col min="11013" max="11013" width="11.140625" style="1" customWidth="1"/>
    <col min="11014" max="11014" width="9.140625" style="1"/>
    <col min="11015" max="11015" width="12.5703125" style="1" customWidth="1"/>
    <col min="11016" max="11267" width="9.140625" style="1"/>
    <col min="11268" max="11268" width="11" style="1" customWidth="1"/>
    <col min="11269" max="11269" width="11.140625" style="1" customWidth="1"/>
    <col min="11270" max="11270" width="9.140625" style="1"/>
    <col min="11271" max="11271" width="12.5703125" style="1" customWidth="1"/>
    <col min="11272" max="11523" width="9.140625" style="1"/>
    <col min="11524" max="11524" width="11" style="1" customWidth="1"/>
    <col min="11525" max="11525" width="11.140625" style="1" customWidth="1"/>
    <col min="11526" max="11526" width="9.140625" style="1"/>
    <col min="11527" max="11527" width="12.5703125" style="1" customWidth="1"/>
    <col min="11528" max="11779" width="9.140625" style="1"/>
    <col min="11780" max="11780" width="11" style="1" customWidth="1"/>
    <col min="11781" max="11781" width="11.140625" style="1" customWidth="1"/>
    <col min="11782" max="11782" width="9.140625" style="1"/>
    <col min="11783" max="11783" width="12.5703125" style="1" customWidth="1"/>
    <col min="11784" max="12035" width="9.140625" style="1"/>
    <col min="12036" max="12036" width="11" style="1" customWidth="1"/>
    <col min="12037" max="12037" width="11.140625" style="1" customWidth="1"/>
    <col min="12038" max="12038" width="9.140625" style="1"/>
    <col min="12039" max="12039" width="12.5703125" style="1" customWidth="1"/>
    <col min="12040" max="12291" width="9.140625" style="1"/>
    <col min="12292" max="12292" width="11" style="1" customWidth="1"/>
    <col min="12293" max="12293" width="11.140625" style="1" customWidth="1"/>
    <col min="12294" max="12294" width="9.140625" style="1"/>
    <col min="12295" max="12295" width="12.5703125" style="1" customWidth="1"/>
    <col min="12296" max="12547" width="9.140625" style="1"/>
    <col min="12548" max="12548" width="11" style="1" customWidth="1"/>
    <col min="12549" max="12549" width="11.140625" style="1" customWidth="1"/>
    <col min="12550" max="12550" width="9.140625" style="1"/>
    <col min="12551" max="12551" width="12.5703125" style="1" customWidth="1"/>
    <col min="12552" max="12803" width="9.140625" style="1"/>
    <col min="12804" max="12804" width="11" style="1" customWidth="1"/>
    <col min="12805" max="12805" width="11.140625" style="1" customWidth="1"/>
    <col min="12806" max="12806" width="9.140625" style="1"/>
    <col min="12807" max="12807" width="12.5703125" style="1" customWidth="1"/>
    <col min="12808" max="13059" width="9.140625" style="1"/>
    <col min="13060" max="13060" width="11" style="1" customWidth="1"/>
    <col min="13061" max="13061" width="11.140625" style="1" customWidth="1"/>
    <col min="13062" max="13062" width="9.140625" style="1"/>
    <col min="13063" max="13063" width="12.5703125" style="1" customWidth="1"/>
    <col min="13064" max="13315" width="9.140625" style="1"/>
    <col min="13316" max="13316" width="11" style="1" customWidth="1"/>
    <col min="13317" max="13317" width="11.140625" style="1" customWidth="1"/>
    <col min="13318" max="13318" width="9.140625" style="1"/>
    <col min="13319" max="13319" width="12.5703125" style="1" customWidth="1"/>
    <col min="13320" max="13571" width="9.140625" style="1"/>
    <col min="13572" max="13572" width="11" style="1" customWidth="1"/>
    <col min="13573" max="13573" width="11.140625" style="1" customWidth="1"/>
    <col min="13574" max="13574" width="9.140625" style="1"/>
    <col min="13575" max="13575" width="12.5703125" style="1" customWidth="1"/>
    <col min="13576" max="13827" width="9.140625" style="1"/>
    <col min="13828" max="13828" width="11" style="1" customWidth="1"/>
    <col min="13829" max="13829" width="11.140625" style="1" customWidth="1"/>
    <col min="13830" max="13830" width="9.140625" style="1"/>
    <col min="13831" max="13831" width="12.5703125" style="1" customWidth="1"/>
    <col min="13832" max="14083" width="9.140625" style="1"/>
    <col min="14084" max="14084" width="11" style="1" customWidth="1"/>
    <col min="14085" max="14085" width="11.140625" style="1" customWidth="1"/>
    <col min="14086" max="14086" width="9.140625" style="1"/>
    <col min="14087" max="14087" width="12.5703125" style="1" customWidth="1"/>
    <col min="14088" max="14339" width="9.140625" style="1"/>
    <col min="14340" max="14340" width="11" style="1" customWidth="1"/>
    <col min="14341" max="14341" width="11.140625" style="1" customWidth="1"/>
    <col min="14342" max="14342" width="9.140625" style="1"/>
    <col min="14343" max="14343" width="12.5703125" style="1" customWidth="1"/>
    <col min="14344" max="14595" width="9.140625" style="1"/>
    <col min="14596" max="14596" width="11" style="1" customWidth="1"/>
    <col min="14597" max="14597" width="11.140625" style="1" customWidth="1"/>
    <col min="14598" max="14598" width="9.140625" style="1"/>
    <col min="14599" max="14599" width="12.5703125" style="1" customWidth="1"/>
    <col min="14600" max="14851" width="9.140625" style="1"/>
    <col min="14852" max="14852" width="11" style="1" customWidth="1"/>
    <col min="14853" max="14853" width="11.140625" style="1" customWidth="1"/>
    <col min="14854" max="14854" width="9.140625" style="1"/>
    <col min="14855" max="14855" width="12.5703125" style="1" customWidth="1"/>
    <col min="14856" max="15107" width="9.140625" style="1"/>
    <col min="15108" max="15108" width="11" style="1" customWidth="1"/>
    <col min="15109" max="15109" width="11.140625" style="1" customWidth="1"/>
    <col min="15110" max="15110" width="9.140625" style="1"/>
    <col min="15111" max="15111" width="12.5703125" style="1" customWidth="1"/>
    <col min="15112" max="15363" width="9.140625" style="1"/>
    <col min="15364" max="15364" width="11" style="1" customWidth="1"/>
    <col min="15365" max="15365" width="11.140625" style="1" customWidth="1"/>
    <col min="15366" max="15366" width="9.140625" style="1"/>
    <col min="15367" max="15367" width="12.5703125" style="1" customWidth="1"/>
    <col min="15368" max="15619" width="9.140625" style="1"/>
    <col min="15620" max="15620" width="11" style="1" customWidth="1"/>
    <col min="15621" max="15621" width="11.140625" style="1" customWidth="1"/>
    <col min="15622" max="15622" width="9.140625" style="1"/>
    <col min="15623" max="15623" width="12.5703125" style="1" customWidth="1"/>
    <col min="15624" max="15875" width="9.140625" style="1"/>
    <col min="15876" max="15876" width="11" style="1" customWidth="1"/>
    <col min="15877" max="15877" width="11.140625" style="1" customWidth="1"/>
    <col min="15878" max="15878" width="9.140625" style="1"/>
    <col min="15879" max="15879" width="12.5703125" style="1" customWidth="1"/>
    <col min="15880" max="16131" width="9.140625" style="1"/>
    <col min="16132" max="16132" width="11" style="1" customWidth="1"/>
    <col min="16133" max="16133" width="11.140625" style="1" customWidth="1"/>
    <col min="16134" max="16134" width="9.140625" style="1"/>
    <col min="16135" max="16135" width="12.5703125" style="1" customWidth="1"/>
    <col min="16136" max="16384" width="9.140625" style="1"/>
  </cols>
  <sheetData>
    <row r="1" spans="2:9" s="31" customFormat="1" x14ac:dyDescent="0.5">
      <c r="B1" s="31" t="s">
        <v>125</v>
      </c>
    </row>
    <row r="3" spans="2:9" s="31" customFormat="1" x14ac:dyDescent="0.5">
      <c r="B3" s="31" t="s">
        <v>126</v>
      </c>
      <c r="D3" s="188" t="s">
        <v>127</v>
      </c>
      <c r="E3" s="188"/>
      <c r="F3" s="188"/>
    </row>
    <row r="4" spans="2:9" s="31" customFormat="1" x14ac:dyDescent="0.5">
      <c r="D4" s="189" t="s">
        <v>128</v>
      </c>
      <c r="E4" s="189"/>
      <c r="F4" s="189"/>
    </row>
    <row r="6" spans="2:9" s="38" customFormat="1" x14ac:dyDescent="0.5">
      <c r="C6" s="33" t="s">
        <v>116</v>
      </c>
      <c r="D6" s="33" t="s">
        <v>129</v>
      </c>
      <c r="E6" s="33" t="s">
        <v>130</v>
      </c>
      <c r="F6" s="33" t="s">
        <v>131</v>
      </c>
      <c r="G6" s="33" t="s">
        <v>126</v>
      </c>
    </row>
    <row r="7" spans="2:9" x14ac:dyDescent="0.5">
      <c r="C7" s="37">
        <v>2556</v>
      </c>
      <c r="D7" s="40">
        <f t="shared" ref="D7:D8" si="0">SUM(E7:F7)</f>
        <v>212690</v>
      </c>
      <c r="E7" s="41">
        <v>101384</v>
      </c>
      <c r="F7" s="41">
        <v>111306</v>
      </c>
      <c r="G7" s="42">
        <f t="shared" ref="G7:G12" si="1">(E7/F7)*100</f>
        <v>91.085835444630121</v>
      </c>
      <c r="H7" s="43"/>
    </row>
    <row r="8" spans="2:9" x14ac:dyDescent="0.5">
      <c r="C8" s="37">
        <v>2557</v>
      </c>
      <c r="D8" s="40">
        <f t="shared" si="0"/>
        <v>212158</v>
      </c>
      <c r="E8" s="41">
        <v>101181</v>
      </c>
      <c r="F8" s="41">
        <v>110977</v>
      </c>
      <c r="G8" s="42">
        <f t="shared" si="1"/>
        <v>91.172945745514838</v>
      </c>
      <c r="H8" s="43"/>
    </row>
    <row r="9" spans="2:9" x14ac:dyDescent="0.5">
      <c r="C9" s="44">
        <v>2558</v>
      </c>
      <c r="D9" s="40">
        <f>SUM(E9:F9)</f>
        <v>211426</v>
      </c>
      <c r="E9" s="45">
        <v>100849</v>
      </c>
      <c r="F9" s="35">
        <v>110577</v>
      </c>
      <c r="G9" s="42">
        <f t="shared" si="1"/>
        <v>91.202510467818811</v>
      </c>
      <c r="H9" s="46"/>
    </row>
    <row r="10" spans="2:9" x14ac:dyDescent="0.5">
      <c r="C10" s="37">
        <v>2559</v>
      </c>
      <c r="D10" s="40">
        <f t="shared" ref="D10:D11" si="2">SUM(E10:F10)</f>
        <v>210588</v>
      </c>
      <c r="E10" s="35">
        <v>100377</v>
      </c>
      <c r="F10" s="35">
        <v>110211</v>
      </c>
      <c r="G10" s="42">
        <f t="shared" si="1"/>
        <v>91.077115714402382</v>
      </c>
      <c r="H10" s="46"/>
    </row>
    <row r="11" spans="2:9" x14ac:dyDescent="0.5">
      <c r="C11" s="37">
        <v>2560</v>
      </c>
      <c r="D11" s="40">
        <f t="shared" si="2"/>
        <v>210088</v>
      </c>
      <c r="E11" s="47">
        <v>100132</v>
      </c>
      <c r="F11" s="47">
        <v>109956</v>
      </c>
      <c r="G11" s="42">
        <f t="shared" si="1"/>
        <v>91.065517115937283</v>
      </c>
      <c r="I11" s="1" t="s">
        <v>132</v>
      </c>
    </row>
    <row r="12" spans="2:9" x14ac:dyDescent="0.5">
      <c r="C12" s="37">
        <v>2561</v>
      </c>
      <c r="D12" s="40">
        <v>209377</v>
      </c>
      <c r="E12" s="47">
        <v>99673</v>
      </c>
      <c r="F12" s="47">
        <v>109704</v>
      </c>
      <c r="G12" s="42">
        <f t="shared" si="1"/>
        <v>90.856304236855536</v>
      </c>
    </row>
  </sheetData>
  <mergeCells count="2">
    <mergeCell ref="D3:F3"/>
    <mergeCell ref="D4:F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5"/>
  <sheetViews>
    <sheetView workbookViewId="0">
      <selection activeCell="T13" sqref="T13"/>
    </sheetView>
  </sheetViews>
  <sheetFormatPr defaultRowHeight="21.75" x14ac:dyDescent="0.5"/>
  <cols>
    <col min="1" max="1" width="3.7109375" style="48" customWidth="1"/>
    <col min="2" max="2" width="6.85546875" style="48" customWidth="1"/>
    <col min="3" max="3" width="7.42578125" style="48" customWidth="1"/>
    <col min="4" max="4" width="7.140625" style="48" customWidth="1"/>
    <col min="5" max="14" width="6.42578125" style="48" bestFit="1" customWidth="1"/>
    <col min="15" max="15" width="7.42578125" style="48" bestFit="1" customWidth="1"/>
    <col min="16" max="17" width="6.42578125" style="48" bestFit="1" customWidth="1"/>
    <col min="18" max="19" width="6.140625" style="48" bestFit="1" customWidth="1"/>
    <col min="20" max="20" width="6.85546875" style="48" bestFit="1" customWidth="1"/>
    <col min="21" max="21" width="6.42578125" style="48" bestFit="1" customWidth="1"/>
    <col min="22" max="23" width="6.85546875" style="48" bestFit="1" customWidth="1"/>
    <col min="24" max="25" width="7.7109375" style="48" bestFit="1" customWidth="1"/>
    <col min="26" max="26" width="8" style="48" customWidth="1"/>
    <col min="27" max="27" width="4.85546875" style="48" bestFit="1" customWidth="1"/>
    <col min="28" max="16384" width="9.140625" style="48"/>
  </cols>
  <sheetData>
    <row r="1" spans="1:27" x14ac:dyDescent="0.5">
      <c r="A1" s="48" t="s">
        <v>133</v>
      </c>
    </row>
    <row r="3" spans="1:27" x14ac:dyDescent="0.5">
      <c r="A3" s="49" t="s">
        <v>134</v>
      </c>
      <c r="B3" s="50" t="s">
        <v>135</v>
      </c>
    </row>
    <row r="4" spans="1:27" x14ac:dyDescent="0.5">
      <c r="B4" s="48" t="s">
        <v>136</v>
      </c>
    </row>
    <row r="6" spans="1:27" s="55" customFormat="1" ht="108.75" x14ac:dyDescent="0.5">
      <c r="A6" s="51" t="s">
        <v>116</v>
      </c>
      <c r="B6" s="52" t="s">
        <v>137</v>
      </c>
      <c r="C6" s="52" t="s">
        <v>138</v>
      </c>
      <c r="D6" s="52" t="s">
        <v>139</v>
      </c>
      <c r="E6" s="53" t="s">
        <v>140</v>
      </c>
      <c r="F6" s="52" t="s">
        <v>141</v>
      </c>
      <c r="G6" s="52" t="s">
        <v>142</v>
      </c>
      <c r="H6" s="52" t="s">
        <v>143</v>
      </c>
      <c r="I6" s="52" t="s">
        <v>144</v>
      </c>
      <c r="J6" s="52" t="s">
        <v>145</v>
      </c>
      <c r="K6" s="52" t="s">
        <v>146</v>
      </c>
      <c r="L6" s="52" t="s">
        <v>147</v>
      </c>
      <c r="M6" s="52" t="s">
        <v>148</v>
      </c>
      <c r="N6" s="52" t="s">
        <v>149</v>
      </c>
      <c r="O6" s="53" t="s">
        <v>150</v>
      </c>
      <c r="P6" s="52" t="s">
        <v>151</v>
      </c>
      <c r="Q6" s="52" t="s">
        <v>152</v>
      </c>
      <c r="R6" s="52" t="s">
        <v>153</v>
      </c>
      <c r="S6" s="52" t="s">
        <v>154</v>
      </c>
      <c r="T6" s="52" t="s">
        <v>155</v>
      </c>
      <c r="U6" s="53" t="s">
        <v>156</v>
      </c>
      <c r="V6" s="52" t="s">
        <v>157</v>
      </c>
      <c r="W6" s="52" t="s">
        <v>158</v>
      </c>
      <c r="X6" s="52" t="s">
        <v>159</v>
      </c>
      <c r="Y6" s="52" t="s">
        <v>160</v>
      </c>
      <c r="Z6" s="52" t="s">
        <v>161</v>
      </c>
      <c r="AA6" s="54" t="s">
        <v>162</v>
      </c>
    </row>
    <row r="7" spans="1:27" x14ac:dyDescent="0.5">
      <c r="A7" s="56" t="s">
        <v>163</v>
      </c>
      <c r="B7" s="57">
        <v>10537</v>
      </c>
      <c r="C7" s="57">
        <v>11181</v>
      </c>
      <c r="D7" s="57">
        <v>11436</v>
      </c>
      <c r="E7" s="47">
        <f>B7+C7+D7</f>
        <v>33154</v>
      </c>
      <c r="F7" s="57">
        <v>13328</v>
      </c>
      <c r="G7" s="57">
        <v>13384</v>
      </c>
      <c r="H7" s="57">
        <v>14163</v>
      </c>
      <c r="I7" s="57">
        <v>15424</v>
      </c>
      <c r="J7" s="57">
        <v>15404</v>
      </c>
      <c r="K7" s="57">
        <v>15524</v>
      </c>
      <c r="L7" s="57">
        <v>17716</v>
      </c>
      <c r="M7" s="57">
        <v>17635</v>
      </c>
      <c r="N7" s="57">
        <v>13907</v>
      </c>
      <c r="O7" s="47">
        <f>F7+G7+H7+I7+J7+K7+L7+M7+N7</f>
        <v>136485</v>
      </c>
      <c r="P7" s="57">
        <v>12486</v>
      </c>
      <c r="Q7" s="57">
        <v>8898</v>
      </c>
      <c r="R7" s="57">
        <v>6845</v>
      </c>
      <c r="S7" s="57">
        <v>6093</v>
      </c>
      <c r="T7" s="57">
        <v>6183</v>
      </c>
      <c r="U7" s="47">
        <f>P7+Q7+R7+S7+T7</f>
        <v>40505</v>
      </c>
      <c r="V7" s="57">
        <v>2424</v>
      </c>
      <c r="W7" s="57">
        <v>122</v>
      </c>
      <c r="X7" s="57"/>
      <c r="Y7" s="57"/>
      <c r="Z7" s="57">
        <f>B7+C7+D7+F7+G7+H7+I7+J7+K7+L7+M7+N7+P7+Q7+R7+S7+T7+V7+W7+X7+Y7</f>
        <v>212690</v>
      </c>
      <c r="AA7" s="36">
        <f>(E7+U7)*100/O7</f>
        <v>53.96856797450269</v>
      </c>
    </row>
    <row r="8" spans="1:27" x14ac:dyDescent="0.5">
      <c r="A8" s="56" t="s">
        <v>164</v>
      </c>
      <c r="B8" s="57">
        <v>10213</v>
      </c>
      <c r="C8" s="57">
        <v>11219</v>
      </c>
      <c r="D8" s="57">
        <v>11228</v>
      </c>
      <c r="E8" s="47">
        <f t="shared" ref="E8:E12" si="0">B8+C8+D8</f>
        <v>32660</v>
      </c>
      <c r="F8" s="57">
        <v>13045</v>
      </c>
      <c r="G8" s="57">
        <v>13408</v>
      </c>
      <c r="H8" s="57">
        <v>13783</v>
      </c>
      <c r="I8" s="57">
        <v>15076</v>
      </c>
      <c r="J8" s="57">
        <v>15474</v>
      </c>
      <c r="K8" s="57">
        <v>15056</v>
      </c>
      <c r="L8" s="57">
        <v>17052</v>
      </c>
      <c r="M8" s="57">
        <v>18074</v>
      </c>
      <c r="N8" s="57">
        <v>14233</v>
      </c>
      <c r="O8" s="47">
        <f t="shared" ref="O8:O12" si="1">F8+G8+H8+I8+J8+K8+L8+M8+N8</f>
        <v>135201</v>
      </c>
      <c r="P8" s="57">
        <v>12801</v>
      </c>
      <c r="Q8" s="57">
        <v>9702</v>
      </c>
      <c r="R8" s="57">
        <v>6754</v>
      </c>
      <c r="S8" s="57">
        <v>6131</v>
      </c>
      <c r="T8" s="57">
        <v>6428</v>
      </c>
      <c r="U8" s="47">
        <f t="shared" ref="U8:U12" si="2">P8+Q8+R8+S8+T8</f>
        <v>41816</v>
      </c>
      <c r="V8" s="57">
        <v>2314</v>
      </c>
      <c r="W8" s="57">
        <v>167</v>
      </c>
      <c r="X8" s="57"/>
      <c r="Y8" s="57"/>
      <c r="Z8" s="57">
        <f t="shared" ref="Z8:Z11" si="3">B8+C8+D8+F8+G8+H8+I8+J8+K8+L8+M8+N8+P8+Q8+R8+S8+T8+V8+W8+X8+Y8</f>
        <v>212158</v>
      </c>
      <c r="AA8" s="36">
        <f t="shared" ref="AA8:AA10" si="4">(E8+U8)*100/O8</f>
        <v>55.085391380241269</v>
      </c>
    </row>
    <row r="9" spans="1:27" x14ac:dyDescent="0.5">
      <c r="A9" s="56" t="s">
        <v>165</v>
      </c>
      <c r="B9" s="57">
        <v>9816</v>
      </c>
      <c r="C9" s="57">
        <v>11071</v>
      </c>
      <c r="D9" s="57">
        <v>11140</v>
      </c>
      <c r="E9" s="47">
        <f t="shared" si="0"/>
        <v>32027</v>
      </c>
      <c r="F9" s="57">
        <v>12596</v>
      </c>
      <c r="G9" s="57">
        <v>13224</v>
      </c>
      <c r="H9" s="57">
        <v>13521</v>
      </c>
      <c r="I9" s="57">
        <v>14869</v>
      </c>
      <c r="J9" s="57">
        <v>15480</v>
      </c>
      <c r="K9" s="57">
        <v>14751</v>
      </c>
      <c r="L9" s="57">
        <v>16362</v>
      </c>
      <c r="M9" s="57">
        <v>18160</v>
      </c>
      <c r="N9" s="57">
        <v>15192</v>
      </c>
      <c r="O9" s="47">
        <f t="shared" si="1"/>
        <v>134155</v>
      </c>
      <c r="P9" s="57">
        <v>12754</v>
      </c>
      <c r="Q9" s="57">
        <v>10288</v>
      </c>
      <c r="R9" s="57">
        <v>6961</v>
      </c>
      <c r="S9" s="57">
        <v>5917</v>
      </c>
      <c r="T9" s="57">
        <v>6824</v>
      </c>
      <c r="U9" s="47">
        <f t="shared" si="2"/>
        <v>42744</v>
      </c>
      <c r="V9" s="58">
        <v>0</v>
      </c>
      <c r="W9" s="57">
        <v>224</v>
      </c>
      <c r="X9" s="57">
        <v>205</v>
      </c>
      <c r="Y9" s="57">
        <v>2071</v>
      </c>
      <c r="Z9" s="57">
        <f t="shared" si="3"/>
        <v>211426</v>
      </c>
      <c r="AA9" s="36">
        <f t="shared" si="4"/>
        <v>55.734784391189294</v>
      </c>
    </row>
    <row r="10" spans="1:27" x14ac:dyDescent="0.5">
      <c r="A10" s="56" t="s">
        <v>166</v>
      </c>
      <c r="B10" s="57">
        <v>9389</v>
      </c>
      <c r="C10" s="57">
        <v>10936</v>
      </c>
      <c r="D10" s="57">
        <v>11200</v>
      </c>
      <c r="E10" s="47">
        <f t="shared" si="0"/>
        <v>31525</v>
      </c>
      <c r="F10" s="57">
        <v>11918</v>
      </c>
      <c r="G10" s="57">
        <v>13220</v>
      </c>
      <c r="H10" s="57">
        <v>13493</v>
      </c>
      <c r="I10" s="57">
        <v>14553</v>
      </c>
      <c r="J10" s="57">
        <v>15244</v>
      </c>
      <c r="K10" s="57">
        <v>14648</v>
      </c>
      <c r="L10" s="57">
        <v>16055</v>
      </c>
      <c r="M10" s="57">
        <v>17976</v>
      </c>
      <c r="N10" s="57">
        <v>15863</v>
      </c>
      <c r="O10" s="47">
        <f t="shared" si="1"/>
        <v>132970</v>
      </c>
      <c r="P10" s="57">
        <v>12815</v>
      </c>
      <c r="Q10" s="57">
        <v>10780</v>
      </c>
      <c r="R10" s="57">
        <v>7015</v>
      </c>
      <c r="S10" s="57">
        <v>6011</v>
      </c>
      <c r="T10" s="57">
        <v>7091</v>
      </c>
      <c r="U10" s="47">
        <f t="shared" si="2"/>
        <v>43712</v>
      </c>
      <c r="V10" s="58">
        <v>0</v>
      </c>
      <c r="W10" s="57">
        <v>232</v>
      </c>
      <c r="X10" s="57">
        <v>188</v>
      </c>
      <c r="Y10" s="57">
        <v>1964</v>
      </c>
      <c r="Z10" s="57">
        <f t="shared" si="3"/>
        <v>210591</v>
      </c>
      <c r="AA10" s="36">
        <f t="shared" si="4"/>
        <v>56.581935774986839</v>
      </c>
    </row>
    <row r="11" spans="1:27" x14ac:dyDescent="0.5">
      <c r="A11" s="56" t="s">
        <v>167</v>
      </c>
      <c r="B11" s="59">
        <v>8854</v>
      </c>
      <c r="C11" s="59">
        <v>10761</v>
      </c>
      <c r="D11" s="59">
        <v>11186</v>
      </c>
      <c r="E11" s="47">
        <f t="shared" si="0"/>
        <v>30801</v>
      </c>
      <c r="F11" s="59">
        <v>11482</v>
      </c>
      <c r="G11" s="59">
        <v>13094</v>
      </c>
      <c r="H11" s="59">
        <v>13596</v>
      </c>
      <c r="I11" s="59">
        <v>14070</v>
      </c>
      <c r="J11" s="59">
        <v>15020</v>
      </c>
      <c r="K11" s="59">
        <v>14766</v>
      </c>
      <c r="L11" s="59">
        <v>15646</v>
      </c>
      <c r="M11" s="59">
        <v>17464</v>
      </c>
      <c r="N11" s="59">
        <v>16570</v>
      </c>
      <c r="O11" s="47">
        <f t="shared" si="1"/>
        <v>131708</v>
      </c>
      <c r="P11" s="59">
        <v>13039</v>
      </c>
      <c r="Q11" s="59">
        <v>11244</v>
      </c>
      <c r="R11" s="59">
        <v>7485</v>
      </c>
      <c r="S11" s="59">
        <v>5886</v>
      </c>
      <c r="T11" s="59">
        <v>7502</v>
      </c>
      <c r="U11" s="47">
        <f t="shared" si="2"/>
        <v>45156</v>
      </c>
      <c r="V11" s="60">
        <v>0</v>
      </c>
      <c r="W11" s="59">
        <v>243</v>
      </c>
      <c r="X11" s="59">
        <v>220</v>
      </c>
      <c r="Y11" s="59">
        <v>1960</v>
      </c>
      <c r="Z11" s="57">
        <f t="shared" si="3"/>
        <v>210088</v>
      </c>
      <c r="AA11" s="36">
        <f>(E11+U11)*100/O11</f>
        <v>57.670756522003217</v>
      </c>
    </row>
    <row r="12" spans="1:27" x14ac:dyDescent="0.5">
      <c r="A12" s="56"/>
      <c r="B12" s="59">
        <v>8540</v>
      </c>
      <c r="C12" s="59">
        <v>10447</v>
      </c>
      <c r="D12" s="59">
        <v>11071</v>
      </c>
      <c r="E12" s="47">
        <f t="shared" si="0"/>
        <v>30058</v>
      </c>
      <c r="F12" s="59">
        <v>11202</v>
      </c>
      <c r="G12" s="59">
        <v>12833</v>
      </c>
      <c r="H12" s="59">
        <v>13615</v>
      </c>
      <c r="I12" s="59">
        <v>13686</v>
      </c>
      <c r="J12" s="59">
        <v>14859</v>
      </c>
      <c r="K12" s="59">
        <v>14886</v>
      </c>
      <c r="L12" s="59">
        <v>15052</v>
      </c>
      <c r="M12" s="59">
        <v>17178</v>
      </c>
      <c r="N12" s="59">
        <v>16990</v>
      </c>
      <c r="O12" s="47">
        <f t="shared" si="1"/>
        <v>130301</v>
      </c>
      <c r="P12" s="59">
        <v>13295</v>
      </c>
      <c r="Q12" s="59">
        <v>11586</v>
      </c>
      <c r="R12" s="59">
        <v>8009</v>
      </c>
      <c r="S12" s="59">
        <v>5734</v>
      </c>
      <c r="T12" s="59">
        <v>7976</v>
      </c>
      <c r="U12" s="47">
        <f t="shared" si="2"/>
        <v>46600</v>
      </c>
      <c r="V12" s="60">
        <v>0</v>
      </c>
      <c r="W12" s="59">
        <v>243</v>
      </c>
      <c r="X12" s="59">
        <v>220</v>
      </c>
      <c r="Y12" s="59">
        <v>1960</v>
      </c>
      <c r="Z12" s="57">
        <f t="shared" ref="Z12" si="5">B12+C12+D12+F12+G12+H12+I12+J12+K12+L12+M12+N12+P12+Q12+R12+S12+T12+V12+W12+X12+Y12</f>
        <v>209382</v>
      </c>
      <c r="AA12" s="36">
        <f>(E12+U12)*100/O12</f>
        <v>58.831474816002945</v>
      </c>
    </row>
    <row r="13" spans="1:27" x14ac:dyDescent="0.5">
      <c r="R13" s="61"/>
    </row>
    <row r="14" spans="1:27" x14ac:dyDescent="0.5">
      <c r="R14" s="61"/>
    </row>
    <row r="15" spans="1:27" x14ac:dyDescent="0.5">
      <c r="R15" s="61"/>
    </row>
  </sheetData>
  <pageMargins left="0.31496062992125984" right="0.11811023622047245" top="0.74803149606299213" bottom="0.74803149606299213" header="0.31496062992125984" footer="0.31496062992125984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5"/>
  <sheetViews>
    <sheetView topLeftCell="A2" zoomScale="86" zoomScaleNormal="86" workbookViewId="0">
      <selection activeCell="S51" sqref="S51"/>
    </sheetView>
  </sheetViews>
  <sheetFormatPr defaultRowHeight="21.75" customHeight="1" x14ac:dyDescent="0.5"/>
  <cols>
    <col min="1" max="2" width="9.140625" style="1"/>
    <col min="3" max="3" width="14" style="1" customWidth="1"/>
    <col min="4" max="5" width="11.140625" style="1" customWidth="1"/>
    <col min="6" max="6" width="5.85546875" style="1" customWidth="1"/>
    <col min="7" max="7" width="9.140625" style="1"/>
    <col min="8" max="8" width="11.28515625" style="1" customWidth="1"/>
    <col min="9" max="9" width="11" style="1" customWidth="1"/>
    <col min="10" max="10" width="5.28515625" style="1" customWidth="1"/>
    <col min="11" max="11" width="10.7109375" style="1" customWidth="1"/>
    <col min="12" max="12" width="13.140625" style="1" customWidth="1"/>
    <col min="13" max="246" width="9.140625" style="1"/>
    <col min="247" max="247" width="14" style="1" customWidth="1"/>
    <col min="248" max="250" width="11.140625" style="1" customWidth="1"/>
    <col min="251" max="252" width="9.140625" style="1"/>
    <col min="253" max="253" width="11" style="1" customWidth="1"/>
    <col min="254" max="256" width="10.7109375" style="1" customWidth="1"/>
    <col min="257" max="502" width="9.140625" style="1"/>
    <col min="503" max="503" width="14" style="1" customWidth="1"/>
    <col min="504" max="506" width="11.140625" style="1" customWidth="1"/>
    <col min="507" max="508" width="9.140625" style="1"/>
    <col min="509" max="509" width="11" style="1" customWidth="1"/>
    <col min="510" max="512" width="10.7109375" style="1" customWidth="1"/>
    <col min="513" max="758" width="9.140625" style="1"/>
    <col min="759" max="759" width="14" style="1" customWidth="1"/>
    <col min="760" max="762" width="11.140625" style="1" customWidth="1"/>
    <col min="763" max="764" width="9.140625" style="1"/>
    <col min="765" max="765" width="11" style="1" customWidth="1"/>
    <col min="766" max="768" width="10.7109375" style="1" customWidth="1"/>
    <col min="769" max="1014" width="9.140625" style="1"/>
    <col min="1015" max="1015" width="14" style="1" customWidth="1"/>
    <col min="1016" max="1018" width="11.140625" style="1" customWidth="1"/>
    <col min="1019" max="1020" width="9.140625" style="1"/>
    <col min="1021" max="1021" width="11" style="1" customWidth="1"/>
    <col min="1022" max="1024" width="10.7109375" style="1" customWidth="1"/>
    <col min="1025" max="1270" width="9.140625" style="1"/>
    <col min="1271" max="1271" width="14" style="1" customWidth="1"/>
    <col min="1272" max="1274" width="11.140625" style="1" customWidth="1"/>
    <col min="1275" max="1276" width="9.140625" style="1"/>
    <col min="1277" max="1277" width="11" style="1" customWidth="1"/>
    <col min="1278" max="1280" width="10.7109375" style="1" customWidth="1"/>
    <col min="1281" max="1526" width="9.140625" style="1"/>
    <col min="1527" max="1527" width="14" style="1" customWidth="1"/>
    <col min="1528" max="1530" width="11.140625" style="1" customWidth="1"/>
    <col min="1531" max="1532" width="9.140625" style="1"/>
    <col min="1533" max="1533" width="11" style="1" customWidth="1"/>
    <col min="1534" max="1536" width="10.7109375" style="1" customWidth="1"/>
    <col min="1537" max="1782" width="9.140625" style="1"/>
    <col min="1783" max="1783" width="14" style="1" customWidth="1"/>
    <col min="1784" max="1786" width="11.140625" style="1" customWidth="1"/>
    <col min="1787" max="1788" width="9.140625" style="1"/>
    <col min="1789" max="1789" width="11" style="1" customWidth="1"/>
    <col min="1790" max="1792" width="10.7109375" style="1" customWidth="1"/>
    <col min="1793" max="2038" width="9.140625" style="1"/>
    <col min="2039" max="2039" width="14" style="1" customWidth="1"/>
    <col min="2040" max="2042" width="11.140625" style="1" customWidth="1"/>
    <col min="2043" max="2044" width="9.140625" style="1"/>
    <col min="2045" max="2045" width="11" style="1" customWidth="1"/>
    <col min="2046" max="2048" width="10.7109375" style="1" customWidth="1"/>
    <col min="2049" max="2294" width="9.140625" style="1"/>
    <col min="2295" max="2295" width="14" style="1" customWidth="1"/>
    <col min="2296" max="2298" width="11.140625" style="1" customWidth="1"/>
    <col min="2299" max="2300" width="9.140625" style="1"/>
    <col min="2301" max="2301" width="11" style="1" customWidth="1"/>
    <col min="2302" max="2304" width="10.7109375" style="1" customWidth="1"/>
    <col min="2305" max="2550" width="9.140625" style="1"/>
    <col min="2551" max="2551" width="14" style="1" customWidth="1"/>
    <col min="2552" max="2554" width="11.140625" style="1" customWidth="1"/>
    <col min="2555" max="2556" width="9.140625" style="1"/>
    <col min="2557" max="2557" width="11" style="1" customWidth="1"/>
    <col min="2558" max="2560" width="10.7109375" style="1" customWidth="1"/>
    <col min="2561" max="2806" width="9.140625" style="1"/>
    <col min="2807" max="2807" width="14" style="1" customWidth="1"/>
    <col min="2808" max="2810" width="11.140625" style="1" customWidth="1"/>
    <col min="2811" max="2812" width="9.140625" style="1"/>
    <col min="2813" max="2813" width="11" style="1" customWidth="1"/>
    <col min="2814" max="2816" width="10.7109375" style="1" customWidth="1"/>
    <col min="2817" max="3062" width="9.140625" style="1"/>
    <col min="3063" max="3063" width="14" style="1" customWidth="1"/>
    <col min="3064" max="3066" width="11.140625" style="1" customWidth="1"/>
    <col min="3067" max="3068" width="9.140625" style="1"/>
    <col min="3069" max="3069" width="11" style="1" customWidth="1"/>
    <col min="3070" max="3072" width="10.7109375" style="1" customWidth="1"/>
    <col min="3073" max="3318" width="9.140625" style="1"/>
    <col min="3319" max="3319" width="14" style="1" customWidth="1"/>
    <col min="3320" max="3322" width="11.140625" style="1" customWidth="1"/>
    <col min="3323" max="3324" width="9.140625" style="1"/>
    <col min="3325" max="3325" width="11" style="1" customWidth="1"/>
    <col min="3326" max="3328" width="10.7109375" style="1" customWidth="1"/>
    <col min="3329" max="3574" width="9.140625" style="1"/>
    <col min="3575" max="3575" width="14" style="1" customWidth="1"/>
    <col min="3576" max="3578" width="11.140625" style="1" customWidth="1"/>
    <col min="3579" max="3580" width="9.140625" style="1"/>
    <col min="3581" max="3581" width="11" style="1" customWidth="1"/>
    <col min="3582" max="3584" width="10.7109375" style="1" customWidth="1"/>
    <col min="3585" max="3830" width="9.140625" style="1"/>
    <col min="3831" max="3831" width="14" style="1" customWidth="1"/>
    <col min="3832" max="3834" width="11.140625" style="1" customWidth="1"/>
    <col min="3835" max="3836" width="9.140625" style="1"/>
    <col min="3837" max="3837" width="11" style="1" customWidth="1"/>
    <col min="3838" max="3840" width="10.7109375" style="1" customWidth="1"/>
    <col min="3841" max="4086" width="9.140625" style="1"/>
    <col min="4087" max="4087" width="14" style="1" customWidth="1"/>
    <col min="4088" max="4090" width="11.140625" style="1" customWidth="1"/>
    <col min="4091" max="4092" width="9.140625" style="1"/>
    <col min="4093" max="4093" width="11" style="1" customWidth="1"/>
    <col min="4094" max="4096" width="10.7109375" style="1" customWidth="1"/>
    <col min="4097" max="4342" width="9.140625" style="1"/>
    <col min="4343" max="4343" width="14" style="1" customWidth="1"/>
    <col min="4344" max="4346" width="11.140625" style="1" customWidth="1"/>
    <col min="4347" max="4348" width="9.140625" style="1"/>
    <col min="4349" max="4349" width="11" style="1" customWidth="1"/>
    <col min="4350" max="4352" width="10.7109375" style="1" customWidth="1"/>
    <col min="4353" max="4598" width="9.140625" style="1"/>
    <col min="4599" max="4599" width="14" style="1" customWidth="1"/>
    <col min="4600" max="4602" width="11.140625" style="1" customWidth="1"/>
    <col min="4603" max="4604" width="9.140625" style="1"/>
    <col min="4605" max="4605" width="11" style="1" customWidth="1"/>
    <col min="4606" max="4608" width="10.7109375" style="1" customWidth="1"/>
    <col min="4609" max="4854" width="9.140625" style="1"/>
    <col min="4855" max="4855" width="14" style="1" customWidth="1"/>
    <col min="4856" max="4858" width="11.140625" style="1" customWidth="1"/>
    <col min="4859" max="4860" width="9.140625" style="1"/>
    <col min="4861" max="4861" width="11" style="1" customWidth="1"/>
    <col min="4862" max="4864" width="10.7109375" style="1" customWidth="1"/>
    <col min="4865" max="5110" width="9.140625" style="1"/>
    <col min="5111" max="5111" width="14" style="1" customWidth="1"/>
    <col min="5112" max="5114" width="11.140625" style="1" customWidth="1"/>
    <col min="5115" max="5116" width="9.140625" style="1"/>
    <col min="5117" max="5117" width="11" style="1" customWidth="1"/>
    <col min="5118" max="5120" width="10.7109375" style="1" customWidth="1"/>
    <col min="5121" max="5366" width="9.140625" style="1"/>
    <col min="5367" max="5367" width="14" style="1" customWidth="1"/>
    <col min="5368" max="5370" width="11.140625" style="1" customWidth="1"/>
    <col min="5371" max="5372" width="9.140625" style="1"/>
    <col min="5373" max="5373" width="11" style="1" customWidth="1"/>
    <col min="5374" max="5376" width="10.7109375" style="1" customWidth="1"/>
    <col min="5377" max="5622" width="9.140625" style="1"/>
    <col min="5623" max="5623" width="14" style="1" customWidth="1"/>
    <col min="5624" max="5626" width="11.140625" style="1" customWidth="1"/>
    <col min="5627" max="5628" width="9.140625" style="1"/>
    <col min="5629" max="5629" width="11" style="1" customWidth="1"/>
    <col min="5630" max="5632" width="10.7109375" style="1" customWidth="1"/>
    <col min="5633" max="5878" width="9.140625" style="1"/>
    <col min="5879" max="5879" width="14" style="1" customWidth="1"/>
    <col min="5880" max="5882" width="11.140625" style="1" customWidth="1"/>
    <col min="5883" max="5884" width="9.140625" style="1"/>
    <col min="5885" max="5885" width="11" style="1" customWidth="1"/>
    <col min="5886" max="5888" width="10.7109375" style="1" customWidth="1"/>
    <col min="5889" max="6134" width="9.140625" style="1"/>
    <col min="6135" max="6135" width="14" style="1" customWidth="1"/>
    <col min="6136" max="6138" width="11.140625" style="1" customWidth="1"/>
    <col min="6139" max="6140" width="9.140625" style="1"/>
    <col min="6141" max="6141" width="11" style="1" customWidth="1"/>
    <col min="6142" max="6144" width="10.7109375" style="1" customWidth="1"/>
    <col min="6145" max="6390" width="9.140625" style="1"/>
    <col min="6391" max="6391" width="14" style="1" customWidth="1"/>
    <col min="6392" max="6394" width="11.140625" style="1" customWidth="1"/>
    <col min="6395" max="6396" width="9.140625" style="1"/>
    <col min="6397" max="6397" width="11" style="1" customWidth="1"/>
    <col min="6398" max="6400" width="10.7109375" style="1" customWidth="1"/>
    <col min="6401" max="6646" width="9.140625" style="1"/>
    <col min="6647" max="6647" width="14" style="1" customWidth="1"/>
    <col min="6648" max="6650" width="11.140625" style="1" customWidth="1"/>
    <col min="6651" max="6652" width="9.140625" style="1"/>
    <col min="6653" max="6653" width="11" style="1" customWidth="1"/>
    <col min="6654" max="6656" width="10.7109375" style="1" customWidth="1"/>
    <col min="6657" max="6902" width="9.140625" style="1"/>
    <col min="6903" max="6903" width="14" style="1" customWidth="1"/>
    <col min="6904" max="6906" width="11.140625" style="1" customWidth="1"/>
    <col min="6907" max="6908" width="9.140625" style="1"/>
    <col min="6909" max="6909" width="11" style="1" customWidth="1"/>
    <col min="6910" max="6912" width="10.7109375" style="1" customWidth="1"/>
    <col min="6913" max="7158" width="9.140625" style="1"/>
    <col min="7159" max="7159" width="14" style="1" customWidth="1"/>
    <col min="7160" max="7162" width="11.140625" style="1" customWidth="1"/>
    <col min="7163" max="7164" width="9.140625" style="1"/>
    <col min="7165" max="7165" width="11" style="1" customWidth="1"/>
    <col min="7166" max="7168" width="10.7109375" style="1" customWidth="1"/>
    <col min="7169" max="7414" width="9.140625" style="1"/>
    <col min="7415" max="7415" width="14" style="1" customWidth="1"/>
    <col min="7416" max="7418" width="11.140625" style="1" customWidth="1"/>
    <col min="7419" max="7420" width="9.140625" style="1"/>
    <col min="7421" max="7421" width="11" style="1" customWidth="1"/>
    <col min="7422" max="7424" width="10.7109375" style="1" customWidth="1"/>
    <col min="7425" max="7670" width="9.140625" style="1"/>
    <col min="7671" max="7671" width="14" style="1" customWidth="1"/>
    <col min="7672" max="7674" width="11.140625" style="1" customWidth="1"/>
    <col min="7675" max="7676" width="9.140625" style="1"/>
    <col min="7677" max="7677" width="11" style="1" customWidth="1"/>
    <col min="7678" max="7680" width="10.7109375" style="1" customWidth="1"/>
    <col min="7681" max="7926" width="9.140625" style="1"/>
    <col min="7927" max="7927" width="14" style="1" customWidth="1"/>
    <col min="7928" max="7930" width="11.140625" style="1" customWidth="1"/>
    <col min="7931" max="7932" width="9.140625" style="1"/>
    <col min="7933" max="7933" width="11" style="1" customWidth="1"/>
    <col min="7934" max="7936" width="10.7109375" style="1" customWidth="1"/>
    <col min="7937" max="8182" width="9.140625" style="1"/>
    <col min="8183" max="8183" width="14" style="1" customWidth="1"/>
    <col min="8184" max="8186" width="11.140625" style="1" customWidth="1"/>
    <col min="8187" max="8188" width="9.140625" style="1"/>
    <col min="8189" max="8189" width="11" style="1" customWidth="1"/>
    <col min="8190" max="8192" width="10.7109375" style="1" customWidth="1"/>
    <col min="8193" max="8438" width="9.140625" style="1"/>
    <col min="8439" max="8439" width="14" style="1" customWidth="1"/>
    <col min="8440" max="8442" width="11.140625" style="1" customWidth="1"/>
    <col min="8443" max="8444" width="9.140625" style="1"/>
    <col min="8445" max="8445" width="11" style="1" customWidth="1"/>
    <col min="8446" max="8448" width="10.7109375" style="1" customWidth="1"/>
    <col min="8449" max="8694" width="9.140625" style="1"/>
    <col min="8695" max="8695" width="14" style="1" customWidth="1"/>
    <col min="8696" max="8698" width="11.140625" style="1" customWidth="1"/>
    <col min="8699" max="8700" width="9.140625" style="1"/>
    <col min="8701" max="8701" width="11" style="1" customWidth="1"/>
    <col min="8702" max="8704" width="10.7109375" style="1" customWidth="1"/>
    <col min="8705" max="8950" width="9.140625" style="1"/>
    <col min="8951" max="8951" width="14" style="1" customWidth="1"/>
    <col min="8952" max="8954" width="11.140625" style="1" customWidth="1"/>
    <col min="8955" max="8956" width="9.140625" style="1"/>
    <col min="8957" max="8957" width="11" style="1" customWidth="1"/>
    <col min="8958" max="8960" width="10.7109375" style="1" customWidth="1"/>
    <col min="8961" max="9206" width="9.140625" style="1"/>
    <col min="9207" max="9207" width="14" style="1" customWidth="1"/>
    <col min="9208" max="9210" width="11.140625" style="1" customWidth="1"/>
    <col min="9211" max="9212" width="9.140625" style="1"/>
    <col min="9213" max="9213" width="11" style="1" customWidth="1"/>
    <col min="9214" max="9216" width="10.7109375" style="1" customWidth="1"/>
    <col min="9217" max="9462" width="9.140625" style="1"/>
    <col min="9463" max="9463" width="14" style="1" customWidth="1"/>
    <col min="9464" max="9466" width="11.140625" style="1" customWidth="1"/>
    <col min="9467" max="9468" width="9.140625" style="1"/>
    <col min="9469" max="9469" width="11" style="1" customWidth="1"/>
    <col min="9470" max="9472" width="10.7109375" style="1" customWidth="1"/>
    <col min="9473" max="9718" width="9.140625" style="1"/>
    <col min="9719" max="9719" width="14" style="1" customWidth="1"/>
    <col min="9720" max="9722" width="11.140625" style="1" customWidth="1"/>
    <col min="9723" max="9724" width="9.140625" style="1"/>
    <col min="9725" max="9725" width="11" style="1" customWidth="1"/>
    <col min="9726" max="9728" width="10.7109375" style="1" customWidth="1"/>
    <col min="9729" max="9974" width="9.140625" style="1"/>
    <col min="9975" max="9975" width="14" style="1" customWidth="1"/>
    <col min="9976" max="9978" width="11.140625" style="1" customWidth="1"/>
    <col min="9979" max="9980" width="9.140625" style="1"/>
    <col min="9981" max="9981" width="11" style="1" customWidth="1"/>
    <col min="9982" max="9984" width="10.7109375" style="1" customWidth="1"/>
    <col min="9985" max="10230" width="9.140625" style="1"/>
    <col min="10231" max="10231" width="14" style="1" customWidth="1"/>
    <col min="10232" max="10234" width="11.140625" style="1" customWidth="1"/>
    <col min="10235" max="10236" width="9.140625" style="1"/>
    <col min="10237" max="10237" width="11" style="1" customWidth="1"/>
    <col min="10238" max="10240" width="10.7109375" style="1" customWidth="1"/>
    <col min="10241" max="10486" width="9.140625" style="1"/>
    <col min="10487" max="10487" width="14" style="1" customWidth="1"/>
    <col min="10488" max="10490" width="11.140625" style="1" customWidth="1"/>
    <col min="10491" max="10492" width="9.140625" style="1"/>
    <col min="10493" max="10493" width="11" style="1" customWidth="1"/>
    <col min="10494" max="10496" width="10.7109375" style="1" customWidth="1"/>
    <col min="10497" max="10742" width="9.140625" style="1"/>
    <col min="10743" max="10743" width="14" style="1" customWidth="1"/>
    <col min="10744" max="10746" width="11.140625" style="1" customWidth="1"/>
    <col min="10747" max="10748" width="9.140625" style="1"/>
    <col min="10749" max="10749" width="11" style="1" customWidth="1"/>
    <col min="10750" max="10752" width="10.7109375" style="1" customWidth="1"/>
    <col min="10753" max="10998" width="9.140625" style="1"/>
    <col min="10999" max="10999" width="14" style="1" customWidth="1"/>
    <col min="11000" max="11002" width="11.140625" style="1" customWidth="1"/>
    <col min="11003" max="11004" width="9.140625" style="1"/>
    <col min="11005" max="11005" width="11" style="1" customWidth="1"/>
    <col min="11006" max="11008" width="10.7109375" style="1" customWidth="1"/>
    <col min="11009" max="11254" width="9.140625" style="1"/>
    <col min="11255" max="11255" width="14" style="1" customWidth="1"/>
    <col min="11256" max="11258" width="11.140625" style="1" customWidth="1"/>
    <col min="11259" max="11260" width="9.140625" style="1"/>
    <col min="11261" max="11261" width="11" style="1" customWidth="1"/>
    <col min="11262" max="11264" width="10.7109375" style="1" customWidth="1"/>
    <col min="11265" max="11510" width="9.140625" style="1"/>
    <col min="11511" max="11511" width="14" style="1" customWidth="1"/>
    <col min="11512" max="11514" width="11.140625" style="1" customWidth="1"/>
    <col min="11515" max="11516" width="9.140625" style="1"/>
    <col min="11517" max="11517" width="11" style="1" customWidth="1"/>
    <col min="11518" max="11520" width="10.7109375" style="1" customWidth="1"/>
    <col min="11521" max="11766" width="9.140625" style="1"/>
    <col min="11767" max="11767" width="14" style="1" customWidth="1"/>
    <col min="11768" max="11770" width="11.140625" style="1" customWidth="1"/>
    <col min="11771" max="11772" width="9.140625" style="1"/>
    <col min="11773" max="11773" width="11" style="1" customWidth="1"/>
    <col min="11774" max="11776" width="10.7109375" style="1" customWidth="1"/>
    <col min="11777" max="12022" width="9.140625" style="1"/>
    <col min="12023" max="12023" width="14" style="1" customWidth="1"/>
    <col min="12024" max="12026" width="11.140625" style="1" customWidth="1"/>
    <col min="12027" max="12028" width="9.140625" style="1"/>
    <col min="12029" max="12029" width="11" style="1" customWidth="1"/>
    <col min="12030" max="12032" width="10.7109375" style="1" customWidth="1"/>
    <col min="12033" max="12278" width="9.140625" style="1"/>
    <col min="12279" max="12279" width="14" style="1" customWidth="1"/>
    <col min="12280" max="12282" width="11.140625" style="1" customWidth="1"/>
    <col min="12283" max="12284" width="9.140625" style="1"/>
    <col min="12285" max="12285" width="11" style="1" customWidth="1"/>
    <col min="12286" max="12288" width="10.7109375" style="1" customWidth="1"/>
    <col min="12289" max="12534" width="9.140625" style="1"/>
    <col min="12535" max="12535" width="14" style="1" customWidth="1"/>
    <col min="12536" max="12538" width="11.140625" style="1" customWidth="1"/>
    <col min="12539" max="12540" width="9.140625" style="1"/>
    <col min="12541" max="12541" width="11" style="1" customWidth="1"/>
    <col min="12542" max="12544" width="10.7109375" style="1" customWidth="1"/>
    <col min="12545" max="12790" width="9.140625" style="1"/>
    <col min="12791" max="12791" width="14" style="1" customWidth="1"/>
    <col min="12792" max="12794" width="11.140625" style="1" customWidth="1"/>
    <col min="12795" max="12796" width="9.140625" style="1"/>
    <col min="12797" max="12797" width="11" style="1" customWidth="1"/>
    <col min="12798" max="12800" width="10.7109375" style="1" customWidth="1"/>
    <col min="12801" max="13046" width="9.140625" style="1"/>
    <col min="13047" max="13047" width="14" style="1" customWidth="1"/>
    <col min="13048" max="13050" width="11.140625" style="1" customWidth="1"/>
    <col min="13051" max="13052" width="9.140625" style="1"/>
    <col min="13053" max="13053" width="11" style="1" customWidth="1"/>
    <col min="13054" max="13056" width="10.7109375" style="1" customWidth="1"/>
    <col min="13057" max="13302" width="9.140625" style="1"/>
    <col min="13303" max="13303" width="14" style="1" customWidth="1"/>
    <col min="13304" max="13306" width="11.140625" style="1" customWidth="1"/>
    <col min="13307" max="13308" width="9.140625" style="1"/>
    <col min="13309" max="13309" width="11" style="1" customWidth="1"/>
    <col min="13310" max="13312" width="10.7109375" style="1" customWidth="1"/>
    <col min="13313" max="13558" width="9.140625" style="1"/>
    <col min="13559" max="13559" width="14" style="1" customWidth="1"/>
    <col min="13560" max="13562" width="11.140625" style="1" customWidth="1"/>
    <col min="13563" max="13564" width="9.140625" style="1"/>
    <col min="13565" max="13565" width="11" style="1" customWidth="1"/>
    <col min="13566" max="13568" width="10.7109375" style="1" customWidth="1"/>
    <col min="13569" max="13814" width="9.140625" style="1"/>
    <col min="13815" max="13815" width="14" style="1" customWidth="1"/>
    <col min="13816" max="13818" width="11.140625" style="1" customWidth="1"/>
    <col min="13819" max="13820" width="9.140625" style="1"/>
    <col min="13821" max="13821" width="11" style="1" customWidth="1"/>
    <col min="13822" max="13824" width="10.7109375" style="1" customWidth="1"/>
    <col min="13825" max="14070" width="9.140625" style="1"/>
    <col min="14071" max="14071" width="14" style="1" customWidth="1"/>
    <col min="14072" max="14074" width="11.140625" style="1" customWidth="1"/>
    <col min="14075" max="14076" width="9.140625" style="1"/>
    <col min="14077" max="14077" width="11" style="1" customWidth="1"/>
    <col min="14078" max="14080" width="10.7109375" style="1" customWidth="1"/>
    <col min="14081" max="14326" width="9.140625" style="1"/>
    <col min="14327" max="14327" width="14" style="1" customWidth="1"/>
    <col min="14328" max="14330" width="11.140625" style="1" customWidth="1"/>
    <col min="14331" max="14332" width="9.140625" style="1"/>
    <col min="14333" max="14333" width="11" style="1" customWidth="1"/>
    <col min="14334" max="14336" width="10.7109375" style="1" customWidth="1"/>
    <col min="14337" max="14582" width="9.140625" style="1"/>
    <col min="14583" max="14583" width="14" style="1" customWidth="1"/>
    <col min="14584" max="14586" width="11.140625" style="1" customWidth="1"/>
    <col min="14587" max="14588" width="9.140625" style="1"/>
    <col min="14589" max="14589" width="11" style="1" customWidth="1"/>
    <col min="14590" max="14592" width="10.7109375" style="1" customWidth="1"/>
    <col min="14593" max="14838" width="9.140625" style="1"/>
    <col min="14839" max="14839" width="14" style="1" customWidth="1"/>
    <col min="14840" max="14842" width="11.140625" style="1" customWidth="1"/>
    <col min="14843" max="14844" width="9.140625" style="1"/>
    <col min="14845" max="14845" width="11" style="1" customWidth="1"/>
    <col min="14846" max="14848" width="10.7109375" style="1" customWidth="1"/>
    <col min="14849" max="15094" width="9.140625" style="1"/>
    <col min="15095" max="15095" width="14" style="1" customWidth="1"/>
    <col min="15096" max="15098" width="11.140625" style="1" customWidth="1"/>
    <col min="15099" max="15100" width="9.140625" style="1"/>
    <col min="15101" max="15101" width="11" style="1" customWidth="1"/>
    <col min="15102" max="15104" width="10.7109375" style="1" customWidth="1"/>
    <col min="15105" max="15350" width="9.140625" style="1"/>
    <col min="15351" max="15351" width="14" style="1" customWidth="1"/>
    <col min="15352" max="15354" width="11.140625" style="1" customWidth="1"/>
    <col min="15355" max="15356" width="9.140625" style="1"/>
    <col min="15357" max="15357" width="11" style="1" customWidth="1"/>
    <col min="15358" max="15360" width="10.7109375" style="1" customWidth="1"/>
    <col min="15361" max="15606" width="9.140625" style="1"/>
    <col min="15607" max="15607" width="14" style="1" customWidth="1"/>
    <col min="15608" max="15610" width="11.140625" style="1" customWidth="1"/>
    <col min="15611" max="15612" width="9.140625" style="1"/>
    <col min="15613" max="15613" width="11" style="1" customWidth="1"/>
    <col min="15614" max="15616" width="10.7109375" style="1" customWidth="1"/>
    <col min="15617" max="15862" width="9.140625" style="1"/>
    <col min="15863" max="15863" width="14" style="1" customWidth="1"/>
    <col min="15864" max="15866" width="11.140625" style="1" customWidth="1"/>
    <col min="15867" max="15868" width="9.140625" style="1"/>
    <col min="15869" max="15869" width="11" style="1" customWidth="1"/>
    <col min="15870" max="15872" width="10.7109375" style="1" customWidth="1"/>
    <col min="15873" max="16118" width="9.140625" style="1"/>
    <col min="16119" max="16119" width="14" style="1" customWidth="1"/>
    <col min="16120" max="16122" width="11.140625" style="1" customWidth="1"/>
    <col min="16123" max="16124" width="9.140625" style="1"/>
    <col min="16125" max="16125" width="11" style="1" customWidth="1"/>
    <col min="16126" max="16128" width="10.7109375" style="1" customWidth="1"/>
    <col min="16129" max="16384" width="9.140625" style="1"/>
  </cols>
  <sheetData>
    <row r="1" spans="1:12" s="31" customFormat="1" ht="21.75" customHeight="1" x14ac:dyDescent="0.5">
      <c r="A1" s="62" t="s">
        <v>168</v>
      </c>
      <c r="B1" s="62"/>
      <c r="C1" s="62"/>
      <c r="D1" s="62"/>
      <c r="E1" s="62"/>
      <c r="F1" s="62"/>
      <c r="G1" s="62"/>
    </row>
    <row r="2" spans="1:12" ht="21.75" customHeight="1" x14ac:dyDescent="0.5">
      <c r="A2" s="24"/>
      <c r="B2" s="24"/>
      <c r="C2" s="24"/>
      <c r="D2" s="24"/>
      <c r="E2" s="24"/>
      <c r="F2" s="24"/>
      <c r="G2" s="24"/>
    </row>
    <row r="3" spans="1:12" ht="21.75" customHeight="1" x14ac:dyDescent="0.5">
      <c r="A3" s="24"/>
      <c r="B3" s="63" t="s">
        <v>134</v>
      </c>
      <c r="C3" s="64" t="s">
        <v>169</v>
      </c>
      <c r="D3" s="24"/>
      <c r="E3" s="24"/>
      <c r="F3" s="24"/>
      <c r="G3" s="24"/>
    </row>
    <row r="4" spans="1:12" ht="21.75" customHeight="1" x14ac:dyDescent="0.5">
      <c r="A4" s="24"/>
      <c r="B4" s="24"/>
      <c r="C4" s="24" t="s">
        <v>170</v>
      </c>
      <c r="D4" s="24"/>
      <c r="E4" s="24"/>
      <c r="F4" s="24"/>
      <c r="G4" s="24"/>
    </row>
    <row r="5" spans="1:12" x14ac:dyDescent="0.5">
      <c r="A5" s="24"/>
      <c r="B5" s="24"/>
      <c r="C5" s="24"/>
      <c r="D5" s="24"/>
      <c r="E5" s="24"/>
      <c r="F5" s="24"/>
      <c r="G5" s="24"/>
      <c r="L5" s="24"/>
    </row>
    <row r="6" spans="1:12" ht="21.75" hidden="1" customHeight="1" x14ac:dyDescent="0.5">
      <c r="A6" s="65" t="s">
        <v>171</v>
      </c>
      <c r="B6" s="65"/>
      <c r="C6" s="65"/>
      <c r="D6" s="65"/>
      <c r="E6" s="65"/>
      <c r="F6" s="65"/>
      <c r="G6" s="65"/>
      <c r="H6" s="65"/>
      <c r="I6" s="65"/>
      <c r="J6" s="65"/>
    </row>
    <row r="7" spans="1:12" ht="21.75" hidden="1" customHeight="1" x14ac:dyDescent="0.5">
      <c r="H7" s="66"/>
      <c r="I7" s="67"/>
      <c r="J7" s="66"/>
    </row>
    <row r="8" spans="1:12" ht="21.75" hidden="1" customHeight="1" x14ac:dyDescent="0.5">
      <c r="B8" s="68"/>
      <c r="C8" s="69"/>
      <c r="D8" s="70" t="s">
        <v>172</v>
      </c>
      <c r="E8" s="71"/>
      <c r="F8" s="72"/>
      <c r="G8" s="73"/>
      <c r="H8" s="72"/>
      <c r="I8" s="74"/>
      <c r="J8" s="74"/>
    </row>
    <row r="9" spans="1:12" ht="21.75" hidden="1" customHeight="1" x14ac:dyDescent="0.5">
      <c r="B9" s="75" t="s">
        <v>173</v>
      </c>
      <c r="C9" s="76" t="s">
        <v>130</v>
      </c>
      <c r="D9" s="76" t="s">
        <v>131</v>
      </c>
      <c r="E9" s="76" t="s">
        <v>174</v>
      </c>
      <c r="F9" s="77"/>
      <c r="G9" s="77"/>
      <c r="H9" s="77"/>
      <c r="I9" s="78"/>
      <c r="J9" s="66"/>
    </row>
    <row r="10" spans="1:12" ht="21.75" hidden="1" customHeight="1" x14ac:dyDescent="0.5">
      <c r="B10" s="75">
        <v>0</v>
      </c>
      <c r="C10" s="79">
        <v>901</v>
      </c>
      <c r="D10" s="47">
        <v>819</v>
      </c>
      <c r="E10" s="80">
        <f>C10+D10</f>
        <v>1720</v>
      </c>
      <c r="F10" s="78"/>
      <c r="G10" s="78"/>
      <c r="H10" s="72"/>
      <c r="I10" s="78"/>
      <c r="J10" s="66"/>
    </row>
    <row r="11" spans="1:12" ht="21.75" hidden="1" customHeight="1" x14ac:dyDescent="0.5">
      <c r="B11" s="81" t="s">
        <v>175</v>
      </c>
      <c r="C11" s="79">
        <v>4143</v>
      </c>
      <c r="D11" s="47">
        <v>3806</v>
      </c>
      <c r="E11" s="80">
        <f t="shared" ref="E11:E31" si="0">C11+D11</f>
        <v>7949</v>
      </c>
      <c r="F11" s="78"/>
      <c r="G11" s="78"/>
      <c r="H11" s="72"/>
      <c r="I11" s="78"/>
      <c r="J11" s="66"/>
    </row>
    <row r="12" spans="1:12" ht="21.75" hidden="1" customHeight="1" x14ac:dyDescent="0.5">
      <c r="B12" s="82" t="s">
        <v>138</v>
      </c>
      <c r="C12" s="79">
        <v>5654</v>
      </c>
      <c r="D12" s="47">
        <v>5362</v>
      </c>
      <c r="E12" s="80">
        <f t="shared" si="0"/>
        <v>11016</v>
      </c>
      <c r="F12" s="78"/>
      <c r="G12" s="78"/>
      <c r="H12" s="72"/>
      <c r="I12" s="78"/>
      <c r="J12" s="66"/>
    </row>
    <row r="13" spans="1:12" ht="21.75" hidden="1" customHeight="1" x14ac:dyDescent="0.5">
      <c r="B13" s="75" t="s">
        <v>139</v>
      </c>
      <c r="C13" s="79">
        <v>5657</v>
      </c>
      <c r="D13" s="47">
        <v>5521</v>
      </c>
      <c r="E13" s="80">
        <f t="shared" si="0"/>
        <v>11178</v>
      </c>
      <c r="F13" s="78"/>
      <c r="G13" s="24" t="s">
        <v>176</v>
      </c>
      <c r="H13" s="24"/>
      <c r="I13" s="78">
        <v>1709</v>
      </c>
      <c r="J13" s="66"/>
    </row>
    <row r="14" spans="1:12" ht="21.75" hidden="1" customHeight="1" x14ac:dyDescent="0.5">
      <c r="B14" s="83" t="s">
        <v>141</v>
      </c>
      <c r="C14" s="79">
        <v>6355</v>
      </c>
      <c r="D14" s="84">
        <v>5912</v>
      </c>
      <c r="E14" s="80">
        <f t="shared" si="0"/>
        <v>12267</v>
      </c>
      <c r="F14" s="78"/>
      <c r="G14" s="85" t="s">
        <v>177</v>
      </c>
      <c r="H14" s="86"/>
      <c r="I14" s="87">
        <f>D14+D15+D16+D17+D18+D19+D20</f>
        <v>50354</v>
      </c>
      <c r="J14" s="66"/>
    </row>
    <row r="15" spans="1:12" ht="21.75" hidden="1" customHeight="1" x14ac:dyDescent="0.5">
      <c r="B15" s="83" t="s">
        <v>142</v>
      </c>
      <c r="C15" s="79">
        <v>6712</v>
      </c>
      <c r="D15" s="84">
        <v>6525</v>
      </c>
      <c r="E15" s="80">
        <f t="shared" si="0"/>
        <v>13237</v>
      </c>
      <c r="F15" s="78"/>
      <c r="G15" s="62" t="s">
        <v>178</v>
      </c>
      <c r="H15" s="88"/>
      <c r="I15" s="89">
        <f>I13*1000/I14</f>
        <v>33.939706875322713</v>
      </c>
      <c r="J15" s="66"/>
    </row>
    <row r="16" spans="1:12" ht="21.75" hidden="1" customHeight="1" x14ac:dyDescent="0.5">
      <c r="B16" s="83" t="s">
        <v>143</v>
      </c>
      <c r="C16" s="79">
        <v>6821</v>
      </c>
      <c r="D16" s="84">
        <v>6706</v>
      </c>
      <c r="E16" s="80">
        <f t="shared" si="0"/>
        <v>13527</v>
      </c>
      <c r="F16" s="78"/>
      <c r="I16" s="78"/>
      <c r="J16" s="66"/>
    </row>
    <row r="17" spans="2:10" ht="21.75" hidden="1" customHeight="1" x14ac:dyDescent="0.5">
      <c r="B17" s="83" t="s">
        <v>144</v>
      </c>
      <c r="C17" s="79">
        <v>7524</v>
      </c>
      <c r="D17" s="84">
        <v>7231</v>
      </c>
      <c r="E17" s="80">
        <f t="shared" si="0"/>
        <v>14755</v>
      </c>
      <c r="F17" s="78"/>
      <c r="G17" s="78"/>
      <c r="H17" s="72"/>
      <c r="I17" s="78"/>
      <c r="J17" s="66"/>
    </row>
    <row r="18" spans="2:10" ht="21.75" hidden="1" customHeight="1" x14ac:dyDescent="0.5">
      <c r="B18" s="83" t="s">
        <v>145</v>
      </c>
      <c r="C18" s="79">
        <v>7819</v>
      </c>
      <c r="D18" s="84">
        <v>7612</v>
      </c>
      <c r="E18" s="80">
        <f t="shared" si="0"/>
        <v>15431</v>
      </c>
      <c r="F18" s="78"/>
      <c r="G18" s="78"/>
      <c r="H18" s="72"/>
      <c r="I18" s="78"/>
      <c r="J18" s="66"/>
    </row>
    <row r="19" spans="2:10" ht="21.75" hidden="1" customHeight="1" x14ac:dyDescent="0.5">
      <c r="B19" s="83" t="s">
        <v>146</v>
      </c>
      <c r="C19" s="79">
        <v>7229</v>
      </c>
      <c r="D19" s="84">
        <v>7577</v>
      </c>
      <c r="E19" s="80">
        <f t="shared" si="0"/>
        <v>14806</v>
      </c>
      <c r="F19" s="78"/>
      <c r="G19" s="78"/>
      <c r="H19" s="72"/>
      <c r="I19" s="78"/>
      <c r="J19" s="66"/>
    </row>
    <row r="20" spans="2:10" ht="21.75" hidden="1" customHeight="1" x14ac:dyDescent="0.5">
      <c r="B20" s="83" t="s">
        <v>147</v>
      </c>
      <c r="C20" s="79">
        <v>7647</v>
      </c>
      <c r="D20" s="84">
        <v>8791</v>
      </c>
      <c r="E20" s="80">
        <f t="shared" si="0"/>
        <v>16438</v>
      </c>
      <c r="F20" s="78"/>
      <c r="G20" s="78"/>
      <c r="H20" s="72"/>
      <c r="I20" s="78"/>
      <c r="J20" s="66"/>
    </row>
    <row r="21" spans="2:10" ht="21.75" hidden="1" customHeight="1" x14ac:dyDescent="0.5">
      <c r="B21" s="75" t="s">
        <v>148</v>
      </c>
      <c r="C21" s="79">
        <v>8398</v>
      </c>
      <c r="D21" s="47">
        <v>9949</v>
      </c>
      <c r="E21" s="80">
        <f t="shared" si="0"/>
        <v>18347</v>
      </c>
      <c r="F21" s="78"/>
      <c r="G21" s="78"/>
      <c r="H21" s="72"/>
      <c r="I21" s="78"/>
      <c r="J21" s="66"/>
    </row>
    <row r="22" spans="2:10" ht="21.75" hidden="1" customHeight="1" x14ac:dyDescent="0.5">
      <c r="B22" s="75" t="s">
        <v>149</v>
      </c>
      <c r="C22" s="79">
        <v>7011</v>
      </c>
      <c r="D22" s="47">
        <v>8798</v>
      </c>
      <c r="E22" s="80">
        <f t="shared" si="0"/>
        <v>15809</v>
      </c>
      <c r="F22" s="78"/>
      <c r="G22" s="78"/>
      <c r="H22" s="72"/>
      <c r="I22" s="78"/>
      <c r="J22" s="66"/>
    </row>
    <row r="23" spans="2:10" ht="21.75" hidden="1" customHeight="1" x14ac:dyDescent="0.5">
      <c r="B23" s="75" t="s">
        <v>151</v>
      </c>
      <c r="C23" s="79">
        <v>5702</v>
      </c>
      <c r="D23" s="47">
        <v>7258</v>
      </c>
      <c r="E23" s="80">
        <f t="shared" si="0"/>
        <v>12960</v>
      </c>
      <c r="F23" s="78"/>
      <c r="G23" s="78"/>
      <c r="H23" s="72"/>
      <c r="I23" s="78"/>
      <c r="J23" s="66"/>
    </row>
    <row r="24" spans="2:10" ht="21.75" hidden="1" customHeight="1" x14ac:dyDescent="0.5">
      <c r="B24" s="75" t="s">
        <v>152</v>
      </c>
      <c r="C24" s="79">
        <v>4620</v>
      </c>
      <c r="D24" s="47">
        <v>6096</v>
      </c>
      <c r="E24" s="80">
        <f t="shared" si="0"/>
        <v>10716</v>
      </c>
      <c r="F24" s="78"/>
      <c r="G24" s="78"/>
      <c r="H24" s="72"/>
      <c r="I24" s="78"/>
      <c r="J24" s="66"/>
    </row>
    <row r="25" spans="2:10" ht="21.75" hidden="1" customHeight="1" x14ac:dyDescent="0.5">
      <c r="B25" s="75" t="s">
        <v>153</v>
      </c>
      <c r="C25" s="79">
        <v>3090</v>
      </c>
      <c r="D25" s="47">
        <v>4095</v>
      </c>
      <c r="E25" s="80">
        <f t="shared" si="0"/>
        <v>7185</v>
      </c>
      <c r="F25" s="78"/>
      <c r="G25" s="78"/>
      <c r="H25" s="72"/>
      <c r="I25" s="78"/>
      <c r="J25" s="66"/>
    </row>
    <row r="26" spans="2:10" ht="21.75" hidden="1" customHeight="1" x14ac:dyDescent="0.5">
      <c r="B26" s="75" t="s">
        <v>154</v>
      </c>
      <c r="C26" s="90">
        <v>2491</v>
      </c>
      <c r="D26" s="47">
        <v>3664</v>
      </c>
      <c r="E26" s="80">
        <f t="shared" si="0"/>
        <v>6155</v>
      </c>
      <c r="F26" s="78"/>
      <c r="G26" s="78"/>
      <c r="H26" s="72"/>
      <c r="I26" s="78"/>
      <c r="J26" s="66"/>
    </row>
    <row r="27" spans="2:10" ht="21.75" hidden="1" customHeight="1" x14ac:dyDescent="0.5">
      <c r="B27" s="75" t="s">
        <v>179</v>
      </c>
      <c r="C27" s="79">
        <v>1665</v>
      </c>
      <c r="D27" s="47">
        <v>2554</v>
      </c>
      <c r="E27" s="80">
        <f t="shared" si="0"/>
        <v>4219</v>
      </c>
      <c r="F27" s="78"/>
      <c r="G27" s="78"/>
      <c r="H27" s="72"/>
      <c r="I27" s="78"/>
      <c r="J27" s="66"/>
    </row>
    <row r="28" spans="2:10" ht="21.75" hidden="1" customHeight="1" x14ac:dyDescent="0.5">
      <c r="B28" s="75" t="s">
        <v>180</v>
      </c>
      <c r="C28" s="79">
        <v>708</v>
      </c>
      <c r="D28" s="47">
        <v>1398</v>
      </c>
      <c r="E28" s="80">
        <f t="shared" si="0"/>
        <v>2106</v>
      </c>
      <c r="F28" s="78"/>
      <c r="G28" s="78"/>
      <c r="H28" s="72"/>
      <c r="I28" s="78"/>
      <c r="J28" s="66"/>
    </row>
    <row r="29" spans="2:10" ht="21.75" hidden="1" customHeight="1" x14ac:dyDescent="0.5">
      <c r="B29" s="75" t="s">
        <v>181</v>
      </c>
      <c r="C29" s="79">
        <v>264</v>
      </c>
      <c r="D29" s="47">
        <v>461</v>
      </c>
      <c r="E29" s="80">
        <f t="shared" si="0"/>
        <v>725</v>
      </c>
      <c r="F29" s="78"/>
      <c r="G29" s="78"/>
      <c r="H29" s="72"/>
      <c r="I29" s="78"/>
      <c r="J29" s="66"/>
    </row>
    <row r="30" spans="2:10" ht="21.75" hidden="1" customHeight="1" x14ac:dyDescent="0.5">
      <c r="B30" s="75" t="s">
        <v>182</v>
      </c>
      <c r="C30" s="79">
        <v>44</v>
      </c>
      <c r="D30" s="47">
        <v>118</v>
      </c>
      <c r="E30" s="80">
        <f t="shared" si="0"/>
        <v>162</v>
      </c>
      <c r="F30" s="78"/>
      <c r="G30" s="78"/>
      <c r="H30" s="72"/>
      <c r="I30" s="78"/>
      <c r="J30" s="66"/>
    </row>
    <row r="31" spans="2:10" ht="21.75" hidden="1" customHeight="1" x14ac:dyDescent="0.5">
      <c r="B31" s="75" t="s">
        <v>183</v>
      </c>
      <c r="C31" s="91">
        <v>16</v>
      </c>
      <c r="D31" s="47">
        <v>24</v>
      </c>
      <c r="E31" s="80">
        <f t="shared" si="0"/>
        <v>40</v>
      </c>
      <c r="F31" s="78"/>
      <c r="G31" s="78"/>
      <c r="H31" s="72"/>
      <c r="I31" s="72"/>
      <c r="J31" s="72"/>
    </row>
    <row r="32" spans="2:10" ht="21.75" hidden="1" customHeight="1" x14ac:dyDescent="0.5">
      <c r="B32" s="75" t="s">
        <v>184</v>
      </c>
      <c r="C32" s="92">
        <f>SUM(C10:C31)</f>
        <v>100471</v>
      </c>
      <c r="D32" s="92">
        <f>SUM(D10:D31)</f>
        <v>110277</v>
      </c>
      <c r="E32" s="92">
        <f>SUM(E10:E31)</f>
        <v>210748</v>
      </c>
      <c r="F32" s="72"/>
      <c r="G32" s="72"/>
      <c r="H32" s="72"/>
      <c r="I32" s="93"/>
      <c r="J32" s="93"/>
    </row>
    <row r="33" spans="2:18" ht="21.75" hidden="1" customHeight="1" x14ac:dyDescent="0.5">
      <c r="B33" s="94" t="s">
        <v>185</v>
      </c>
      <c r="C33" s="93"/>
      <c r="D33" s="93"/>
      <c r="E33" s="93"/>
      <c r="F33" s="95"/>
      <c r="G33" s="95"/>
      <c r="H33" s="95"/>
      <c r="I33" s="93"/>
      <c r="J33" s="93"/>
    </row>
    <row r="34" spans="2:18" ht="21.75" hidden="1" customHeight="1" x14ac:dyDescent="0.5">
      <c r="B34" s="94" t="s">
        <v>186</v>
      </c>
      <c r="C34" s="94"/>
      <c r="D34" s="94"/>
      <c r="E34" s="94"/>
      <c r="F34" s="93"/>
      <c r="G34" s="93"/>
      <c r="H34" s="93"/>
    </row>
    <row r="35" spans="2:18" ht="21.75" hidden="1" customHeight="1" x14ac:dyDescent="0.5"/>
    <row r="36" spans="2:18" ht="21.75" hidden="1" customHeight="1" x14ac:dyDescent="0.5"/>
    <row r="37" spans="2:18" ht="21.75" customHeight="1" x14ac:dyDescent="0.5">
      <c r="B37" s="65" t="s">
        <v>187</v>
      </c>
      <c r="C37" s="65"/>
      <c r="D37" s="65"/>
      <c r="E37" s="65"/>
      <c r="K37" s="65" t="s">
        <v>291</v>
      </c>
      <c r="L37" s="65"/>
      <c r="M37" s="65"/>
      <c r="N37" s="65"/>
    </row>
    <row r="38" spans="2:18" s="31" customFormat="1" ht="21.75" customHeight="1" x14ac:dyDescent="0.5">
      <c r="B38" s="65"/>
      <c r="C38" s="96"/>
      <c r="D38" s="97" t="s">
        <v>172</v>
      </c>
      <c r="E38" s="98"/>
      <c r="K38" s="65"/>
      <c r="L38" s="96"/>
      <c r="M38" s="97" t="s">
        <v>172</v>
      </c>
      <c r="N38" s="98"/>
    </row>
    <row r="39" spans="2:18" s="31" customFormat="1" ht="21.75" customHeight="1" x14ac:dyDescent="0.5">
      <c r="B39" s="83" t="s">
        <v>173</v>
      </c>
      <c r="C39" s="99" t="s">
        <v>130</v>
      </c>
      <c r="D39" s="99" t="s">
        <v>131</v>
      </c>
      <c r="E39" s="99" t="s">
        <v>174</v>
      </c>
      <c r="K39" s="83" t="s">
        <v>173</v>
      </c>
      <c r="L39" s="99" t="s">
        <v>130</v>
      </c>
      <c r="M39" s="99" t="s">
        <v>131</v>
      </c>
      <c r="N39" s="99" t="s">
        <v>174</v>
      </c>
    </row>
    <row r="40" spans="2:18" ht="21.75" customHeight="1" x14ac:dyDescent="0.5">
      <c r="B40" s="75">
        <v>0</v>
      </c>
      <c r="C40" s="100">
        <v>883</v>
      </c>
      <c r="D40" s="100">
        <v>789</v>
      </c>
      <c r="E40" s="101">
        <f>C40+D40</f>
        <v>1672</v>
      </c>
      <c r="K40" s="155">
        <v>0</v>
      </c>
      <c r="L40" s="156">
        <v>834</v>
      </c>
      <c r="M40" s="156">
        <v>762</v>
      </c>
      <c r="N40" s="157">
        <f>L40+M40</f>
        <v>1596</v>
      </c>
    </row>
    <row r="41" spans="2:18" ht="21.75" customHeight="1" x14ac:dyDescent="0.5">
      <c r="B41" s="81" t="s">
        <v>175</v>
      </c>
      <c r="C41" s="100">
        <v>3941</v>
      </c>
      <c r="D41" s="100">
        <v>3574</v>
      </c>
      <c r="E41" s="101">
        <f t="shared" ref="E41:E61" si="1">C41+D41</f>
        <v>7515</v>
      </c>
      <c r="K41" s="158" t="s">
        <v>175</v>
      </c>
      <c r="L41" s="156">
        <v>3781</v>
      </c>
      <c r="M41" s="156">
        <v>3380</v>
      </c>
      <c r="N41" s="157">
        <f t="shared" ref="N41:N61" si="2">L41+M41</f>
        <v>7161</v>
      </c>
    </row>
    <row r="42" spans="2:18" ht="21.75" customHeight="1" x14ac:dyDescent="0.5">
      <c r="B42" s="82" t="s">
        <v>138</v>
      </c>
      <c r="C42" s="100">
        <v>5582</v>
      </c>
      <c r="D42" s="100">
        <v>5279</v>
      </c>
      <c r="E42" s="101">
        <f t="shared" si="1"/>
        <v>10861</v>
      </c>
      <c r="K42" s="159" t="s">
        <v>138</v>
      </c>
      <c r="L42" s="156">
        <v>5495</v>
      </c>
      <c r="M42" s="156">
        <v>5121</v>
      </c>
      <c r="N42" s="157">
        <f t="shared" si="2"/>
        <v>10616</v>
      </c>
    </row>
    <row r="43" spans="2:18" ht="21.75" customHeight="1" x14ac:dyDescent="0.5">
      <c r="B43" s="75" t="s">
        <v>139</v>
      </c>
      <c r="C43" s="100">
        <v>5686</v>
      </c>
      <c r="D43" s="100">
        <v>5516</v>
      </c>
      <c r="E43" s="101">
        <f t="shared" si="1"/>
        <v>11202</v>
      </c>
      <c r="G43" s="24" t="s">
        <v>188</v>
      </c>
      <c r="H43" s="24"/>
      <c r="I43" s="102">
        <v>1762</v>
      </c>
      <c r="K43" s="155" t="s">
        <v>139</v>
      </c>
      <c r="L43" s="156">
        <v>5653</v>
      </c>
      <c r="M43" s="156">
        <v>5486</v>
      </c>
      <c r="N43" s="157">
        <f t="shared" si="2"/>
        <v>11139</v>
      </c>
      <c r="P43" s="24" t="s">
        <v>311</v>
      </c>
      <c r="Q43" s="24"/>
      <c r="R43" s="102">
        <v>1596</v>
      </c>
    </row>
    <row r="44" spans="2:18" ht="21.75" customHeight="1" x14ac:dyDescent="0.5">
      <c r="B44" s="83" t="s">
        <v>141</v>
      </c>
      <c r="C44" s="100">
        <v>6024</v>
      </c>
      <c r="D44" s="103">
        <v>5684</v>
      </c>
      <c r="E44" s="101">
        <f t="shared" si="1"/>
        <v>11708</v>
      </c>
      <c r="G44" s="104" t="s">
        <v>177</v>
      </c>
      <c r="H44" s="86"/>
      <c r="I44" s="87">
        <f>D44+D45+D46+D47+D48+D49+D50</f>
        <v>49462</v>
      </c>
      <c r="K44" s="155" t="s">
        <v>141</v>
      </c>
      <c r="L44" s="156">
        <v>5789</v>
      </c>
      <c r="M44" s="156">
        <v>5561</v>
      </c>
      <c r="N44" s="157">
        <f t="shared" si="2"/>
        <v>11350</v>
      </c>
      <c r="P44" s="104" t="s">
        <v>177</v>
      </c>
      <c r="Q44" s="86"/>
      <c r="R44" s="87">
        <f>M44+M45+M46+M47+M48+M49+M50</f>
        <v>48660</v>
      </c>
    </row>
    <row r="45" spans="2:18" ht="21.75" customHeight="1" x14ac:dyDescent="0.5">
      <c r="B45" s="83" t="s">
        <v>142</v>
      </c>
      <c r="C45" s="100">
        <v>6701</v>
      </c>
      <c r="D45" s="103">
        <v>6470</v>
      </c>
      <c r="E45" s="101">
        <f t="shared" si="1"/>
        <v>13171</v>
      </c>
      <c r="G45" s="62" t="s">
        <v>189</v>
      </c>
      <c r="H45" s="88"/>
      <c r="I45" s="89">
        <f>I43*1000/I44</f>
        <v>35.623306780963162</v>
      </c>
      <c r="K45" s="155" t="s">
        <v>142</v>
      </c>
      <c r="L45" s="156">
        <v>6596</v>
      </c>
      <c r="M45" s="156">
        <v>6385</v>
      </c>
      <c r="N45" s="157">
        <f t="shared" si="2"/>
        <v>12981</v>
      </c>
      <c r="P45" s="62" t="s">
        <v>312</v>
      </c>
      <c r="Q45" s="88"/>
      <c r="R45" s="89">
        <f>R43*1000/R44</f>
        <v>32.799013563501852</v>
      </c>
    </row>
    <row r="46" spans="2:18" ht="21.75" customHeight="1" x14ac:dyDescent="0.5">
      <c r="B46" s="83" t="s">
        <v>143</v>
      </c>
      <c r="C46" s="100">
        <v>6856</v>
      </c>
      <c r="D46" s="103">
        <v>6704</v>
      </c>
      <c r="E46" s="101">
        <f t="shared" si="1"/>
        <v>13560</v>
      </c>
      <c r="K46" s="155" t="s">
        <v>143</v>
      </c>
      <c r="L46" s="156">
        <v>6900</v>
      </c>
      <c r="M46" s="156">
        <v>6721</v>
      </c>
      <c r="N46" s="157">
        <f t="shared" si="2"/>
        <v>13621</v>
      </c>
    </row>
    <row r="47" spans="2:18" ht="21.75" customHeight="1" x14ac:dyDescent="0.5">
      <c r="B47" s="83" t="s">
        <v>144</v>
      </c>
      <c r="C47" s="100">
        <v>7320</v>
      </c>
      <c r="D47" s="103">
        <v>7030</v>
      </c>
      <c r="E47" s="101">
        <f t="shared" si="1"/>
        <v>14350</v>
      </c>
      <c r="K47" s="155" t="s">
        <v>144</v>
      </c>
      <c r="L47" s="156">
        <v>7073</v>
      </c>
      <c r="M47" s="156">
        <v>6838</v>
      </c>
      <c r="N47" s="157">
        <f t="shared" si="2"/>
        <v>13911</v>
      </c>
    </row>
    <row r="48" spans="2:18" ht="21.75" customHeight="1" x14ac:dyDescent="0.5">
      <c r="B48" s="83" t="s">
        <v>145</v>
      </c>
      <c r="C48" s="100">
        <v>7678</v>
      </c>
      <c r="D48" s="103">
        <v>7515</v>
      </c>
      <c r="E48" s="101">
        <f t="shared" si="1"/>
        <v>15193</v>
      </c>
      <c r="K48" s="155" t="s">
        <v>145</v>
      </c>
      <c r="L48" s="156">
        <v>7557</v>
      </c>
      <c r="M48" s="156">
        <v>7441</v>
      </c>
      <c r="N48" s="157">
        <f t="shared" si="2"/>
        <v>14998</v>
      </c>
    </row>
    <row r="49" spans="2:14" ht="21.75" customHeight="1" x14ac:dyDescent="0.5">
      <c r="B49" s="83" t="s">
        <v>146</v>
      </c>
      <c r="C49" s="100">
        <v>7294</v>
      </c>
      <c r="D49" s="103">
        <v>7501</v>
      </c>
      <c r="E49" s="101">
        <f t="shared" si="1"/>
        <v>14795</v>
      </c>
      <c r="K49" s="155" t="s">
        <v>146</v>
      </c>
      <c r="L49" s="156">
        <v>7374</v>
      </c>
      <c r="M49" s="156">
        <v>7526</v>
      </c>
      <c r="N49" s="157">
        <f t="shared" si="2"/>
        <v>14900</v>
      </c>
    </row>
    <row r="50" spans="2:14" ht="21.75" customHeight="1" x14ac:dyDescent="0.5">
      <c r="B50" s="83" t="s">
        <v>147</v>
      </c>
      <c r="C50" s="100">
        <v>7499</v>
      </c>
      <c r="D50" s="103">
        <v>8558</v>
      </c>
      <c r="E50" s="101">
        <f t="shared" si="1"/>
        <v>16057</v>
      </c>
      <c r="K50" s="155" t="s">
        <v>147</v>
      </c>
      <c r="L50" s="156">
        <v>7340</v>
      </c>
      <c r="M50" s="156">
        <v>8188</v>
      </c>
      <c r="N50" s="157">
        <f t="shared" si="2"/>
        <v>15528</v>
      </c>
    </row>
    <row r="51" spans="2:14" ht="21.75" customHeight="1" x14ac:dyDescent="0.5">
      <c r="B51" s="75" t="s">
        <v>148</v>
      </c>
      <c r="C51" s="100">
        <v>8221</v>
      </c>
      <c r="D51" s="100">
        <v>9781</v>
      </c>
      <c r="E51" s="101">
        <f t="shared" si="1"/>
        <v>18002</v>
      </c>
      <c r="K51" s="155" t="s">
        <v>148</v>
      </c>
      <c r="L51" s="156">
        <v>8019</v>
      </c>
      <c r="M51" s="156">
        <v>9586</v>
      </c>
      <c r="N51" s="157">
        <f t="shared" si="2"/>
        <v>17605</v>
      </c>
    </row>
    <row r="52" spans="2:14" ht="21.75" customHeight="1" x14ac:dyDescent="0.5">
      <c r="B52" s="75" t="s">
        <v>149</v>
      </c>
      <c r="C52" s="100">
        <v>7358</v>
      </c>
      <c r="D52" s="100">
        <v>9151</v>
      </c>
      <c r="E52" s="101">
        <f t="shared" si="1"/>
        <v>16509</v>
      </c>
      <c r="K52" s="155" t="s">
        <v>149</v>
      </c>
      <c r="L52" s="156">
        <v>7684</v>
      </c>
      <c r="M52" s="156">
        <v>9392</v>
      </c>
      <c r="N52" s="157">
        <f t="shared" si="2"/>
        <v>17076</v>
      </c>
    </row>
    <row r="53" spans="2:14" ht="21.75" customHeight="1" x14ac:dyDescent="0.5">
      <c r="B53" s="75" t="s">
        <v>151</v>
      </c>
      <c r="C53" s="100">
        <v>5746</v>
      </c>
      <c r="D53" s="100">
        <v>7350</v>
      </c>
      <c r="E53" s="101">
        <f t="shared" si="1"/>
        <v>13096</v>
      </c>
      <c r="K53" s="155" t="s">
        <v>151</v>
      </c>
      <c r="L53" s="156">
        <v>5792</v>
      </c>
      <c r="M53" s="156">
        <v>7560</v>
      </c>
      <c r="N53" s="157">
        <f t="shared" si="2"/>
        <v>13352</v>
      </c>
    </row>
    <row r="54" spans="2:14" ht="21.75" customHeight="1" x14ac:dyDescent="0.5">
      <c r="B54" s="75" t="s">
        <v>152</v>
      </c>
      <c r="C54" s="100">
        <v>4802</v>
      </c>
      <c r="D54" s="100">
        <v>6379</v>
      </c>
      <c r="E54" s="101">
        <f t="shared" si="1"/>
        <v>11181</v>
      </c>
      <c r="K54" s="155" t="s">
        <v>152</v>
      </c>
      <c r="L54" s="156">
        <v>4986</v>
      </c>
      <c r="M54" s="156">
        <v>6595</v>
      </c>
      <c r="N54" s="157">
        <f t="shared" si="2"/>
        <v>11581</v>
      </c>
    </row>
    <row r="55" spans="2:14" ht="21.75" customHeight="1" x14ac:dyDescent="0.5">
      <c r="B55" s="75" t="s">
        <v>153</v>
      </c>
      <c r="C55" s="100">
        <v>3191</v>
      </c>
      <c r="D55" s="100">
        <v>4246</v>
      </c>
      <c r="E55" s="101">
        <f t="shared" si="1"/>
        <v>7437</v>
      </c>
      <c r="K55" s="155" t="s">
        <v>153</v>
      </c>
      <c r="L55" s="156">
        <v>3377</v>
      </c>
      <c r="M55" s="156">
        <v>4550</v>
      </c>
      <c r="N55" s="157">
        <f t="shared" si="2"/>
        <v>7927</v>
      </c>
    </row>
    <row r="56" spans="2:14" ht="21.75" customHeight="1" x14ac:dyDescent="0.5">
      <c r="B56" s="75" t="s">
        <v>154</v>
      </c>
      <c r="C56" s="100">
        <v>2500</v>
      </c>
      <c r="D56" s="100">
        <v>3641</v>
      </c>
      <c r="E56" s="101">
        <f t="shared" si="1"/>
        <v>6141</v>
      </c>
      <c r="K56" s="155" t="s">
        <v>154</v>
      </c>
      <c r="L56" s="156">
        <v>2472</v>
      </c>
      <c r="M56" s="156">
        <v>3532</v>
      </c>
      <c r="N56" s="157">
        <f t="shared" si="2"/>
        <v>6004</v>
      </c>
    </row>
    <row r="57" spans="2:14" ht="21.75" customHeight="1" x14ac:dyDescent="0.5">
      <c r="B57" s="75" t="s">
        <v>179</v>
      </c>
      <c r="C57" s="100">
        <v>1750</v>
      </c>
      <c r="D57" s="100">
        <v>2686</v>
      </c>
      <c r="E57" s="101">
        <f t="shared" si="1"/>
        <v>4436</v>
      </c>
      <c r="K57" s="155" t="s">
        <v>179</v>
      </c>
      <c r="L57" s="156">
        <v>1845</v>
      </c>
      <c r="M57" s="156">
        <v>2838</v>
      </c>
      <c r="N57" s="157">
        <f t="shared" si="2"/>
        <v>4683</v>
      </c>
    </row>
    <row r="58" spans="2:14" ht="21.75" customHeight="1" x14ac:dyDescent="0.5">
      <c r="B58" s="75" t="s">
        <v>180</v>
      </c>
      <c r="C58" s="100">
        <v>739</v>
      </c>
      <c r="D58" s="100">
        <v>1448</v>
      </c>
      <c r="E58" s="101">
        <f t="shared" si="1"/>
        <v>2187</v>
      </c>
      <c r="K58" s="155" t="s">
        <v>180</v>
      </c>
      <c r="L58" s="156">
        <v>812</v>
      </c>
      <c r="M58" s="156">
        <v>1500</v>
      </c>
      <c r="N58" s="157">
        <f t="shared" si="2"/>
        <v>2312</v>
      </c>
    </row>
    <row r="59" spans="2:14" ht="21.75" customHeight="1" x14ac:dyDescent="0.5">
      <c r="B59" s="75" t="s">
        <v>181</v>
      </c>
      <c r="C59" s="100">
        <v>272</v>
      </c>
      <c r="D59" s="100">
        <v>506</v>
      </c>
      <c r="E59" s="101">
        <f t="shared" si="1"/>
        <v>778</v>
      </c>
      <c r="K59" s="155" t="s">
        <v>181</v>
      </c>
      <c r="L59" s="156">
        <v>287</v>
      </c>
      <c r="M59" s="156">
        <v>581</v>
      </c>
      <c r="N59" s="157">
        <f t="shared" si="2"/>
        <v>868</v>
      </c>
    </row>
    <row r="60" spans="2:14" ht="21.75" customHeight="1" x14ac:dyDescent="0.5">
      <c r="B60" s="75" t="s">
        <v>182</v>
      </c>
      <c r="C60" s="100">
        <v>52</v>
      </c>
      <c r="D60" s="100">
        <v>132</v>
      </c>
      <c r="E60" s="101">
        <f t="shared" si="1"/>
        <v>184</v>
      </c>
      <c r="K60" s="155" t="s">
        <v>182</v>
      </c>
      <c r="L60" s="156">
        <v>68</v>
      </c>
      <c r="M60" s="156">
        <v>137</v>
      </c>
      <c r="N60" s="157">
        <f t="shared" si="2"/>
        <v>205</v>
      </c>
    </row>
    <row r="61" spans="2:14" ht="21.75" customHeight="1" x14ac:dyDescent="0.5">
      <c r="B61" s="75" t="s">
        <v>183</v>
      </c>
      <c r="C61" s="100">
        <v>10</v>
      </c>
      <c r="D61" s="100">
        <v>18</v>
      </c>
      <c r="E61" s="101">
        <f t="shared" si="1"/>
        <v>28</v>
      </c>
      <c r="K61" s="155" t="s">
        <v>183</v>
      </c>
      <c r="L61" s="156">
        <v>11</v>
      </c>
      <c r="M61" s="156">
        <v>19</v>
      </c>
      <c r="N61" s="157">
        <f t="shared" si="2"/>
        <v>30</v>
      </c>
    </row>
    <row r="62" spans="2:14" ht="21.75" customHeight="1" x14ac:dyDescent="0.5">
      <c r="B62" s="75" t="s">
        <v>184</v>
      </c>
      <c r="C62" s="100">
        <f t="shared" ref="C62:E62" si="3">SUM(C40:C61)</f>
        <v>100105</v>
      </c>
      <c r="D62" s="100">
        <f t="shared" si="3"/>
        <v>109958</v>
      </c>
      <c r="E62" s="105">
        <f t="shared" si="3"/>
        <v>210063</v>
      </c>
      <c r="K62" s="75" t="s">
        <v>184</v>
      </c>
      <c r="L62" s="100">
        <f t="shared" ref="L62:N62" si="4">SUM(L40:L61)</f>
        <v>99745</v>
      </c>
      <c r="M62" s="100">
        <f t="shared" si="4"/>
        <v>109699</v>
      </c>
      <c r="N62" s="105">
        <f t="shared" si="4"/>
        <v>209444</v>
      </c>
    </row>
    <row r="63" spans="2:14" ht="21.75" customHeight="1" x14ac:dyDescent="0.5">
      <c r="B63" s="94" t="s">
        <v>190</v>
      </c>
      <c r="C63" s="93"/>
      <c r="D63" s="93"/>
      <c r="E63" s="93"/>
      <c r="K63" s="94" t="s">
        <v>190</v>
      </c>
      <c r="L63" s="93"/>
      <c r="M63" s="93"/>
      <c r="N63" s="93"/>
    </row>
    <row r="64" spans="2:14" ht="21.75" customHeight="1" x14ac:dyDescent="0.5">
      <c r="B64" s="94" t="s">
        <v>191</v>
      </c>
      <c r="C64" s="94"/>
      <c r="D64" s="94"/>
      <c r="E64" s="94"/>
      <c r="K64" s="94" t="s">
        <v>191</v>
      </c>
      <c r="L64" s="94"/>
      <c r="M64" s="94"/>
      <c r="N64" s="94"/>
    </row>
    <row r="65" spans="2:5" ht="21.75" customHeight="1" x14ac:dyDescent="0.5">
      <c r="B65" s="68"/>
      <c r="C65" s="68"/>
      <c r="D65" s="68"/>
      <c r="E65" s="68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1"/>
  <sheetViews>
    <sheetView workbookViewId="0">
      <selection activeCell="C12" sqref="C12"/>
    </sheetView>
  </sheetViews>
  <sheetFormatPr defaultRowHeight="21.75" x14ac:dyDescent="0.5"/>
  <cols>
    <col min="1" max="2" width="9.85546875" style="1" customWidth="1"/>
    <col min="3" max="4" width="19.140625" style="1" customWidth="1"/>
    <col min="5" max="5" width="25.140625" style="1" customWidth="1"/>
    <col min="6" max="6" width="6.42578125" style="1" customWidth="1"/>
    <col min="7" max="256" width="9.140625" style="1"/>
    <col min="257" max="257" width="5.5703125" style="1" customWidth="1"/>
    <col min="258" max="258" width="23.7109375" style="1" customWidth="1"/>
    <col min="259" max="259" width="13.85546875" style="1" customWidth="1"/>
    <col min="260" max="260" width="18.42578125" style="1" customWidth="1"/>
    <col min="261" max="261" width="14.85546875" style="1" customWidth="1"/>
    <col min="262" max="262" width="3.5703125" style="1" customWidth="1"/>
    <col min="263" max="512" width="9.140625" style="1"/>
    <col min="513" max="513" width="5.5703125" style="1" customWidth="1"/>
    <col min="514" max="514" width="23.7109375" style="1" customWidth="1"/>
    <col min="515" max="515" width="13.85546875" style="1" customWidth="1"/>
    <col min="516" max="516" width="18.42578125" style="1" customWidth="1"/>
    <col min="517" max="517" width="14.85546875" style="1" customWidth="1"/>
    <col min="518" max="518" width="3.5703125" style="1" customWidth="1"/>
    <col min="519" max="768" width="9.140625" style="1"/>
    <col min="769" max="769" width="5.5703125" style="1" customWidth="1"/>
    <col min="770" max="770" width="23.7109375" style="1" customWidth="1"/>
    <col min="771" max="771" width="13.85546875" style="1" customWidth="1"/>
    <col min="772" max="772" width="18.42578125" style="1" customWidth="1"/>
    <col min="773" max="773" width="14.85546875" style="1" customWidth="1"/>
    <col min="774" max="774" width="3.5703125" style="1" customWidth="1"/>
    <col min="775" max="1024" width="9.140625" style="1"/>
    <col min="1025" max="1025" width="5.5703125" style="1" customWidth="1"/>
    <col min="1026" max="1026" width="23.7109375" style="1" customWidth="1"/>
    <col min="1027" max="1027" width="13.85546875" style="1" customWidth="1"/>
    <col min="1028" max="1028" width="18.42578125" style="1" customWidth="1"/>
    <col min="1029" max="1029" width="14.85546875" style="1" customWidth="1"/>
    <col min="1030" max="1030" width="3.5703125" style="1" customWidth="1"/>
    <col min="1031" max="1280" width="9.140625" style="1"/>
    <col min="1281" max="1281" width="5.5703125" style="1" customWidth="1"/>
    <col min="1282" max="1282" width="23.7109375" style="1" customWidth="1"/>
    <col min="1283" max="1283" width="13.85546875" style="1" customWidth="1"/>
    <col min="1284" max="1284" width="18.42578125" style="1" customWidth="1"/>
    <col min="1285" max="1285" width="14.85546875" style="1" customWidth="1"/>
    <col min="1286" max="1286" width="3.5703125" style="1" customWidth="1"/>
    <col min="1287" max="1536" width="9.140625" style="1"/>
    <col min="1537" max="1537" width="5.5703125" style="1" customWidth="1"/>
    <col min="1538" max="1538" width="23.7109375" style="1" customWidth="1"/>
    <col min="1539" max="1539" width="13.85546875" style="1" customWidth="1"/>
    <col min="1540" max="1540" width="18.42578125" style="1" customWidth="1"/>
    <col min="1541" max="1541" width="14.85546875" style="1" customWidth="1"/>
    <col min="1542" max="1542" width="3.5703125" style="1" customWidth="1"/>
    <col min="1543" max="1792" width="9.140625" style="1"/>
    <col min="1793" max="1793" width="5.5703125" style="1" customWidth="1"/>
    <col min="1794" max="1794" width="23.7109375" style="1" customWidth="1"/>
    <col min="1795" max="1795" width="13.85546875" style="1" customWidth="1"/>
    <col min="1796" max="1796" width="18.42578125" style="1" customWidth="1"/>
    <col min="1797" max="1797" width="14.85546875" style="1" customWidth="1"/>
    <col min="1798" max="1798" width="3.5703125" style="1" customWidth="1"/>
    <col min="1799" max="2048" width="9.140625" style="1"/>
    <col min="2049" max="2049" width="5.5703125" style="1" customWidth="1"/>
    <col min="2050" max="2050" width="23.7109375" style="1" customWidth="1"/>
    <col min="2051" max="2051" width="13.85546875" style="1" customWidth="1"/>
    <col min="2052" max="2052" width="18.42578125" style="1" customWidth="1"/>
    <col min="2053" max="2053" width="14.85546875" style="1" customWidth="1"/>
    <col min="2054" max="2054" width="3.5703125" style="1" customWidth="1"/>
    <col min="2055" max="2304" width="9.140625" style="1"/>
    <col min="2305" max="2305" width="5.5703125" style="1" customWidth="1"/>
    <col min="2306" max="2306" width="23.7109375" style="1" customWidth="1"/>
    <col min="2307" max="2307" width="13.85546875" style="1" customWidth="1"/>
    <col min="2308" max="2308" width="18.42578125" style="1" customWidth="1"/>
    <col min="2309" max="2309" width="14.85546875" style="1" customWidth="1"/>
    <col min="2310" max="2310" width="3.5703125" style="1" customWidth="1"/>
    <col min="2311" max="2560" width="9.140625" style="1"/>
    <col min="2561" max="2561" width="5.5703125" style="1" customWidth="1"/>
    <col min="2562" max="2562" width="23.7109375" style="1" customWidth="1"/>
    <col min="2563" max="2563" width="13.85546875" style="1" customWidth="1"/>
    <col min="2564" max="2564" width="18.42578125" style="1" customWidth="1"/>
    <col min="2565" max="2565" width="14.85546875" style="1" customWidth="1"/>
    <col min="2566" max="2566" width="3.5703125" style="1" customWidth="1"/>
    <col min="2567" max="2816" width="9.140625" style="1"/>
    <col min="2817" max="2817" width="5.5703125" style="1" customWidth="1"/>
    <col min="2818" max="2818" width="23.7109375" style="1" customWidth="1"/>
    <col min="2819" max="2819" width="13.85546875" style="1" customWidth="1"/>
    <col min="2820" max="2820" width="18.42578125" style="1" customWidth="1"/>
    <col min="2821" max="2821" width="14.85546875" style="1" customWidth="1"/>
    <col min="2822" max="2822" width="3.5703125" style="1" customWidth="1"/>
    <col min="2823" max="3072" width="9.140625" style="1"/>
    <col min="3073" max="3073" width="5.5703125" style="1" customWidth="1"/>
    <col min="3074" max="3074" width="23.7109375" style="1" customWidth="1"/>
    <col min="3075" max="3075" width="13.85546875" style="1" customWidth="1"/>
    <col min="3076" max="3076" width="18.42578125" style="1" customWidth="1"/>
    <col min="3077" max="3077" width="14.85546875" style="1" customWidth="1"/>
    <col min="3078" max="3078" width="3.5703125" style="1" customWidth="1"/>
    <col min="3079" max="3328" width="9.140625" style="1"/>
    <col min="3329" max="3329" width="5.5703125" style="1" customWidth="1"/>
    <col min="3330" max="3330" width="23.7109375" style="1" customWidth="1"/>
    <col min="3331" max="3331" width="13.85546875" style="1" customWidth="1"/>
    <col min="3332" max="3332" width="18.42578125" style="1" customWidth="1"/>
    <col min="3333" max="3333" width="14.85546875" style="1" customWidth="1"/>
    <col min="3334" max="3334" width="3.5703125" style="1" customWidth="1"/>
    <col min="3335" max="3584" width="9.140625" style="1"/>
    <col min="3585" max="3585" width="5.5703125" style="1" customWidth="1"/>
    <col min="3586" max="3586" width="23.7109375" style="1" customWidth="1"/>
    <col min="3587" max="3587" width="13.85546875" style="1" customWidth="1"/>
    <col min="3588" max="3588" width="18.42578125" style="1" customWidth="1"/>
    <col min="3589" max="3589" width="14.85546875" style="1" customWidth="1"/>
    <col min="3590" max="3590" width="3.5703125" style="1" customWidth="1"/>
    <col min="3591" max="3840" width="9.140625" style="1"/>
    <col min="3841" max="3841" width="5.5703125" style="1" customWidth="1"/>
    <col min="3842" max="3842" width="23.7109375" style="1" customWidth="1"/>
    <col min="3843" max="3843" width="13.85546875" style="1" customWidth="1"/>
    <col min="3844" max="3844" width="18.42578125" style="1" customWidth="1"/>
    <col min="3845" max="3845" width="14.85546875" style="1" customWidth="1"/>
    <col min="3846" max="3846" width="3.5703125" style="1" customWidth="1"/>
    <col min="3847" max="4096" width="9.140625" style="1"/>
    <col min="4097" max="4097" width="5.5703125" style="1" customWidth="1"/>
    <col min="4098" max="4098" width="23.7109375" style="1" customWidth="1"/>
    <col min="4099" max="4099" width="13.85546875" style="1" customWidth="1"/>
    <col min="4100" max="4100" width="18.42578125" style="1" customWidth="1"/>
    <col min="4101" max="4101" width="14.85546875" style="1" customWidth="1"/>
    <col min="4102" max="4102" width="3.5703125" style="1" customWidth="1"/>
    <col min="4103" max="4352" width="9.140625" style="1"/>
    <col min="4353" max="4353" width="5.5703125" style="1" customWidth="1"/>
    <col min="4354" max="4354" width="23.7109375" style="1" customWidth="1"/>
    <col min="4355" max="4355" width="13.85546875" style="1" customWidth="1"/>
    <col min="4356" max="4356" width="18.42578125" style="1" customWidth="1"/>
    <col min="4357" max="4357" width="14.85546875" style="1" customWidth="1"/>
    <col min="4358" max="4358" width="3.5703125" style="1" customWidth="1"/>
    <col min="4359" max="4608" width="9.140625" style="1"/>
    <col min="4609" max="4609" width="5.5703125" style="1" customWidth="1"/>
    <col min="4610" max="4610" width="23.7109375" style="1" customWidth="1"/>
    <col min="4611" max="4611" width="13.85546875" style="1" customWidth="1"/>
    <col min="4612" max="4612" width="18.42578125" style="1" customWidth="1"/>
    <col min="4613" max="4613" width="14.85546875" style="1" customWidth="1"/>
    <col min="4614" max="4614" width="3.5703125" style="1" customWidth="1"/>
    <col min="4615" max="4864" width="9.140625" style="1"/>
    <col min="4865" max="4865" width="5.5703125" style="1" customWidth="1"/>
    <col min="4866" max="4866" width="23.7109375" style="1" customWidth="1"/>
    <col min="4867" max="4867" width="13.85546875" style="1" customWidth="1"/>
    <col min="4868" max="4868" width="18.42578125" style="1" customWidth="1"/>
    <col min="4869" max="4869" width="14.85546875" style="1" customWidth="1"/>
    <col min="4870" max="4870" width="3.5703125" style="1" customWidth="1"/>
    <col min="4871" max="5120" width="9.140625" style="1"/>
    <col min="5121" max="5121" width="5.5703125" style="1" customWidth="1"/>
    <col min="5122" max="5122" width="23.7109375" style="1" customWidth="1"/>
    <col min="5123" max="5123" width="13.85546875" style="1" customWidth="1"/>
    <col min="5124" max="5124" width="18.42578125" style="1" customWidth="1"/>
    <col min="5125" max="5125" width="14.85546875" style="1" customWidth="1"/>
    <col min="5126" max="5126" width="3.5703125" style="1" customWidth="1"/>
    <col min="5127" max="5376" width="9.140625" style="1"/>
    <col min="5377" max="5377" width="5.5703125" style="1" customWidth="1"/>
    <col min="5378" max="5378" width="23.7109375" style="1" customWidth="1"/>
    <col min="5379" max="5379" width="13.85546875" style="1" customWidth="1"/>
    <col min="5380" max="5380" width="18.42578125" style="1" customWidth="1"/>
    <col min="5381" max="5381" width="14.85546875" style="1" customWidth="1"/>
    <col min="5382" max="5382" width="3.5703125" style="1" customWidth="1"/>
    <col min="5383" max="5632" width="9.140625" style="1"/>
    <col min="5633" max="5633" width="5.5703125" style="1" customWidth="1"/>
    <col min="5634" max="5634" width="23.7109375" style="1" customWidth="1"/>
    <col min="5635" max="5635" width="13.85546875" style="1" customWidth="1"/>
    <col min="5636" max="5636" width="18.42578125" style="1" customWidth="1"/>
    <col min="5637" max="5637" width="14.85546875" style="1" customWidth="1"/>
    <col min="5638" max="5638" width="3.5703125" style="1" customWidth="1"/>
    <col min="5639" max="5888" width="9.140625" style="1"/>
    <col min="5889" max="5889" width="5.5703125" style="1" customWidth="1"/>
    <col min="5890" max="5890" width="23.7109375" style="1" customWidth="1"/>
    <col min="5891" max="5891" width="13.85546875" style="1" customWidth="1"/>
    <col min="5892" max="5892" width="18.42578125" style="1" customWidth="1"/>
    <col min="5893" max="5893" width="14.85546875" style="1" customWidth="1"/>
    <col min="5894" max="5894" width="3.5703125" style="1" customWidth="1"/>
    <col min="5895" max="6144" width="9.140625" style="1"/>
    <col min="6145" max="6145" width="5.5703125" style="1" customWidth="1"/>
    <col min="6146" max="6146" width="23.7109375" style="1" customWidth="1"/>
    <col min="6147" max="6147" width="13.85546875" style="1" customWidth="1"/>
    <col min="6148" max="6148" width="18.42578125" style="1" customWidth="1"/>
    <col min="6149" max="6149" width="14.85546875" style="1" customWidth="1"/>
    <col min="6150" max="6150" width="3.5703125" style="1" customWidth="1"/>
    <col min="6151" max="6400" width="9.140625" style="1"/>
    <col min="6401" max="6401" width="5.5703125" style="1" customWidth="1"/>
    <col min="6402" max="6402" width="23.7109375" style="1" customWidth="1"/>
    <col min="6403" max="6403" width="13.85546875" style="1" customWidth="1"/>
    <col min="6404" max="6404" width="18.42578125" style="1" customWidth="1"/>
    <col min="6405" max="6405" width="14.85546875" style="1" customWidth="1"/>
    <col min="6406" max="6406" width="3.5703125" style="1" customWidth="1"/>
    <col min="6407" max="6656" width="9.140625" style="1"/>
    <col min="6657" max="6657" width="5.5703125" style="1" customWidth="1"/>
    <col min="6658" max="6658" width="23.7109375" style="1" customWidth="1"/>
    <col min="6659" max="6659" width="13.85546875" style="1" customWidth="1"/>
    <col min="6660" max="6660" width="18.42578125" style="1" customWidth="1"/>
    <col min="6661" max="6661" width="14.85546875" style="1" customWidth="1"/>
    <col min="6662" max="6662" width="3.5703125" style="1" customWidth="1"/>
    <col min="6663" max="6912" width="9.140625" style="1"/>
    <col min="6913" max="6913" width="5.5703125" style="1" customWidth="1"/>
    <col min="6914" max="6914" width="23.7109375" style="1" customWidth="1"/>
    <col min="6915" max="6915" width="13.85546875" style="1" customWidth="1"/>
    <col min="6916" max="6916" width="18.42578125" style="1" customWidth="1"/>
    <col min="6917" max="6917" width="14.85546875" style="1" customWidth="1"/>
    <col min="6918" max="6918" width="3.5703125" style="1" customWidth="1"/>
    <col min="6919" max="7168" width="9.140625" style="1"/>
    <col min="7169" max="7169" width="5.5703125" style="1" customWidth="1"/>
    <col min="7170" max="7170" width="23.7109375" style="1" customWidth="1"/>
    <col min="7171" max="7171" width="13.85546875" style="1" customWidth="1"/>
    <col min="7172" max="7172" width="18.42578125" style="1" customWidth="1"/>
    <col min="7173" max="7173" width="14.85546875" style="1" customWidth="1"/>
    <col min="7174" max="7174" width="3.5703125" style="1" customWidth="1"/>
    <col min="7175" max="7424" width="9.140625" style="1"/>
    <col min="7425" max="7425" width="5.5703125" style="1" customWidth="1"/>
    <col min="7426" max="7426" width="23.7109375" style="1" customWidth="1"/>
    <col min="7427" max="7427" width="13.85546875" style="1" customWidth="1"/>
    <col min="7428" max="7428" width="18.42578125" style="1" customWidth="1"/>
    <col min="7429" max="7429" width="14.85546875" style="1" customWidth="1"/>
    <col min="7430" max="7430" width="3.5703125" style="1" customWidth="1"/>
    <col min="7431" max="7680" width="9.140625" style="1"/>
    <col min="7681" max="7681" width="5.5703125" style="1" customWidth="1"/>
    <col min="7682" max="7682" width="23.7109375" style="1" customWidth="1"/>
    <col min="7683" max="7683" width="13.85546875" style="1" customWidth="1"/>
    <col min="7684" max="7684" width="18.42578125" style="1" customWidth="1"/>
    <col min="7685" max="7685" width="14.85546875" style="1" customWidth="1"/>
    <col min="7686" max="7686" width="3.5703125" style="1" customWidth="1"/>
    <col min="7687" max="7936" width="9.140625" style="1"/>
    <col min="7937" max="7937" width="5.5703125" style="1" customWidth="1"/>
    <col min="7938" max="7938" width="23.7109375" style="1" customWidth="1"/>
    <col min="7939" max="7939" width="13.85546875" style="1" customWidth="1"/>
    <col min="7940" max="7940" width="18.42578125" style="1" customWidth="1"/>
    <col min="7941" max="7941" width="14.85546875" style="1" customWidth="1"/>
    <col min="7942" max="7942" width="3.5703125" style="1" customWidth="1"/>
    <col min="7943" max="8192" width="9.140625" style="1"/>
    <col min="8193" max="8193" width="5.5703125" style="1" customWidth="1"/>
    <col min="8194" max="8194" width="23.7109375" style="1" customWidth="1"/>
    <col min="8195" max="8195" width="13.85546875" style="1" customWidth="1"/>
    <col min="8196" max="8196" width="18.42578125" style="1" customWidth="1"/>
    <col min="8197" max="8197" width="14.85546875" style="1" customWidth="1"/>
    <col min="8198" max="8198" width="3.5703125" style="1" customWidth="1"/>
    <col min="8199" max="8448" width="9.140625" style="1"/>
    <col min="8449" max="8449" width="5.5703125" style="1" customWidth="1"/>
    <col min="8450" max="8450" width="23.7109375" style="1" customWidth="1"/>
    <col min="8451" max="8451" width="13.85546875" style="1" customWidth="1"/>
    <col min="8452" max="8452" width="18.42578125" style="1" customWidth="1"/>
    <col min="8453" max="8453" width="14.85546875" style="1" customWidth="1"/>
    <col min="8454" max="8454" width="3.5703125" style="1" customWidth="1"/>
    <col min="8455" max="8704" width="9.140625" style="1"/>
    <col min="8705" max="8705" width="5.5703125" style="1" customWidth="1"/>
    <col min="8706" max="8706" width="23.7109375" style="1" customWidth="1"/>
    <col min="8707" max="8707" width="13.85546875" style="1" customWidth="1"/>
    <col min="8708" max="8708" width="18.42578125" style="1" customWidth="1"/>
    <col min="8709" max="8709" width="14.85546875" style="1" customWidth="1"/>
    <col min="8710" max="8710" width="3.5703125" style="1" customWidth="1"/>
    <col min="8711" max="8960" width="9.140625" style="1"/>
    <col min="8961" max="8961" width="5.5703125" style="1" customWidth="1"/>
    <col min="8962" max="8962" width="23.7109375" style="1" customWidth="1"/>
    <col min="8963" max="8963" width="13.85546875" style="1" customWidth="1"/>
    <col min="8964" max="8964" width="18.42578125" style="1" customWidth="1"/>
    <col min="8965" max="8965" width="14.85546875" style="1" customWidth="1"/>
    <col min="8966" max="8966" width="3.5703125" style="1" customWidth="1"/>
    <col min="8967" max="9216" width="9.140625" style="1"/>
    <col min="9217" max="9217" width="5.5703125" style="1" customWidth="1"/>
    <col min="9218" max="9218" width="23.7109375" style="1" customWidth="1"/>
    <col min="9219" max="9219" width="13.85546875" style="1" customWidth="1"/>
    <col min="9220" max="9220" width="18.42578125" style="1" customWidth="1"/>
    <col min="9221" max="9221" width="14.85546875" style="1" customWidth="1"/>
    <col min="9222" max="9222" width="3.5703125" style="1" customWidth="1"/>
    <col min="9223" max="9472" width="9.140625" style="1"/>
    <col min="9473" max="9473" width="5.5703125" style="1" customWidth="1"/>
    <col min="9474" max="9474" width="23.7109375" style="1" customWidth="1"/>
    <col min="9475" max="9475" width="13.85546875" style="1" customWidth="1"/>
    <col min="9476" max="9476" width="18.42578125" style="1" customWidth="1"/>
    <col min="9477" max="9477" width="14.85546875" style="1" customWidth="1"/>
    <col min="9478" max="9478" width="3.5703125" style="1" customWidth="1"/>
    <col min="9479" max="9728" width="9.140625" style="1"/>
    <col min="9729" max="9729" width="5.5703125" style="1" customWidth="1"/>
    <col min="9730" max="9730" width="23.7109375" style="1" customWidth="1"/>
    <col min="9731" max="9731" width="13.85546875" style="1" customWidth="1"/>
    <col min="9732" max="9732" width="18.42578125" style="1" customWidth="1"/>
    <col min="9733" max="9733" width="14.85546875" style="1" customWidth="1"/>
    <col min="9734" max="9734" width="3.5703125" style="1" customWidth="1"/>
    <col min="9735" max="9984" width="9.140625" style="1"/>
    <col min="9985" max="9985" width="5.5703125" style="1" customWidth="1"/>
    <col min="9986" max="9986" width="23.7109375" style="1" customWidth="1"/>
    <col min="9987" max="9987" width="13.85546875" style="1" customWidth="1"/>
    <col min="9988" max="9988" width="18.42578125" style="1" customWidth="1"/>
    <col min="9989" max="9989" width="14.85546875" style="1" customWidth="1"/>
    <col min="9990" max="9990" width="3.5703125" style="1" customWidth="1"/>
    <col min="9991" max="10240" width="9.140625" style="1"/>
    <col min="10241" max="10241" width="5.5703125" style="1" customWidth="1"/>
    <col min="10242" max="10242" width="23.7109375" style="1" customWidth="1"/>
    <col min="10243" max="10243" width="13.85546875" style="1" customWidth="1"/>
    <col min="10244" max="10244" width="18.42578125" style="1" customWidth="1"/>
    <col min="10245" max="10245" width="14.85546875" style="1" customWidth="1"/>
    <col min="10246" max="10246" width="3.5703125" style="1" customWidth="1"/>
    <col min="10247" max="10496" width="9.140625" style="1"/>
    <col min="10497" max="10497" width="5.5703125" style="1" customWidth="1"/>
    <col min="10498" max="10498" width="23.7109375" style="1" customWidth="1"/>
    <col min="10499" max="10499" width="13.85546875" style="1" customWidth="1"/>
    <col min="10500" max="10500" width="18.42578125" style="1" customWidth="1"/>
    <col min="10501" max="10501" width="14.85546875" style="1" customWidth="1"/>
    <col min="10502" max="10502" width="3.5703125" style="1" customWidth="1"/>
    <col min="10503" max="10752" width="9.140625" style="1"/>
    <col min="10753" max="10753" width="5.5703125" style="1" customWidth="1"/>
    <col min="10754" max="10754" width="23.7109375" style="1" customWidth="1"/>
    <col min="10755" max="10755" width="13.85546875" style="1" customWidth="1"/>
    <col min="10756" max="10756" width="18.42578125" style="1" customWidth="1"/>
    <col min="10757" max="10757" width="14.85546875" style="1" customWidth="1"/>
    <col min="10758" max="10758" width="3.5703125" style="1" customWidth="1"/>
    <col min="10759" max="11008" width="9.140625" style="1"/>
    <col min="11009" max="11009" width="5.5703125" style="1" customWidth="1"/>
    <col min="11010" max="11010" width="23.7109375" style="1" customWidth="1"/>
    <col min="11011" max="11011" width="13.85546875" style="1" customWidth="1"/>
    <col min="11012" max="11012" width="18.42578125" style="1" customWidth="1"/>
    <col min="11013" max="11013" width="14.85546875" style="1" customWidth="1"/>
    <col min="11014" max="11014" width="3.5703125" style="1" customWidth="1"/>
    <col min="11015" max="11264" width="9.140625" style="1"/>
    <col min="11265" max="11265" width="5.5703125" style="1" customWidth="1"/>
    <col min="11266" max="11266" width="23.7109375" style="1" customWidth="1"/>
    <col min="11267" max="11267" width="13.85546875" style="1" customWidth="1"/>
    <col min="11268" max="11268" width="18.42578125" style="1" customWidth="1"/>
    <col min="11269" max="11269" width="14.85546875" style="1" customWidth="1"/>
    <col min="11270" max="11270" width="3.5703125" style="1" customWidth="1"/>
    <col min="11271" max="11520" width="9.140625" style="1"/>
    <col min="11521" max="11521" width="5.5703125" style="1" customWidth="1"/>
    <col min="11522" max="11522" width="23.7109375" style="1" customWidth="1"/>
    <col min="11523" max="11523" width="13.85546875" style="1" customWidth="1"/>
    <col min="11524" max="11524" width="18.42578125" style="1" customWidth="1"/>
    <col min="11525" max="11525" width="14.85546875" style="1" customWidth="1"/>
    <col min="11526" max="11526" width="3.5703125" style="1" customWidth="1"/>
    <col min="11527" max="11776" width="9.140625" style="1"/>
    <col min="11777" max="11777" width="5.5703125" style="1" customWidth="1"/>
    <col min="11778" max="11778" width="23.7109375" style="1" customWidth="1"/>
    <col min="11779" max="11779" width="13.85546875" style="1" customWidth="1"/>
    <col min="11780" max="11780" width="18.42578125" style="1" customWidth="1"/>
    <col min="11781" max="11781" width="14.85546875" style="1" customWidth="1"/>
    <col min="11782" max="11782" width="3.5703125" style="1" customWidth="1"/>
    <col min="11783" max="12032" width="9.140625" style="1"/>
    <col min="12033" max="12033" width="5.5703125" style="1" customWidth="1"/>
    <col min="12034" max="12034" width="23.7109375" style="1" customWidth="1"/>
    <col min="12035" max="12035" width="13.85546875" style="1" customWidth="1"/>
    <col min="12036" max="12036" width="18.42578125" style="1" customWidth="1"/>
    <col min="12037" max="12037" width="14.85546875" style="1" customWidth="1"/>
    <col min="12038" max="12038" width="3.5703125" style="1" customWidth="1"/>
    <col min="12039" max="12288" width="9.140625" style="1"/>
    <col min="12289" max="12289" width="5.5703125" style="1" customWidth="1"/>
    <col min="12290" max="12290" width="23.7109375" style="1" customWidth="1"/>
    <col min="12291" max="12291" width="13.85546875" style="1" customWidth="1"/>
    <col min="12292" max="12292" width="18.42578125" style="1" customWidth="1"/>
    <col min="12293" max="12293" width="14.85546875" style="1" customWidth="1"/>
    <col min="12294" max="12294" width="3.5703125" style="1" customWidth="1"/>
    <col min="12295" max="12544" width="9.140625" style="1"/>
    <col min="12545" max="12545" width="5.5703125" style="1" customWidth="1"/>
    <col min="12546" max="12546" width="23.7109375" style="1" customWidth="1"/>
    <col min="12547" max="12547" width="13.85546875" style="1" customWidth="1"/>
    <col min="12548" max="12548" width="18.42578125" style="1" customWidth="1"/>
    <col min="12549" max="12549" width="14.85546875" style="1" customWidth="1"/>
    <col min="12550" max="12550" width="3.5703125" style="1" customWidth="1"/>
    <col min="12551" max="12800" width="9.140625" style="1"/>
    <col min="12801" max="12801" width="5.5703125" style="1" customWidth="1"/>
    <col min="12802" max="12802" width="23.7109375" style="1" customWidth="1"/>
    <col min="12803" max="12803" width="13.85546875" style="1" customWidth="1"/>
    <col min="12804" max="12804" width="18.42578125" style="1" customWidth="1"/>
    <col min="12805" max="12805" width="14.85546875" style="1" customWidth="1"/>
    <col min="12806" max="12806" width="3.5703125" style="1" customWidth="1"/>
    <col min="12807" max="13056" width="9.140625" style="1"/>
    <col min="13057" max="13057" width="5.5703125" style="1" customWidth="1"/>
    <col min="13058" max="13058" width="23.7109375" style="1" customWidth="1"/>
    <col min="13059" max="13059" width="13.85546875" style="1" customWidth="1"/>
    <col min="13060" max="13060" width="18.42578125" style="1" customWidth="1"/>
    <col min="13061" max="13061" width="14.85546875" style="1" customWidth="1"/>
    <col min="13062" max="13062" width="3.5703125" style="1" customWidth="1"/>
    <col min="13063" max="13312" width="9.140625" style="1"/>
    <col min="13313" max="13313" width="5.5703125" style="1" customWidth="1"/>
    <col min="13314" max="13314" width="23.7109375" style="1" customWidth="1"/>
    <col min="13315" max="13315" width="13.85546875" style="1" customWidth="1"/>
    <col min="13316" max="13316" width="18.42578125" style="1" customWidth="1"/>
    <col min="13317" max="13317" width="14.85546875" style="1" customWidth="1"/>
    <col min="13318" max="13318" width="3.5703125" style="1" customWidth="1"/>
    <col min="13319" max="13568" width="9.140625" style="1"/>
    <col min="13569" max="13569" width="5.5703125" style="1" customWidth="1"/>
    <col min="13570" max="13570" width="23.7109375" style="1" customWidth="1"/>
    <col min="13571" max="13571" width="13.85546875" style="1" customWidth="1"/>
    <col min="13572" max="13572" width="18.42578125" style="1" customWidth="1"/>
    <col min="13573" max="13573" width="14.85546875" style="1" customWidth="1"/>
    <col min="13574" max="13574" width="3.5703125" style="1" customWidth="1"/>
    <col min="13575" max="13824" width="9.140625" style="1"/>
    <col min="13825" max="13825" width="5.5703125" style="1" customWidth="1"/>
    <col min="13826" max="13826" width="23.7109375" style="1" customWidth="1"/>
    <col min="13827" max="13827" width="13.85546875" style="1" customWidth="1"/>
    <col min="13828" max="13828" width="18.42578125" style="1" customWidth="1"/>
    <col min="13829" max="13829" width="14.85546875" style="1" customWidth="1"/>
    <col min="13830" max="13830" width="3.5703125" style="1" customWidth="1"/>
    <col min="13831" max="14080" width="9.140625" style="1"/>
    <col min="14081" max="14081" width="5.5703125" style="1" customWidth="1"/>
    <col min="14082" max="14082" width="23.7109375" style="1" customWidth="1"/>
    <col min="14083" max="14083" width="13.85546875" style="1" customWidth="1"/>
    <col min="14084" max="14084" width="18.42578125" style="1" customWidth="1"/>
    <col min="14085" max="14085" width="14.85546875" style="1" customWidth="1"/>
    <col min="14086" max="14086" width="3.5703125" style="1" customWidth="1"/>
    <col min="14087" max="14336" width="9.140625" style="1"/>
    <col min="14337" max="14337" width="5.5703125" style="1" customWidth="1"/>
    <col min="14338" max="14338" width="23.7109375" style="1" customWidth="1"/>
    <col min="14339" max="14339" width="13.85546875" style="1" customWidth="1"/>
    <col min="14340" max="14340" width="18.42578125" style="1" customWidth="1"/>
    <col min="14341" max="14341" width="14.85546875" style="1" customWidth="1"/>
    <col min="14342" max="14342" width="3.5703125" style="1" customWidth="1"/>
    <col min="14343" max="14592" width="9.140625" style="1"/>
    <col min="14593" max="14593" width="5.5703125" style="1" customWidth="1"/>
    <col min="14594" max="14594" width="23.7109375" style="1" customWidth="1"/>
    <col min="14595" max="14595" width="13.85546875" style="1" customWidth="1"/>
    <col min="14596" max="14596" width="18.42578125" style="1" customWidth="1"/>
    <col min="14597" max="14597" width="14.85546875" style="1" customWidth="1"/>
    <col min="14598" max="14598" width="3.5703125" style="1" customWidth="1"/>
    <col min="14599" max="14848" width="9.140625" style="1"/>
    <col min="14849" max="14849" width="5.5703125" style="1" customWidth="1"/>
    <col min="14850" max="14850" width="23.7109375" style="1" customWidth="1"/>
    <col min="14851" max="14851" width="13.85546875" style="1" customWidth="1"/>
    <col min="14852" max="14852" width="18.42578125" style="1" customWidth="1"/>
    <col min="14853" max="14853" width="14.85546875" style="1" customWidth="1"/>
    <col min="14854" max="14854" width="3.5703125" style="1" customWidth="1"/>
    <col min="14855" max="15104" width="9.140625" style="1"/>
    <col min="15105" max="15105" width="5.5703125" style="1" customWidth="1"/>
    <col min="15106" max="15106" width="23.7109375" style="1" customWidth="1"/>
    <col min="15107" max="15107" width="13.85546875" style="1" customWidth="1"/>
    <col min="15108" max="15108" width="18.42578125" style="1" customWidth="1"/>
    <col min="15109" max="15109" width="14.85546875" style="1" customWidth="1"/>
    <col min="15110" max="15110" width="3.5703125" style="1" customWidth="1"/>
    <col min="15111" max="15360" width="9.140625" style="1"/>
    <col min="15361" max="15361" width="5.5703125" style="1" customWidth="1"/>
    <col min="15362" max="15362" width="23.7109375" style="1" customWidth="1"/>
    <col min="15363" max="15363" width="13.85546875" style="1" customWidth="1"/>
    <col min="15364" max="15364" width="18.42578125" style="1" customWidth="1"/>
    <col min="15365" max="15365" width="14.85546875" style="1" customWidth="1"/>
    <col min="15366" max="15366" width="3.5703125" style="1" customWidth="1"/>
    <col min="15367" max="15616" width="9.140625" style="1"/>
    <col min="15617" max="15617" width="5.5703125" style="1" customWidth="1"/>
    <col min="15618" max="15618" width="23.7109375" style="1" customWidth="1"/>
    <col min="15619" max="15619" width="13.85546875" style="1" customWidth="1"/>
    <col min="15620" max="15620" width="18.42578125" style="1" customWidth="1"/>
    <col min="15621" max="15621" width="14.85546875" style="1" customWidth="1"/>
    <col min="15622" max="15622" width="3.5703125" style="1" customWidth="1"/>
    <col min="15623" max="15872" width="9.140625" style="1"/>
    <col min="15873" max="15873" width="5.5703125" style="1" customWidth="1"/>
    <col min="15874" max="15874" width="23.7109375" style="1" customWidth="1"/>
    <col min="15875" max="15875" width="13.85546875" style="1" customWidth="1"/>
    <col min="15876" max="15876" width="18.42578125" style="1" customWidth="1"/>
    <col min="15877" max="15877" width="14.85546875" style="1" customWidth="1"/>
    <col min="15878" max="15878" width="3.5703125" style="1" customWidth="1"/>
    <col min="15879" max="16128" width="9.140625" style="1"/>
    <col min="16129" max="16129" width="5.5703125" style="1" customWidth="1"/>
    <col min="16130" max="16130" width="23.7109375" style="1" customWidth="1"/>
    <col min="16131" max="16131" width="13.85546875" style="1" customWidth="1"/>
    <col min="16132" max="16132" width="18.42578125" style="1" customWidth="1"/>
    <col min="16133" max="16133" width="14.85546875" style="1" customWidth="1"/>
    <col min="16134" max="16134" width="3.5703125" style="1" customWidth="1"/>
    <col min="16135" max="16384" width="9.140625" style="1"/>
  </cols>
  <sheetData>
    <row r="1" spans="2:5" s="31" customFormat="1" x14ac:dyDescent="0.5">
      <c r="B1" s="31" t="s">
        <v>192</v>
      </c>
    </row>
    <row r="3" spans="2:5" s="31" customFormat="1" x14ac:dyDescent="0.5">
      <c r="C3" s="106" t="s">
        <v>193</v>
      </c>
      <c r="D3" s="107" t="s">
        <v>194</v>
      </c>
    </row>
    <row r="4" spans="2:5" s="31" customFormat="1" x14ac:dyDescent="0.5">
      <c r="D4" s="31" t="s">
        <v>195</v>
      </c>
    </row>
    <row r="6" spans="2:5" x14ac:dyDescent="0.5">
      <c r="B6" s="33" t="s">
        <v>116</v>
      </c>
      <c r="C6" s="33" t="s">
        <v>196</v>
      </c>
      <c r="D6" s="33" t="s">
        <v>197</v>
      </c>
      <c r="E6" s="33" t="s">
        <v>198</v>
      </c>
    </row>
    <row r="7" spans="2:5" x14ac:dyDescent="0.5">
      <c r="B7" s="37">
        <v>57</v>
      </c>
      <c r="C7" s="108">
        <v>120193.25</v>
      </c>
      <c r="D7" s="109">
        <v>505</v>
      </c>
      <c r="E7" s="110">
        <f>(D7/C7)*100</f>
        <v>0.42015670597142518</v>
      </c>
    </row>
    <row r="8" spans="2:5" x14ac:dyDescent="0.5">
      <c r="B8" s="37">
        <v>58</v>
      </c>
      <c r="C8" s="108">
        <v>118072</v>
      </c>
      <c r="D8" s="109">
        <v>1184</v>
      </c>
      <c r="E8" s="110">
        <f>(D8/C8)*100</f>
        <v>1.0027779659868554</v>
      </c>
    </row>
    <row r="9" spans="2:5" x14ac:dyDescent="0.5">
      <c r="B9" s="37">
        <v>59</v>
      </c>
      <c r="C9" s="108">
        <v>114229</v>
      </c>
      <c r="D9" s="109">
        <v>2353</v>
      </c>
      <c r="E9" s="110">
        <f>(D9/C9)*100</f>
        <v>2.0598972239974085</v>
      </c>
    </row>
    <row r="10" spans="2:5" x14ac:dyDescent="0.5">
      <c r="B10" s="37">
        <v>60</v>
      </c>
      <c r="C10" s="47">
        <v>113581</v>
      </c>
      <c r="D10" s="47">
        <v>2314</v>
      </c>
      <c r="E10" s="110">
        <f>(D10/C10)*100</f>
        <v>2.0373125786883368</v>
      </c>
    </row>
    <row r="11" spans="2:5" x14ac:dyDescent="0.5">
      <c r="B11" s="37">
        <v>61</v>
      </c>
      <c r="C11" s="47">
        <v>110744</v>
      </c>
      <c r="D11" s="47">
        <v>1191</v>
      </c>
      <c r="E11" s="110">
        <f>(D11/C11)*100</f>
        <v>1.0754532976955862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11"/>
  <sheetViews>
    <sheetView workbookViewId="0">
      <selection activeCell="E11" sqref="E11"/>
    </sheetView>
  </sheetViews>
  <sheetFormatPr defaultRowHeight="21.75" x14ac:dyDescent="0.5"/>
  <cols>
    <col min="1" max="2" width="9.140625" style="1"/>
    <col min="3" max="3" width="19.5703125" style="1" customWidth="1"/>
    <col min="4" max="4" width="18.5703125" style="1" customWidth="1"/>
    <col min="5" max="5" width="19.7109375" style="1" customWidth="1"/>
    <col min="6" max="258" width="9.140625" style="1"/>
    <col min="259" max="259" width="16.5703125" style="1" customWidth="1"/>
    <col min="260" max="260" width="14.85546875" style="1" customWidth="1"/>
    <col min="261" max="261" width="16" style="1" customWidth="1"/>
    <col min="262" max="514" width="9.140625" style="1"/>
    <col min="515" max="515" width="16.5703125" style="1" customWidth="1"/>
    <col min="516" max="516" width="14.85546875" style="1" customWidth="1"/>
    <col min="517" max="517" width="16" style="1" customWidth="1"/>
    <col min="518" max="770" width="9.140625" style="1"/>
    <col min="771" max="771" width="16.5703125" style="1" customWidth="1"/>
    <col min="772" max="772" width="14.85546875" style="1" customWidth="1"/>
    <col min="773" max="773" width="16" style="1" customWidth="1"/>
    <col min="774" max="1026" width="9.140625" style="1"/>
    <col min="1027" max="1027" width="16.5703125" style="1" customWidth="1"/>
    <col min="1028" max="1028" width="14.85546875" style="1" customWidth="1"/>
    <col min="1029" max="1029" width="16" style="1" customWidth="1"/>
    <col min="1030" max="1282" width="9.140625" style="1"/>
    <col min="1283" max="1283" width="16.5703125" style="1" customWidth="1"/>
    <col min="1284" max="1284" width="14.85546875" style="1" customWidth="1"/>
    <col min="1285" max="1285" width="16" style="1" customWidth="1"/>
    <col min="1286" max="1538" width="9.140625" style="1"/>
    <col min="1539" max="1539" width="16.5703125" style="1" customWidth="1"/>
    <col min="1540" max="1540" width="14.85546875" style="1" customWidth="1"/>
    <col min="1541" max="1541" width="16" style="1" customWidth="1"/>
    <col min="1542" max="1794" width="9.140625" style="1"/>
    <col min="1795" max="1795" width="16.5703125" style="1" customWidth="1"/>
    <col min="1796" max="1796" width="14.85546875" style="1" customWidth="1"/>
    <col min="1797" max="1797" width="16" style="1" customWidth="1"/>
    <col min="1798" max="2050" width="9.140625" style="1"/>
    <col min="2051" max="2051" width="16.5703125" style="1" customWidth="1"/>
    <col min="2052" max="2052" width="14.85546875" style="1" customWidth="1"/>
    <col min="2053" max="2053" width="16" style="1" customWidth="1"/>
    <col min="2054" max="2306" width="9.140625" style="1"/>
    <col min="2307" max="2307" width="16.5703125" style="1" customWidth="1"/>
    <col min="2308" max="2308" width="14.85546875" style="1" customWidth="1"/>
    <col min="2309" max="2309" width="16" style="1" customWidth="1"/>
    <col min="2310" max="2562" width="9.140625" style="1"/>
    <col min="2563" max="2563" width="16.5703125" style="1" customWidth="1"/>
    <col min="2564" max="2564" width="14.85546875" style="1" customWidth="1"/>
    <col min="2565" max="2565" width="16" style="1" customWidth="1"/>
    <col min="2566" max="2818" width="9.140625" style="1"/>
    <col min="2819" max="2819" width="16.5703125" style="1" customWidth="1"/>
    <col min="2820" max="2820" width="14.85546875" style="1" customWidth="1"/>
    <col min="2821" max="2821" width="16" style="1" customWidth="1"/>
    <col min="2822" max="3074" width="9.140625" style="1"/>
    <col min="3075" max="3075" width="16.5703125" style="1" customWidth="1"/>
    <col min="3076" max="3076" width="14.85546875" style="1" customWidth="1"/>
    <col min="3077" max="3077" width="16" style="1" customWidth="1"/>
    <col min="3078" max="3330" width="9.140625" style="1"/>
    <col min="3331" max="3331" width="16.5703125" style="1" customWidth="1"/>
    <col min="3332" max="3332" width="14.85546875" style="1" customWidth="1"/>
    <col min="3333" max="3333" width="16" style="1" customWidth="1"/>
    <col min="3334" max="3586" width="9.140625" style="1"/>
    <col min="3587" max="3587" width="16.5703125" style="1" customWidth="1"/>
    <col min="3588" max="3588" width="14.85546875" style="1" customWidth="1"/>
    <col min="3589" max="3589" width="16" style="1" customWidth="1"/>
    <col min="3590" max="3842" width="9.140625" style="1"/>
    <col min="3843" max="3843" width="16.5703125" style="1" customWidth="1"/>
    <col min="3844" max="3844" width="14.85546875" style="1" customWidth="1"/>
    <col min="3845" max="3845" width="16" style="1" customWidth="1"/>
    <col min="3846" max="4098" width="9.140625" style="1"/>
    <col min="4099" max="4099" width="16.5703125" style="1" customWidth="1"/>
    <col min="4100" max="4100" width="14.85546875" style="1" customWidth="1"/>
    <col min="4101" max="4101" width="16" style="1" customWidth="1"/>
    <col min="4102" max="4354" width="9.140625" style="1"/>
    <col min="4355" max="4355" width="16.5703125" style="1" customWidth="1"/>
    <col min="4356" max="4356" width="14.85546875" style="1" customWidth="1"/>
    <col min="4357" max="4357" width="16" style="1" customWidth="1"/>
    <col min="4358" max="4610" width="9.140625" style="1"/>
    <col min="4611" max="4611" width="16.5703125" style="1" customWidth="1"/>
    <col min="4612" max="4612" width="14.85546875" style="1" customWidth="1"/>
    <col min="4613" max="4613" width="16" style="1" customWidth="1"/>
    <col min="4614" max="4866" width="9.140625" style="1"/>
    <col min="4867" max="4867" width="16.5703125" style="1" customWidth="1"/>
    <col min="4868" max="4868" width="14.85546875" style="1" customWidth="1"/>
    <col min="4869" max="4869" width="16" style="1" customWidth="1"/>
    <col min="4870" max="5122" width="9.140625" style="1"/>
    <col min="5123" max="5123" width="16.5703125" style="1" customWidth="1"/>
    <col min="5124" max="5124" width="14.85546875" style="1" customWidth="1"/>
    <col min="5125" max="5125" width="16" style="1" customWidth="1"/>
    <col min="5126" max="5378" width="9.140625" style="1"/>
    <col min="5379" max="5379" width="16.5703125" style="1" customWidth="1"/>
    <col min="5380" max="5380" width="14.85546875" style="1" customWidth="1"/>
    <col min="5381" max="5381" width="16" style="1" customWidth="1"/>
    <col min="5382" max="5634" width="9.140625" style="1"/>
    <col min="5635" max="5635" width="16.5703125" style="1" customWidth="1"/>
    <col min="5636" max="5636" width="14.85546875" style="1" customWidth="1"/>
    <col min="5637" max="5637" width="16" style="1" customWidth="1"/>
    <col min="5638" max="5890" width="9.140625" style="1"/>
    <col min="5891" max="5891" width="16.5703125" style="1" customWidth="1"/>
    <col min="5892" max="5892" width="14.85546875" style="1" customWidth="1"/>
    <col min="5893" max="5893" width="16" style="1" customWidth="1"/>
    <col min="5894" max="6146" width="9.140625" style="1"/>
    <col min="6147" max="6147" width="16.5703125" style="1" customWidth="1"/>
    <col min="6148" max="6148" width="14.85546875" style="1" customWidth="1"/>
    <col min="6149" max="6149" width="16" style="1" customWidth="1"/>
    <col min="6150" max="6402" width="9.140625" style="1"/>
    <col min="6403" max="6403" width="16.5703125" style="1" customWidth="1"/>
    <col min="6404" max="6404" width="14.85546875" style="1" customWidth="1"/>
    <col min="6405" max="6405" width="16" style="1" customWidth="1"/>
    <col min="6406" max="6658" width="9.140625" style="1"/>
    <col min="6659" max="6659" width="16.5703125" style="1" customWidth="1"/>
    <col min="6660" max="6660" width="14.85546875" style="1" customWidth="1"/>
    <col min="6661" max="6661" width="16" style="1" customWidth="1"/>
    <col min="6662" max="6914" width="9.140625" style="1"/>
    <col min="6915" max="6915" width="16.5703125" style="1" customWidth="1"/>
    <col min="6916" max="6916" width="14.85546875" style="1" customWidth="1"/>
    <col min="6917" max="6917" width="16" style="1" customWidth="1"/>
    <col min="6918" max="7170" width="9.140625" style="1"/>
    <col min="7171" max="7171" width="16.5703125" style="1" customWidth="1"/>
    <col min="7172" max="7172" width="14.85546875" style="1" customWidth="1"/>
    <col min="7173" max="7173" width="16" style="1" customWidth="1"/>
    <col min="7174" max="7426" width="9.140625" style="1"/>
    <col min="7427" max="7427" width="16.5703125" style="1" customWidth="1"/>
    <col min="7428" max="7428" width="14.85546875" style="1" customWidth="1"/>
    <col min="7429" max="7429" width="16" style="1" customWidth="1"/>
    <col min="7430" max="7682" width="9.140625" style="1"/>
    <col min="7683" max="7683" width="16.5703125" style="1" customWidth="1"/>
    <col min="7684" max="7684" width="14.85546875" style="1" customWidth="1"/>
    <col min="7685" max="7685" width="16" style="1" customWidth="1"/>
    <col min="7686" max="7938" width="9.140625" style="1"/>
    <col min="7939" max="7939" width="16.5703125" style="1" customWidth="1"/>
    <col min="7940" max="7940" width="14.85546875" style="1" customWidth="1"/>
    <col min="7941" max="7941" width="16" style="1" customWidth="1"/>
    <col min="7942" max="8194" width="9.140625" style="1"/>
    <col min="8195" max="8195" width="16.5703125" style="1" customWidth="1"/>
    <col min="8196" max="8196" width="14.85546875" style="1" customWidth="1"/>
    <col min="8197" max="8197" width="16" style="1" customWidth="1"/>
    <col min="8198" max="8450" width="9.140625" style="1"/>
    <col min="8451" max="8451" width="16.5703125" style="1" customWidth="1"/>
    <col min="8452" max="8452" width="14.85546875" style="1" customWidth="1"/>
    <col min="8453" max="8453" width="16" style="1" customWidth="1"/>
    <col min="8454" max="8706" width="9.140625" style="1"/>
    <col min="8707" max="8707" width="16.5703125" style="1" customWidth="1"/>
    <col min="8708" max="8708" width="14.85546875" style="1" customWidth="1"/>
    <col min="8709" max="8709" width="16" style="1" customWidth="1"/>
    <col min="8710" max="8962" width="9.140625" style="1"/>
    <col min="8963" max="8963" width="16.5703125" style="1" customWidth="1"/>
    <col min="8964" max="8964" width="14.85546875" style="1" customWidth="1"/>
    <col min="8965" max="8965" width="16" style="1" customWidth="1"/>
    <col min="8966" max="9218" width="9.140625" style="1"/>
    <col min="9219" max="9219" width="16.5703125" style="1" customWidth="1"/>
    <col min="9220" max="9220" width="14.85546875" style="1" customWidth="1"/>
    <col min="9221" max="9221" width="16" style="1" customWidth="1"/>
    <col min="9222" max="9474" width="9.140625" style="1"/>
    <col min="9475" max="9475" width="16.5703125" style="1" customWidth="1"/>
    <col min="9476" max="9476" width="14.85546875" style="1" customWidth="1"/>
    <col min="9477" max="9477" width="16" style="1" customWidth="1"/>
    <col min="9478" max="9730" width="9.140625" style="1"/>
    <col min="9731" max="9731" width="16.5703125" style="1" customWidth="1"/>
    <col min="9732" max="9732" width="14.85546875" style="1" customWidth="1"/>
    <col min="9733" max="9733" width="16" style="1" customWidth="1"/>
    <col min="9734" max="9986" width="9.140625" style="1"/>
    <col min="9987" max="9987" width="16.5703125" style="1" customWidth="1"/>
    <col min="9988" max="9988" width="14.85546875" style="1" customWidth="1"/>
    <col min="9989" max="9989" width="16" style="1" customWidth="1"/>
    <col min="9990" max="10242" width="9.140625" style="1"/>
    <col min="10243" max="10243" width="16.5703125" style="1" customWidth="1"/>
    <col min="10244" max="10244" width="14.85546875" style="1" customWidth="1"/>
    <col min="10245" max="10245" width="16" style="1" customWidth="1"/>
    <col min="10246" max="10498" width="9.140625" style="1"/>
    <col min="10499" max="10499" width="16.5703125" style="1" customWidth="1"/>
    <col min="10500" max="10500" width="14.85546875" style="1" customWidth="1"/>
    <col min="10501" max="10501" width="16" style="1" customWidth="1"/>
    <col min="10502" max="10754" width="9.140625" style="1"/>
    <col min="10755" max="10755" width="16.5703125" style="1" customWidth="1"/>
    <col min="10756" max="10756" width="14.85546875" style="1" customWidth="1"/>
    <col min="10757" max="10757" width="16" style="1" customWidth="1"/>
    <col min="10758" max="11010" width="9.140625" style="1"/>
    <col min="11011" max="11011" width="16.5703125" style="1" customWidth="1"/>
    <col min="11012" max="11012" width="14.85546875" style="1" customWidth="1"/>
    <col min="11013" max="11013" width="16" style="1" customWidth="1"/>
    <col min="11014" max="11266" width="9.140625" style="1"/>
    <col min="11267" max="11267" width="16.5703125" style="1" customWidth="1"/>
    <col min="11268" max="11268" width="14.85546875" style="1" customWidth="1"/>
    <col min="11269" max="11269" width="16" style="1" customWidth="1"/>
    <col min="11270" max="11522" width="9.140625" style="1"/>
    <col min="11523" max="11523" width="16.5703125" style="1" customWidth="1"/>
    <col min="11524" max="11524" width="14.85546875" style="1" customWidth="1"/>
    <col min="11525" max="11525" width="16" style="1" customWidth="1"/>
    <col min="11526" max="11778" width="9.140625" style="1"/>
    <col min="11779" max="11779" width="16.5703125" style="1" customWidth="1"/>
    <col min="11780" max="11780" width="14.85546875" style="1" customWidth="1"/>
    <col min="11781" max="11781" width="16" style="1" customWidth="1"/>
    <col min="11782" max="12034" width="9.140625" style="1"/>
    <col min="12035" max="12035" width="16.5703125" style="1" customWidth="1"/>
    <col min="12036" max="12036" width="14.85546875" style="1" customWidth="1"/>
    <col min="12037" max="12037" width="16" style="1" customWidth="1"/>
    <col min="12038" max="12290" width="9.140625" style="1"/>
    <col min="12291" max="12291" width="16.5703125" style="1" customWidth="1"/>
    <col min="12292" max="12292" width="14.85546875" style="1" customWidth="1"/>
    <col min="12293" max="12293" width="16" style="1" customWidth="1"/>
    <col min="12294" max="12546" width="9.140625" style="1"/>
    <col min="12547" max="12547" width="16.5703125" style="1" customWidth="1"/>
    <col min="12548" max="12548" width="14.85546875" style="1" customWidth="1"/>
    <col min="12549" max="12549" width="16" style="1" customWidth="1"/>
    <col min="12550" max="12802" width="9.140625" style="1"/>
    <col min="12803" max="12803" width="16.5703125" style="1" customWidth="1"/>
    <col min="12804" max="12804" width="14.85546875" style="1" customWidth="1"/>
    <col min="12805" max="12805" width="16" style="1" customWidth="1"/>
    <col min="12806" max="13058" width="9.140625" style="1"/>
    <col min="13059" max="13059" width="16.5703125" style="1" customWidth="1"/>
    <col min="13060" max="13060" width="14.85546875" style="1" customWidth="1"/>
    <col min="13061" max="13061" width="16" style="1" customWidth="1"/>
    <col min="13062" max="13314" width="9.140625" style="1"/>
    <col min="13315" max="13315" width="16.5703125" style="1" customWidth="1"/>
    <col min="13316" max="13316" width="14.85546875" style="1" customWidth="1"/>
    <col min="13317" max="13317" width="16" style="1" customWidth="1"/>
    <col min="13318" max="13570" width="9.140625" style="1"/>
    <col min="13571" max="13571" width="16.5703125" style="1" customWidth="1"/>
    <col min="13572" max="13572" width="14.85546875" style="1" customWidth="1"/>
    <col min="13573" max="13573" width="16" style="1" customWidth="1"/>
    <col min="13574" max="13826" width="9.140625" style="1"/>
    <col min="13827" max="13827" width="16.5703125" style="1" customWidth="1"/>
    <col min="13828" max="13828" width="14.85546875" style="1" customWidth="1"/>
    <col min="13829" max="13829" width="16" style="1" customWidth="1"/>
    <col min="13830" max="14082" width="9.140625" style="1"/>
    <col min="14083" max="14083" width="16.5703125" style="1" customWidth="1"/>
    <col min="14084" max="14084" width="14.85546875" style="1" customWidth="1"/>
    <col min="14085" max="14085" width="16" style="1" customWidth="1"/>
    <col min="14086" max="14338" width="9.140625" style="1"/>
    <col min="14339" max="14339" width="16.5703125" style="1" customWidth="1"/>
    <col min="14340" max="14340" width="14.85546875" style="1" customWidth="1"/>
    <col min="14341" max="14341" width="16" style="1" customWidth="1"/>
    <col min="14342" max="14594" width="9.140625" style="1"/>
    <col min="14595" max="14595" width="16.5703125" style="1" customWidth="1"/>
    <col min="14596" max="14596" width="14.85546875" style="1" customWidth="1"/>
    <col min="14597" max="14597" width="16" style="1" customWidth="1"/>
    <col min="14598" max="14850" width="9.140625" style="1"/>
    <col min="14851" max="14851" width="16.5703125" style="1" customWidth="1"/>
    <col min="14852" max="14852" width="14.85546875" style="1" customWidth="1"/>
    <col min="14853" max="14853" width="16" style="1" customWidth="1"/>
    <col min="14854" max="15106" width="9.140625" style="1"/>
    <col min="15107" max="15107" width="16.5703125" style="1" customWidth="1"/>
    <col min="15108" max="15108" width="14.85546875" style="1" customWidth="1"/>
    <col min="15109" max="15109" width="16" style="1" customWidth="1"/>
    <col min="15110" max="15362" width="9.140625" style="1"/>
    <col min="15363" max="15363" width="16.5703125" style="1" customWidth="1"/>
    <col min="15364" max="15364" width="14.85546875" style="1" customWidth="1"/>
    <col min="15365" max="15365" width="16" style="1" customWidth="1"/>
    <col min="15366" max="15618" width="9.140625" style="1"/>
    <col min="15619" max="15619" width="16.5703125" style="1" customWidth="1"/>
    <col min="15620" max="15620" width="14.85546875" style="1" customWidth="1"/>
    <col min="15621" max="15621" width="16" style="1" customWidth="1"/>
    <col min="15622" max="15874" width="9.140625" style="1"/>
    <col min="15875" max="15875" width="16.5703125" style="1" customWidth="1"/>
    <col min="15876" max="15876" width="14.85546875" style="1" customWidth="1"/>
    <col min="15877" max="15877" width="16" style="1" customWidth="1"/>
    <col min="15878" max="16130" width="9.140625" style="1"/>
    <col min="16131" max="16131" width="16.5703125" style="1" customWidth="1"/>
    <col min="16132" max="16132" width="14.85546875" style="1" customWidth="1"/>
    <col min="16133" max="16133" width="16" style="1" customWidth="1"/>
    <col min="16134" max="16384" width="9.140625" style="1"/>
  </cols>
  <sheetData>
    <row r="1" spans="2:5" s="31" customFormat="1" x14ac:dyDescent="0.5">
      <c r="B1" s="31" t="s">
        <v>199</v>
      </c>
    </row>
    <row r="3" spans="2:5" s="31" customFormat="1" x14ac:dyDescent="0.5">
      <c r="C3" s="106" t="s">
        <v>200</v>
      </c>
      <c r="D3" s="107" t="s">
        <v>201</v>
      </c>
    </row>
    <row r="4" spans="2:5" s="31" customFormat="1" x14ac:dyDescent="0.5">
      <c r="D4" s="31" t="s">
        <v>195</v>
      </c>
    </row>
    <row r="6" spans="2:5" s="38" customFormat="1" x14ac:dyDescent="0.5">
      <c r="B6" s="33" t="s">
        <v>116</v>
      </c>
      <c r="C6" s="33" t="s">
        <v>196</v>
      </c>
      <c r="D6" s="33" t="s">
        <v>202</v>
      </c>
      <c r="E6" s="33" t="s">
        <v>203</v>
      </c>
    </row>
    <row r="7" spans="2:5" x14ac:dyDescent="0.5">
      <c r="B7" s="37">
        <v>57</v>
      </c>
      <c r="C7" s="108">
        <v>120193.25</v>
      </c>
      <c r="D7" s="35">
        <v>119408</v>
      </c>
      <c r="E7" s="110">
        <f>(D7/C7)*100</f>
        <v>99.346677122051361</v>
      </c>
    </row>
    <row r="8" spans="2:5" x14ac:dyDescent="0.5">
      <c r="B8" s="37">
        <v>58</v>
      </c>
      <c r="C8" s="108">
        <v>118072</v>
      </c>
      <c r="D8" s="35">
        <v>115599</v>
      </c>
      <c r="E8" s="110">
        <f>(D8/C8)*100</f>
        <v>97.905515278812928</v>
      </c>
    </row>
    <row r="9" spans="2:5" x14ac:dyDescent="0.5">
      <c r="B9" s="37">
        <v>59</v>
      </c>
      <c r="C9" s="108">
        <v>114229</v>
      </c>
      <c r="D9" s="35">
        <v>111436</v>
      </c>
      <c r="E9" s="110">
        <f>(D9/C9)*100</f>
        <v>97.554911624893862</v>
      </c>
    </row>
    <row r="10" spans="2:5" x14ac:dyDescent="0.5">
      <c r="B10" s="37">
        <v>60</v>
      </c>
      <c r="C10" s="108">
        <v>113581</v>
      </c>
      <c r="D10" s="35">
        <v>111211</v>
      </c>
      <c r="E10" s="110">
        <f>(D10/C10)*100</f>
        <v>97.913383400392675</v>
      </c>
    </row>
    <row r="11" spans="2:5" x14ac:dyDescent="0.5">
      <c r="B11" s="37">
        <v>61</v>
      </c>
      <c r="C11" s="108">
        <v>110744</v>
      </c>
      <c r="D11" s="35">
        <v>109553</v>
      </c>
      <c r="E11" s="110">
        <f>(D11/C11)*100</f>
        <v>98.924546702304411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12"/>
  <sheetViews>
    <sheetView workbookViewId="0">
      <selection activeCell="C13" sqref="C13"/>
    </sheetView>
  </sheetViews>
  <sheetFormatPr defaultRowHeight="21.75" x14ac:dyDescent="0.5"/>
  <cols>
    <col min="1" max="1" width="9.140625" style="1"/>
    <col min="2" max="2" width="15.85546875" style="1" customWidth="1"/>
    <col min="3" max="3" width="19.5703125" style="1" customWidth="1"/>
    <col min="4" max="4" width="22.28515625" style="1" customWidth="1"/>
    <col min="5" max="5" width="8.5703125" style="1" customWidth="1"/>
    <col min="6" max="258" width="9.140625" style="1"/>
    <col min="259" max="259" width="15.140625" style="1" customWidth="1"/>
    <col min="260" max="260" width="20.7109375" style="1" customWidth="1"/>
    <col min="261" max="261" width="20.28515625" style="1" customWidth="1"/>
    <col min="262" max="514" width="9.140625" style="1"/>
    <col min="515" max="515" width="15.140625" style="1" customWidth="1"/>
    <col min="516" max="516" width="20.7109375" style="1" customWidth="1"/>
    <col min="517" max="517" width="20.28515625" style="1" customWidth="1"/>
    <col min="518" max="770" width="9.140625" style="1"/>
    <col min="771" max="771" width="15.140625" style="1" customWidth="1"/>
    <col min="772" max="772" width="20.7109375" style="1" customWidth="1"/>
    <col min="773" max="773" width="20.28515625" style="1" customWidth="1"/>
    <col min="774" max="1026" width="9.140625" style="1"/>
    <col min="1027" max="1027" width="15.140625" style="1" customWidth="1"/>
    <col min="1028" max="1028" width="20.7109375" style="1" customWidth="1"/>
    <col min="1029" max="1029" width="20.28515625" style="1" customWidth="1"/>
    <col min="1030" max="1282" width="9.140625" style="1"/>
    <col min="1283" max="1283" width="15.140625" style="1" customWidth="1"/>
    <col min="1284" max="1284" width="20.7109375" style="1" customWidth="1"/>
    <col min="1285" max="1285" width="20.28515625" style="1" customWidth="1"/>
    <col min="1286" max="1538" width="9.140625" style="1"/>
    <col min="1539" max="1539" width="15.140625" style="1" customWidth="1"/>
    <col min="1540" max="1540" width="20.7109375" style="1" customWidth="1"/>
    <col min="1541" max="1541" width="20.28515625" style="1" customWidth="1"/>
    <col min="1542" max="1794" width="9.140625" style="1"/>
    <col min="1795" max="1795" width="15.140625" style="1" customWidth="1"/>
    <col min="1796" max="1796" width="20.7109375" style="1" customWidth="1"/>
    <col min="1797" max="1797" width="20.28515625" style="1" customWidth="1"/>
    <col min="1798" max="2050" width="9.140625" style="1"/>
    <col min="2051" max="2051" width="15.140625" style="1" customWidth="1"/>
    <col min="2052" max="2052" width="20.7109375" style="1" customWidth="1"/>
    <col min="2053" max="2053" width="20.28515625" style="1" customWidth="1"/>
    <col min="2054" max="2306" width="9.140625" style="1"/>
    <col min="2307" max="2307" width="15.140625" style="1" customWidth="1"/>
    <col min="2308" max="2308" width="20.7109375" style="1" customWidth="1"/>
    <col min="2309" max="2309" width="20.28515625" style="1" customWidth="1"/>
    <col min="2310" max="2562" width="9.140625" style="1"/>
    <col min="2563" max="2563" width="15.140625" style="1" customWidth="1"/>
    <col min="2564" max="2564" width="20.7109375" style="1" customWidth="1"/>
    <col min="2565" max="2565" width="20.28515625" style="1" customWidth="1"/>
    <col min="2566" max="2818" width="9.140625" style="1"/>
    <col min="2819" max="2819" width="15.140625" style="1" customWidth="1"/>
    <col min="2820" max="2820" width="20.7109375" style="1" customWidth="1"/>
    <col min="2821" max="2821" width="20.28515625" style="1" customWidth="1"/>
    <col min="2822" max="3074" width="9.140625" style="1"/>
    <col min="3075" max="3075" width="15.140625" style="1" customWidth="1"/>
    <col min="3076" max="3076" width="20.7109375" style="1" customWidth="1"/>
    <col min="3077" max="3077" width="20.28515625" style="1" customWidth="1"/>
    <col min="3078" max="3330" width="9.140625" style="1"/>
    <col min="3331" max="3331" width="15.140625" style="1" customWidth="1"/>
    <col min="3332" max="3332" width="20.7109375" style="1" customWidth="1"/>
    <col min="3333" max="3333" width="20.28515625" style="1" customWidth="1"/>
    <col min="3334" max="3586" width="9.140625" style="1"/>
    <col min="3587" max="3587" width="15.140625" style="1" customWidth="1"/>
    <col min="3588" max="3588" width="20.7109375" style="1" customWidth="1"/>
    <col min="3589" max="3589" width="20.28515625" style="1" customWidth="1"/>
    <col min="3590" max="3842" width="9.140625" style="1"/>
    <col min="3843" max="3843" width="15.140625" style="1" customWidth="1"/>
    <col min="3844" max="3844" width="20.7109375" style="1" customWidth="1"/>
    <col min="3845" max="3845" width="20.28515625" style="1" customWidth="1"/>
    <col min="3846" max="4098" width="9.140625" style="1"/>
    <col min="4099" max="4099" width="15.140625" style="1" customWidth="1"/>
    <col min="4100" max="4100" width="20.7109375" style="1" customWidth="1"/>
    <col min="4101" max="4101" width="20.28515625" style="1" customWidth="1"/>
    <col min="4102" max="4354" width="9.140625" style="1"/>
    <col min="4355" max="4355" width="15.140625" style="1" customWidth="1"/>
    <col min="4356" max="4356" width="20.7109375" style="1" customWidth="1"/>
    <col min="4357" max="4357" width="20.28515625" style="1" customWidth="1"/>
    <col min="4358" max="4610" width="9.140625" style="1"/>
    <col min="4611" max="4611" width="15.140625" style="1" customWidth="1"/>
    <col min="4612" max="4612" width="20.7109375" style="1" customWidth="1"/>
    <col min="4613" max="4613" width="20.28515625" style="1" customWidth="1"/>
    <col min="4614" max="4866" width="9.140625" style="1"/>
    <col min="4867" max="4867" width="15.140625" style="1" customWidth="1"/>
    <col min="4868" max="4868" width="20.7109375" style="1" customWidth="1"/>
    <col min="4869" max="4869" width="20.28515625" style="1" customWidth="1"/>
    <col min="4870" max="5122" width="9.140625" style="1"/>
    <col min="5123" max="5123" width="15.140625" style="1" customWidth="1"/>
    <col min="5124" max="5124" width="20.7109375" style="1" customWidth="1"/>
    <col min="5125" max="5125" width="20.28515625" style="1" customWidth="1"/>
    <col min="5126" max="5378" width="9.140625" style="1"/>
    <col min="5379" max="5379" width="15.140625" style="1" customWidth="1"/>
    <col min="5380" max="5380" width="20.7109375" style="1" customWidth="1"/>
    <col min="5381" max="5381" width="20.28515625" style="1" customWidth="1"/>
    <col min="5382" max="5634" width="9.140625" style="1"/>
    <col min="5635" max="5635" width="15.140625" style="1" customWidth="1"/>
    <col min="5636" max="5636" width="20.7109375" style="1" customWidth="1"/>
    <col min="5637" max="5637" width="20.28515625" style="1" customWidth="1"/>
    <col min="5638" max="5890" width="9.140625" style="1"/>
    <col min="5891" max="5891" width="15.140625" style="1" customWidth="1"/>
    <col min="5892" max="5892" width="20.7109375" style="1" customWidth="1"/>
    <col min="5893" max="5893" width="20.28515625" style="1" customWidth="1"/>
    <col min="5894" max="6146" width="9.140625" style="1"/>
    <col min="6147" max="6147" width="15.140625" style="1" customWidth="1"/>
    <col min="6148" max="6148" width="20.7109375" style="1" customWidth="1"/>
    <col min="6149" max="6149" width="20.28515625" style="1" customWidth="1"/>
    <col min="6150" max="6402" width="9.140625" style="1"/>
    <col min="6403" max="6403" width="15.140625" style="1" customWidth="1"/>
    <col min="6404" max="6404" width="20.7109375" style="1" customWidth="1"/>
    <col min="6405" max="6405" width="20.28515625" style="1" customWidth="1"/>
    <col min="6406" max="6658" width="9.140625" style="1"/>
    <col min="6659" max="6659" width="15.140625" style="1" customWidth="1"/>
    <col min="6660" max="6660" width="20.7109375" style="1" customWidth="1"/>
    <col min="6661" max="6661" width="20.28515625" style="1" customWidth="1"/>
    <col min="6662" max="6914" width="9.140625" style="1"/>
    <col min="6915" max="6915" width="15.140625" style="1" customWidth="1"/>
    <col min="6916" max="6916" width="20.7109375" style="1" customWidth="1"/>
    <col min="6917" max="6917" width="20.28515625" style="1" customWidth="1"/>
    <col min="6918" max="7170" width="9.140625" style="1"/>
    <col min="7171" max="7171" width="15.140625" style="1" customWidth="1"/>
    <col min="7172" max="7172" width="20.7109375" style="1" customWidth="1"/>
    <col min="7173" max="7173" width="20.28515625" style="1" customWidth="1"/>
    <col min="7174" max="7426" width="9.140625" style="1"/>
    <col min="7427" max="7427" width="15.140625" style="1" customWidth="1"/>
    <col min="7428" max="7428" width="20.7109375" style="1" customWidth="1"/>
    <col min="7429" max="7429" width="20.28515625" style="1" customWidth="1"/>
    <col min="7430" max="7682" width="9.140625" style="1"/>
    <col min="7683" max="7683" width="15.140625" style="1" customWidth="1"/>
    <col min="7684" max="7684" width="20.7109375" style="1" customWidth="1"/>
    <col min="7685" max="7685" width="20.28515625" style="1" customWidth="1"/>
    <col min="7686" max="7938" width="9.140625" style="1"/>
    <col min="7939" max="7939" width="15.140625" style="1" customWidth="1"/>
    <col min="7940" max="7940" width="20.7109375" style="1" customWidth="1"/>
    <col min="7941" max="7941" width="20.28515625" style="1" customWidth="1"/>
    <col min="7942" max="8194" width="9.140625" style="1"/>
    <col min="8195" max="8195" width="15.140625" style="1" customWidth="1"/>
    <col min="8196" max="8196" width="20.7109375" style="1" customWidth="1"/>
    <col min="8197" max="8197" width="20.28515625" style="1" customWidth="1"/>
    <col min="8198" max="8450" width="9.140625" style="1"/>
    <col min="8451" max="8451" width="15.140625" style="1" customWidth="1"/>
    <col min="8452" max="8452" width="20.7109375" style="1" customWidth="1"/>
    <col min="8453" max="8453" width="20.28515625" style="1" customWidth="1"/>
    <col min="8454" max="8706" width="9.140625" style="1"/>
    <col min="8707" max="8707" width="15.140625" style="1" customWidth="1"/>
    <col min="8708" max="8708" width="20.7109375" style="1" customWidth="1"/>
    <col min="8709" max="8709" width="20.28515625" style="1" customWidth="1"/>
    <col min="8710" max="8962" width="9.140625" style="1"/>
    <col min="8963" max="8963" width="15.140625" style="1" customWidth="1"/>
    <col min="8964" max="8964" width="20.7109375" style="1" customWidth="1"/>
    <col min="8965" max="8965" width="20.28515625" style="1" customWidth="1"/>
    <col min="8966" max="9218" width="9.140625" style="1"/>
    <col min="9219" max="9219" width="15.140625" style="1" customWidth="1"/>
    <col min="9220" max="9220" width="20.7109375" style="1" customWidth="1"/>
    <col min="9221" max="9221" width="20.28515625" style="1" customWidth="1"/>
    <col min="9222" max="9474" width="9.140625" style="1"/>
    <col min="9475" max="9475" width="15.140625" style="1" customWidth="1"/>
    <col min="9476" max="9476" width="20.7109375" style="1" customWidth="1"/>
    <col min="9477" max="9477" width="20.28515625" style="1" customWidth="1"/>
    <col min="9478" max="9730" width="9.140625" style="1"/>
    <col min="9731" max="9731" width="15.140625" style="1" customWidth="1"/>
    <col min="9732" max="9732" width="20.7109375" style="1" customWidth="1"/>
    <col min="9733" max="9733" width="20.28515625" style="1" customWidth="1"/>
    <col min="9734" max="9986" width="9.140625" style="1"/>
    <col min="9987" max="9987" width="15.140625" style="1" customWidth="1"/>
    <col min="9988" max="9988" width="20.7109375" style="1" customWidth="1"/>
    <col min="9989" max="9989" width="20.28515625" style="1" customWidth="1"/>
    <col min="9990" max="10242" width="9.140625" style="1"/>
    <col min="10243" max="10243" width="15.140625" style="1" customWidth="1"/>
    <col min="10244" max="10244" width="20.7109375" style="1" customWidth="1"/>
    <col min="10245" max="10245" width="20.28515625" style="1" customWidth="1"/>
    <col min="10246" max="10498" width="9.140625" style="1"/>
    <col min="10499" max="10499" width="15.140625" style="1" customWidth="1"/>
    <col min="10500" max="10500" width="20.7109375" style="1" customWidth="1"/>
    <col min="10501" max="10501" width="20.28515625" style="1" customWidth="1"/>
    <col min="10502" max="10754" width="9.140625" style="1"/>
    <col min="10755" max="10755" width="15.140625" style="1" customWidth="1"/>
    <col min="10756" max="10756" width="20.7109375" style="1" customWidth="1"/>
    <col min="10757" max="10757" width="20.28515625" style="1" customWidth="1"/>
    <col min="10758" max="11010" width="9.140625" style="1"/>
    <col min="11011" max="11011" width="15.140625" style="1" customWidth="1"/>
    <col min="11012" max="11012" width="20.7109375" style="1" customWidth="1"/>
    <col min="11013" max="11013" width="20.28515625" style="1" customWidth="1"/>
    <col min="11014" max="11266" width="9.140625" style="1"/>
    <col min="11267" max="11267" width="15.140625" style="1" customWidth="1"/>
    <col min="11268" max="11268" width="20.7109375" style="1" customWidth="1"/>
    <col min="11269" max="11269" width="20.28515625" style="1" customWidth="1"/>
    <col min="11270" max="11522" width="9.140625" style="1"/>
    <col min="11523" max="11523" width="15.140625" style="1" customWidth="1"/>
    <col min="11524" max="11524" width="20.7109375" style="1" customWidth="1"/>
    <col min="11525" max="11525" width="20.28515625" style="1" customWidth="1"/>
    <col min="11526" max="11778" width="9.140625" style="1"/>
    <col min="11779" max="11779" width="15.140625" style="1" customWidth="1"/>
    <col min="11780" max="11780" width="20.7109375" style="1" customWidth="1"/>
    <col min="11781" max="11781" width="20.28515625" style="1" customWidth="1"/>
    <col min="11782" max="12034" width="9.140625" style="1"/>
    <col min="12035" max="12035" width="15.140625" style="1" customWidth="1"/>
    <col min="12036" max="12036" width="20.7109375" style="1" customWidth="1"/>
    <col min="12037" max="12037" width="20.28515625" style="1" customWidth="1"/>
    <col min="12038" max="12290" width="9.140625" style="1"/>
    <col min="12291" max="12291" width="15.140625" style="1" customWidth="1"/>
    <col min="12292" max="12292" width="20.7109375" style="1" customWidth="1"/>
    <col min="12293" max="12293" width="20.28515625" style="1" customWidth="1"/>
    <col min="12294" max="12546" width="9.140625" style="1"/>
    <col min="12547" max="12547" width="15.140625" style="1" customWidth="1"/>
    <col min="12548" max="12548" width="20.7109375" style="1" customWidth="1"/>
    <col min="12549" max="12549" width="20.28515625" style="1" customWidth="1"/>
    <col min="12550" max="12802" width="9.140625" style="1"/>
    <col min="12803" max="12803" width="15.140625" style="1" customWidth="1"/>
    <col min="12804" max="12804" width="20.7109375" style="1" customWidth="1"/>
    <col min="12805" max="12805" width="20.28515625" style="1" customWidth="1"/>
    <col min="12806" max="13058" width="9.140625" style="1"/>
    <col min="13059" max="13059" width="15.140625" style="1" customWidth="1"/>
    <col min="13060" max="13060" width="20.7109375" style="1" customWidth="1"/>
    <col min="13061" max="13061" width="20.28515625" style="1" customWidth="1"/>
    <col min="13062" max="13314" width="9.140625" style="1"/>
    <col min="13315" max="13315" width="15.140625" style="1" customWidth="1"/>
    <col min="13316" max="13316" width="20.7109375" style="1" customWidth="1"/>
    <col min="13317" max="13317" width="20.28515625" style="1" customWidth="1"/>
    <col min="13318" max="13570" width="9.140625" style="1"/>
    <col min="13571" max="13571" width="15.140625" style="1" customWidth="1"/>
    <col min="13572" max="13572" width="20.7109375" style="1" customWidth="1"/>
    <col min="13573" max="13573" width="20.28515625" style="1" customWidth="1"/>
    <col min="13574" max="13826" width="9.140625" style="1"/>
    <col min="13827" max="13827" width="15.140625" style="1" customWidth="1"/>
    <col min="13828" max="13828" width="20.7109375" style="1" customWidth="1"/>
    <col min="13829" max="13829" width="20.28515625" style="1" customWidth="1"/>
    <col min="13830" max="14082" width="9.140625" style="1"/>
    <col min="14083" max="14083" width="15.140625" style="1" customWidth="1"/>
    <col min="14084" max="14084" width="20.7109375" style="1" customWidth="1"/>
    <col min="14085" max="14085" width="20.28515625" style="1" customWidth="1"/>
    <col min="14086" max="14338" width="9.140625" style="1"/>
    <col min="14339" max="14339" width="15.140625" style="1" customWidth="1"/>
    <col min="14340" max="14340" width="20.7109375" style="1" customWidth="1"/>
    <col min="14341" max="14341" width="20.28515625" style="1" customWidth="1"/>
    <col min="14342" max="14594" width="9.140625" style="1"/>
    <col min="14595" max="14595" width="15.140625" style="1" customWidth="1"/>
    <col min="14596" max="14596" width="20.7109375" style="1" customWidth="1"/>
    <col min="14597" max="14597" width="20.28515625" style="1" customWidth="1"/>
    <col min="14598" max="14850" width="9.140625" style="1"/>
    <col min="14851" max="14851" width="15.140625" style="1" customWidth="1"/>
    <col min="14852" max="14852" width="20.7109375" style="1" customWidth="1"/>
    <col min="14853" max="14853" width="20.28515625" style="1" customWidth="1"/>
    <col min="14854" max="15106" width="9.140625" style="1"/>
    <col min="15107" max="15107" width="15.140625" style="1" customWidth="1"/>
    <col min="15108" max="15108" width="20.7109375" style="1" customWidth="1"/>
    <col min="15109" max="15109" width="20.28515625" style="1" customWidth="1"/>
    <col min="15110" max="15362" width="9.140625" style="1"/>
    <col min="15363" max="15363" width="15.140625" style="1" customWidth="1"/>
    <col min="15364" max="15364" width="20.7109375" style="1" customWidth="1"/>
    <col min="15365" max="15365" width="20.28515625" style="1" customWidth="1"/>
    <col min="15366" max="15618" width="9.140625" style="1"/>
    <col min="15619" max="15619" width="15.140625" style="1" customWidth="1"/>
    <col min="15620" max="15620" width="20.7109375" style="1" customWidth="1"/>
    <col min="15621" max="15621" width="20.28515625" style="1" customWidth="1"/>
    <col min="15622" max="15874" width="9.140625" style="1"/>
    <col min="15875" max="15875" width="15.140625" style="1" customWidth="1"/>
    <col min="15876" max="15876" width="20.7109375" style="1" customWidth="1"/>
    <col min="15877" max="15877" width="20.28515625" style="1" customWidth="1"/>
    <col min="15878" max="16130" width="9.140625" style="1"/>
    <col min="16131" max="16131" width="15.140625" style="1" customWidth="1"/>
    <col min="16132" max="16132" width="20.7109375" style="1" customWidth="1"/>
    <col min="16133" max="16133" width="20.28515625" style="1" customWidth="1"/>
    <col min="16134" max="16384" width="9.140625" style="1"/>
  </cols>
  <sheetData>
    <row r="1" spans="2:4" s="31" customFormat="1" x14ac:dyDescent="0.5">
      <c r="B1" s="31" t="s">
        <v>204</v>
      </c>
    </row>
    <row r="3" spans="2:4" s="31" customFormat="1" x14ac:dyDescent="0.5">
      <c r="B3" s="106" t="s">
        <v>205</v>
      </c>
      <c r="C3" s="107" t="s">
        <v>206</v>
      </c>
    </row>
    <row r="4" spans="2:4" s="31" customFormat="1" x14ac:dyDescent="0.5">
      <c r="C4" s="31" t="s">
        <v>207</v>
      </c>
    </row>
    <row r="6" spans="2:4" s="38" customFormat="1" x14ac:dyDescent="0.5">
      <c r="B6" s="33" t="s">
        <v>116</v>
      </c>
      <c r="C6" s="33" t="s">
        <v>202</v>
      </c>
      <c r="D6" s="33" t="s">
        <v>208</v>
      </c>
    </row>
    <row r="7" spans="2:4" x14ac:dyDescent="0.5">
      <c r="B7" s="37">
        <v>56</v>
      </c>
      <c r="C7" s="45">
        <v>137497</v>
      </c>
      <c r="D7" s="111"/>
    </row>
    <row r="8" spans="2:4" x14ac:dyDescent="0.5">
      <c r="B8" s="37">
        <v>57</v>
      </c>
      <c r="C8" s="35">
        <v>119408</v>
      </c>
      <c r="D8" s="110">
        <f>(C8-C7)/C7*100</f>
        <v>-13.155923401965133</v>
      </c>
    </row>
    <row r="9" spans="2:4" x14ac:dyDescent="0.5">
      <c r="B9" s="37">
        <v>58</v>
      </c>
      <c r="C9" s="35">
        <v>115599</v>
      </c>
      <c r="D9" s="110">
        <f>(C9-C8)/C8*100</f>
        <v>-3.1899035240519895</v>
      </c>
    </row>
    <row r="10" spans="2:4" x14ac:dyDescent="0.5">
      <c r="B10" s="37">
        <v>59</v>
      </c>
      <c r="C10" s="35">
        <v>111436</v>
      </c>
      <c r="D10" s="110">
        <f>(C10-C9)/C9*100</f>
        <v>-3.6012422252787655</v>
      </c>
    </row>
    <row r="11" spans="2:4" x14ac:dyDescent="0.5">
      <c r="B11" s="37">
        <v>60</v>
      </c>
      <c r="C11" s="35">
        <v>111211</v>
      </c>
      <c r="D11" s="110">
        <f>(C11-C10)/C10*100</f>
        <v>-0.20190961628199144</v>
      </c>
    </row>
    <row r="12" spans="2:4" x14ac:dyDescent="0.5">
      <c r="B12" s="37">
        <v>60</v>
      </c>
      <c r="C12" s="35">
        <v>109553</v>
      </c>
      <c r="D12" s="110">
        <f>(C12-C11)/C11*100</f>
        <v>-1.4908597171143143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</vt:i4>
      </vt:variant>
    </vt:vector>
  </HeadingPairs>
  <TitlesOfParts>
    <vt:vector size="20" baseType="lpstr">
      <vt:lpstr>ตัวชี้วัด</vt:lpstr>
      <vt:lpstr>1</vt:lpstr>
      <vt:lpstr>2</vt:lpstr>
      <vt:lpstr>3</vt:lpstr>
      <vt:lpstr>6</vt:lpstr>
      <vt:lpstr>7</vt:lpstr>
      <vt:lpstr>13</vt:lpstr>
      <vt:lpstr>14</vt:lpstr>
      <vt:lpstr>15</vt:lpstr>
      <vt:lpstr>16</vt:lpstr>
      <vt:lpstr>17</vt:lpstr>
      <vt:lpstr>21</vt:lpstr>
      <vt:lpstr>24</vt:lpstr>
      <vt:lpstr>26</vt:lpstr>
      <vt:lpstr>28</vt:lpstr>
      <vt:lpstr>29-34</vt:lpstr>
      <vt:lpstr>36-37</vt:lpstr>
      <vt:lpstr>38</vt:lpstr>
      <vt:lpstr>39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2019-11-04T04:33:11Z</cp:lastPrinted>
  <dcterms:created xsi:type="dcterms:W3CDTF">2006-02-23T04:03:34Z</dcterms:created>
  <dcterms:modified xsi:type="dcterms:W3CDTF">2019-11-04T04:33:55Z</dcterms:modified>
</cp:coreProperties>
</file>