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nontburi_nso_mail_go_th/Documents/1-กลุ่มวิชาการสถิติและวางแผน/รายงานสถิติ/รายงานสถิติ 2567/ส่วนประกอบรายงานสถิติ/"/>
    </mc:Choice>
  </mc:AlternateContent>
  <xr:revisionPtr revIDLastSave="832" documentId="13_ncr:1_{2F9B7BEF-0705-4934-ADB4-25CD1256CCF3}" xr6:coauthVersionLast="47" xr6:coauthVersionMax="47" xr10:uidLastSave="{822002E8-6C48-4DDD-A166-FB5DE310B056}"/>
  <bookViews>
    <workbookView xWindow="-120" yWindow="-120" windowWidth="29040" windowHeight="15720" xr2:uid="{00000000-000D-0000-FFFF-FFFF00000000}"/>
  </bookViews>
  <sheets>
    <sheet name="ตัวชี้วัด" sheetId="3" r:id="rId1"/>
    <sheet name="cal" sheetId="4" r:id="rId2"/>
  </sheets>
  <definedNames>
    <definedName name="_xlnm.Print_Area" localSheetId="0">ตัวชี้วัด!$A$1:$G$74</definedName>
    <definedName name="_xlnm.Print_Titles" localSheetId="1">cal!$1:$1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4" l="1"/>
  <c r="X39" i="4"/>
  <c r="U39" i="4"/>
  <c r="V39" i="4"/>
  <c r="W39" i="4"/>
  <c r="Y36" i="4"/>
  <c r="Y35" i="4"/>
  <c r="X35" i="4"/>
  <c r="X23" i="4"/>
  <c r="Y7" i="4"/>
  <c r="Y10" i="4"/>
  <c r="Y9" i="4"/>
  <c r="Y6" i="4"/>
  <c r="Y5" i="4"/>
  <c r="X5" i="4"/>
  <c r="Y3" i="4"/>
  <c r="Y2" i="4"/>
  <c r="X2" i="4"/>
  <c r="V31" i="4"/>
  <c r="K45" i="4"/>
  <c r="Y28" i="4" s="1"/>
  <c r="K47" i="4"/>
  <c r="Y29" i="4" s="1"/>
  <c r="K48" i="4"/>
  <c r="Y30" i="4" s="1"/>
  <c r="J48" i="4"/>
  <c r="J46" i="4"/>
  <c r="W37" i="4"/>
  <c r="Y37" i="4"/>
  <c r="X37" i="4"/>
  <c r="G54" i="4"/>
  <c r="V35" i="4"/>
  <c r="X36" i="4"/>
  <c r="I54" i="4"/>
  <c r="W35" i="4"/>
  <c r="W36" i="4"/>
  <c r="J54" i="4"/>
  <c r="X34" i="4"/>
  <c r="W34" i="4"/>
  <c r="W27" i="4"/>
  <c r="X27" i="4"/>
  <c r="Y27" i="4"/>
  <c r="V27" i="4"/>
  <c r="X25" i="4"/>
  <c r="W25" i="4"/>
  <c r="X24" i="4"/>
  <c r="W24" i="4"/>
  <c r="W23" i="4"/>
  <c r="Y22" i="4"/>
  <c r="X22" i="4"/>
  <c r="Y21" i="4"/>
  <c r="W21" i="4"/>
  <c r="Y19" i="4"/>
  <c r="X19" i="4"/>
  <c r="Y18" i="4"/>
  <c r="X18" i="4"/>
  <c r="Y16" i="4"/>
  <c r="X16" i="4"/>
  <c r="Y15" i="4"/>
  <c r="X15" i="4"/>
  <c r="Y14" i="4"/>
  <c r="X14" i="4"/>
  <c r="Y13" i="4"/>
  <c r="Y12" i="4"/>
  <c r="X12" i="4"/>
  <c r="Y11" i="4"/>
  <c r="X10" i="4"/>
  <c r="X9" i="4"/>
  <c r="Y8" i="4"/>
  <c r="Y4" i="4"/>
  <c r="H54" i="4" l="1"/>
  <c r="E54" i="4"/>
  <c r="D54" i="4"/>
  <c r="C54" i="4"/>
  <c r="J51" i="4"/>
  <c r="I51" i="4"/>
  <c r="X33" i="4" s="1"/>
  <c r="H51" i="4"/>
  <c r="J50" i="4"/>
  <c r="I50" i="4"/>
  <c r="W32" i="4" s="1"/>
  <c r="J49" i="4"/>
  <c r="J47" i="4"/>
  <c r="X29" i="4" s="1"/>
  <c r="I47" i="4"/>
  <c r="W29" i="4" s="1"/>
  <c r="H46" i="4"/>
  <c r="V28" i="4" s="1"/>
  <c r="J45" i="4"/>
  <c r="X28" i="4" s="1"/>
  <c r="I45" i="4"/>
  <c r="W28" i="4" s="1"/>
  <c r="V37" i="4"/>
  <c r="U37" i="4"/>
  <c r="V36" i="4"/>
  <c r="U36" i="4"/>
  <c r="U35" i="4"/>
  <c r="I33" i="4"/>
  <c r="H33" i="4"/>
  <c r="V32" i="4"/>
  <c r="U32" i="4"/>
  <c r="I32" i="4"/>
  <c r="H32" i="4"/>
  <c r="U31" i="4"/>
  <c r="V30" i="4"/>
  <c r="U30" i="4"/>
  <c r="V29" i="4"/>
  <c r="U29" i="4"/>
  <c r="U28" i="4"/>
  <c r="V25" i="4"/>
  <c r="U25" i="4"/>
  <c r="I25" i="4"/>
  <c r="W13" i="4" s="1"/>
  <c r="V24" i="4"/>
  <c r="U24" i="4"/>
  <c r="V23" i="4"/>
  <c r="U23" i="4"/>
  <c r="W22" i="4"/>
  <c r="V22" i="4"/>
  <c r="U22" i="4"/>
  <c r="X21" i="4"/>
  <c r="V21" i="4"/>
  <c r="U21" i="4"/>
  <c r="U19" i="4"/>
  <c r="W18" i="4"/>
  <c r="V18" i="4"/>
  <c r="U18" i="4"/>
  <c r="V17" i="4"/>
  <c r="W17" i="4" s="1"/>
  <c r="X17" i="4" s="1"/>
  <c r="G17" i="4"/>
  <c r="H16" i="4" s="1"/>
  <c r="V6" i="4" s="1"/>
  <c r="F17" i="4"/>
  <c r="W16" i="4"/>
  <c r="V16" i="4"/>
  <c r="U16" i="4"/>
  <c r="J16" i="4"/>
  <c r="X6" i="4" s="1"/>
  <c r="I16" i="4"/>
  <c r="W6" i="4" s="1"/>
  <c r="V15" i="4"/>
  <c r="U15" i="4"/>
  <c r="W14" i="4"/>
  <c r="V14" i="4"/>
  <c r="U14" i="4"/>
  <c r="X13" i="4"/>
  <c r="V13" i="4"/>
  <c r="U13" i="4"/>
  <c r="W12" i="4"/>
  <c r="V12" i="4"/>
  <c r="U12" i="4"/>
  <c r="U11" i="4"/>
  <c r="I11" i="4"/>
  <c r="W7" i="4" s="1"/>
  <c r="H11" i="4"/>
  <c r="V8" i="4" s="1"/>
  <c r="W10" i="4"/>
  <c r="V10" i="4"/>
  <c r="U10" i="4"/>
  <c r="W9" i="4"/>
  <c r="V9" i="4"/>
  <c r="U9" i="4"/>
  <c r="J9" i="4"/>
  <c r="J11" i="4" s="1"/>
  <c r="I9" i="4"/>
  <c r="H9" i="4"/>
  <c r="V11" i="4" s="1"/>
  <c r="U8" i="4"/>
  <c r="U7" i="4"/>
  <c r="U6" i="4"/>
  <c r="W5" i="4"/>
  <c r="V5" i="4"/>
  <c r="U5" i="4"/>
  <c r="H5" i="4"/>
  <c r="I5" i="4" s="1"/>
  <c r="X4" i="4"/>
  <c r="W4" i="4"/>
  <c r="V4" i="4"/>
  <c r="U4" i="4"/>
  <c r="U3" i="4"/>
  <c r="W2" i="4"/>
  <c r="V2" i="4"/>
  <c r="V19" i="4" l="1"/>
  <c r="W19" i="4"/>
  <c r="W33" i="4"/>
  <c r="X30" i="4"/>
  <c r="X7" i="4"/>
  <c r="X8" i="4"/>
  <c r="X32" i="4"/>
  <c r="W15" i="4"/>
  <c r="V3" i="4"/>
  <c r="W8" i="4"/>
  <c r="W3" i="4"/>
  <c r="J5" i="4"/>
  <c r="X3" i="4" s="1"/>
  <c r="V7" i="4"/>
</calcChain>
</file>

<file path=xl/sharedStrings.xml><?xml version="1.0" encoding="utf-8"?>
<sst xmlns="http://schemas.openxmlformats.org/spreadsheetml/2006/main" count="354" uniqueCount="208">
  <si>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</si>
  <si>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</si>
  <si>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</si>
  <si>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</si>
  <si>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</si>
  <si>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</si>
  <si>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</si>
  <si>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</si>
  <si>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</si>
  <si>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</si>
  <si>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</si>
  <si>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</si>
  <si>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</si>
  <si>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</si>
  <si>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</si>
  <si>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</si>
  <si>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</si>
  <si>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</si>
  <si>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</si>
  <si>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</si>
  <si>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</si>
  <si>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</si>
  <si>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</si>
  <si>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</si>
  <si>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</si>
  <si>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</si>
  <si>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</si>
  <si>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</si>
  <si>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</si>
  <si>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</si>
  <si>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</si>
  <si>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</si>
  <si>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t xml:space="preserve">     (8)   สำนักงานเศรษฐกิจการเกษตร</t>
  </si>
  <si>
    <t xml:space="preserve">     (8)   Office of Agricultural Economics</t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</si>
  <si>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</si>
  <si>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</si>
  <si>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</si>
  <si>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</si>
  <si>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</si>
  <si>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</si>
  <si>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</si>
  <si>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</si>
  <si>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</si>
  <si>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</si>
  <si>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</si>
  <si>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</si>
  <si>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</si>
  <si>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</si>
  <si>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</si>
  <si>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</si>
  <si>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</si>
  <si>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</si>
  <si>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</si>
  <si>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</si>
  <si>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</si>
  <si>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</si>
  <si>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</si>
  <si>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</si>
  <si>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</si>
  <si>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</si>
  <si>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</si>
  <si>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</si>
  <si>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</si>
  <si>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</si>
  <si>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</si>
  <si>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</si>
  <si>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</si>
  <si>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</si>
  <si>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</si>
  <si>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</si>
  <si>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</si>
  <si>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</si>
  <si>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</si>
  <si>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</si>
  <si>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</si>
  <si>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(2021)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</si>
  <si>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</si>
  <si>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t>(2022)</t>
  </si>
  <si>
    <t xml:space="preserve">Growth rate of registered vehicle (accumulative) </t>
  </si>
  <si>
    <t xml:space="preserve">     (3)   สำรวจภาวะการทำงานของประชากร สำนักงานสถิติแห่งชาติ</t>
  </si>
  <si>
    <r>
      <t xml:space="preserve">สัดส่วนของครัวเรือนที่มีโทรศัพท์มือถือ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</si>
  <si>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mobile phone </t>
    </r>
    <r>
      <rPr>
        <vertAlign val="superscript"/>
        <sz val="14"/>
        <rFont val="TH SarabunPSK"/>
        <family val="2"/>
      </rPr>
      <t>(10)</t>
    </r>
  </si>
  <si>
    <t>(2023)</t>
  </si>
  <si>
    <t>…</t>
  </si>
  <si>
    <t xml:space="preserve">     (2)   สำนักงานสาธารณสุขจังหวัดนนทบุรี</t>
  </si>
  <si>
    <t xml:space="preserve">     (4)   สำนักงานสวัสดิการและคุ้มครองแรงงานจังหวัดนนทบุรี</t>
  </si>
  <si>
    <t xml:space="preserve">     (2)   Nonthaburi Provincial Health Office</t>
  </si>
  <si>
    <t xml:space="preserve">     (4)   Nonthaburi Provincial Labour Protection and Welfare Office</t>
  </si>
  <si>
    <t xml:space="preserve">     (6)   สำรวจภาวะเศรษฐกิจและสังคมของครัวเรือนจังหวัดนนทบุรี สำนักงานสถิติแห่งชาติ</t>
  </si>
  <si>
    <t xml:space="preserve">     (9)   สำนักงานขนส่งจังหวัดนนทบรี</t>
  </si>
  <si>
    <t xml:space="preserve">     (9)  Nonthaburi Provincial Transport Office</t>
  </si>
  <si>
    <t xml:space="preserve">     (10)   สำรวจการมีการใช้เทคโนโลยีสารสนเทศและการสื่อสารในครัวเรือน </t>
  </si>
  <si>
    <t xml:space="preserve">             สำนักงานสถิติแห่งชาติ</t>
  </si>
  <si>
    <t xml:space="preserve">              Naional Statistical Office.</t>
  </si>
  <si>
    <t xml:space="preserve">     (10)   The Information and Communication Technology Survey on Household,</t>
  </si>
  <si>
    <t xml:space="preserve">     (12)   Nonthsburi Provincial Commerce Office</t>
  </si>
  <si>
    <t xml:space="preserve">     (12)   สำนักงานพาณิชย์จังหวัดนนทบุรี</t>
  </si>
  <si>
    <t>...</t>
  </si>
  <si>
    <t>0.0</t>
  </si>
  <si>
    <t>-61.0</t>
  </si>
  <si>
    <r>
      <t>อัตราการเปลี่ยนแปลงของนักท่องเที่ยวต่างประเทศ ที่เดินทางมายังจังหวัด</t>
    </r>
    <r>
      <rPr>
        <sz val="14"/>
        <color rgb="FFFF0000"/>
        <rFont val="TH SarabunPSK"/>
        <family val="2"/>
      </rPr>
      <t xml:space="preserve">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</si>
  <si>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Growth rate of international tourist arrivals in province </t>
    </r>
    <r>
      <rPr>
        <vertAlign val="superscript"/>
        <sz val="14"/>
        <color theme="1"/>
        <rFont val="TH SarabunPSK"/>
        <family val="2"/>
      </rPr>
      <t>(11)</t>
    </r>
  </si>
  <si>
    <t>จน ปชก ปีที่</t>
  </si>
  <si>
    <t>อัตราเพิ่มของประชากร (1)</t>
  </si>
  <si>
    <t>จน ช่วงห่าง</t>
  </si>
  <si>
    <t>ความหนาแน่นของประชากรต่อ ตร.กม.(1)</t>
  </si>
  <si>
    <t>อัตราส่วนเพศ(1)</t>
  </si>
  <si>
    <t>พื้นที่ จ ตร.กม.</t>
  </si>
  <si>
    <t>อัตราการเป็นภาระรวม หรืออัตราส่วนพึงพิงรวม (1)</t>
  </si>
  <si>
    <t>จน ปชก ชาย</t>
  </si>
  <si>
    <t>อัตราเจริญพันธุ์ GFR(2)</t>
  </si>
  <si>
    <t>จน ปชก หญิง</t>
  </si>
  <si>
    <t>อัตราเกิดต่อประชากร 1,000 คน (2)</t>
  </si>
  <si>
    <t>จน คู่สมรส</t>
  </si>
  <si>
    <t>อัตราตายต่อประชากร 1,000 คน (2)</t>
  </si>
  <si>
    <t>จน ปชก กลางปี</t>
  </si>
  <si>
    <t>อัตราการตายของทารกต่อการเกิดมีชีพ 1,000 คน (2)</t>
  </si>
  <si>
    <t>จน คู่หย่าร้าง</t>
  </si>
  <si>
    <t>อัตราการตายของมารดาต่อการเกิดมีชีพ 100,000 คน (2)</t>
  </si>
  <si>
    <t>อัตราส่วนประชากรต่อแพทย์ 1 คน (2)</t>
  </si>
  <si>
    <t>n/a</t>
  </si>
  <si>
    <t>จน ปชก0-14</t>
  </si>
  <si>
    <t>อัตราการว่างงาน (3)</t>
  </si>
  <si>
    <t>จน ปชก 60 ปีขึ้นไป</t>
  </si>
  <si>
    <t>อัตราการมีงานทำ (3)</t>
  </si>
  <si>
    <t>จน ปชก15-59</t>
  </si>
  <si>
    <t>อัตราเพิ่มของผู้มีงานทำ (3)</t>
  </si>
  <si>
    <t>จน เด็กเกิดมีชีพ</t>
  </si>
  <si>
    <t>อัตราการมีส่วนร่วมในกำลังแรงงาน (3)</t>
  </si>
  <si>
    <t>จน ปชก หญิงกลางปี15-49 ปี</t>
  </si>
  <si>
    <t>อัตราค่าจ้างรายวัน (4)</t>
  </si>
  <si>
    <t xml:space="preserve"> จน ปชก หญิง15-49 ปี</t>
  </si>
  <si>
    <t>อัตราการเข้าเรียนระดับมัธยมศึกษาปีที่ 1 (5)</t>
  </si>
  <si>
    <t>จน คนตาย</t>
  </si>
  <si>
    <t>อัตราส่วนนักเรียนต่อครู   - ระดับประถมศึกษา (5)</t>
  </si>
  <si>
    <t>จน เด็ก ต่ำกว่า 1 ปีตาย</t>
  </si>
  <si>
    <t>อัตราส่วนนักเรียนต่อครู   - ระดับมัธยมศึกษา (5)</t>
  </si>
  <si>
    <t>จน มารดาตายเนื่องจากตั้งครรภ์</t>
  </si>
  <si>
    <t>อัตราส่วนของนักเรียนต่อประชากรในวัยเรียน (5)</t>
  </si>
  <si>
    <t>จน แพทย์</t>
  </si>
  <si>
    <t>รายได้เฉลี่ยต่อคนต่อเดือน (6)</t>
  </si>
  <si>
    <t>จน ว่างงาน ไตรมาส3</t>
  </si>
  <si>
    <t>ค่าใช้จ่ายเฉลี่ยต่อคนต่อเดือน (6)</t>
  </si>
  <si>
    <t>จน กำลังแรงงานรวม ไตรมาส3</t>
  </si>
  <si>
    <t>อัตราการขยายตัวของผลิตภัณฑ์มวลรวมจังหวัด ณ ราคาประจำปี (7)</t>
  </si>
  <si>
    <t>จน มีงานทำ ไตรมาส3</t>
  </si>
  <si>
    <t>ผลิตภัณฑ์มวลรวมจังหวัดต่อหัว (ณ ราคาประจำปี) (7)</t>
  </si>
  <si>
    <t>จำนวน ปชก 15 ปีขึ้นไป ไตรมาส3</t>
  </si>
  <si>
    <t>สัดส่วนของเนื้อที่ถือครองทำการเกษตรต่อเนื้อที่ทั้งหมด (8)</t>
  </si>
  <si>
    <t>ค่าจ้างรายวันจังหวัด</t>
  </si>
  <si>
    <t>ร้อยละของครัวเรือนเกษตรต่อครัวเรือนทั้งสิ้น (8)</t>
  </si>
  <si>
    <t>จน นร ม.1 เข้าใหม่</t>
  </si>
  <si>
    <t>จน นร. ป6  ปีก่อนหน้า</t>
  </si>
  <si>
    <t>สัดส่วนของครัวเรือนที่มีคอมพิวเตอร์ (10)</t>
  </si>
  <si>
    <t>จน เด็กออกกลางคัน ปีก่อนหน้า</t>
  </si>
  <si>
    <t>สัดส่วนของครัวเรือนที่เข้าถึงอินเทอร์เน็ต (10)</t>
  </si>
  <si>
    <t>จน นร ประถม</t>
  </si>
  <si>
    <t>not completed</t>
  </si>
  <si>
    <t xml:space="preserve">สัดส่วนของครัวเรือนที่มีโทรศัพท์พื้นฐาน (10) </t>
  </si>
  <si>
    <t>จน ครู ประถม</t>
  </si>
  <si>
    <t xml:space="preserve">อัตราเพิ่มของประชากรอายุ 6 ปีขึ้นไปที่ใช้คอมพิวเตอร์ </t>
  </si>
  <si>
    <t>จน นร มัธยม</t>
  </si>
  <si>
    <t>อัตราเพิ่มของประชากรอายุ 6 ปีขึ้นไปที่ใช้อินเทอร์เน็ต</t>
  </si>
  <si>
    <t>จน ครู มัธยม</t>
  </si>
  <si>
    <t>อัตราเพิ่มของประชากรอายุ 6 ปีขึ้นไปที่มีโทรศัพท์มือถือ</t>
  </si>
  <si>
    <t>จน นร ในระบบ รร</t>
  </si>
  <si>
    <t>อัตรารายได้จากการท่องเที่ยว (ล้านบาท</t>
  </si>
  <si>
    <t>จน ปชก ในวัยเรียน</t>
  </si>
  <si>
    <t>อัตราการขยายตัวของนักท่องเที่ยวไทยที่เดินทางมายังจังหวัด (11)</t>
  </si>
  <si>
    <t>รายได้เฉลี่ยต่อคนต่อเดือน</t>
  </si>
  <si>
    <t>อัตราการขยายตัวของนักท่องเที่ยวต่างประเทศ   ที่เดินทางมายังจังหวัด (11)</t>
  </si>
  <si>
    <t>ค่าใช้จ่ายเฉลี่ยต่อคนต่อเดือน</t>
  </si>
  <si>
    <t>อัตราการขยายตัวของผู้จดทะเบียนนิติบุคคลที่คงอยู่ (12)</t>
  </si>
  <si>
    <t>gpp ประจำปี</t>
  </si>
  <si>
    <t>สัดส่วนพื้นที่ป่าไม้ต่อพื้นที่จังหวัด (13)</t>
  </si>
  <si>
    <t>gpp per capita</t>
  </si>
  <si>
    <t>เนื้อที่ถือครองทำเกษตร</t>
  </si>
  <si>
    <t>เนื้อที่ทั้งหมด</t>
  </si>
  <si>
    <t>จน คร เกษตร</t>
  </si>
  <si>
    <t>จน คร ทั้งสิ้น</t>
  </si>
  <si>
    <t>จน คร มีคอม</t>
  </si>
  <si>
    <t>จน คร เข้าถึงอินเทอร์เน็ต</t>
  </si>
  <si>
    <t>จน ปชก 6 ปีขึ้นไป</t>
  </si>
  <si>
    <t>จน ปชก 6 ปีขึ้นไป ใช้อินเทอร์เน็ต</t>
  </si>
  <si>
    <t>จน ปชก 6 ปีขึ้นไป มีมือถือ</t>
  </si>
  <si>
    <t>รายได้จากการท่องเที่ยว (ล้านบาท</t>
  </si>
  <si>
    <t>จำนวนผู้เยี่ยมเยือน</t>
  </si>
  <si>
    <t>จนผู้เยี่ยมเยือน ไทย</t>
  </si>
  <si>
    <t>จนผู้เยี่ยมเยือน ตปท</t>
  </si>
  <si>
    <t>จน ทะเบียนิติบุคคลคงอยู่</t>
  </si>
  <si>
    <t>พื้นที่ป่าไม้ ตร.กม.</t>
  </si>
  <si>
    <t>32-34-สีแดง  = ไม่ใช้ตัวเลข  เป็น Q3</t>
  </si>
  <si>
    <t>-</t>
  </si>
  <si>
    <t>จนจดทะเบียนสะสม</t>
  </si>
  <si>
    <t>จน ปชก 6 ปีขึ้นไป ใช้มือถือ</t>
  </si>
  <si>
    <t>อัตราเพิ่มของรถที่จดทะเบียน สะสม (9)</t>
  </si>
  <si>
    <r>
      <t xml:space="preserve">ร้อยละของประชากรอายุ 6 ปีขึ้นไปที่มีโทรศัพท์มือถือต่อประชากร 100 คน </t>
    </r>
    <r>
      <rPr>
        <vertAlign val="superscript"/>
        <sz val="14"/>
        <rFont val="TH SarabunPSK"/>
        <family val="2"/>
      </rPr>
      <t>(10)</t>
    </r>
  </si>
  <si>
    <r>
      <t xml:space="preserve">ร้อยละของประชากรอายุ 6 ปีขึ้นไปที่ใช้โทรศัพท์มือถือต่อประชากร 100 คน </t>
    </r>
    <r>
      <rPr>
        <vertAlign val="superscript"/>
        <sz val="14"/>
        <rFont val="TH SarabunPSK"/>
        <family val="2"/>
      </rPr>
      <t>(10)</t>
    </r>
  </si>
  <si>
    <r>
      <t xml:space="preserve">ร้อยละของประชากรอายุ 6 ปีขึ้นไปที่ใช้อินเทอร์เน็ตต่อประชากร 100 คน </t>
    </r>
    <r>
      <rPr>
        <vertAlign val="superscript"/>
        <sz val="14"/>
        <rFont val="TH SarabunPSK"/>
        <family val="2"/>
      </rPr>
      <t>(10)</t>
    </r>
  </si>
  <si>
    <t>จน คร มีโทรศัพท์ (พื้นฐาน)</t>
  </si>
  <si>
    <t xml:space="preserve">     (6)   The Household Socio-Economic Survey, Nonthburi Province, National Statistics Office</t>
  </si>
  <si>
    <r>
      <t xml:space="preserve">Percentage of population 6 years and over using internet per 100 population </t>
    </r>
    <r>
      <rPr>
        <vertAlign val="superscript"/>
        <sz val="12"/>
        <rFont val="TH SarabunPSK"/>
        <family val="2"/>
      </rPr>
      <t>(10)</t>
    </r>
  </si>
  <si>
    <r>
      <t xml:space="preserve">Percentage of population 6 years and over using mobile phone per 100 population </t>
    </r>
    <r>
      <rPr>
        <vertAlign val="superscript"/>
        <sz val="12"/>
        <rFont val="TH SarabunPSK"/>
        <family val="2"/>
      </rPr>
      <t>(10)</t>
    </r>
  </si>
  <si>
    <r>
      <t xml:space="preserve">Percentage of population 6 years and over accessing to mobile phone per 100 population </t>
    </r>
    <r>
      <rPr>
        <vertAlign val="superscript"/>
        <sz val="12"/>
        <rFont val="TH SarabunPSK"/>
        <family val="2"/>
      </rPr>
      <t>(10)</t>
    </r>
  </si>
  <si>
    <t>อัตราการเปลี่ยนแปลงของนักเรียน</t>
  </si>
  <si>
    <t>ไม่ใช้</t>
  </si>
  <si>
    <t xml:space="preserve">Growth rate of student </t>
  </si>
  <si>
    <r>
      <t xml:space="preserve">Average monthly expenditures per capita </t>
    </r>
    <r>
      <rPr>
        <vertAlign val="superscript"/>
        <sz val="14"/>
        <rFont val="TH SarabunPSK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</si>
</sst>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(* #,##0.0_);_(* \(#,##0.0\);_(* &quot;-&quot;??_);_(@_)"/>
    <numFmt numFmtId="188" formatCode="_-* #,##0.00_-;\-* #,##0.00_-;_-* &quot;-&quot;??_-;_-@_-"/>
    <numFmt numFmtId="189" formatCode="_-* #,##0_-;\-* #,##0_-;_-* &quot;-&quot;??_-;_-@_-"/>
    <numFmt numFmtId="190" formatCode="_-* #,##0.0_-;\-* #,##0.0_-;_-* &quot;-&quot;??_-;_-@_-"/>
    <numFmt numFmtId="191" formatCode="#,##0.0"/>
    <numFmt numFmtId="192" formatCode="_-* #,##0.000_-;\-* #,##0.000_-;_-* &quot;-&quot;??_-;_-@_-"/>
    <numFmt numFmtId="193" formatCode="_-* #,##0_-;\-* #,##0_-;_-* &quot;-&quot;_-;_-@_-"/>
    <numFmt numFmtId="194" formatCode="_(* #,##0_);_(* \(#,##0\);_(* &quot;-&quot;??_);_(@_)"/>
    <numFmt numFmtId="195" formatCode="0.0"/>
  </numFmts>
  <fonts count="2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color rgb="FFFF0000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2"/>
      <name val="Cordia New"/>
      <family val="2"/>
    </font>
    <font>
      <sz val="14"/>
      <color rgb="FFC00000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color rgb="FFFF0000"/>
      <name val="Cordia New"/>
      <family val="2"/>
      <charset val="222"/>
    </font>
    <font>
      <b/>
      <sz val="14"/>
      <color rgb="FFFF0000"/>
      <name val="TH SarabunPSK"/>
      <family val="2"/>
      <charset val="222"/>
    </font>
    <font>
      <sz val="10"/>
      <color rgb="FF000000"/>
      <name val="Tahoma"/>
      <family val="2"/>
      <scheme val="minor"/>
    </font>
    <font>
      <sz val="14"/>
      <color rgb="FFFF0000"/>
      <name val="Cordia New"/>
      <family val="2"/>
    </font>
    <font>
      <sz val="12"/>
      <color rgb="FFFF0000"/>
      <name val="Cordia New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9" fillId="0" borderId="0"/>
    <xf numFmtId="188" fontId="9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/>
    <xf numFmtId="0" fontId="2" fillId="0" borderId="14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shrinkToFit="1"/>
    </xf>
    <xf numFmtId="0" fontId="2" fillId="0" borderId="12" xfId="0" applyFont="1" applyBorder="1" applyAlignment="1">
      <alignment horizontal="left"/>
    </xf>
    <xf numFmtId="0" fontId="2" fillId="0" borderId="22" xfId="0" applyFont="1" applyBorder="1"/>
    <xf numFmtId="187" fontId="2" fillId="0" borderId="4" xfId="1" applyNumberFormat="1" applyFont="1" applyBorder="1"/>
    <xf numFmtId="187" fontId="2" fillId="0" borderId="3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187" fontId="2" fillId="0" borderId="19" xfId="1" quotePrefix="1" applyNumberFormat="1" applyFont="1" applyBorder="1" applyAlignment="1">
      <alignment horizontal="right"/>
    </xf>
    <xf numFmtId="187" fontId="2" fillId="0" borderId="4" xfId="1" quotePrefix="1" applyNumberFormat="1" applyFont="1" applyBorder="1" applyAlignment="1">
      <alignment horizontal="right"/>
    </xf>
    <xf numFmtId="187" fontId="8" fillId="0" borderId="4" xfId="1" applyNumberFormat="1" applyFont="1" applyBorder="1" applyAlignment="1">
      <alignment horizontal="right"/>
    </xf>
    <xf numFmtId="0" fontId="9" fillId="0" borderId="5" xfId="2" applyBorder="1"/>
    <xf numFmtId="0" fontId="9" fillId="0" borderId="5" xfId="2" applyBorder="1" applyAlignment="1">
      <alignment horizontal="center"/>
    </xf>
    <xf numFmtId="189" fontId="9" fillId="0" borderId="5" xfId="3" applyNumberFormat="1" applyFont="1" applyBorder="1" applyAlignment="1">
      <alignment horizontal="center"/>
    </xf>
    <xf numFmtId="0" fontId="9" fillId="0" borderId="0" xfId="2"/>
    <xf numFmtId="3" fontId="10" fillId="0" borderId="0" xfId="2" applyNumberFormat="1" applyFont="1"/>
    <xf numFmtId="190" fontId="10" fillId="0" borderId="0" xfId="3" applyNumberFormat="1" applyFont="1" applyFill="1" applyBorder="1" applyAlignment="1">
      <alignment horizontal="right"/>
    </xf>
    <xf numFmtId="188" fontId="10" fillId="0" borderId="0" xfId="3" applyFont="1" applyFill="1" applyBorder="1" applyAlignment="1">
      <alignment horizontal="right"/>
    </xf>
    <xf numFmtId="189" fontId="9" fillId="0" borderId="0" xfId="2" applyNumberFormat="1"/>
    <xf numFmtId="191" fontId="10" fillId="0" borderId="0" xfId="2" applyNumberFormat="1" applyFont="1"/>
    <xf numFmtId="189" fontId="9" fillId="0" borderId="23" xfId="3" applyNumberFormat="1" applyFont="1" applyBorder="1"/>
    <xf numFmtId="189" fontId="9" fillId="0" borderId="24" xfId="3" applyNumberFormat="1" applyFont="1" applyBorder="1"/>
    <xf numFmtId="189" fontId="9" fillId="0" borderId="1" xfId="3" applyNumberFormat="1" applyFont="1" applyBorder="1"/>
    <xf numFmtId="188" fontId="9" fillId="0" borderId="0" xfId="2" applyNumberFormat="1"/>
    <xf numFmtId="0" fontId="9" fillId="2" borderId="5" xfId="2" applyFill="1" applyBorder="1"/>
    <xf numFmtId="189" fontId="9" fillId="2" borderId="5" xfId="3" applyNumberFormat="1" applyFont="1" applyFill="1" applyBorder="1" applyAlignment="1">
      <alignment horizontal="center"/>
    </xf>
    <xf numFmtId="0" fontId="10" fillId="0" borderId="0" xfId="3" applyNumberFormat="1" applyFont="1" applyFill="1" applyBorder="1" applyAlignment="1">
      <alignment horizontal="right"/>
    </xf>
    <xf numFmtId="0" fontId="9" fillId="3" borderId="0" xfId="2" applyFill="1"/>
    <xf numFmtId="190" fontId="10" fillId="0" borderId="0" xfId="3" applyNumberFormat="1" applyFont="1" applyFill="1"/>
    <xf numFmtId="192" fontId="9" fillId="0" borderId="0" xfId="2" applyNumberFormat="1"/>
    <xf numFmtId="189" fontId="9" fillId="0" borderId="0" xfId="3" applyNumberFormat="1" applyFont="1" applyAlignment="1">
      <alignment horizontal="center"/>
    </xf>
    <xf numFmtId="189" fontId="9" fillId="0" borderId="5" xfId="3" applyNumberFormat="1" applyFont="1" applyFill="1" applyBorder="1" applyAlignment="1">
      <alignment horizontal="center"/>
    </xf>
    <xf numFmtId="0" fontId="11" fillId="0" borderId="5" xfId="2" applyFont="1" applyBorder="1"/>
    <xf numFmtId="193" fontId="12" fillId="0" borderId="0" xfId="2" applyNumberFormat="1" applyFont="1"/>
    <xf numFmtId="3" fontId="1" fillId="3" borderId="0" xfId="2" applyNumberFormat="1" applyFont="1" applyFill="1" applyAlignment="1">
      <alignment horizontal="right"/>
    </xf>
    <xf numFmtId="3" fontId="1" fillId="4" borderId="0" xfId="2" applyNumberFormat="1" applyFont="1" applyFill="1" applyAlignment="1">
      <alignment horizontal="right"/>
    </xf>
    <xf numFmtId="3" fontId="1" fillId="0" borderId="0" xfId="2" applyNumberFormat="1" applyFont="1" applyAlignment="1">
      <alignment horizontal="right"/>
    </xf>
    <xf numFmtId="189" fontId="11" fillId="0" borderId="5" xfId="3" applyNumberFormat="1" applyFont="1" applyBorder="1" applyAlignment="1">
      <alignment horizontal="center"/>
    </xf>
    <xf numFmtId="189" fontId="11" fillId="0" borderId="0" xfId="3" applyNumberFormat="1" applyFont="1" applyAlignment="1">
      <alignment horizontal="center"/>
    </xf>
    <xf numFmtId="190" fontId="10" fillId="0" borderId="0" xfId="3" applyNumberFormat="1" applyFont="1" applyFill="1" applyAlignment="1">
      <alignment horizontal="right"/>
    </xf>
    <xf numFmtId="189" fontId="9" fillId="0" borderId="0" xfId="3" applyNumberFormat="1" applyFont="1" applyFill="1" applyBorder="1" applyAlignment="1">
      <alignment horizontal="center"/>
    </xf>
    <xf numFmtId="3" fontId="13" fillId="0" borderId="0" xfId="2" applyNumberFormat="1" applyFont="1"/>
    <xf numFmtId="0" fontId="9" fillId="5" borderId="0" xfId="2" applyFill="1"/>
    <xf numFmtId="191" fontId="10" fillId="5" borderId="0" xfId="2" applyNumberFormat="1" applyFont="1" applyFill="1"/>
    <xf numFmtId="190" fontId="10" fillId="5" borderId="0" xfId="3" applyNumberFormat="1" applyFont="1" applyFill="1" applyBorder="1" applyAlignment="1">
      <alignment horizontal="right"/>
    </xf>
    <xf numFmtId="188" fontId="10" fillId="5" borderId="0" xfId="3" applyFont="1" applyFill="1" applyBorder="1" applyAlignment="1">
      <alignment horizontal="right"/>
    </xf>
    <xf numFmtId="0" fontId="9" fillId="0" borderId="5" xfId="3" applyNumberFormat="1" applyFont="1" applyBorder="1" applyAlignment="1">
      <alignment horizontal="center"/>
    </xf>
    <xf numFmtId="189" fontId="10" fillId="0" borderId="5" xfId="3" applyNumberFormat="1" applyFont="1" applyBorder="1" applyAlignment="1">
      <alignment horizontal="center"/>
    </xf>
    <xf numFmtId="2" fontId="10" fillId="0" borderId="0" xfId="3" applyNumberFormat="1" applyFont="1" applyFill="1" applyBorder="1" applyAlignment="1">
      <alignment horizontal="right"/>
    </xf>
    <xf numFmtId="189" fontId="9" fillId="0" borderId="5" xfId="3" quotePrefix="1" applyNumberFormat="1" applyFont="1" applyBorder="1" applyAlignment="1">
      <alignment horizontal="center"/>
    </xf>
    <xf numFmtId="4" fontId="10" fillId="0" borderId="0" xfId="2" applyNumberFormat="1" applyFont="1"/>
    <xf numFmtId="189" fontId="2" fillId="0" borderId="0" xfId="3" applyNumberFormat="1" applyFont="1" applyBorder="1" applyAlignment="1">
      <alignment vertical="center"/>
    </xf>
    <xf numFmtId="0" fontId="9" fillId="3" borderId="5" xfId="2" applyFill="1" applyBorder="1"/>
    <xf numFmtId="189" fontId="9" fillId="3" borderId="5" xfId="3" applyNumberFormat="1" applyFont="1" applyFill="1" applyBorder="1" applyAlignment="1">
      <alignment horizontal="center"/>
    </xf>
    <xf numFmtId="189" fontId="14" fillId="0" borderId="22" xfId="3" applyNumberFormat="1" applyFont="1" applyBorder="1"/>
    <xf numFmtId="189" fontId="14" fillId="0" borderId="23" xfId="3" applyNumberFormat="1" applyFont="1" applyBorder="1"/>
    <xf numFmtId="189" fontId="14" fillId="0" borderId="24" xfId="3" applyNumberFormat="1" applyFont="1" applyBorder="1"/>
    <xf numFmtId="0" fontId="15" fillId="0" borderId="5" xfId="2" applyFont="1" applyBorder="1"/>
    <xf numFmtId="189" fontId="16" fillId="3" borderId="23" xfId="3" applyNumberFormat="1" applyFont="1" applyFill="1" applyBorder="1"/>
    <xf numFmtId="189" fontId="15" fillId="0" borderId="5" xfId="3" applyNumberFormat="1" applyFont="1" applyBorder="1" applyAlignment="1">
      <alignment horizontal="center"/>
    </xf>
    <xf numFmtId="189" fontId="16" fillId="0" borderId="23" xfId="3" applyNumberFormat="1" applyFont="1" applyBorder="1"/>
    <xf numFmtId="0" fontId="17" fillId="3" borderId="25" xfId="2" applyFont="1" applyFill="1" applyBorder="1" applyAlignment="1">
      <alignment horizontal="right" vertical="top"/>
    </xf>
    <xf numFmtId="189" fontId="18" fillId="3" borderId="5" xfId="3" applyNumberFormat="1" applyFont="1" applyFill="1" applyBorder="1" applyAlignment="1">
      <alignment horizontal="center"/>
    </xf>
    <xf numFmtId="0" fontId="18" fillId="0" borderId="5" xfId="2" applyFont="1" applyBorder="1"/>
    <xf numFmtId="189" fontId="18" fillId="0" borderId="5" xfId="3" applyNumberFormat="1" applyFont="1" applyBorder="1" applyAlignment="1">
      <alignment horizontal="center"/>
    </xf>
    <xf numFmtId="0" fontId="18" fillId="0" borderId="0" xfId="2" applyFont="1"/>
    <xf numFmtId="4" fontId="19" fillId="0" borderId="0" xfId="2" applyNumberFormat="1" applyFont="1"/>
    <xf numFmtId="190" fontId="19" fillId="0" borderId="0" xfId="3" applyNumberFormat="1" applyFont="1" applyFill="1" applyBorder="1" applyAlignment="1">
      <alignment horizontal="right"/>
    </xf>
    <xf numFmtId="188" fontId="19" fillId="0" borderId="0" xfId="3" applyFont="1" applyFill="1" applyBorder="1" applyAlignment="1">
      <alignment horizontal="right"/>
    </xf>
    <xf numFmtId="0" fontId="9" fillId="0" borderId="0" xfId="2" applyAlignment="1">
      <alignment horizontal="center"/>
    </xf>
    <xf numFmtId="194" fontId="9" fillId="0" borderId="0" xfId="1" applyNumberFormat="1" applyFont="1"/>
    <xf numFmtId="194" fontId="9" fillId="0" borderId="0" xfId="2" applyNumberFormat="1"/>
    <xf numFmtId="195" fontId="2" fillId="0" borderId="4" xfId="0" applyNumberFormat="1" applyFont="1" applyBorder="1"/>
    <xf numFmtId="189" fontId="9" fillId="0" borderId="1" xfId="3" applyNumberFormat="1" applyFont="1" applyBorder="1" applyAlignment="1">
      <alignment horizontal="center"/>
    </xf>
    <xf numFmtId="194" fontId="9" fillId="0" borderId="5" xfId="1" applyNumberFormat="1" applyFont="1" applyBorder="1"/>
    <xf numFmtId="189" fontId="14" fillId="0" borderId="5" xfId="3" applyNumberFormat="1" applyFont="1" applyBorder="1"/>
    <xf numFmtId="194" fontId="18" fillId="0" borderId="5" xfId="1" applyNumberFormat="1" applyFont="1" applyBorder="1"/>
    <xf numFmtId="195" fontId="2" fillId="0" borderId="4" xfId="1" applyNumberFormat="1" applyFont="1" applyBorder="1"/>
    <xf numFmtId="195" fontId="2" fillId="0" borderId="4" xfId="1" quotePrefix="1" applyNumberFormat="1" applyFont="1" applyBorder="1" applyAlignment="1">
      <alignment horizontal="right"/>
    </xf>
    <xf numFmtId="195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9" fillId="6" borderId="0" xfId="2" applyFill="1"/>
    <xf numFmtId="191" fontId="10" fillId="6" borderId="0" xfId="2" applyNumberFormat="1" applyFont="1" applyFill="1"/>
    <xf numFmtId="190" fontId="10" fillId="6" borderId="0" xfId="3" applyNumberFormat="1" applyFont="1" applyFill="1" applyBorder="1" applyAlignment="1">
      <alignment horizontal="right"/>
    </xf>
    <xf numFmtId="188" fontId="10" fillId="6" borderId="0" xfId="3" applyFont="1" applyFill="1" applyBorder="1" applyAlignment="1">
      <alignment horizontal="right"/>
    </xf>
    <xf numFmtId="189" fontId="9" fillId="6" borderId="0" xfId="2" applyNumberFormat="1" applyFill="1"/>
    <xf numFmtId="2" fontId="9" fillId="0" borderId="0" xfId="2" applyNumberFormat="1"/>
    <xf numFmtId="0" fontId="8" fillId="0" borderId="4" xfId="0" applyFont="1" applyBorder="1"/>
    <xf numFmtId="0" fontId="8" fillId="0" borderId="4" xfId="1" applyNumberFormat="1" applyFont="1" applyBorder="1" applyAlignment="1">
      <alignment horizontal="right"/>
    </xf>
    <xf numFmtId="0" fontId="2" fillId="0" borderId="0" xfId="0" applyFont="1" applyBorder="1"/>
    <xf numFmtId="187" fontId="2" fillId="0" borderId="0" xfId="1" applyNumberFormat="1" applyFont="1" applyBorder="1" applyAlignment="1">
      <alignment horizontal="right"/>
    </xf>
    <xf numFmtId="187" fontId="2" fillId="0" borderId="0" xfId="1" quotePrefix="1" applyNumberFormat="1" applyFont="1" applyBorder="1" applyAlignment="1">
      <alignment horizontal="right"/>
    </xf>
    <xf numFmtId="0" fontId="2" fillId="0" borderId="0" xfId="0" applyFont="1" applyBorder="1" applyAlignment="1">
      <alignment shrinkToFit="1"/>
    </xf>
    <xf numFmtId="0" fontId="2" fillId="0" borderId="26" xfId="0" applyFont="1" applyBorder="1"/>
    <xf numFmtId="0" fontId="20" fillId="0" borderId="14" xfId="0" applyFont="1" applyBorder="1"/>
    <xf numFmtId="187" fontId="0" fillId="0" borderId="0" xfId="1" applyNumberFormat="1" applyFont="1"/>
    <xf numFmtId="0" fontId="2" fillId="0" borderId="0" xfId="1" applyNumberFormat="1" applyFont="1"/>
    <xf numFmtId="187" fontId="2" fillId="0" borderId="26" xfId="1" applyNumberFormat="1" applyFont="1" applyBorder="1" applyAlignment="1">
      <alignment horizontal="right"/>
    </xf>
    <xf numFmtId="195" fontId="2" fillId="0" borderId="19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4">
    <cellStyle name="Comma" xfId="1" builtinId="3"/>
    <cellStyle name="Comma 2" xfId="3" xr:uid="{06177752-025E-4FE2-8CD4-691A001A83DD}"/>
    <cellStyle name="Normal" xfId="0" builtinId="0"/>
    <cellStyle name="Normal 2" xfId="2" xr:uid="{74912825-B1B8-47F7-BDA1-1F6E5E5512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70" zoomScaleNormal="70" workbookViewId="0">
      <selection activeCell="A2" sqref="A2:F2"/>
    </sheetView>
  </sheetViews>
  <sheetFormatPr defaultColWidth="9.140625" defaultRowHeight="18.75" x14ac:dyDescent="0.3"/>
  <cols>
    <col min="1" max="1" width="62.85546875" style="1" customWidth="1"/>
    <col min="2" max="2" width="10.7109375" style="1" customWidth="1"/>
    <col min="3" max="3" width="11.28515625" style="1" customWidth="1"/>
    <col min="4" max="4" width="11" style="1" customWidth="1"/>
    <col min="5" max="5" width="10.28515625" style="1" customWidth="1"/>
    <col min="6" max="6" width="78" style="1" customWidth="1"/>
    <col min="7" max="7" width="8" style="1" customWidth="1"/>
    <col min="8" max="9" width="9.28515625" style="1" customWidth="1"/>
    <col min="10" max="16384" width="9.140625" style="1"/>
  </cols>
  <sheetData>
    <row r="1" spans="1:6" ht="24" customHeight="1" x14ac:dyDescent="0.35">
      <c r="A1" s="120" t="s">
        <v>0</v>
      </c>
      <c r="B1" s="120"/>
      <c r="C1" s="120"/>
      <c r="D1" s="120"/>
      <c r="E1" s="120"/>
      <c r="F1" s="120"/>
    </row>
    <row r="2" spans="1:6" ht="24" customHeight="1" x14ac:dyDescent="0.35">
      <c r="A2" s="120" t="s">
        <v>6</v>
      </c>
      <c r="B2" s="120"/>
      <c r="C2" s="120"/>
      <c r="D2" s="120"/>
      <c r="E2" s="120"/>
      <c r="F2" s="120"/>
    </row>
    <row r="3" spans="1:6" ht="4.5" customHeight="1" x14ac:dyDescent="0.3"/>
    <row r="4" spans="1:6" ht="21" customHeight="1" x14ac:dyDescent="0.3">
      <c r="A4" s="121" t="s">
        <v>1</v>
      </c>
      <c r="B4" s="2">
        <v>2563</v>
      </c>
      <c r="C4" s="2">
        <v>2564</v>
      </c>
      <c r="D4" s="2">
        <v>2565</v>
      </c>
      <c r="E4" s="2">
        <v>2566</v>
      </c>
      <c r="F4" s="121" t="s">
        <v>40</v>
      </c>
    </row>
    <row r="5" spans="1:6" ht="21" customHeight="1" x14ac:dyDescent="0.3">
      <c r="A5" s="121"/>
      <c r="B5" s="3" t="s">
        <v>63</v>
      </c>
      <c r="C5" s="3" t="s">
        <v>75</v>
      </c>
      <c r="D5" s="3" t="s">
        <v>77</v>
      </c>
      <c r="E5" s="3" t="s">
        <v>82</v>
      </c>
      <c r="F5" s="121"/>
    </row>
    <row r="6" spans="1:6" ht="21" customHeight="1" x14ac:dyDescent="0.3">
      <c r="A6" s="4" t="s">
        <v>2</v>
      </c>
      <c r="B6" s="21">
        <v>0.9</v>
      </c>
      <c r="C6" s="21">
        <v>0.9</v>
      </c>
      <c r="D6" s="21">
        <v>0.6</v>
      </c>
      <c r="E6" s="21">
        <v>0.94</v>
      </c>
      <c r="F6" s="4" t="s">
        <v>3</v>
      </c>
    </row>
    <row r="7" spans="1:6" ht="21" customHeight="1" x14ac:dyDescent="0.3">
      <c r="A7" s="5" t="s">
        <v>8</v>
      </c>
      <c r="B7" s="22">
        <v>2015.6</v>
      </c>
      <c r="C7" s="22">
        <v>2070.8000000000002</v>
      </c>
      <c r="D7" s="22">
        <v>2082.5</v>
      </c>
      <c r="E7" s="22">
        <v>2102.0300000000002</v>
      </c>
      <c r="F7" s="5" t="s">
        <v>21</v>
      </c>
    </row>
    <row r="8" spans="1:6" ht="21" customHeight="1" x14ac:dyDescent="0.3">
      <c r="A8" s="5" t="s">
        <v>54</v>
      </c>
      <c r="B8" s="22">
        <v>87.1</v>
      </c>
      <c r="C8" s="22">
        <v>86.9</v>
      </c>
      <c r="D8" s="22">
        <v>86.7</v>
      </c>
      <c r="E8" s="22">
        <v>86.35</v>
      </c>
      <c r="F8" s="5" t="s">
        <v>55</v>
      </c>
    </row>
    <row r="9" spans="1:6" ht="21" customHeight="1" x14ac:dyDescent="0.3">
      <c r="A9" s="5" t="s">
        <v>50</v>
      </c>
      <c r="B9" s="22">
        <v>50.5</v>
      </c>
      <c r="C9" s="22">
        <v>54</v>
      </c>
      <c r="D9" s="22">
        <v>53.6</v>
      </c>
      <c r="E9" s="22">
        <v>54.45</v>
      </c>
      <c r="F9" s="5" t="s">
        <v>22</v>
      </c>
    </row>
    <row r="10" spans="1:6" ht="21" customHeight="1" x14ac:dyDescent="0.3">
      <c r="A10" s="5" t="s">
        <v>70</v>
      </c>
      <c r="B10" s="22">
        <v>19.7</v>
      </c>
      <c r="C10" s="22">
        <v>18.5</v>
      </c>
      <c r="D10" s="22">
        <v>16.899999999999999</v>
      </c>
      <c r="E10" s="22">
        <v>19.57</v>
      </c>
      <c r="F10" s="5" t="s">
        <v>76</v>
      </c>
    </row>
    <row r="11" spans="1:6" ht="21" customHeight="1" x14ac:dyDescent="0.3">
      <c r="A11" s="5" t="s">
        <v>71</v>
      </c>
      <c r="B11" s="22">
        <v>6.4</v>
      </c>
      <c r="C11" s="22">
        <v>5.9</v>
      </c>
      <c r="D11" s="22">
        <v>4.4000000000000004</v>
      </c>
      <c r="E11" s="22">
        <v>5.0599999999999996</v>
      </c>
      <c r="F11" s="5" t="s">
        <v>64</v>
      </c>
    </row>
    <row r="12" spans="1:6" ht="21" customHeight="1" x14ac:dyDescent="0.3">
      <c r="A12" s="5" t="s">
        <v>72</v>
      </c>
      <c r="B12" s="22">
        <v>7</v>
      </c>
      <c r="C12" s="22">
        <v>8.6999999999999993</v>
      </c>
      <c r="D12" s="22">
        <v>8.4</v>
      </c>
      <c r="E12" s="22">
        <v>7.65</v>
      </c>
      <c r="F12" s="5" t="s">
        <v>65</v>
      </c>
    </row>
    <row r="13" spans="1:6" ht="21.75" x14ac:dyDescent="0.3">
      <c r="A13" s="5" t="s">
        <v>73</v>
      </c>
      <c r="B13" s="22">
        <v>4.4493882091212456</v>
      </c>
      <c r="C13" s="22">
        <v>2.7540983606557381</v>
      </c>
      <c r="D13" s="22">
        <v>4.947870648524475</v>
      </c>
      <c r="E13" s="22">
        <v>7</v>
      </c>
      <c r="F13" s="5" t="s">
        <v>66</v>
      </c>
    </row>
    <row r="14" spans="1:6" ht="21.75" x14ac:dyDescent="0.3">
      <c r="A14" s="5" t="s">
        <v>74</v>
      </c>
      <c r="B14" s="22">
        <v>12.4</v>
      </c>
      <c r="C14" s="22" t="s">
        <v>83</v>
      </c>
      <c r="D14" s="22">
        <v>11.39</v>
      </c>
      <c r="E14" s="22">
        <v>15.218999999999999</v>
      </c>
      <c r="F14" s="5" t="s">
        <v>67</v>
      </c>
    </row>
    <row r="15" spans="1:6" ht="21.75" x14ac:dyDescent="0.3">
      <c r="A15" s="5" t="s">
        <v>16</v>
      </c>
      <c r="B15" s="25">
        <v>2154.3000000000002</v>
      </c>
      <c r="C15" s="22" t="s">
        <v>83</v>
      </c>
      <c r="D15" s="22" t="s">
        <v>83</v>
      </c>
      <c r="E15" s="22">
        <v>1196.51</v>
      </c>
      <c r="F15" s="5" t="s">
        <v>56</v>
      </c>
    </row>
    <row r="16" spans="1:6" ht="21" customHeight="1" x14ac:dyDescent="0.3">
      <c r="A16" s="5" t="s">
        <v>11</v>
      </c>
      <c r="B16" s="22">
        <v>2.2999999999999998</v>
      </c>
      <c r="C16" s="22">
        <v>3</v>
      </c>
      <c r="D16" s="22">
        <v>1.3</v>
      </c>
      <c r="E16" s="22">
        <v>1.1399999999999999</v>
      </c>
      <c r="F16" s="5" t="s">
        <v>23</v>
      </c>
    </row>
    <row r="17" spans="1:6" ht="21" customHeight="1" x14ac:dyDescent="0.3">
      <c r="A17" s="5" t="s">
        <v>12</v>
      </c>
      <c r="B17" s="22">
        <v>65.599999999999994</v>
      </c>
      <c r="C17" s="22">
        <v>64.3</v>
      </c>
      <c r="D17" s="22">
        <v>70.400000000000006</v>
      </c>
      <c r="E17" s="22">
        <v>70.02</v>
      </c>
      <c r="F17" s="5" t="s">
        <v>24</v>
      </c>
    </row>
    <row r="18" spans="1:6" ht="21" customHeight="1" x14ac:dyDescent="0.3">
      <c r="A18" s="5" t="s">
        <v>13</v>
      </c>
      <c r="B18" s="22">
        <v>1.5</v>
      </c>
      <c r="C18" s="22">
        <v>0.1</v>
      </c>
      <c r="D18" s="22">
        <v>20.6</v>
      </c>
      <c r="E18" s="22">
        <v>1.1200000000000001</v>
      </c>
      <c r="F18" s="5" t="s">
        <v>25</v>
      </c>
    </row>
    <row r="19" spans="1:6" ht="21" customHeight="1" x14ac:dyDescent="0.3">
      <c r="A19" s="5" t="s">
        <v>14</v>
      </c>
      <c r="B19" s="22">
        <v>67.099999999999994</v>
      </c>
      <c r="C19" s="22">
        <v>66.3</v>
      </c>
      <c r="D19" s="22">
        <v>71.3</v>
      </c>
      <c r="E19" s="22">
        <v>70.819999999999993</v>
      </c>
      <c r="F19" s="5" t="s">
        <v>26</v>
      </c>
    </row>
    <row r="20" spans="1:6" ht="21" customHeight="1" x14ac:dyDescent="0.3">
      <c r="A20" s="5" t="s">
        <v>15</v>
      </c>
      <c r="B20" s="22">
        <v>331</v>
      </c>
      <c r="C20" s="22">
        <v>331</v>
      </c>
      <c r="D20" s="22">
        <v>353</v>
      </c>
      <c r="E20" s="22">
        <v>363</v>
      </c>
      <c r="F20" s="5" t="s">
        <v>27</v>
      </c>
    </row>
    <row r="21" spans="1:6" ht="21" customHeight="1" x14ac:dyDescent="0.3">
      <c r="A21" s="102" t="s">
        <v>204</v>
      </c>
      <c r="B21" s="25" t="s">
        <v>97</v>
      </c>
      <c r="C21" s="25" t="s">
        <v>97</v>
      </c>
      <c r="D21" s="103">
        <v>-2.1</v>
      </c>
      <c r="E21" s="25">
        <v>0.3</v>
      </c>
      <c r="F21" s="102" t="s">
        <v>206</v>
      </c>
    </row>
    <row r="22" spans="1:6" ht="21" customHeight="1" x14ac:dyDescent="0.3">
      <c r="A22" s="5" t="s">
        <v>20</v>
      </c>
      <c r="B22" s="22" t="s">
        <v>83</v>
      </c>
      <c r="C22" s="22">
        <v>16129.2</v>
      </c>
      <c r="D22" s="22" t="s">
        <v>83</v>
      </c>
      <c r="E22" s="22">
        <v>16350</v>
      </c>
      <c r="F22" s="5" t="s">
        <v>28</v>
      </c>
    </row>
    <row r="23" spans="1:6" ht="21" customHeight="1" x14ac:dyDescent="0.3">
      <c r="A23" s="108" t="s">
        <v>19</v>
      </c>
      <c r="B23" s="112" t="s">
        <v>83</v>
      </c>
      <c r="C23" s="112">
        <v>13331.6</v>
      </c>
      <c r="D23" s="112">
        <v>13473</v>
      </c>
      <c r="E23" s="112">
        <v>13932.53</v>
      </c>
      <c r="F23" s="108" t="s">
        <v>207</v>
      </c>
    </row>
    <row r="24" spans="1:6" ht="21" customHeight="1" x14ac:dyDescent="0.3">
      <c r="A24" s="6" t="s">
        <v>59</v>
      </c>
      <c r="B24" s="5">
        <v>-1.4</v>
      </c>
      <c r="C24" s="5">
        <v>1.6</v>
      </c>
      <c r="D24" s="87">
        <v>5.31</v>
      </c>
      <c r="E24" s="95" t="s">
        <v>97</v>
      </c>
      <c r="F24" s="6" t="s">
        <v>39</v>
      </c>
    </row>
    <row r="25" spans="1:6" ht="21" customHeight="1" x14ac:dyDescent="0.3">
      <c r="A25" s="6" t="s">
        <v>60</v>
      </c>
      <c r="B25" s="5">
        <v>-3.1</v>
      </c>
      <c r="C25" s="5">
        <v>0</v>
      </c>
      <c r="D25" s="87">
        <v>3.68</v>
      </c>
      <c r="E25" s="95" t="s">
        <v>97</v>
      </c>
      <c r="F25" s="6" t="s">
        <v>41</v>
      </c>
    </row>
    <row r="26" spans="1:6" ht="21" customHeight="1" x14ac:dyDescent="0.3">
      <c r="A26" s="5" t="s">
        <v>18</v>
      </c>
      <c r="B26" s="5">
        <v>0.6</v>
      </c>
      <c r="C26" s="5">
        <v>0.5</v>
      </c>
      <c r="D26" s="87">
        <v>0.43</v>
      </c>
      <c r="E26" s="95" t="s">
        <v>97</v>
      </c>
      <c r="F26" s="6" t="s">
        <v>29</v>
      </c>
    </row>
    <row r="27" spans="1:6" ht="21" customHeight="1" x14ac:dyDescent="0.3">
      <c r="A27" s="5" t="s">
        <v>52</v>
      </c>
      <c r="B27" s="5"/>
      <c r="C27" s="5"/>
      <c r="D27" s="5"/>
      <c r="E27" s="5"/>
      <c r="F27" s="5" t="s">
        <v>78</v>
      </c>
    </row>
    <row r="28" spans="1:6" ht="21" customHeight="1" x14ac:dyDescent="0.3">
      <c r="A28" s="5" t="s">
        <v>53</v>
      </c>
      <c r="B28" s="87">
        <v>-0.37955761100600283</v>
      </c>
      <c r="C28" s="87">
        <v>-1.0357440123796908</v>
      </c>
      <c r="D28" s="87">
        <v>-1.1774809725471613</v>
      </c>
      <c r="E28" s="87">
        <v>-0.65928665184270618</v>
      </c>
      <c r="F28" s="5" t="s">
        <v>51</v>
      </c>
    </row>
    <row r="29" spans="1:6" ht="21" customHeight="1" x14ac:dyDescent="0.3">
      <c r="A29" s="5" t="s">
        <v>80</v>
      </c>
      <c r="B29" s="87">
        <v>17.524767362784196</v>
      </c>
      <c r="C29" s="94" t="s">
        <v>97</v>
      </c>
      <c r="D29" s="87">
        <v>99.324952003468141</v>
      </c>
      <c r="E29" s="87">
        <v>99.42</v>
      </c>
      <c r="F29" s="5" t="s">
        <v>81</v>
      </c>
    </row>
    <row r="30" spans="1:6" ht="21" customHeight="1" x14ac:dyDescent="0.3">
      <c r="A30" s="5" t="s">
        <v>17</v>
      </c>
      <c r="B30" s="5">
        <v>38.700000000000003</v>
      </c>
      <c r="C30" s="5">
        <v>50.3</v>
      </c>
      <c r="D30" s="5">
        <v>45.2</v>
      </c>
      <c r="E30" s="87">
        <v>39.18</v>
      </c>
      <c r="F30" s="5" t="s">
        <v>30</v>
      </c>
    </row>
    <row r="31" spans="1:6" ht="21" customHeight="1" x14ac:dyDescent="0.3">
      <c r="A31" s="16" t="s">
        <v>42</v>
      </c>
      <c r="B31" s="16">
        <v>93</v>
      </c>
      <c r="C31" s="16">
        <v>95.3</v>
      </c>
      <c r="D31" s="16">
        <v>95.7</v>
      </c>
      <c r="E31" s="113">
        <v>94.46</v>
      </c>
      <c r="F31" s="16" t="s">
        <v>31</v>
      </c>
    </row>
    <row r="32" spans="1:6" ht="21" customHeight="1" x14ac:dyDescent="0.3">
      <c r="A32" s="104"/>
      <c r="B32" s="105"/>
      <c r="C32" s="105"/>
      <c r="D32" s="105"/>
      <c r="E32" s="105"/>
      <c r="F32" s="104"/>
    </row>
    <row r="33" spans="1:11" ht="21" customHeight="1" x14ac:dyDescent="0.3">
      <c r="A33" s="104"/>
      <c r="B33" s="105"/>
      <c r="C33" s="105"/>
      <c r="D33" s="105"/>
      <c r="E33" s="105"/>
      <c r="F33" s="104"/>
    </row>
    <row r="34" spans="1:11" ht="24" customHeight="1" x14ac:dyDescent="0.35">
      <c r="A34" s="120" t="s">
        <v>5</v>
      </c>
      <c r="B34" s="120"/>
      <c r="C34" s="120"/>
      <c r="D34" s="120"/>
      <c r="E34" s="120"/>
      <c r="F34" s="120"/>
    </row>
    <row r="35" spans="1:11" ht="24" customHeight="1" x14ac:dyDescent="0.35">
      <c r="A35" s="120" t="s">
        <v>7</v>
      </c>
      <c r="B35" s="120"/>
      <c r="C35" s="120"/>
      <c r="D35" s="120"/>
      <c r="E35" s="120"/>
      <c r="F35" s="120"/>
    </row>
    <row r="36" spans="1:11" ht="4.5" customHeight="1" x14ac:dyDescent="0.3"/>
    <row r="37" spans="1:11" ht="21" customHeight="1" x14ac:dyDescent="0.3">
      <c r="A37" s="121" t="s">
        <v>1</v>
      </c>
      <c r="B37" s="2">
        <v>2563</v>
      </c>
      <c r="C37" s="2">
        <v>2564</v>
      </c>
      <c r="D37" s="2">
        <v>2565</v>
      </c>
      <c r="E37" s="2">
        <v>2566</v>
      </c>
      <c r="F37" s="121" t="s">
        <v>4</v>
      </c>
    </row>
    <row r="38" spans="1:11" ht="21" customHeight="1" x14ac:dyDescent="0.3">
      <c r="A38" s="121"/>
      <c r="B38" s="3" t="s">
        <v>63</v>
      </c>
      <c r="C38" s="3" t="s">
        <v>75</v>
      </c>
      <c r="D38" s="3" t="s">
        <v>77</v>
      </c>
      <c r="E38" s="3" t="s">
        <v>82</v>
      </c>
      <c r="F38" s="121"/>
    </row>
    <row r="39" spans="1:11" ht="24.75" x14ac:dyDescent="0.5">
      <c r="A39" s="13" t="s">
        <v>198</v>
      </c>
      <c r="B39" s="22">
        <v>85.7</v>
      </c>
      <c r="C39" s="22">
        <v>92.02</v>
      </c>
      <c r="D39" s="22">
        <v>94.39</v>
      </c>
      <c r="E39" s="22">
        <v>93.9</v>
      </c>
      <c r="F39" s="109" t="s">
        <v>201</v>
      </c>
      <c r="H39" s="110"/>
      <c r="I39" s="110"/>
      <c r="J39" s="110"/>
      <c r="K39" s="110"/>
    </row>
    <row r="40" spans="1:11" ht="24.75" x14ac:dyDescent="0.5">
      <c r="A40" s="13" t="s">
        <v>197</v>
      </c>
      <c r="B40" s="22">
        <v>96.37</v>
      </c>
      <c r="C40" s="22">
        <v>96.871844732807304</v>
      </c>
      <c r="D40" s="22">
        <v>98.271328703099002</v>
      </c>
      <c r="E40" s="22">
        <v>97.045267903531268</v>
      </c>
      <c r="F40" s="109" t="s">
        <v>202</v>
      </c>
      <c r="H40" s="110"/>
      <c r="I40" s="110"/>
      <c r="J40" s="110"/>
      <c r="K40" s="110"/>
    </row>
    <row r="41" spans="1:11" ht="24.75" x14ac:dyDescent="0.5">
      <c r="A41" s="13" t="s">
        <v>196</v>
      </c>
      <c r="B41" s="22">
        <v>93.21</v>
      </c>
      <c r="C41" s="22">
        <v>93.95</v>
      </c>
      <c r="D41" s="22">
        <v>95.83</v>
      </c>
      <c r="E41" s="22">
        <v>94.9</v>
      </c>
      <c r="F41" s="109" t="s">
        <v>203</v>
      </c>
      <c r="H41" s="110"/>
      <c r="I41" s="110"/>
      <c r="J41" s="110"/>
      <c r="K41" s="110"/>
    </row>
    <row r="42" spans="1:11" ht="21.75" x14ac:dyDescent="0.3">
      <c r="A42" s="5" t="s">
        <v>48</v>
      </c>
      <c r="B42" s="22" t="s">
        <v>97</v>
      </c>
      <c r="C42" s="24" t="s">
        <v>99</v>
      </c>
      <c r="D42" s="20">
        <v>339.74</v>
      </c>
      <c r="E42" s="22" t="s">
        <v>83</v>
      </c>
      <c r="F42" s="5" t="s">
        <v>49</v>
      </c>
    </row>
    <row r="43" spans="1:11" ht="21.75" x14ac:dyDescent="0.3">
      <c r="A43" s="5" t="s">
        <v>46</v>
      </c>
      <c r="B43" s="93">
        <v>-47.907329890241165</v>
      </c>
      <c r="C43" s="92">
        <v>-54.635885167104803</v>
      </c>
      <c r="D43" s="20">
        <v>303.43045563946117</v>
      </c>
      <c r="E43" s="22" t="s">
        <v>83</v>
      </c>
      <c r="F43" s="5" t="s">
        <v>34</v>
      </c>
      <c r="H43" s="111"/>
      <c r="I43" s="111"/>
      <c r="J43" s="111"/>
      <c r="K43" s="111"/>
    </row>
    <row r="44" spans="1:11" ht="21.75" x14ac:dyDescent="0.3">
      <c r="A44" s="5" t="s">
        <v>100</v>
      </c>
      <c r="B44" s="93">
        <v>-83.584176133186332</v>
      </c>
      <c r="C44" s="92">
        <v>-93.982675555988124</v>
      </c>
      <c r="D44" s="20">
        <v>3120.6631621512333</v>
      </c>
      <c r="E44" s="22" t="s">
        <v>83</v>
      </c>
      <c r="F44" s="5" t="s">
        <v>101</v>
      </c>
      <c r="H44" s="111"/>
      <c r="I44" s="111"/>
      <c r="J44" s="111"/>
      <c r="K44" s="111"/>
    </row>
    <row r="45" spans="1:11" ht="21.75" x14ac:dyDescent="0.3">
      <c r="A45" s="5" t="s">
        <v>47</v>
      </c>
      <c r="B45" s="20">
        <v>4.1933089062911604</v>
      </c>
      <c r="C45" s="20">
        <v>6.734393674726487</v>
      </c>
      <c r="D45" s="20">
        <v>2.739136052370903</v>
      </c>
      <c r="E45" s="20">
        <v>4.4896248166002932</v>
      </c>
      <c r="F45" s="6" t="s">
        <v>35</v>
      </c>
      <c r="H45" s="111"/>
      <c r="I45" s="111"/>
      <c r="J45" s="111"/>
      <c r="K45" s="111"/>
    </row>
    <row r="46" spans="1:11" ht="21.75" x14ac:dyDescent="0.3">
      <c r="A46" s="16" t="s">
        <v>61</v>
      </c>
      <c r="B46" s="23" t="s">
        <v>98</v>
      </c>
      <c r="C46" s="23" t="s">
        <v>98</v>
      </c>
      <c r="D46" s="23" t="s">
        <v>98</v>
      </c>
      <c r="E46" s="23" t="s">
        <v>98</v>
      </c>
      <c r="F46" s="17" t="s">
        <v>62</v>
      </c>
    </row>
    <row r="47" spans="1:11" x14ac:dyDescent="0.3">
      <c r="A47" s="104"/>
      <c r="B47" s="106"/>
      <c r="C47" s="106"/>
      <c r="D47" s="106"/>
      <c r="E47" s="106"/>
      <c r="F47" s="107"/>
    </row>
    <row r="48" spans="1:11" x14ac:dyDescent="0.3">
      <c r="A48" s="104"/>
      <c r="B48" s="106"/>
      <c r="C48" s="106"/>
      <c r="D48" s="106"/>
      <c r="E48" s="106"/>
      <c r="F48" s="107"/>
    </row>
    <row r="49" spans="1:6" ht="24" customHeight="1" x14ac:dyDescent="0.35">
      <c r="A49" s="120" t="s">
        <v>5</v>
      </c>
      <c r="B49" s="120"/>
      <c r="C49" s="120"/>
      <c r="D49" s="120"/>
      <c r="E49" s="120"/>
      <c r="F49" s="120"/>
    </row>
    <row r="50" spans="1:6" ht="24" customHeight="1" x14ac:dyDescent="0.35">
      <c r="A50" s="120" t="s">
        <v>7</v>
      </c>
      <c r="B50" s="120"/>
      <c r="C50" s="120"/>
      <c r="D50" s="120"/>
      <c r="E50" s="120"/>
      <c r="F50" s="120"/>
    </row>
    <row r="51" spans="1:6" ht="4.5" customHeight="1" x14ac:dyDescent="0.3"/>
    <row r="52" spans="1:6" ht="21" customHeight="1" x14ac:dyDescent="0.3">
      <c r="A52" s="114" t="s">
        <v>1</v>
      </c>
      <c r="B52" s="115"/>
      <c r="C52" s="7"/>
      <c r="D52" s="115" t="s">
        <v>40</v>
      </c>
      <c r="E52" s="115"/>
      <c r="F52" s="118"/>
    </row>
    <row r="53" spans="1:6" ht="21" customHeight="1" x14ac:dyDescent="0.3">
      <c r="A53" s="116"/>
      <c r="B53" s="117"/>
      <c r="C53" s="8"/>
      <c r="D53" s="117"/>
      <c r="E53" s="117"/>
      <c r="F53" s="119"/>
    </row>
    <row r="54" spans="1:6" ht="21.75" customHeight="1" x14ac:dyDescent="0.3">
      <c r="A54" s="126" t="s">
        <v>43</v>
      </c>
      <c r="B54" s="127"/>
      <c r="C54" s="15"/>
      <c r="D54" s="122" t="s">
        <v>45</v>
      </c>
      <c r="E54" s="122"/>
      <c r="F54" s="123"/>
    </row>
    <row r="55" spans="1:6" ht="21.75" customHeight="1" x14ac:dyDescent="0.3">
      <c r="A55" s="19"/>
      <c r="C55" s="9"/>
      <c r="D55" s="124" t="s">
        <v>44</v>
      </c>
      <c r="E55" s="124"/>
      <c r="F55" s="125"/>
    </row>
    <row r="56" spans="1:6" ht="21.75" customHeight="1" x14ac:dyDescent="0.3">
      <c r="A56" s="128" t="s">
        <v>9</v>
      </c>
      <c r="B56" s="124"/>
      <c r="C56" s="9"/>
      <c r="D56" s="124" t="s">
        <v>10</v>
      </c>
      <c r="E56" s="124"/>
      <c r="F56" s="125"/>
    </row>
    <row r="57" spans="1:6" ht="21.75" customHeight="1" x14ac:dyDescent="0.3">
      <c r="A57" s="18" t="s">
        <v>84</v>
      </c>
      <c r="B57" s="11"/>
      <c r="C57" s="9"/>
      <c r="D57" s="11" t="s">
        <v>86</v>
      </c>
      <c r="E57" s="11"/>
      <c r="F57" s="12"/>
    </row>
    <row r="58" spans="1:6" ht="21.75" customHeight="1" x14ac:dyDescent="0.3">
      <c r="A58" s="18" t="s">
        <v>79</v>
      </c>
      <c r="B58" s="11"/>
      <c r="C58" s="9"/>
      <c r="D58" s="11" t="s">
        <v>38</v>
      </c>
      <c r="E58" s="11"/>
      <c r="F58" s="12"/>
    </row>
    <row r="59" spans="1:6" ht="21.75" customHeight="1" x14ac:dyDescent="0.3">
      <c r="A59" s="18" t="s">
        <v>85</v>
      </c>
      <c r="B59" s="11"/>
      <c r="C59" s="9"/>
      <c r="D59" s="11" t="s">
        <v>87</v>
      </c>
      <c r="E59" s="11"/>
      <c r="F59" s="12"/>
    </row>
    <row r="60" spans="1:6" ht="21.75" customHeight="1" x14ac:dyDescent="0.3">
      <c r="A60" s="18" t="s">
        <v>57</v>
      </c>
      <c r="B60" s="11"/>
      <c r="C60" s="9"/>
      <c r="D60" s="11" t="s">
        <v>58</v>
      </c>
      <c r="E60" s="11"/>
      <c r="F60" s="12"/>
    </row>
    <row r="61" spans="1:6" ht="21.75" customHeight="1" x14ac:dyDescent="0.3">
      <c r="A61" s="13" t="s">
        <v>88</v>
      </c>
      <c r="B61" s="11"/>
      <c r="C61" s="9"/>
      <c r="D61" s="9" t="s">
        <v>200</v>
      </c>
      <c r="E61" s="9"/>
      <c r="F61" s="14"/>
    </row>
    <row r="62" spans="1:6" ht="21.75" customHeight="1" x14ac:dyDescent="0.3">
      <c r="A62" s="13" t="s">
        <v>68</v>
      </c>
      <c r="B62" s="9"/>
      <c r="C62" s="9"/>
      <c r="D62" s="9" t="s">
        <v>69</v>
      </c>
      <c r="E62" s="9"/>
      <c r="F62" s="14"/>
    </row>
    <row r="63" spans="1:6" ht="21.75" customHeight="1" x14ac:dyDescent="0.3">
      <c r="A63" s="13" t="s">
        <v>32</v>
      </c>
      <c r="B63" s="9"/>
      <c r="C63" s="9"/>
      <c r="D63" s="9" t="s">
        <v>33</v>
      </c>
      <c r="E63" s="9"/>
      <c r="F63" s="14"/>
    </row>
    <row r="64" spans="1:6" ht="21.75" customHeight="1" x14ac:dyDescent="0.3">
      <c r="A64" s="13" t="s">
        <v>89</v>
      </c>
      <c r="B64" s="9"/>
      <c r="C64" s="9"/>
      <c r="D64" s="9" t="s">
        <v>90</v>
      </c>
      <c r="E64" s="9"/>
      <c r="F64" s="14"/>
    </row>
    <row r="65" spans="1:6" ht="21.75" customHeight="1" x14ac:dyDescent="0.3">
      <c r="A65" s="13" t="s">
        <v>91</v>
      </c>
      <c r="B65" s="9"/>
      <c r="C65" s="9"/>
      <c r="D65" s="9" t="s">
        <v>94</v>
      </c>
      <c r="E65" s="9"/>
      <c r="F65" s="14"/>
    </row>
    <row r="66" spans="1:6" ht="21.75" customHeight="1" x14ac:dyDescent="0.3">
      <c r="A66" s="19" t="s">
        <v>92</v>
      </c>
      <c r="B66" s="9"/>
      <c r="C66" s="9"/>
      <c r="D66" s="9" t="s">
        <v>93</v>
      </c>
      <c r="E66" s="9"/>
      <c r="F66" s="14"/>
    </row>
    <row r="67" spans="1:6" ht="21.75" customHeight="1" x14ac:dyDescent="0.3">
      <c r="A67" s="13" t="s">
        <v>36</v>
      </c>
      <c r="B67" s="9"/>
      <c r="C67" s="9"/>
      <c r="D67" s="9" t="s">
        <v>37</v>
      </c>
      <c r="E67" s="9"/>
      <c r="F67" s="14"/>
    </row>
    <row r="68" spans="1:6" ht="21.75" customHeight="1" x14ac:dyDescent="0.3">
      <c r="A68" s="13" t="s">
        <v>96</v>
      </c>
      <c r="B68" s="9"/>
      <c r="C68" s="9"/>
      <c r="D68" s="9" t="s">
        <v>95</v>
      </c>
      <c r="E68" s="9"/>
      <c r="F68" s="14"/>
    </row>
    <row r="69" spans="1:6" x14ac:dyDescent="0.3">
      <c r="A69" s="13"/>
      <c r="B69" s="9"/>
      <c r="C69" s="9"/>
      <c r="D69" s="9"/>
      <c r="E69" s="9"/>
      <c r="F69" s="14"/>
    </row>
    <row r="70" spans="1:6" x14ac:dyDescent="0.3">
      <c r="A70" s="129"/>
      <c r="B70" s="130"/>
      <c r="C70" s="9"/>
      <c r="D70" s="130"/>
      <c r="E70" s="130"/>
      <c r="F70" s="133"/>
    </row>
    <row r="71" spans="1:6" x14ac:dyDescent="0.3">
      <c r="A71" s="129"/>
      <c r="B71" s="130"/>
      <c r="C71" s="9"/>
      <c r="D71" s="130"/>
      <c r="E71" s="130"/>
      <c r="F71" s="133"/>
    </row>
    <row r="72" spans="1:6" x14ac:dyDescent="0.3">
      <c r="A72" s="129"/>
      <c r="B72" s="130"/>
      <c r="C72" s="9"/>
      <c r="D72" s="130"/>
      <c r="E72" s="130"/>
      <c r="F72" s="133"/>
    </row>
    <row r="73" spans="1:6" x14ac:dyDescent="0.3">
      <c r="A73" s="129"/>
      <c r="B73" s="130"/>
      <c r="C73" s="9"/>
      <c r="D73" s="130"/>
      <c r="E73" s="130"/>
      <c r="F73" s="133"/>
    </row>
    <row r="74" spans="1:6" x14ac:dyDescent="0.3">
      <c r="A74" s="131"/>
      <c r="B74" s="132"/>
      <c r="C74" s="10"/>
      <c r="D74" s="132"/>
      <c r="E74" s="132"/>
      <c r="F74" s="134"/>
    </row>
  </sheetData>
  <mergeCells count="27">
    <mergeCell ref="D73:F73"/>
    <mergeCell ref="D74:F74"/>
    <mergeCell ref="D70:F70"/>
    <mergeCell ref="D71:F71"/>
    <mergeCell ref="D72:F72"/>
    <mergeCell ref="A71:B71"/>
    <mergeCell ref="A72:B72"/>
    <mergeCell ref="A70:B70"/>
    <mergeCell ref="A73:B73"/>
    <mergeCell ref="A74:B74"/>
    <mergeCell ref="D54:F54"/>
    <mergeCell ref="D55:F55"/>
    <mergeCell ref="A54:B54"/>
    <mergeCell ref="A56:B56"/>
    <mergeCell ref="D56:F56"/>
    <mergeCell ref="A52:B53"/>
    <mergeCell ref="D52:F53"/>
    <mergeCell ref="A1:F1"/>
    <mergeCell ref="A2:F2"/>
    <mergeCell ref="A49:F49"/>
    <mergeCell ref="A50:F50"/>
    <mergeCell ref="A4:A5"/>
    <mergeCell ref="F4:F5"/>
    <mergeCell ref="A34:F34"/>
    <mergeCell ref="A35:F35"/>
    <mergeCell ref="A37:A38"/>
    <mergeCell ref="F37:F38"/>
  </mergeCells>
  <phoneticPr fontId="0" type="noConversion"/>
  <printOptions horizontalCentered="1"/>
  <pageMargins left="0.35433070866141703" right="0.35433070866141703" top="0.39370078740157499" bottom="0.39370078740157499" header="0.511811023622047" footer="0.511811023622047"/>
  <pageSetup paperSize="9" scale="79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DE81-FA72-4F9E-89E2-C9D6792A80CB}">
  <dimension ref="A1:AE60"/>
  <sheetViews>
    <sheetView zoomScale="70" zoomScaleNormal="70" workbookViewId="0">
      <pane ySplit="1" topLeftCell="A37" activePane="bottomLeft" state="frozen"/>
      <selection pane="bottomLeft" activeCell="Y47" sqref="Y47"/>
    </sheetView>
  </sheetViews>
  <sheetFormatPr defaultColWidth="9" defaultRowHeight="21.75" x14ac:dyDescent="0.5"/>
  <cols>
    <col min="1" max="1" width="5" style="29" customWidth="1"/>
    <col min="2" max="2" width="32.28515625" style="29" customWidth="1"/>
    <col min="3" max="5" width="10.5703125" style="84" hidden="1" customWidth="1"/>
    <col min="6" max="6" width="10.5703125" style="84" customWidth="1"/>
    <col min="7" max="7" width="10.5703125" style="45" customWidth="1"/>
    <col min="8" max="10" width="11.5703125" style="45" customWidth="1"/>
    <col min="11" max="11" width="11.140625" style="85" customWidth="1"/>
    <col min="12" max="12" width="8.140625" style="29" customWidth="1"/>
    <col min="13" max="13" width="9.5703125" style="29" customWidth="1"/>
    <col min="14" max="14" width="61.28515625" style="29" customWidth="1"/>
    <col min="15" max="16" width="9" style="65" hidden="1" customWidth="1"/>
    <col min="17" max="19" width="9" style="31" hidden="1" customWidth="1"/>
    <col min="20" max="20" width="4.42578125" style="31" hidden="1" customWidth="1"/>
    <col min="21" max="21" width="15.7109375" style="32" customWidth="1"/>
    <col min="22" max="22" width="11.7109375" style="32" customWidth="1"/>
    <col min="23" max="23" width="13" style="32" customWidth="1"/>
    <col min="24" max="24" width="14.42578125" style="29" customWidth="1"/>
    <col min="25" max="257" width="9" style="29"/>
    <col min="258" max="258" width="5" style="29" customWidth="1"/>
    <col min="259" max="259" width="32.28515625" style="29" customWidth="1"/>
    <col min="260" max="262" width="0" style="29" hidden="1" customWidth="1"/>
    <col min="263" max="264" width="10.5703125" style="29" customWidth="1"/>
    <col min="265" max="267" width="11.5703125" style="29" customWidth="1"/>
    <col min="268" max="268" width="5" style="29" customWidth="1"/>
    <col min="269" max="269" width="6.7109375" style="29" customWidth="1"/>
    <col min="270" max="270" width="61.28515625" style="29" customWidth="1"/>
    <col min="271" max="276" width="0" style="29" hidden="1" customWidth="1"/>
    <col min="277" max="277" width="15.7109375" style="29" customWidth="1"/>
    <col min="278" max="278" width="11.7109375" style="29" customWidth="1"/>
    <col min="279" max="279" width="13" style="29" customWidth="1"/>
    <col min="280" max="280" width="14.42578125" style="29" customWidth="1"/>
    <col min="281" max="513" width="9" style="29"/>
    <col min="514" max="514" width="5" style="29" customWidth="1"/>
    <col min="515" max="515" width="32.28515625" style="29" customWidth="1"/>
    <col min="516" max="518" width="0" style="29" hidden="1" customWidth="1"/>
    <col min="519" max="520" width="10.5703125" style="29" customWidth="1"/>
    <col min="521" max="523" width="11.5703125" style="29" customWidth="1"/>
    <col min="524" max="524" width="5" style="29" customWidth="1"/>
    <col min="525" max="525" width="6.7109375" style="29" customWidth="1"/>
    <col min="526" max="526" width="61.28515625" style="29" customWidth="1"/>
    <col min="527" max="532" width="0" style="29" hidden="1" customWidth="1"/>
    <col min="533" max="533" width="15.7109375" style="29" customWidth="1"/>
    <col min="534" max="534" width="11.7109375" style="29" customWidth="1"/>
    <col min="535" max="535" width="13" style="29" customWidth="1"/>
    <col min="536" max="536" width="14.42578125" style="29" customWidth="1"/>
    <col min="537" max="769" width="9" style="29"/>
    <col min="770" max="770" width="5" style="29" customWidth="1"/>
    <col min="771" max="771" width="32.28515625" style="29" customWidth="1"/>
    <col min="772" max="774" width="0" style="29" hidden="1" customWidth="1"/>
    <col min="775" max="776" width="10.5703125" style="29" customWidth="1"/>
    <col min="777" max="779" width="11.5703125" style="29" customWidth="1"/>
    <col min="780" max="780" width="5" style="29" customWidth="1"/>
    <col min="781" max="781" width="6.7109375" style="29" customWidth="1"/>
    <col min="782" max="782" width="61.28515625" style="29" customWidth="1"/>
    <col min="783" max="788" width="0" style="29" hidden="1" customWidth="1"/>
    <col min="789" max="789" width="15.7109375" style="29" customWidth="1"/>
    <col min="790" max="790" width="11.7109375" style="29" customWidth="1"/>
    <col min="791" max="791" width="13" style="29" customWidth="1"/>
    <col min="792" max="792" width="14.42578125" style="29" customWidth="1"/>
    <col min="793" max="1025" width="9" style="29"/>
    <col min="1026" max="1026" width="5" style="29" customWidth="1"/>
    <col min="1027" max="1027" width="32.28515625" style="29" customWidth="1"/>
    <col min="1028" max="1030" width="0" style="29" hidden="1" customWidth="1"/>
    <col min="1031" max="1032" width="10.5703125" style="29" customWidth="1"/>
    <col min="1033" max="1035" width="11.5703125" style="29" customWidth="1"/>
    <col min="1036" max="1036" width="5" style="29" customWidth="1"/>
    <col min="1037" max="1037" width="6.7109375" style="29" customWidth="1"/>
    <col min="1038" max="1038" width="61.28515625" style="29" customWidth="1"/>
    <col min="1039" max="1044" width="0" style="29" hidden="1" customWidth="1"/>
    <col min="1045" max="1045" width="15.7109375" style="29" customWidth="1"/>
    <col min="1046" max="1046" width="11.7109375" style="29" customWidth="1"/>
    <col min="1047" max="1047" width="13" style="29" customWidth="1"/>
    <col min="1048" max="1048" width="14.42578125" style="29" customWidth="1"/>
    <col min="1049" max="1281" width="9" style="29"/>
    <col min="1282" max="1282" width="5" style="29" customWidth="1"/>
    <col min="1283" max="1283" width="32.28515625" style="29" customWidth="1"/>
    <col min="1284" max="1286" width="0" style="29" hidden="1" customWidth="1"/>
    <col min="1287" max="1288" width="10.5703125" style="29" customWidth="1"/>
    <col min="1289" max="1291" width="11.5703125" style="29" customWidth="1"/>
    <col min="1292" max="1292" width="5" style="29" customWidth="1"/>
    <col min="1293" max="1293" width="6.7109375" style="29" customWidth="1"/>
    <col min="1294" max="1294" width="61.28515625" style="29" customWidth="1"/>
    <col min="1295" max="1300" width="0" style="29" hidden="1" customWidth="1"/>
    <col min="1301" max="1301" width="15.7109375" style="29" customWidth="1"/>
    <col min="1302" max="1302" width="11.7109375" style="29" customWidth="1"/>
    <col min="1303" max="1303" width="13" style="29" customWidth="1"/>
    <col min="1304" max="1304" width="14.42578125" style="29" customWidth="1"/>
    <col min="1305" max="1537" width="9" style="29"/>
    <col min="1538" max="1538" width="5" style="29" customWidth="1"/>
    <col min="1539" max="1539" width="32.28515625" style="29" customWidth="1"/>
    <col min="1540" max="1542" width="0" style="29" hidden="1" customWidth="1"/>
    <col min="1543" max="1544" width="10.5703125" style="29" customWidth="1"/>
    <col min="1545" max="1547" width="11.5703125" style="29" customWidth="1"/>
    <col min="1548" max="1548" width="5" style="29" customWidth="1"/>
    <col min="1549" max="1549" width="6.7109375" style="29" customWidth="1"/>
    <col min="1550" max="1550" width="61.28515625" style="29" customWidth="1"/>
    <col min="1551" max="1556" width="0" style="29" hidden="1" customWidth="1"/>
    <col min="1557" max="1557" width="15.7109375" style="29" customWidth="1"/>
    <col min="1558" max="1558" width="11.7109375" style="29" customWidth="1"/>
    <col min="1559" max="1559" width="13" style="29" customWidth="1"/>
    <col min="1560" max="1560" width="14.42578125" style="29" customWidth="1"/>
    <col min="1561" max="1793" width="9" style="29"/>
    <col min="1794" max="1794" width="5" style="29" customWidth="1"/>
    <col min="1795" max="1795" width="32.28515625" style="29" customWidth="1"/>
    <col min="1796" max="1798" width="0" style="29" hidden="1" customWidth="1"/>
    <col min="1799" max="1800" width="10.5703125" style="29" customWidth="1"/>
    <col min="1801" max="1803" width="11.5703125" style="29" customWidth="1"/>
    <col min="1804" max="1804" width="5" style="29" customWidth="1"/>
    <col min="1805" max="1805" width="6.7109375" style="29" customWidth="1"/>
    <col min="1806" max="1806" width="61.28515625" style="29" customWidth="1"/>
    <col min="1807" max="1812" width="0" style="29" hidden="1" customWidth="1"/>
    <col min="1813" max="1813" width="15.7109375" style="29" customWidth="1"/>
    <col min="1814" max="1814" width="11.7109375" style="29" customWidth="1"/>
    <col min="1815" max="1815" width="13" style="29" customWidth="1"/>
    <col min="1816" max="1816" width="14.42578125" style="29" customWidth="1"/>
    <col min="1817" max="2049" width="9" style="29"/>
    <col min="2050" max="2050" width="5" style="29" customWidth="1"/>
    <col min="2051" max="2051" width="32.28515625" style="29" customWidth="1"/>
    <col min="2052" max="2054" width="0" style="29" hidden="1" customWidth="1"/>
    <col min="2055" max="2056" width="10.5703125" style="29" customWidth="1"/>
    <col min="2057" max="2059" width="11.5703125" style="29" customWidth="1"/>
    <col min="2060" max="2060" width="5" style="29" customWidth="1"/>
    <col min="2061" max="2061" width="6.7109375" style="29" customWidth="1"/>
    <col min="2062" max="2062" width="61.28515625" style="29" customWidth="1"/>
    <col min="2063" max="2068" width="0" style="29" hidden="1" customWidth="1"/>
    <col min="2069" max="2069" width="15.7109375" style="29" customWidth="1"/>
    <col min="2070" max="2070" width="11.7109375" style="29" customWidth="1"/>
    <col min="2071" max="2071" width="13" style="29" customWidth="1"/>
    <col min="2072" max="2072" width="14.42578125" style="29" customWidth="1"/>
    <col min="2073" max="2305" width="9" style="29"/>
    <col min="2306" max="2306" width="5" style="29" customWidth="1"/>
    <col min="2307" max="2307" width="32.28515625" style="29" customWidth="1"/>
    <col min="2308" max="2310" width="0" style="29" hidden="1" customWidth="1"/>
    <col min="2311" max="2312" width="10.5703125" style="29" customWidth="1"/>
    <col min="2313" max="2315" width="11.5703125" style="29" customWidth="1"/>
    <col min="2316" max="2316" width="5" style="29" customWidth="1"/>
    <col min="2317" max="2317" width="6.7109375" style="29" customWidth="1"/>
    <col min="2318" max="2318" width="61.28515625" style="29" customWidth="1"/>
    <col min="2319" max="2324" width="0" style="29" hidden="1" customWidth="1"/>
    <col min="2325" max="2325" width="15.7109375" style="29" customWidth="1"/>
    <col min="2326" max="2326" width="11.7109375" style="29" customWidth="1"/>
    <col min="2327" max="2327" width="13" style="29" customWidth="1"/>
    <col min="2328" max="2328" width="14.42578125" style="29" customWidth="1"/>
    <col min="2329" max="2561" width="9" style="29"/>
    <col min="2562" max="2562" width="5" style="29" customWidth="1"/>
    <col min="2563" max="2563" width="32.28515625" style="29" customWidth="1"/>
    <col min="2564" max="2566" width="0" style="29" hidden="1" customWidth="1"/>
    <col min="2567" max="2568" width="10.5703125" style="29" customWidth="1"/>
    <col min="2569" max="2571" width="11.5703125" style="29" customWidth="1"/>
    <col min="2572" max="2572" width="5" style="29" customWidth="1"/>
    <col min="2573" max="2573" width="6.7109375" style="29" customWidth="1"/>
    <col min="2574" max="2574" width="61.28515625" style="29" customWidth="1"/>
    <col min="2575" max="2580" width="0" style="29" hidden="1" customWidth="1"/>
    <col min="2581" max="2581" width="15.7109375" style="29" customWidth="1"/>
    <col min="2582" max="2582" width="11.7109375" style="29" customWidth="1"/>
    <col min="2583" max="2583" width="13" style="29" customWidth="1"/>
    <col min="2584" max="2584" width="14.42578125" style="29" customWidth="1"/>
    <col min="2585" max="2817" width="9" style="29"/>
    <col min="2818" max="2818" width="5" style="29" customWidth="1"/>
    <col min="2819" max="2819" width="32.28515625" style="29" customWidth="1"/>
    <col min="2820" max="2822" width="0" style="29" hidden="1" customWidth="1"/>
    <col min="2823" max="2824" width="10.5703125" style="29" customWidth="1"/>
    <col min="2825" max="2827" width="11.5703125" style="29" customWidth="1"/>
    <col min="2828" max="2828" width="5" style="29" customWidth="1"/>
    <col min="2829" max="2829" width="6.7109375" style="29" customWidth="1"/>
    <col min="2830" max="2830" width="61.28515625" style="29" customWidth="1"/>
    <col min="2831" max="2836" width="0" style="29" hidden="1" customWidth="1"/>
    <col min="2837" max="2837" width="15.7109375" style="29" customWidth="1"/>
    <col min="2838" max="2838" width="11.7109375" style="29" customWidth="1"/>
    <col min="2839" max="2839" width="13" style="29" customWidth="1"/>
    <col min="2840" max="2840" width="14.42578125" style="29" customWidth="1"/>
    <col min="2841" max="3073" width="9" style="29"/>
    <col min="3074" max="3074" width="5" style="29" customWidth="1"/>
    <col min="3075" max="3075" width="32.28515625" style="29" customWidth="1"/>
    <col min="3076" max="3078" width="0" style="29" hidden="1" customWidth="1"/>
    <col min="3079" max="3080" width="10.5703125" style="29" customWidth="1"/>
    <col min="3081" max="3083" width="11.5703125" style="29" customWidth="1"/>
    <col min="3084" max="3084" width="5" style="29" customWidth="1"/>
    <col min="3085" max="3085" width="6.7109375" style="29" customWidth="1"/>
    <col min="3086" max="3086" width="61.28515625" style="29" customWidth="1"/>
    <col min="3087" max="3092" width="0" style="29" hidden="1" customWidth="1"/>
    <col min="3093" max="3093" width="15.7109375" style="29" customWidth="1"/>
    <col min="3094" max="3094" width="11.7109375" style="29" customWidth="1"/>
    <col min="3095" max="3095" width="13" style="29" customWidth="1"/>
    <col min="3096" max="3096" width="14.42578125" style="29" customWidth="1"/>
    <col min="3097" max="3329" width="9" style="29"/>
    <col min="3330" max="3330" width="5" style="29" customWidth="1"/>
    <col min="3331" max="3331" width="32.28515625" style="29" customWidth="1"/>
    <col min="3332" max="3334" width="0" style="29" hidden="1" customWidth="1"/>
    <col min="3335" max="3336" width="10.5703125" style="29" customWidth="1"/>
    <col min="3337" max="3339" width="11.5703125" style="29" customWidth="1"/>
    <col min="3340" max="3340" width="5" style="29" customWidth="1"/>
    <col min="3341" max="3341" width="6.7109375" style="29" customWidth="1"/>
    <col min="3342" max="3342" width="61.28515625" style="29" customWidth="1"/>
    <col min="3343" max="3348" width="0" style="29" hidden="1" customWidth="1"/>
    <col min="3349" max="3349" width="15.7109375" style="29" customWidth="1"/>
    <col min="3350" max="3350" width="11.7109375" style="29" customWidth="1"/>
    <col min="3351" max="3351" width="13" style="29" customWidth="1"/>
    <col min="3352" max="3352" width="14.42578125" style="29" customWidth="1"/>
    <col min="3353" max="3585" width="9" style="29"/>
    <col min="3586" max="3586" width="5" style="29" customWidth="1"/>
    <col min="3587" max="3587" width="32.28515625" style="29" customWidth="1"/>
    <col min="3588" max="3590" width="0" style="29" hidden="1" customWidth="1"/>
    <col min="3591" max="3592" width="10.5703125" style="29" customWidth="1"/>
    <col min="3593" max="3595" width="11.5703125" style="29" customWidth="1"/>
    <col min="3596" max="3596" width="5" style="29" customWidth="1"/>
    <col min="3597" max="3597" width="6.7109375" style="29" customWidth="1"/>
    <col min="3598" max="3598" width="61.28515625" style="29" customWidth="1"/>
    <col min="3599" max="3604" width="0" style="29" hidden="1" customWidth="1"/>
    <col min="3605" max="3605" width="15.7109375" style="29" customWidth="1"/>
    <col min="3606" max="3606" width="11.7109375" style="29" customWidth="1"/>
    <col min="3607" max="3607" width="13" style="29" customWidth="1"/>
    <col min="3608" max="3608" width="14.42578125" style="29" customWidth="1"/>
    <col min="3609" max="3841" width="9" style="29"/>
    <col min="3842" max="3842" width="5" style="29" customWidth="1"/>
    <col min="3843" max="3843" width="32.28515625" style="29" customWidth="1"/>
    <col min="3844" max="3846" width="0" style="29" hidden="1" customWidth="1"/>
    <col min="3847" max="3848" width="10.5703125" style="29" customWidth="1"/>
    <col min="3849" max="3851" width="11.5703125" style="29" customWidth="1"/>
    <col min="3852" max="3852" width="5" style="29" customWidth="1"/>
    <col min="3853" max="3853" width="6.7109375" style="29" customWidth="1"/>
    <col min="3854" max="3854" width="61.28515625" style="29" customWidth="1"/>
    <col min="3855" max="3860" width="0" style="29" hidden="1" customWidth="1"/>
    <col min="3861" max="3861" width="15.7109375" style="29" customWidth="1"/>
    <col min="3862" max="3862" width="11.7109375" style="29" customWidth="1"/>
    <col min="3863" max="3863" width="13" style="29" customWidth="1"/>
    <col min="3864" max="3864" width="14.42578125" style="29" customWidth="1"/>
    <col min="3865" max="4097" width="9" style="29"/>
    <col min="4098" max="4098" width="5" style="29" customWidth="1"/>
    <col min="4099" max="4099" width="32.28515625" style="29" customWidth="1"/>
    <col min="4100" max="4102" width="0" style="29" hidden="1" customWidth="1"/>
    <col min="4103" max="4104" width="10.5703125" style="29" customWidth="1"/>
    <col min="4105" max="4107" width="11.5703125" style="29" customWidth="1"/>
    <col min="4108" max="4108" width="5" style="29" customWidth="1"/>
    <col min="4109" max="4109" width="6.7109375" style="29" customWidth="1"/>
    <col min="4110" max="4110" width="61.28515625" style="29" customWidth="1"/>
    <col min="4111" max="4116" width="0" style="29" hidden="1" customWidth="1"/>
    <col min="4117" max="4117" width="15.7109375" style="29" customWidth="1"/>
    <col min="4118" max="4118" width="11.7109375" style="29" customWidth="1"/>
    <col min="4119" max="4119" width="13" style="29" customWidth="1"/>
    <col min="4120" max="4120" width="14.42578125" style="29" customWidth="1"/>
    <col min="4121" max="4353" width="9" style="29"/>
    <col min="4354" max="4354" width="5" style="29" customWidth="1"/>
    <col min="4355" max="4355" width="32.28515625" style="29" customWidth="1"/>
    <col min="4356" max="4358" width="0" style="29" hidden="1" customWidth="1"/>
    <col min="4359" max="4360" width="10.5703125" style="29" customWidth="1"/>
    <col min="4361" max="4363" width="11.5703125" style="29" customWidth="1"/>
    <col min="4364" max="4364" width="5" style="29" customWidth="1"/>
    <col min="4365" max="4365" width="6.7109375" style="29" customWidth="1"/>
    <col min="4366" max="4366" width="61.28515625" style="29" customWidth="1"/>
    <col min="4367" max="4372" width="0" style="29" hidden="1" customWidth="1"/>
    <col min="4373" max="4373" width="15.7109375" style="29" customWidth="1"/>
    <col min="4374" max="4374" width="11.7109375" style="29" customWidth="1"/>
    <col min="4375" max="4375" width="13" style="29" customWidth="1"/>
    <col min="4376" max="4376" width="14.42578125" style="29" customWidth="1"/>
    <col min="4377" max="4609" width="9" style="29"/>
    <col min="4610" max="4610" width="5" style="29" customWidth="1"/>
    <col min="4611" max="4611" width="32.28515625" style="29" customWidth="1"/>
    <col min="4612" max="4614" width="0" style="29" hidden="1" customWidth="1"/>
    <col min="4615" max="4616" width="10.5703125" style="29" customWidth="1"/>
    <col min="4617" max="4619" width="11.5703125" style="29" customWidth="1"/>
    <col min="4620" max="4620" width="5" style="29" customWidth="1"/>
    <col min="4621" max="4621" width="6.7109375" style="29" customWidth="1"/>
    <col min="4622" max="4622" width="61.28515625" style="29" customWidth="1"/>
    <col min="4623" max="4628" width="0" style="29" hidden="1" customWidth="1"/>
    <col min="4629" max="4629" width="15.7109375" style="29" customWidth="1"/>
    <col min="4630" max="4630" width="11.7109375" style="29" customWidth="1"/>
    <col min="4631" max="4631" width="13" style="29" customWidth="1"/>
    <col min="4632" max="4632" width="14.42578125" style="29" customWidth="1"/>
    <col min="4633" max="4865" width="9" style="29"/>
    <col min="4866" max="4866" width="5" style="29" customWidth="1"/>
    <col min="4867" max="4867" width="32.28515625" style="29" customWidth="1"/>
    <col min="4868" max="4870" width="0" style="29" hidden="1" customWidth="1"/>
    <col min="4871" max="4872" width="10.5703125" style="29" customWidth="1"/>
    <col min="4873" max="4875" width="11.5703125" style="29" customWidth="1"/>
    <col min="4876" max="4876" width="5" style="29" customWidth="1"/>
    <col min="4877" max="4877" width="6.7109375" style="29" customWidth="1"/>
    <col min="4878" max="4878" width="61.28515625" style="29" customWidth="1"/>
    <col min="4879" max="4884" width="0" style="29" hidden="1" customWidth="1"/>
    <col min="4885" max="4885" width="15.7109375" style="29" customWidth="1"/>
    <col min="4886" max="4886" width="11.7109375" style="29" customWidth="1"/>
    <col min="4887" max="4887" width="13" style="29" customWidth="1"/>
    <col min="4888" max="4888" width="14.42578125" style="29" customWidth="1"/>
    <col min="4889" max="5121" width="9" style="29"/>
    <col min="5122" max="5122" width="5" style="29" customWidth="1"/>
    <col min="5123" max="5123" width="32.28515625" style="29" customWidth="1"/>
    <col min="5124" max="5126" width="0" style="29" hidden="1" customWidth="1"/>
    <col min="5127" max="5128" width="10.5703125" style="29" customWidth="1"/>
    <col min="5129" max="5131" width="11.5703125" style="29" customWidth="1"/>
    <col min="5132" max="5132" width="5" style="29" customWidth="1"/>
    <col min="5133" max="5133" width="6.7109375" style="29" customWidth="1"/>
    <col min="5134" max="5134" width="61.28515625" style="29" customWidth="1"/>
    <col min="5135" max="5140" width="0" style="29" hidden="1" customWidth="1"/>
    <col min="5141" max="5141" width="15.7109375" style="29" customWidth="1"/>
    <col min="5142" max="5142" width="11.7109375" style="29" customWidth="1"/>
    <col min="5143" max="5143" width="13" style="29" customWidth="1"/>
    <col min="5144" max="5144" width="14.42578125" style="29" customWidth="1"/>
    <col min="5145" max="5377" width="9" style="29"/>
    <col min="5378" max="5378" width="5" style="29" customWidth="1"/>
    <col min="5379" max="5379" width="32.28515625" style="29" customWidth="1"/>
    <col min="5380" max="5382" width="0" style="29" hidden="1" customWidth="1"/>
    <col min="5383" max="5384" width="10.5703125" style="29" customWidth="1"/>
    <col min="5385" max="5387" width="11.5703125" style="29" customWidth="1"/>
    <col min="5388" max="5388" width="5" style="29" customWidth="1"/>
    <col min="5389" max="5389" width="6.7109375" style="29" customWidth="1"/>
    <col min="5390" max="5390" width="61.28515625" style="29" customWidth="1"/>
    <col min="5391" max="5396" width="0" style="29" hidden="1" customWidth="1"/>
    <col min="5397" max="5397" width="15.7109375" style="29" customWidth="1"/>
    <col min="5398" max="5398" width="11.7109375" style="29" customWidth="1"/>
    <col min="5399" max="5399" width="13" style="29" customWidth="1"/>
    <col min="5400" max="5400" width="14.42578125" style="29" customWidth="1"/>
    <col min="5401" max="5633" width="9" style="29"/>
    <col min="5634" max="5634" width="5" style="29" customWidth="1"/>
    <col min="5635" max="5635" width="32.28515625" style="29" customWidth="1"/>
    <col min="5636" max="5638" width="0" style="29" hidden="1" customWidth="1"/>
    <col min="5639" max="5640" width="10.5703125" style="29" customWidth="1"/>
    <col min="5641" max="5643" width="11.5703125" style="29" customWidth="1"/>
    <col min="5644" max="5644" width="5" style="29" customWidth="1"/>
    <col min="5645" max="5645" width="6.7109375" style="29" customWidth="1"/>
    <col min="5646" max="5646" width="61.28515625" style="29" customWidth="1"/>
    <col min="5647" max="5652" width="0" style="29" hidden="1" customWidth="1"/>
    <col min="5653" max="5653" width="15.7109375" style="29" customWidth="1"/>
    <col min="5654" max="5654" width="11.7109375" style="29" customWidth="1"/>
    <col min="5655" max="5655" width="13" style="29" customWidth="1"/>
    <col min="5656" max="5656" width="14.42578125" style="29" customWidth="1"/>
    <col min="5657" max="5889" width="9" style="29"/>
    <col min="5890" max="5890" width="5" style="29" customWidth="1"/>
    <col min="5891" max="5891" width="32.28515625" style="29" customWidth="1"/>
    <col min="5892" max="5894" width="0" style="29" hidden="1" customWidth="1"/>
    <col min="5895" max="5896" width="10.5703125" style="29" customWidth="1"/>
    <col min="5897" max="5899" width="11.5703125" style="29" customWidth="1"/>
    <col min="5900" max="5900" width="5" style="29" customWidth="1"/>
    <col min="5901" max="5901" width="6.7109375" style="29" customWidth="1"/>
    <col min="5902" max="5902" width="61.28515625" style="29" customWidth="1"/>
    <col min="5903" max="5908" width="0" style="29" hidden="1" customWidth="1"/>
    <col min="5909" max="5909" width="15.7109375" style="29" customWidth="1"/>
    <col min="5910" max="5910" width="11.7109375" style="29" customWidth="1"/>
    <col min="5911" max="5911" width="13" style="29" customWidth="1"/>
    <col min="5912" max="5912" width="14.42578125" style="29" customWidth="1"/>
    <col min="5913" max="6145" width="9" style="29"/>
    <col min="6146" max="6146" width="5" style="29" customWidth="1"/>
    <col min="6147" max="6147" width="32.28515625" style="29" customWidth="1"/>
    <col min="6148" max="6150" width="0" style="29" hidden="1" customWidth="1"/>
    <col min="6151" max="6152" width="10.5703125" style="29" customWidth="1"/>
    <col min="6153" max="6155" width="11.5703125" style="29" customWidth="1"/>
    <col min="6156" max="6156" width="5" style="29" customWidth="1"/>
    <col min="6157" max="6157" width="6.7109375" style="29" customWidth="1"/>
    <col min="6158" max="6158" width="61.28515625" style="29" customWidth="1"/>
    <col min="6159" max="6164" width="0" style="29" hidden="1" customWidth="1"/>
    <col min="6165" max="6165" width="15.7109375" style="29" customWidth="1"/>
    <col min="6166" max="6166" width="11.7109375" style="29" customWidth="1"/>
    <col min="6167" max="6167" width="13" style="29" customWidth="1"/>
    <col min="6168" max="6168" width="14.42578125" style="29" customWidth="1"/>
    <col min="6169" max="6401" width="9" style="29"/>
    <col min="6402" max="6402" width="5" style="29" customWidth="1"/>
    <col min="6403" max="6403" width="32.28515625" style="29" customWidth="1"/>
    <col min="6404" max="6406" width="0" style="29" hidden="1" customWidth="1"/>
    <col min="6407" max="6408" width="10.5703125" style="29" customWidth="1"/>
    <col min="6409" max="6411" width="11.5703125" style="29" customWidth="1"/>
    <col min="6412" max="6412" width="5" style="29" customWidth="1"/>
    <col min="6413" max="6413" width="6.7109375" style="29" customWidth="1"/>
    <col min="6414" max="6414" width="61.28515625" style="29" customWidth="1"/>
    <col min="6415" max="6420" width="0" style="29" hidden="1" customWidth="1"/>
    <col min="6421" max="6421" width="15.7109375" style="29" customWidth="1"/>
    <col min="6422" max="6422" width="11.7109375" style="29" customWidth="1"/>
    <col min="6423" max="6423" width="13" style="29" customWidth="1"/>
    <col min="6424" max="6424" width="14.42578125" style="29" customWidth="1"/>
    <col min="6425" max="6657" width="9" style="29"/>
    <col min="6658" max="6658" width="5" style="29" customWidth="1"/>
    <col min="6659" max="6659" width="32.28515625" style="29" customWidth="1"/>
    <col min="6660" max="6662" width="0" style="29" hidden="1" customWidth="1"/>
    <col min="6663" max="6664" width="10.5703125" style="29" customWidth="1"/>
    <col min="6665" max="6667" width="11.5703125" style="29" customWidth="1"/>
    <col min="6668" max="6668" width="5" style="29" customWidth="1"/>
    <col min="6669" max="6669" width="6.7109375" style="29" customWidth="1"/>
    <col min="6670" max="6670" width="61.28515625" style="29" customWidth="1"/>
    <col min="6671" max="6676" width="0" style="29" hidden="1" customWidth="1"/>
    <col min="6677" max="6677" width="15.7109375" style="29" customWidth="1"/>
    <col min="6678" max="6678" width="11.7109375" style="29" customWidth="1"/>
    <col min="6679" max="6679" width="13" style="29" customWidth="1"/>
    <col min="6680" max="6680" width="14.42578125" style="29" customWidth="1"/>
    <col min="6681" max="6913" width="9" style="29"/>
    <col min="6914" max="6914" width="5" style="29" customWidth="1"/>
    <col min="6915" max="6915" width="32.28515625" style="29" customWidth="1"/>
    <col min="6916" max="6918" width="0" style="29" hidden="1" customWidth="1"/>
    <col min="6919" max="6920" width="10.5703125" style="29" customWidth="1"/>
    <col min="6921" max="6923" width="11.5703125" style="29" customWidth="1"/>
    <col min="6924" max="6924" width="5" style="29" customWidth="1"/>
    <col min="6925" max="6925" width="6.7109375" style="29" customWidth="1"/>
    <col min="6926" max="6926" width="61.28515625" style="29" customWidth="1"/>
    <col min="6927" max="6932" width="0" style="29" hidden="1" customWidth="1"/>
    <col min="6933" max="6933" width="15.7109375" style="29" customWidth="1"/>
    <col min="6934" max="6934" width="11.7109375" style="29" customWidth="1"/>
    <col min="6935" max="6935" width="13" style="29" customWidth="1"/>
    <col min="6936" max="6936" width="14.42578125" style="29" customWidth="1"/>
    <col min="6937" max="7169" width="9" style="29"/>
    <col min="7170" max="7170" width="5" style="29" customWidth="1"/>
    <col min="7171" max="7171" width="32.28515625" style="29" customWidth="1"/>
    <col min="7172" max="7174" width="0" style="29" hidden="1" customWidth="1"/>
    <col min="7175" max="7176" width="10.5703125" style="29" customWidth="1"/>
    <col min="7177" max="7179" width="11.5703125" style="29" customWidth="1"/>
    <col min="7180" max="7180" width="5" style="29" customWidth="1"/>
    <col min="7181" max="7181" width="6.7109375" style="29" customWidth="1"/>
    <col min="7182" max="7182" width="61.28515625" style="29" customWidth="1"/>
    <col min="7183" max="7188" width="0" style="29" hidden="1" customWidth="1"/>
    <col min="7189" max="7189" width="15.7109375" style="29" customWidth="1"/>
    <col min="7190" max="7190" width="11.7109375" style="29" customWidth="1"/>
    <col min="7191" max="7191" width="13" style="29" customWidth="1"/>
    <col min="7192" max="7192" width="14.42578125" style="29" customWidth="1"/>
    <col min="7193" max="7425" width="9" style="29"/>
    <col min="7426" max="7426" width="5" style="29" customWidth="1"/>
    <col min="7427" max="7427" width="32.28515625" style="29" customWidth="1"/>
    <col min="7428" max="7430" width="0" style="29" hidden="1" customWidth="1"/>
    <col min="7431" max="7432" width="10.5703125" style="29" customWidth="1"/>
    <col min="7433" max="7435" width="11.5703125" style="29" customWidth="1"/>
    <col min="7436" max="7436" width="5" style="29" customWidth="1"/>
    <col min="7437" max="7437" width="6.7109375" style="29" customWidth="1"/>
    <col min="7438" max="7438" width="61.28515625" style="29" customWidth="1"/>
    <col min="7439" max="7444" width="0" style="29" hidden="1" customWidth="1"/>
    <col min="7445" max="7445" width="15.7109375" style="29" customWidth="1"/>
    <col min="7446" max="7446" width="11.7109375" style="29" customWidth="1"/>
    <col min="7447" max="7447" width="13" style="29" customWidth="1"/>
    <col min="7448" max="7448" width="14.42578125" style="29" customWidth="1"/>
    <col min="7449" max="7681" width="9" style="29"/>
    <col min="7682" max="7682" width="5" style="29" customWidth="1"/>
    <col min="7683" max="7683" width="32.28515625" style="29" customWidth="1"/>
    <col min="7684" max="7686" width="0" style="29" hidden="1" customWidth="1"/>
    <col min="7687" max="7688" width="10.5703125" style="29" customWidth="1"/>
    <col min="7689" max="7691" width="11.5703125" style="29" customWidth="1"/>
    <col min="7692" max="7692" width="5" style="29" customWidth="1"/>
    <col min="7693" max="7693" width="6.7109375" style="29" customWidth="1"/>
    <col min="7694" max="7694" width="61.28515625" style="29" customWidth="1"/>
    <col min="7695" max="7700" width="0" style="29" hidden="1" customWidth="1"/>
    <col min="7701" max="7701" width="15.7109375" style="29" customWidth="1"/>
    <col min="7702" max="7702" width="11.7109375" style="29" customWidth="1"/>
    <col min="7703" max="7703" width="13" style="29" customWidth="1"/>
    <col min="7704" max="7704" width="14.42578125" style="29" customWidth="1"/>
    <col min="7705" max="7937" width="9" style="29"/>
    <col min="7938" max="7938" width="5" style="29" customWidth="1"/>
    <col min="7939" max="7939" width="32.28515625" style="29" customWidth="1"/>
    <col min="7940" max="7942" width="0" style="29" hidden="1" customWidth="1"/>
    <col min="7943" max="7944" width="10.5703125" style="29" customWidth="1"/>
    <col min="7945" max="7947" width="11.5703125" style="29" customWidth="1"/>
    <col min="7948" max="7948" width="5" style="29" customWidth="1"/>
    <col min="7949" max="7949" width="6.7109375" style="29" customWidth="1"/>
    <col min="7950" max="7950" width="61.28515625" style="29" customWidth="1"/>
    <col min="7951" max="7956" width="0" style="29" hidden="1" customWidth="1"/>
    <col min="7957" max="7957" width="15.7109375" style="29" customWidth="1"/>
    <col min="7958" max="7958" width="11.7109375" style="29" customWidth="1"/>
    <col min="7959" max="7959" width="13" style="29" customWidth="1"/>
    <col min="7960" max="7960" width="14.42578125" style="29" customWidth="1"/>
    <col min="7961" max="8193" width="9" style="29"/>
    <col min="8194" max="8194" width="5" style="29" customWidth="1"/>
    <col min="8195" max="8195" width="32.28515625" style="29" customWidth="1"/>
    <col min="8196" max="8198" width="0" style="29" hidden="1" customWidth="1"/>
    <col min="8199" max="8200" width="10.5703125" style="29" customWidth="1"/>
    <col min="8201" max="8203" width="11.5703125" style="29" customWidth="1"/>
    <col min="8204" max="8204" width="5" style="29" customWidth="1"/>
    <col min="8205" max="8205" width="6.7109375" style="29" customWidth="1"/>
    <col min="8206" max="8206" width="61.28515625" style="29" customWidth="1"/>
    <col min="8207" max="8212" width="0" style="29" hidden="1" customWidth="1"/>
    <col min="8213" max="8213" width="15.7109375" style="29" customWidth="1"/>
    <col min="8214" max="8214" width="11.7109375" style="29" customWidth="1"/>
    <col min="8215" max="8215" width="13" style="29" customWidth="1"/>
    <col min="8216" max="8216" width="14.42578125" style="29" customWidth="1"/>
    <col min="8217" max="8449" width="9" style="29"/>
    <col min="8450" max="8450" width="5" style="29" customWidth="1"/>
    <col min="8451" max="8451" width="32.28515625" style="29" customWidth="1"/>
    <col min="8452" max="8454" width="0" style="29" hidden="1" customWidth="1"/>
    <col min="8455" max="8456" width="10.5703125" style="29" customWidth="1"/>
    <col min="8457" max="8459" width="11.5703125" style="29" customWidth="1"/>
    <col min="8460" max="8460" width="5" style="29" customWidth="1"/>
    <col min="8461" max="8461" width="6.7109375" style="29" customWidth="1"/>
    <col min="8462" max="8462" width="61.28515625" style="29" customWidth="1"/>
    <col min="8463" max="8468" width="0" style="29" hidden="1" customWidth="1"/>
    <col min="8469" max="8469" width="15.7109375" style="29" customWidth="1"/>
    <col min="8470" max="8470" width="11.7109375" style="29" customWidth="1"/>
    <col min="8471" max="8471" width="13" style="29" customWidth="1"/>
    <col min="8472" max="8472" width="14.42578125" style="29" customWidth="1"/>
    <col min="8473" max="8705" width="9" style="29"/>
    <col min="8706" max="8706" width="5" style="29" customWidth="1"/>
    <col min="8707" max="8707" width="32.28515625" style="29" customWidth="1"/>
    <col min="8708" max="8710" width="0" style="29" hidden="1" customWidth="1"/>
    <col min="8711" max="8712" width="10.5703125" style="29" customWidth="1"/>
    <col min="8713" max="8715" width="11.5703125" style="29" customWidth="1"/>
    <col min="8716" max="8716" width="5" style="29" customWidth="1"/>
    <col min="8717" max="8717" width="6.7109375" style="29" customWidth="1"/>
    <col min="8718" max="8718" width="61.28515625" style="29" customWidth="1"/>
    <col min="8719" max="8724" width="0" style="29" hidden="1" customWidth="1"/>
    <col min="8725" max="8725" width="15.7109375" style="29" customWidth="1"/>
    <col min="8726" max="8726" width="11.7109375" style="29" customWidth="1"/>
    <col min="8727" max="8727" width="13" style="29" customWidth="1"/>
    <col min="8728" max="8728" width="14.42578125" style="29" customWidth="1"/>
    <col min="8729" max="8961" width="9" style="29"/>
    <col min="8962" max="8962" width="5" style="29" customWidth="1"/>
    <col min="8963" max="8963" width="32.28515625" style="29" customWidth="1"/>
    <col min="8964" max="8966" width="0" style="29" hidden="1" customWidth="1"/>
    <col min="8967" max="8968" width="10.5703125" style="29" customWidth="1"/>
    <col min="8969" max="8971" width="11.5703125" style="29" customWidth="1"/>
    <col min="8972" max="8972" width="5" style="29" customWidth="1"/>
    <col min="8973" max="8973" width="6.7109375" style="29" customWidth="1"/>
    <col min="8974" max="8974" width="61.28515625" style="29" customWidth="1"/>
    <col min="8975" max="8980" width="0" style="29" hidden="1" customWidth="1"/>
    <col min="8981" max="8981" width="15.7109375" style="29" customWidth="1"/>
    <col min="8982" max="8982" width="11.7109375" style="29" customWidth="1"/>
    <col min="8983" max="8983" width="13" style="29" customWidth="1"/>
    <col min="8984" max="8984" width="14.42578125" style="29" customWidth="1"/>
    <col min="8985" max="9217" width="9" style="29"/>
    <col min="9218" max="9218" width="5" style="29" customWidth="1"/>
    <col min="9219" max="9219" width="32.28515625" style="29" customWidth="1"/>
    <col min="9220" max="9222" width="0" style="29" hidden="1" customWidth="1"/>
    <col min="9223" max="9224" width="10.5703125" style="29" customWidth="1"/>
    <col min="9225" max="9227" width="11.5703125" style="29" customWidth="1"/>
    <col min="9228" max="9228" width="5" style="29" customWidth="1"/>
    <col min="9229" max="9229" width="6.7109375" style="29" customWidth="1"/>
    <col min="9230" max="9230" width="61.28515625" style="29" customWidth="1"/>
    <col min="9231" max="9236" width="0" style="29" hidden="1" customWidth="1"/>
    <col min="9237" max="9237" width="15.7109375" style="29" customWidth="1"/>
    <col min="9238" max="9238" width="11.7109375" style="29" customWidth="1"/>
    <col min="9239" max="9239" width="13" style="29" customWidth="1"/>
    <col min="9240" max="9240" width="14.42578125" style="29" customWidth="1"/>
    <col min="9241" max="9473" width="9" style="29"/>
    <col min="9474" max="9474" width="5" style="29" customWidth="1"/>
    <col min="9475" max="9475" width="32.28515625" style="29" customWidth="1"/>
    <col min="9476" max="9478" width="0" style="29" hidden="1" customWidth="1"/>
    <col min="9479" max="9480" width="10.5703125" style="29" customWidth="1"/>
    <col min="9481" max="9483" width="11.5703125" style="29" customWidth="1"/>
    <col min="9484" max="9484" width="5" style="29" customWidth="1"/>
    <col min="9485" max="9485" width="6.7109375" style="29" customWidth="1"/>
    <col min="9486" max="9486" width="61.28515625" style="29" customWidth="1"/>
    <col min="9487" max="9492" width="0" style="29" hidden="1" customWidth="1"/>
    <col min="9493" max="9493" width="15.7109375" style="29" customWidth="1"/>
    <col min="9494" max="9494" width="11.7109375" style="29" customWidth="1"/>
    <col min="9495" max="9495" width="13" style="29" customWidth="1"/>
    <col min="9496" max="9496" width="14.42578125" style="29" customWidth="1"/>
    <col min="9497" max="9729" width="9" style="29"/>
    <col min="9730" max="9730" width="5" style="29" customWidth="1"/>
    <col min="9731" max="9731" width="32.28515625" style="29" customWidth="1"/>
    <col min="9732" max="9734" width="0" style="29" hidden="1" customWidth="1"/>
    <col min="9735" max="9736" width="10.5703125" style="29" customWidth="1"/>
    <col min="9737" max="9739" width="11.5703125" style="29" customWidth="1"/>
    <col min="9740" max="9740" width="5" style="29" customWidth="1"/>
    <col min="9741" max="9741" width="6.7109375" style="29" customWidth="1"/>
    <col min="9742" max="9742" width="61.28515625" style="29" customWidth="1"/>
    <col min="9743" max="9748" width="0" style="29" hidden="1" customWidth="1"/>
    <col min="9749" max="9749" width="15.7109375" style="29" customWidth="1"/>
    <col min="9750" max="9750" width="11.7109375" style="29" customWidth="1"/>
    <col min="9751" max="9751" width="13" style="29" customWidth="1"/>
    <col min="9752" max="9752" width="14.42578125" style="29" customWidth="1"/>
    <col min="9753" max="9985" width="9" style="29"/>
    <col min="9986" max="9986" width="5" style="29" customWidth="1"/>
    <col min="9987" max="9987" width="32.28515625" style="29" customWidth="1"/>
    <col min="9988" max="9990" width="0" style="29" hidden="1" customWidth="1"/>
    <col min="9991" max="9992" width="10.5703125" style="29" customWidth="1"/>
    <col min="9993" max="9995" width="11.5703125" style="29" customWidth="1"/>
    <col min="9996" max="9996" width="5" style="29" customWidth="1"/>
    <col min="9997" max="9997" width="6.7109375" style="29" customWidth="1"/>
    <col min="9998" max="9998" width="61.28515625" style="29" customWidth="1"/>
    <col min="9999" max="10004" width="0" style="29" hidden="1" customWidth="1"/>
    <col min="10005" max="10005" width="15.7109375" style="29" customWidth="1"/>
    <col min="10006" max="10006" width="11.7109375" style="29" customWidth="1"/>
    <col min="10007" max="10007" width="13" style="29" customWidth="1"/>
    <col min="10008" max="10008" width="14.42578125" style="29" customWidth="1"/>
    <col min="10009" max="10241" width="9" style="29"/>
    <col min="10242" max="10242" width="5" style="29" customWidth="1"/>
    <col min="10243" max="10243" width="32.28515625" style="29" customWidth="1"/>
    <col min="10244" max="10246" width="0" style="29" hidden="1" customWidth="1"/>
    <col min="10247" max="10248" width="10.5703125" style="29" customWidth="1"/>
    <col min="10249" max="10251" width="11.5703125" style="29" customWidth="1"/>
    <col min="10252" max="10252" width="5" style="29" customWidth="1"/>
    <col min="10253" max="10253" width="6.7109375" style="29" customWidth="1"/>
    <col min="10254" max="10254" width="61.28515625" style="29" customWidth="1"/>
    <col min="10255" max="10260" width="0" style="29" hidden="1" customWidth="1"/>
    <col min="10261" max="10261" width="15.7109375" style="29" customWidth="1"/>
    <col min="10262" max="10262" width="11.7109375" style="29" customWidth="1"/>
    <col min="10263" max="10263" width="13" style="29" customWidth="1"/>
    <col min="10264" max="10264" width="14.42578125" style="29" customWidth="1"/>
    <col min="10265" max="10497" width="9" style="29"/>
    <col min="10498" max="10498" width="5" style="29" customWidth="1"/>
    <col min="10499" max="10499" width="32.28515625" style="29" customWidth="1"/>
    <col min="10500" max="10502" width="0" style="29" hidden="1" customWidth="1"/>
    <col min="10503" max="10504" width="10.5703125" style="29" customWidth="1"/>
    <col min="10505" max="10507" width="11.5703125" style="29" customWidth="1"/>
    <col min="10508" max="10508" width="5" style="29" customWidth="1"/>
    <col min="10509" max="10509" width="6.7109375" style="29" customWidth="1"/>
    <col min="10510" max="10510" width="61.28515625" style="29" customWidth="1"/>
    <col min="10511" max="10516" width="0" style="29" hidden="1" customWidth="1"/>
    <col min="10517" max="10517" width="15.7109375" style="29" customWidth="1"/>
    <col min="10518" max="10518" width="11.7109375" style="29" customWidth="1"/>
    <col min="10519" max="10519" width="13" style="29" customWidth="1"/>
    <col min="10520" max="10520" width="14.42578125" style="29" customWidth="1"/>
    <col min="10521" max="10753" width="9" style="29"/>
    <col min="10754" max="10754" width="5" style="29" customWidth="1"/>
    <col min="10755" max="10755" width="32.28515625" style="29" customWidth="1"/>
    <col min="10756" max="10758" width="0" style="29" hidden="1" customWidth="1"/>
    <col min="10759" max="10760" width="10.5703125" style="29" customWidth="1"/>
    <col min="10761" max="10763" width="11.5703125" style="29" customWidth="1"/>
    <col min="10764" max="10764" width="5" style="29" customWidth="1"/>
    <col min="10765" max="10765" width="6.7109375" style="29" customWidth="1"/>
    <col min="10766" max="10766" width="61.28515625" style="29" customWidth="1"/>
    <col min="10767" max="10772" width="0" style="29" hidden="1" customWidth="1"/>
    <col min="10773" max="10773" width="15.7109375" style="29" customWidth="1"/>
    <col min="10774" max="10774" width="11.7109375" style="29" customWidth="1"/>
    <col min="10775" max="10775" width="13" style="29" customWidth="1"/>
    <col min="10776" max="10776" width="14.42578125" style="29" customWidth="1"/>
    <col min="10777" max="11009" width="9" style="29"/>
    <col min="11010" max="11010" width="5" style="29" customWidth="1"/>
    <col min="11011" max="11011" width="32.28515625" style="29" customWidth="1"/>
    <col min="11012" max="11014" width="0" style="29" hidden="1" customWidth="1"/>
    <col min="11015" max="11016" width="10.5703125" style="29" customWidth="1"/>
    <col min="11017" max="11019" width="11.5703125" style="29" customWidth="1"/>
    <col min="11020" max="11020" width="5" style="29" customWidth="1"/>
    <col min="11021" max="11021" width="6.7109375" style="29" customWidth="1"/>
    <col min="11022" max="11022" width="61.28515625" style="29" customWidth="1"/>
    <col min="11023" max="11028" width="0" style="29" hidden="1" customWidth="1"/>
    <col min="11029" max="11029" width="15.7109375" style="29" customWidth="1"/>
    <col min="11030" max="11030" width="11.7109375" style="29" customWidth="1"/>
    <col min="11031" max="11031" width="13" style="29" customWidth="1"/>
    <col min="11032" max="11032" width="14.42578125" style="29" customWidth="1"/>
    <col min="11033" max="11265" width="9" style="29"/>
    <col min="11266" max="11266" width="5" style="29" customWidth="1"/>
    <col min="11267" max="11267" width="32.28515625" style="29" customWidth="1"/>
    <col min="11268" max="11270" width="0" style="29" hidden="1" customWidth="1"/>
    <col min="11271" max="11272" width="10.5703125" style="29" customWidth="1"/>
    <col min="11273" max="11275" width="11.5703125" style="29" customWidth="1"/>
    <col min="11276" max="11276" width="5" style="29" customWidth="1"/>
    <col min="11277" max="11277" width="6.7109375" style="29" customWidth="1"/>
    <col min="11278" max="11278" width="61.28515625" style="29" customWidth="1"/>
    <col min="11279" max="11284" width="0" style="29" hidden="1" customWidth="1"/>
    <col min="11285" max="11285" width="15.7109375" style="29" customWidth="1"/>
    <col min="11286" max="11286" width="11.7109375" style="29" customWidth="1"/>
    <col min="11287" max="11287" width="13" style="29" customWidth="1"/>
    <col min="11288" max="11288" width="14.42578125" style="29" customWidth="1"/>
    <col min="11289" max="11521" width="9" style="29"/>
    <col min="11522" max="11522" width="5" style="29" customWidth="1"/>
    <col min="11523" max="11523" width="32.28515625" style="29" customWidth="1"/>
    <col min="11524" max="11526" width="0" style="29" hidden="1" customWidth="1"/>
    <col min="11527" max="11528" width="10.5703125" style="29" customWidth="1"/>
    <col min="11529" max="11531" width="11.5703125" style="29" customWidth="1"/>
    <col min="11532" max="11532" width="5" style="29" customWidth="1"/>
    <col min="11533" max="11533" width="6.7109375" style="29" customWidth="1"/>
    <col min="11534" max="11534" width="61.28515625" style="29" customWidth="1"/>
    <col min="11535" max="11540" width="0" style="29" hidden="1" customWidth="1"/>
    <col min="11541" max="11541" width="15.7109375" style="29" customWidth="1"/>
    <col min="11542" max="11542" width="11.7109375" style="29" customWidth="1"/>
    <col min="11543" max="11543" width="13" style="29" customWidth="1"/>
    <col min="11544" max="11544" width="14.42578125" style="29" customWidth="1"/>
    <col min="11545" max="11777" width="9" style="29"/>
    <col min="11778" max="11778" width="5" style="29" customWidth="1"/>
    <col min="11779" max="11779" width="32.28515625" style="29" customWidth="1"/>
    <col min="11780" max="11782" width="0" style="29" hidden="1" customWidth="1"/>
    <col min="11783" max="11784" width="10.5703125" style="29" customWidth="1"/>
    <col min="11785" max="11787" width="11.5703125" style="29" customWidth="1"/>
    <col min="11788" max="11788" width="5" style="29" customWidth="1"/>
    <col min="11789" max="11789" width="6.7109375" style="29" customWidth="1"/>
    <col min="11790" max="11790" width="61.28515625" style="29" customWidth="1"/>
    <col min="11791" max="11796" width="0" style="29" hidden="1" customWidth="1"/>
    <col min="11797" max="11797" width="15.7109375" style="29" customWidth="1"/>
    <col min="11798" max="11798" width="11.7109375" style="29" customWidth="1"/>
    <col min="11799" max="11799" width="13" style="29" customWidth="1"/>
    <col min="11800" max="11800" width="14.42578125" style="29" customWidth="1"/>
    <col min="11801" max="12033" width="9" style="29"/>
    <col min="12034" max="12034" width="5" style="29" customWidth="1"/>
    <col min="12035" max="12035" width="32.28515625" style="29" customWidth="1"/>
    <col min="12036" max="12038" width="0" style="29" hidden="1" customWidth="1"/>
    <col min="12039" max="12040" width="10.5703125" style="29" customWidth="1"/>
    <col min="12041" max="12043" width="11.5703125" style="29" customWidth="1"/>
    <col min="12044" max="12044" width="5" style="29" customWidth="1"/>
    <col min="12045" max="12045" width="6.7109375" style="29" customWidth="1"/>
    <col min="12046" max="12046" width="61.28515625" style="29" customWidth="1"/>
    <col min="12047" max="12052" width="0" style="29" hidden="1" customWidth="1"/>
    <col min="12053" max="12053" width="15.7109375" style="29" customWidth="1"/>
    <col min="12054" max="12054" width="11.7109375" style="29" customWidth="1"/>
    <col min="12055" max="12055" width="13" style="29" customWidth="1"/>
    <col min="12056" max="12056" width="14.42578125" style="29" customWidth="1"/>
    <col min="12057" max="12289" width="9" style="29"/>
    <col min="12290" max="12290" width="5" style="29" customWidth="1"/>
    <col min="12291" max="12291" width="32.28515625" style="29" customWidth="1"/>
    <col min="12292" max="12294" width="0" style="29" hidden="1" customWidth="1"/>
    <col min="12295" max="12296" width="10.5703125" style="29" customWidth="1"/>
    <col min="12297" max="12299" width="11.5703125" style="29" customWidth="1"/>
    <col min="12300" max="12300" width="5" style="29" customWidth="1"/>
    <col min="12301" max="12301" width="6.7109375" style="29" customWidth="1"/>
    <col min="12302" max="12302" width="61.28515625" style="29" customWidth="1"/>
    <col min="12303" max="12308" width="0" style="29" hidden="1" customWidth="1"/>
    <col min="12309" max="12309" width="15.7109375" style="29" customWidth="1"/>
    <col min="12310" max="12310" width="11.7109375" style="29" customWidth="1"/>
    <col min="12311" max="12311" width="13" style="29" customWidth="1"/>
    <col min="12312" max="12312" width="14.42578125" style="29" customWidth="1"/>
    <col min="12313" max="12545" width="9" style="29"/>
    <col min="12546" max="12546" width="5" style="29" customWidth="1"/>
    <col min="12547" max="12547" width="32.28515625" style="29" customWidth="1"/>
    <col min="12548" max="12550" width="0" style="29" hidden="1" customWidth="1"/>
    <col min="12551" max="12552" width="10.5703125" style="29" customWidth="1"/>
    <col min="12553" max="12555" width="11.5703125" style="29" customWidth="1"/>
    <col min="12556" max="12556" width="5" style="29" customWidth="1"/>
    <col min="12557" max="12557" width="6.7109375" style="29" customWidth="1"/>
    <col min="12558" max="12558" width="61.28515625" style="29" customWidth="1"/>
    <col min="12559" max="12564" width="0" style="29" hidden="1" customWidth="1"/>
    <col min="12565" max="12565" width="15.7109375" style="29" customWidth="1"/>
    <col min="12566" max="12566" width="11.7109375" style="29" customWidth="1"/>
    <col min="12567" max="12567" width="13" style="29" customWidth="1"/>
    <col min="12568" max="12568" width="14.42578125" style="29" customWidth="1"/>
    <col min="12569" max="12801" width="9" style="29"/>
    <col min="12802" max="12802" width="5" style="29" customWidth="1"/>
    <col min="12803" max="12803" width="32.28515625" style="29" customWidth="1"/>
    <col min="12804" max="12806" width="0" style="29" hidden="1" customWidth="1"/>
    <col min="12807" max="12808" width="10.5703125" style="29" customWidth="1"/>
    <col min="12809" max="12811" width="11.5703125" style="29" customWidth="1"/>
    <col min="12812" max="12812" width="5" style="29" customWidth="1"/>
    <col min="12813" max="12813" width="6.7109375" style="29" customWidth="1"/>
    <col min="12814" max="12814" width="61.28515625" style="29" customWidth="1"/>
    <col min="12815" max="12820" width="0" style="29" hidden="1" customWidth="1"/>
    <col min="12821" max="12821" width="15.7109375" style="29" customWidth="1"/>
    <col min="12822" max="12822" width="11.7109375" style="29" customWidth="1"/>
    <col min="12823" max="12823" width="13" style="29" customWidth="1"/>
    <col min="12824" max="12824" width="14.42578125" style="29" customWidth="1"/>
    <col min="12825" max="13057" width="9" style="29"/>
    <col min="13058" max="13058" width="5" style="29" customWidth="1"/>
    <col min="13059" max="13059" width="32.28515625" style="29" customWidth="1"/>
    <col min="13060" max="13062" width="0" style="29" hidden="1" customWidth="1"/>
    <col min="13063" max="13064" width="10.5703125" style="29" customWidth="1"/>
    <col min="13065" max="13067" width="11.5703125" style="29" customWidth="1"/>
    <col min="13068" max="13068" width="5" style="29" customWidth="1"/>
    <col min="13069" max="13069" width="6.7109375" style="29" customWidth="1"/>
    <col min="13070" max="13070" width="61.28515625" style="29" customWidth="1"/>
    <col min="13071" max="13076" width="0" style="29" hidden="1" customWidth="1"/>
    <col min="13077" max="13077" width="15.7109375" style="29" customWidth="1"/>
    <col min="13078" max="13078" width="11.7109375" style="29" customWidth="1"/>
    <col min="13079" max="13079" width="13" style="29" customWidth="1"/>
    <col min="13080" max="13080" width="14.42578125" style="29" customWidth="1"/>
    <col min="13081" max="13313" width="9" style="29"/>
    <col min="13314" max="13314" width="5" style="29" customWidth="1"/>
    <col min="13315" max="13315" width="32.28515625" style="29" customWidth="1"/>
    <col min="13316" max="13318" width="0" style="29" hidden="1" customWidth="1"/>
    <col min="13319" max="13320" width="10.5703125" style="29" customWidth="1"/>
    <col min="13321" max="13323" width="11.5703125" style="29" customWidth="1"/>
    <col min="13324" max="13324" width="5" style="29" customWidth="1"/>
    <col min="13325" max="13325" width="6.7109375" style="29" customWidth="1"/>
    <col min="13326" max="13326" width="61.28515625" style="29" customWidth="1"/>
    <col min="13327" max="13332" width="0" style="29" hidden="1" customWidth="1"/>
    <col min="13333" max="13333" width="15.7109375" style="29" customWidth="1"/>
    <col min="13334" max="13334" width="11.7109375" style="29" customWidth="1"/>
    <col min="13335" max="13335" width="13" style="29" customWidth="1"/>
    <col min="13336" max="13336" width="14.42578125" style="29" customWidth="1"/>
    <col min="13337" max="13569" width="9" style="29"/>
    <col min="13570" max="13570" width="5" style="29" customWidth="1"/>
    <col min="13571" max="13571" width="32.28515625" style="29" customWidth="1"/>
    <col min="13572" max="13574" width="0" style="29" hidden="1" customWidth="1"/>
    <col min="13575" max="13576" width="10.5703125" style="29" customWidth="1"/>
    <col min="13577" max="13579" width="11.5703125" style="29" customWidth="1"/>
    <col min="13580" max="13580" width="5" style="29" customWidth="1"/>
    <col min="13581" max="13581" width="6.7109375" style="29" customWidth="1"/>
    <col min="13582" max="13582" width="61.28515625" style="29" customWidth="1"/>
    <col min="13583" max="13588" width="0" style="29" hidden="1" customWidth="1"/>
    <col min="13589" max="13589" width="15.7109375" style="29" customWidth="1"/>
    <col min="13590" max="13590" width="11.7109375" style="29" customWidth="1"/>
    <col min="13591" max="13591" width="13" style="29" customWidth="1"/>
    <col min="13592" max="13592" width="14.42578125" style="29" customWidth="1"/>
    <col min="13593" max="13825" width="9" style="29"/>
    <col min="13826" max="13826" width="5" style="29" customWidth="1"/>
    <col min="13827" max="13827" width="32.28515625" style="29" customWidth="1"/>
    <col min="13828" max="13830" width="0" style="29" hidden="1" customWidth="1"/>
    <col min="13831" max="13832" width="10.5703125" style="29" customWidth="1"/>
    <col min="13833" max="13835" width="11.5703125" style="29" customWidth="1"/>
    <col min="13836" max="13836" width="5" style="29" customWidth="1"/>
    <col min="13837" max="13837" width="6.7109375" style="29" customWidth="1"/>
    <col min="13838" max="13838" width="61.28515625" style="29" customWidth="1"/>
    <col min="13839" max="13844" width="0" style="29" hidden="1" customWidth="1"/>
    <col min="13845" max="13845" width="15.7109375" style="29" customWidth="1"/>
    <col min="13846" max="13846" width="11.7109375" style="29" customWidth="1"/>
    <col min="13847" max="13847" width="13" style="29" customWidth="1"/>
    <col min="13848" max="13848" width="14.42578125" style="29" customWidth="1"/>
    <col min="13849" max="14081" width="9" style="29"/>
    <col min="14082" max="14082" width="5" style="29" customWidth="1"/>
    <col min="14083" max="14083" width="32.28515625" style="29" customWidth="1"/>
    <col min="14084" max="14086" width="0" style="29" hidden="1" customWidth="1"/>
    <col min="14087" max="14088" width="10.5703125" style="29" customWidth="1"/>
    <col min="14089" max="14091" width="11.5703125" style="29" customWidth="1"/>
    <col min="14092" max="14092" width="5" style="29" customWidth="1"/>
    <col min="14093" max="14093" width="6.7109375" style="29" customWidth="1"/>
    <col min="14094" max="14094" width="61.28515625" style="29" customWidth="1"/>
    <col min="14095" max="14100" width="0" style="29" hidden="1" customWidth="1"/>
    <col min="14101" max="14101" width="15.7109375" style="29" customWidth="1"/>
    <col min="14102" max="14102" width="11.7109375" style="29" customWidth="1"/>
    <col min="14103" max="14103" width="13" style="29" customWidth="1"/>
    <col min="14104" max="14104" width="14.42578125" style="29" customWidth="1"/>
    <col min="14105" max="14337" width="9" style="29"/>
    <col min="14338" max="14338" width="5" style="29" customWidth="1"/>
    <col min="14339" max="14339" width="32.28515625" style="29" customWidth="1"/>
    <col min="14340" max="14342" width="0" style="29" hidden="1" customWidth="1"/>
    <col min="14343" max="14344" width="10.5703125" style="29" customWidth="1"/>
    <col min="14345" max="14347" width="11.5703125" style="29" customWidth="1"/>
    <col min="14348" max="14348" width="5" style="29" customWidth="1"/>
    <col min="14349" max="14349" width="6.7109375" style="29" customWidth="1"/>
    <col min="14350" max="14350" width="61.28515625" style="29" customWidth="1"/>
    <col min="14351" max="14356" width="0" style="29" hidden="1" customWidth="1"/>
    <col min="14357" max="14357" width="15.7109375" style="29" customWidth="1"/>
    <col min="14358" max="14358" width="11.7109375" style="29" customWidth="1"/>
    <col min="14359" max="14359" width="13" style="29" customWidth="1"/>
    <col min="14360" max="14360" width="14.42578125" style="29" customWidth="1"/>
    <col min="14361" max="14593" width="9" style="29"/>
    <col min="14594" max="14594" width="5" style="29" customWidth="1"/>
    <col min="14595" max="14595" width="32.28515625" style="29" customWidth="1"/>
    <col min="14596" max="14598" width="0" style="29" hidden="1" customWidth="1"/>
    <col min="14599" max="14600" width="10.5703125" style="29" customWidth="1"/>
    <col min="14601" max="14603" width="11.5703125" style="29" customWidth="1"/>
    <col min="14604" max="14604" width="5" style="29" customWidth="1"/>
    <col min="14605" max="14605" width="6.7109375" style="29" customWidth="1"/>
    <col min="14606" max="14606" width="61.28515625" style="29" customWidth="1"/>
    <col min="14607" max="14612" width="0" style="29" hidden="1" customWidth="1"/>
    <col min="14613" max="14613" width="15.7109375" style="29" customWidth="1"/>
    <col min="14614" max="14614" width="11.7109375" style="29" customWidth="1"/>
    <col min="14615" max="14615" width="13" style="29" customWidth="1"/>
    <col min="14616" max="14616" width="14.42578125" style="29" customWidth="1"/>
    <col min="14617" max="14849" width="9" style="29"/>
    <col min="14850" max="14850" width="5" style="29" customWidth="1"/>
    <col min="14851" max="14851" width="32.28515625" style="29" customWidth="1"/>
    <col min="14852" max="14854" width="0" style="29" hidden="1" customWidth="1"/>
    <col min="14855" max="14856" width="10.5703125" style="29" customWidth="1"/>
    <col min="14857" max="14859" width="11.5703125" style="29" customWidth="1"/>
    <col min="14860" max="14860" width="5" style="29" customWidth="1"/>
    <col min="14861" max="14861" width="6.7109375" style="29" customWidth="1"/>
    <col min="14862" max="14862" width="61.28515625" style="29" customWidth="1"/>
    <col min="14863" max="14868" width="0" style="29" hidden="1" customWidth="1"/>
    <col min="14869" max="14869" width="15.7109375" style="29" customWidth="1"/>
    <col min="14870" max="14870" width="11.7109375" style="29" customWidth="1"/>
    <col min="14871" max="14871" width="13" style="29" customWidth="1"/>
    <col min="14872" max="14872" width="14.42578125" style="29" customWidth="1"/>
    <col min="14873" max="15105" width="9" style="29"/>
    <col min="15106" max="15106" width="5" style="29" customWidth="1"/>
    <col min="15107" max="15107" width="32.28515625" style="29" customWidth="1"/>
    <col min="15108" max="15110" width="0" style="29" hidden="1" customWidth="1"/>
    <col min="15111" max="15112" width="10.5703125" style="29" customWidth="1"/>
    <col min="15113" max="15115" width="11.5703125" style="29" customWidth="1"/>
    <col min="15116" max="15116" width="5" style="29" customWidth="1"/>
    <col min="15117" max="15117" width="6.7109375" style="29" customWidth="1"/>
    <col min="15118" max="15118" width="61.28515625" style="29" customWidth="1"/>
    <col min="15119" max="15124" width="0" style="29" hidden="1" customWidth="1"/>
    <col min="15125" max="15125" width="15.7109375" style="29" customWidth="1"/>
    <col min="15126" max="15126" width="11.7109375" style="29" customWidth="1"/>
    <col min="15127" max="15127" width="13" style="29" customWidth="1"/>
    <col min="15128" max="15128" width="14.42578125" style="29" customWidth="1"/>
    <col min="15129" max="15361" width="9" style="29"/>
    <col min="15362" max="15362" width="5" style="29" customWidth="1"/>
    <col min="15363" max="15363" width="32.28515625" style="29" customWidth="1"/>
    <col min="15364" max="15366" width="0" style="29" hidden="1" customWidth="1"/>
    <col min="15367" max="15368" width="10.5703125" style="29" customWidth="1"/>
    <col min="15369" max="15371" width="11.5703125" style="29" customWidth="1"/>
    <col min="15372" max="15372" width="5" style="29" customWidth="1"/>
    <col min="15373" max="15373" width="6.7109375" style="29" customWidth="1"/>
    <col min="15374" max="15374" width="61.28515625" style="29" customWidth="1"/>
    <col min="15375" max="15380" width="0" style="29" hidden="1" customWidth="1"/>
    <col min="15381" max="15381" width="15.7109375" style="29" customWidth="1"/>
    <col min="15382" max="15382" width="11.7109375" style="29" customWidth="1"/>
    <col min="15383" max="15383" width="13" style="29" customWidth="1"/>
    <col min="15384" max="15384" width="14.42578125" style="29" customWidth="1"/>
    <col min="15385" max="15617" width="9" style="29"/>
    <col min="15618" max="15618" width="5" style="29" customWidth="1"/>
    <col min="15619" max="15619" width="32.28515625" style="29" customWidth="1"/>
    <col min="15620" max="15622" width="0" style="29" hidden="1" customWidth="1"/>
    <col min="15623" max="15624" width="10.5703125" style="29" customWidth="1"/>
    <col min="15625" max="15627" width="11.5703125" style="29" customWidth="1"/>
    <col min="15628" max="15628" width="5" style="29" customWidth="1"/>
    <col min="15629" max="15629" width="6.7109375" style="29" customWidth="1"/>
    <col min="15630" max="15630" width="61.28515625" style="29" customWidth="1"/>
    <col min="15631" max="15636" width="0" style="29" hidden="1" customWidth="1"/>
    <col min="15637" max="15637" width="15.7109375" style="29" customWidth="1"/>
    <col min="15638" max="15638" width="11.7109375" style="29" customWidth="1"/>
    <col min="15639" max="15639" width="13" style="29" customWidth="1"/>
    <col min="15640" max="15640" width="14.42578125" style="29" customWidth="1"/>
    <col min="15641" max="15873" width="9" style="29"/>
    <col min="15874" max="15874" width="5" style="29" customWidth="1"/>
    <col min="15875" max="15875" width="32.28515625" style="29" customWidth="1"/>
    <col min="15876" max="15878" width="0" style="29" hidden="1" customWidth="1"/>
    <col min="15879" max="15880" width="10.5703125" style="29" customWidth="1"/>
    <col min="15881" max="15883" width="11.5703125" style="29" customWidth="1"/>
    <col min="15884" max="15884" width="5" style="29" customWidth="1"/>
    <col min="15885" max="15885" width="6.7109375" style="29" customWidth="1"/>
    <col min="15886" max="15886" width="61.28515625" style="29" customWidth="1"/>
    <col min="15887" max="15892" width="0" style="29" hidden="1" customWidth="1"/>
    <col min="15893" max="15893" width="15.7109375" style="29" customWidth="1"/>
    <col min="15894" max="15894" width="11.7109375" style="29" customWidth="1"/>
    <col min="15895" max="15895" width="13" style="29" customWidth="1"/>
    <col min="15896" max="15896" width="14.42578125" style="29" customWidth="1"/>
    <col min="15897" max="16129" width="9" style="29"/>
    <col min="16130" max="16130" width="5" style="29" customWidth="1"/>
    <col min="16131" max="16131" width="32.28515625" style="29" customWidth="1"/>
    <col min="16132" max="16134" width="0" style="29" hidden="1" customWidth="1"/>
    <col min="16135" max="16136" width="10.5703125" style="29" customWidth="1"/>
    <col min="16137" max="16139" width="11.5703125" style="29" customWidth="1"/>
    <col min="16140" max="16140" width="5" style="29" customWidth="1"/>
    <col min="16141" max="16141" width="6.7109375" style="29" customWidth="1"/>
    <col min="16142" max="16142" width="61.28515625" style="29" customWidth="1"/>
    <col min="16143" max="16148" width="0" style="29" hidden="1" customWidth="1"/>
    <col min="16149" max="16149" width="15.7109375" style="29" customWidth="1"/>
    <col min="16150" max="16150" width="11.7109375" style="29" customWidth="1"/>
    <col min="16151" max="16151" width="13" style="29" customWidth="1"/>
    <col min="16152" max="16152" width="14.42578125" style="29" customWidth="1"/>
    <col min="16153" max="16384" width="9" style="29"/>
  </cols>
  <sheetData>
    <row r="1" spans="1:31" x14ac:dyDescent="0.5">
      <c r="A1" s="26"/>
      <c r="B1" s="26"/>
      <c r="C1" s="27">
        <v>2557</v>
      </c>
      <c r="D1" s="27">
        <v>2558</v>
      </c>
      <c r="E1" s="27">
        <v>2559</v>
      </c>
      <c r="F1" s="28">
        <v>2561</v>
      </c>
      <c r="G1" s="28">
        <v>2562</v>
      </c>
      <c r="H1" s="28">
        <v>2563</v>
      </c>
      <c r="I1" s="28">
        <v>2564</v>
      </c>
      <c r="J1" s="28">
        <v>2565</v>
      </c>
      <c r="K1" s="85">
        <v>2566</v>
      </c>
      <c r="O1" s="30">
        <v>2555</v>
      </c>
      <c r="P1" s="30">
        <v>2556</v>
      </c>
      <c r="Q1" s="31">
        <v>2557</v>
      </c>
      <c r="R1" s="31">
        <v>2558</v>
      </c>
      <c r="S1" s="31">
        <v>2559</v>
      </c>
      <c r="T1" s="31">
        <v>2560</v>
      </c>
      <c r="U1" s="32">
        <v>2562</v>
      </c>
      <c r="V1" s="32">
        <v>2563</v>
      </c>
      <c r="W1" s="32">
        <v>2564</v>
      </c>
      <c r="X1" s="32">
        <v>2565</v>
      </c>
      <c r="Y1" s="29">
        <v>2566</v>
      </c>
    </row>
    <row r="2" spans="1:31" x14ac:dyDescent="0.5">
      <c r="A2" s="26">
        <v>1</v>
      </c>
      <c r="B2" s="26" t="s">
        <v>102</v>
      </c>
      <c r="C2" s="28">
        <v>1173870</v>
      </c>
      <c r="D2" s="28">
        <v>1193711</v>
      </c>
      <c r="E2" s="28">
        <v>1211924</v>
      </c>
      <c r="F2" s="28">
        <v>1246295</v>
      </c>
      <c r="G2" s="28">
        <v>1265387</v>
      </c>
      <c r="H2" s="28">
        <v>1276745</v>
      </c>
      <c r="I2" s="28">
        <v>1288637</v>
      </c>
      <c r="J2" s="88">
        <v>1295916</v>
      </c>
      <c r="K2" s="85">
        <v>1308092</v>
      </c>
      <c r="L2" s="33"/>
      <c r="M2" s="29">
        <v>1</v>
      </c>
      <c r="N2" s="29" t="s">
        <v>103</v>
      </c>
      <c r="O2" s="34">
        <v>1.69</v>
      </c>
      <c r="P2" s="34">
        <v>1.28</v>
      </c>
      <c r="Q2" s="31">
        <v>1.52</v>
      </c>
      <c r="R2" s="31">
        <v>1.68</v>
      </c>
      <c r="S2" s="31">
        <v>1.52</v>
      </c>
      <c r="T2" s="31">
        <v>1.46</v>
      </c>
      <c r="U2" s="32">
        <v>1.5202854279552585</v>
      </c>
      <c r="V2" s="32">
        <f>+(LN(H2/G2)/H3)*100</f>
        <v>0.89358660979392357</v>
      </c>
      <c r="W2" s="32">
        <f>+(LN(I2/H2)/I3)*100</f>
        <v>0.92712002979958985</v>
      </c>
      <c r="X2" s="32">
        <f>+(LN(J2/I2)/J3)*100</f>
        <v>0.56327103722135718</v>
      </c>
      <c r="Y2" s="32">
        <f>+(LN(K2/J2)/K3)*100</f>
        <v>0.93518059382589491</v>
      </c>
    </row>
    <row r="3" spans="1:31" x14ac:dyDescent="0.5">
      <c r="A3" s="26">
        <v>1</v>
      </c>
      <c r="B3" s="26" t="s">
        <v>104</v>
      </c>
      <c r="C3" s="28">
        <v>1</v>
      </c>
      <c r="D3" s="28">
        <v>1</v>
      </c>
      <c r="E3" s="28">
        <v>1</v>
      </c>
      <c r="F3" s="28">
        <v>1</v>
      </c>
      <c r="G3" s="28">
        <v>1</v>
      </c>
      <c r="H3" s="28">
        <v>1</v>
      </c>
      <c r="I3" s="28">
        <v>1</v>
      </c>
      <c r="J3" s="28">
        <v>1</v>
      </c>
      <c r="K3" s="89">
        <v>1</v>
      </c>
      <c r="M3" s="29">
        <v>2</v>
      </c>
      <c r="N3" s="29" t="s">
        <v>105</v>
      </c>
      <c r="O3" s="34">
        <v>1834.59</v>
      </c>
      <c r="P3" s="34">
        <v>1858.05</v>
      </c>
      <c r="Q3" s="31">
        <v>1886.33</v>
      </c>
      <c r="R3" s="31">
        <v>1918.22</v>
      </c>
      <c r="S3" s="31">
        <v>1947.48</v>
      </c>
      <c r="T3" s="31">
        <v>1976.1</v>
      </c>
      <c r="U3" s="32">
        <f>+G4/G5</f>
        <v>2033.3937004963821</v>
      </c>
      <c r="V3" s="32">
        <f>+H4/H5</f>
        <v>2051.6452596243307</v>
      </c>
      <c r="W3" s="32">
        <f>+I4/I5</f>
        <v>2070.7549216378516</v>
      </c>
      <c r="X3" s="32">
        <f>+J4/J5</f>
        <v>2082.4517959900563</v>
      </c>
      <c r="Y3" s="32">
        <f>+K4/K5</f>
        <v>2103.0418006430868</v>
      </c>
    </row>
    <row r="4" spans="1:31" x14ac:dyDescent="0.5">
      <c r="A4" s="26">
        <v>2</v>
      </c>
      <c r="B4" s="26" t="s">
        <v>102</v>
      </c>
      <c r="C4" s="28">
        <v>1173870</v>
      </c>
      <c r="D4" s="28">
        <v>1193711</v>
      </c>
      <c r="E4" s="28">
        <v>1211924</v>
      </c>
      <c r="F4" s="28">
        <v>1246295</v>
      </c>
      <c r="G4" s="28">
        <v>1265387</v>
      </c>
      <c r="H4" s="28">
        <v>1276745</v>
      </c>
      <c r="I4" s="28">
        <v>1288637</v>
      </c>
      <c r="J4" s="28">
        <v>1295916</v>
      </c>
      <c r="K4" s="89">
        <v>1308092</v>
      </c>
      <c r="M4" s="29">
        <v>3</v>
      </c>
      <c r="N4" s="29" t="s">
        <v>106</v>
      </c>
      <c r="O4" s="34">
        <v>88.41</v>
      </c>
      <c r="P4" s="34">
        <v>88.29</v>
      </c>
      <c r="Q4" s="31">
        <v>88.14</v>
      </c>
      <c r="R4" s="31">
        <v>88.11</v>
      </c>
      <c r="S4" s="31">
        <v>87.85</v>
      </c>
      <c r="T4" s="31">
        <v>87.68</v>
      </c>
      <c r="U4" s="32">
        <f>+G6/G7*100</f>
        <v>87.343175835531909</v>
      </c>
      <c r="V4" s="32">
        <f>+H6/H7*100</f>
        <v>87.086133958152914</v>
      </c>
      <c r="W4" s="32">
        <f>+I6/I7*100</f>
        <v>86.902548334227731</v>
      </c>
      <c r="X4" s="32">
        <f>+J6/J7*100</f>
        <v>86.668472013759043</v>
      </c>
      <c r="Y4" s="32">
        <f>+K6/K7*100</f>
        <v>86.349040825804394</v>
      </c>
    </row>
    <row r="5" spans="1:31" x14ac:dyDescent="0.5">
      <c r="A5" s="26">
        <v>2</v>
      </c>
      <c r="B5" s="26" t="s">
        <v>107</v>
      </c>
      <c r="C5" s="28">
        <v>622.303</v>
      </c>
      <c r="D5" s="28">
        <v>622.303</v>
      </c>
      <c r="E5" s="28">
        <v>622.303</v>
      </c>
      <c r="F5" s="28">
        <v>622.303</v>
      </c>
      <c r="G5" s="28">
        <v>622.303</v>
      </c>
      <c r="H5" s="28">
        <f>+G5</f>
        <v>622.303</v>
      </c>
      <c r="I5" s="28">
        <f>+H5</f>
        <v>622.303</v>
      </c>
      <c r="J5" s="28">
        <f>+I5</f>
        <v>622.303</v>
      </c>
      <c r="K5" s="89">
        <v>622</v>
      </c>
      <c r="M5" s="29">
        <v>4</v>
      </c>
      <c r="N5" s="29" t="s">
        <v>108</v>
      </c>
      <c r="O5" s="34">
        <v>44.09</v>
      </c>
      <c r="P5" s="34">
        <v>45.15</v>
      </c>
      <c r="Q5" s="31">
        <v>45.92</v>
      </c>
      <c r="R5" s="31">
        <v>46.63</v>
      </c>
      <c r="S5" s="31">
        <v>47.37</v>
      </c>
      <c r="T5" s="31">
        <v>48.38</v>
      </c>
      <c r="U5" s="32">
        <f>+(G12+G13)/G14*100</f>
        <v>50.174898609501739</v>
      </c>
      <c r="V5" s="32">
        <f>+(H12+H13)/H14*100</f>
        <v>50.538026671530723</v>
      </c>
      <c r="W5" s="32">
        <f>+(I12+I13)/I14*100</f>
        <v>53.984408420982192</v>
      </c>
      <c r="X5" s="32">
        <f>+(J12+J13)/J14*100</f>
        <v>53.634418290348009</v>
      </c>
      <c r="Y5" s="32">
        <f>+(K12+K13)/K14*100</f>
        <v>54.446404409212299</v>
      </c>
    </row>
    <row r="6" spans="1:31" x14ac:dyDescent="0.5">
      <c r="A6" s="26">
        <v>3</v>
      </c>
      <c r="B6" s="26" t="s">
        <v>109</v>
      </c>
      <c r="C6" s="35">
        <v>549941</v>
      </c>
      <c r="D6" s="35">
        <v>559119</v>
      </c>
      <c r="E6" s="28">
        <v>566778</v>
      </c>
      <c r="F6" s="28">
        <v>581620</v>
      </c>
      <c r="G6" s="28">
        <v>589949</v>
      </c>
      <c r="H6" s="28">
        <v>594308</v>
      </c>
      <c r="I6" s="28">
        <v>599167</v>
      </c>
      <c r="J6" s="28">
        <v>601682</v>
      </c>
      <c r="K6" s="89">
        <v>606134</v>
      </c>
      <c r="M6" s="29">
        <v>5</v>
      </c>
      <c r="N6" s="29" t="s">
        <v>110</v>
      </c>
      <c r="O6" s="34">
        <v>34.380000000000003</v>
      </c>
      <c r="P6" s="34">
        <v>26.85</v>
      </c>
      <c r="Q6" s="31">
        <v>27.74</v>
      </c>
      <c r="R6" s="31">
        <v>26.97</v>
      </c>
      <c r="S6" s="31">
        <v>27.63</v>
      </c>
      <c r="T6" s="31">
        <v>24.78</v>
      </c>
      <c r="U6" s="32">
        <f>+G15/G16*1000</f>
        <v>24.865774489100151</v>
      </c>
      <c r="V6" s="32">
        <f>+H15/H16*1000</f>
        <v>19.703701719416461</v>
      </c>
      <c r="W6" s="32">
        <f>+I15/I16*1000</f>
        <v>18.538982313203039</v>
      </c>
      <c r="X6" s="32">
        <f>+J15/J16*1000</f>
        <v>16.891049892621396</v>
      </c>
      <c r="Y6" s="32">
        <f>+K15/K16*1000</f>
        <v>19.566167355832544</v>
      </c>
    </row>
    <row r="7" spans="1:31" x14ac:dyDescent="0.5">
      <c r="A7" s="26">
        <v>3</v>
      </c>
      <c r="B7" s="26" t="s">
        <v>111</v>
      </c>
      <c r="C7" s="36">
        <v>623929</v>
      </c>
      <c r="D7" s="37">
        <v>634592</v>
      </c>
      <c r="E7" s="28">
        <v>645146</v>
      </c>
      <c r="F7" s="28">
        <v>664975</v>
      </c>
      <c r="G7" s="28">
        <v>675438</v>
      </c>
      <c r="H7" s="28">
        <v>682437</v>
      </c>
      <c r="I7" s="28">
        <v>689470</v>
      </c>
      <c r="J7" s="28">
        <v>694234</v>
      </c>
      <c r="K7" s="89">
        <v>701958</v>
      </c>
      <c r="M7" s="29">
        <v>6</v>
      </c>
      <c r="N7" s="29" t="s">
        <v>112</v>
      </c>
      <c r="O7" s="34">
        <v>10.029999999999999</v>
      </c>
      <c r="P7" s="34">
        <v>7.74</v>
      </c>
      <c r="Q7" s="31">
        <v>7.87</v>
      </c>
      <c r="R7" s="31">
        <v>7.53</v>
      </c>
      <c r="S7" s="31">
        <v>7.6</v>
      </c>
      <c r="T7" s="31">
        <v>7.3</v>
      </c>
      <c r="U7" s="32">
        <f>+G15/G11*1000</f>
        <v>6.5772657525912912</v>
      </c>
      <c r="V7" s="32">
        <f>+H15/H11*1000</f>
        <v>6.3655231120964615</v>
      </c>
      <c r="W7" s="32">
        <f>+I15/I11*1000</f>
        <v>5.9445337965262093</v>
      </c>
      <c r="X7" s="32">
        <f>+J15/J11*1000</f>
        <v>4.3790937930079199</v>
      </c>
      <c r="Y7" s="32">
        <f>+K15/K11*1000</f>
        <v>5.0607022858504855</v>
      </c>
      <c r="Z7" s="38"/>
      <c r="AA7" s="38"/>
      <c r="AB7" s="38"/>
      <c r="AC7" s="38"/>
      <c r="AD7" s="38"/>
      <c r="AE7" s="38"/>
    </row>
    <row r="8" spans="1:31" x14ac:dyDescent="0.5">
      <c r="A8" s="26">
        <v>4</v>
      </c>
      <c r="B8" s="26" t="s">
        <v>113</v>
      </c>
      <c r="C8" s="28">
        <v>5782</v>
      </c>
      <c r="D8" s="28">
        <v>5681</v>
      </c>
      <c r="E8" s="28">
        <v>6447</v>
      </c>
      <c r="F8" s="28">
        <v>6867</v>
      </c>
      <c r="G8" s="28">
        <v>6942</v>
      </c>
      <c r="H8" s="28">
        <v>5626</v>
      </c>
      <c r="I8" s="28">
        <v>5126</v>
      </c>
      <c r="J8" s="28">
        <v>5522</v>
      </c>
      <c r="K8" s="89">
        <v>5992</v>
      </c>
      <c r="M8" s="29">
        <v>7</v>
      </c>
      <c r="N8" s="29" t="s">
        <v>114</v>
      </c>
      <c r="O8" s="34">
        <v>5.33</v>
      </c>
      <c r="P8" s="34">
        <v>5.25</v>
      </c>
      <c r="Q8" s="31">
        <v>5.49</v>
      </c>
      <c r="R8" s="31">
        <v>5.49</v>
      </c>
      <c r="S8" s="31">
        <v>5.74</v>
      </c>
      <c r="T8" s="31">
        <v>5.66</v>
      </c>
      <c r="U8" s="32">
        <f>+G18/G11*1000</f>
        <v>7.1179392932704069</v>
      </c>
      <c r="V8" s="32">
        <f>+H18/H11*1000</f>
        <v>6.9602994651733265</v>
      </c>
      <c r="W8" s="32">
        <f>+I18/I11*1000</f>
        <v>8.7386595836409544</v>
      </c>
      <c r="X8" s="32">
        <f>+J18/J11*1000</f>
        <v>8.3534754365648531</v>
      </c>
      <c r="Y8" s="32">
        <f>+K18/K11*1000</f>
        <v>7.6533318981093483</v>
      </c>
    </row>
    <row r="9" spans="1:31" x14ac:dyDescent="0.5">
      <c r="A9" s="39">
        <v>4</v>
      </c>
      <c r="B9" s="39" t="s">
        <v>115</v>
      </c>
      <c r="C9" s="40">
        <v>1165071</v>
      </c>
      <c r="D9" s="40">
        <v>1183791</v>
      </c>
      <c r="E9" s="40">
        <v>1202818</v>
      </c>
      <c r="F9" s="40">
        <v>1238015</v>
      </c>
      <c r="G9" s="40">
        <v>1255841</v>
      </c>
      <c r="H9" s="40">
        <f>+(G2+H2)/2</f>
        <v>1271066</v>
      </c>
      <c r="I9" s="40">
        <f>+(H2+I2)/2</f>
        <v>1282691</v>
      </c>
      <c r="J9" s="40">
        <f>+(I4+J4)/2</f>
        <v>1292276.5</v>
      </c>
      <c r="K9" s="89">
        <v>1300610</v>
      </c>
      <c r="M9" s="29">
        <v>8</v>
      </c>
      <c r="N9" s="29" t="s">
        <v>116</v>
      </c>
      <c r="O9" s="34">
        <v>3.61</v>
      </c>
      <c r="P9" s="34">
        <v>4.6100000000000003</v>
      </c>
      <c r="Q9" s="31">
        <v>5.78</v>
      </c>
      <c r="R9" s="31">
        <v>6.73</v>
      </c>
      <c r="S9" s="31">
        <v>7.66</v>
      </c>
      <c r="T9" s="31">
        <v>5.39</v>
      </c>
      <c r="U9" s="32">
        <f>+G19/G15*1000</f>
        <v>4.4794188861985473</v>
      </c>
      <c r="V9" s="32">
        <f>+H19/H15*1000</f>
        <v>4.4493882091212456</v>
      </c>
      <c r="W9" s="32">
        <f>+I19/I15*1000</f>
        <v>2.7540983606557381</v>
      </c>
      <c r="X9" s="32">
        <f>+J19/J15*1000</f>
        <v>4.947870648524475</v>
      </c>
      <c r="Y9" s="32">
        <f>+K19/K15*1000</f>
        <v>6.9887572166514733</v>
      </c>
    </row>
    <row r="10" spans="1:31" x14ac:dyDescent="0.5">
      <c r="A10" s="26">
        <v>5</v>
      </c>
      <c r="B10" s="26" t="s">
        <v>117</v>
      </c>
      <c r="C10" s="28">
        <v>2249</v>
      </c>
      <c r="D10" s="28">
        <v>2359</v>
      </c>
      <c r="E10" s="28">
        <v>2654</v>
      </c>
      <c r="F10" s="28">
        <v>2760</v>
      </c>
      <c r="G10" s="28">
        <v>2770</v>
      </c>
      <c r="H10" s="28">
        <v>2755</v>
      </c>
      <c r="I10" s="28">
        <v>2360</v>
      </c>
      <c r="J10" s="28">
        <v>2777</v>
      </c>
      <c r="K10" s="89">
        <v>3148</v>
      </c>
      <c r="M10" s="29">
        <v>9</v>
      </c>
      <c r="N10" s="29" t="s">
        <v>118</v>
      </c>
      <c r="O10" s="34">
        <v>8.8000000000000007</v>
      </c>
      <c r="P10" s="34">
        <v>11.25</v>
      </c>
      <c r="Q10" s="31">
        <v>43.62</v>
      </c>
      <c r="R10" s="31">
        <v>33.67</v>
      </c>
      <c r="S10" s="31">
        <v>10.938525486764384</v>
      </c>
      <c r="T10" s="31">
        <v>0</v>
      </c>
      <c r="U10" s="32">
        <f>+G20/G15*100000</f>
        <v>0</v>
      </c>
      <c r="V10" s="32">
        <f>+H20/H15*100000</f>
        <v>12.359411692003462</v>
      </c>
      <c r="W10" s="32">
        <f>+I20/I15*100000</f>
        <v>0</v>
      </c>
      <c r="X10" s="32">
        <f>+J20/J15*100000</f>
        <v>17.670966601873122</v>
      </c>
      <c r="Y10" s="32">
        <f>+K20/K15*100000</f>
        <v>15.192950470981463</v>
      </c>
    </row>
    <row r="11" spans="1:31" x14ac:dyDescent="0.5">
      <c r="A11" s="26">
        <v>5</v>
      </c>
      <c r="B11" s="26" t="s">
        <v>115</v>
      </c>
      <c r="C11" s="28">
        <v>1165071</v>
      </c>
      <c r="D11" s="28">
        <v>1183791</v>
      </c>
      <c r="E11" s="28">
        <v>1202818</v>
      </c>
      <c r="F11" s="40">
        <v>1238015</v>
      </c>
      <c r="G11" s="40">
        <v>1255841</v>
      </c>
      <c r="H11" s="40">
        <f>+(G4+H4)/2</f>
        <v>1271066</v>
      </c>
      <c r="I11" s="40">
        <f>+(H4+I4)/2</f>
        <v>1282691</v>
      </c>
      <c r="J11" s="40">
        <f>+J9</f>
        <v>1292276.5</v>
      </c>
      <c r="K11" s="89">
        <v>1300610</v>
      </c>
      <c r="M11" s="29">
        <v>10</v>
      </c>
      <c r="N11" s="29" t="s">
        <v>119</v>
      </c>
      <c r="O11" s="34">
        <v>1955.35</v>
      </c>
      <c r="P11" s="34">
        <v>2270.6999999999998</v>
      </c>
      <c r="Q11" s="31">
        <v>2457.96</v>
      </c>
      <c r="R11" s="31">
        <v>1801.81</v>
      </c>
      <c r="S11" s="31">
        <v>2322.04</v>
      </c>
      <c r="T11" s="31">
        <v>2156.94</v>
      </c>
      <c r="U11" s="32">
        <f>+G9/G21</f>
        <v>2672.0021276595744</v>
      </c>
      <c r="V11" s="32">
        <f>+H9/H21</f>
        <v>2154.3491525423728</v>
      </c>
      <c r="W11" s="32" t="s">
        <v>120</v>
      </c>
      <c r="X11" s="32" t="s">
        <v>120</v>
      </c>
      <c r="Y11" s="32">
        <f>+K9/K21</f>
        <v>1196.5133394664213</v>
      </c>
    </row>
    <row r="12" spans="1:31" x14ac:dyDescent="0.5">
      <c r="A12" s="26">
        <v>6</v>
      </c>
      <c r="B12" s="26" t="s">
        <v>121</v>
      </c>
      <c r="C12" s="28">
        <v>188980</v>
      </c>
      <c r="D12" s="28">
        <v>188136</v>
      </c>
      <c r="E12" s="28">
        <v>187955</v>
      </c>
      <c r="F12" s="28">
        <v>185809</v>
      </c>
      <c r="G12" s="28">
        <v>184270</v>
      </c>
      <c r="H12" s="28">
        <v>181635</v>
      </c>
      <c r="I12" s="28">
        <v>177788</v>
      </c>
      <c r="J12" s="28">
        <v>181300</v>
      </c>
      <c r="K12" s="89">
        <v>177229</v>
      </c>
      <c r="M12" s="42">
        <v>11</v>
      </c>
      <c r="N12" s="29" t="s">
        <v>122</v>
      </c>
      <c r="O12" s="43"/>
      <c r="P12" s="43"/>
      <c r="Q12" s="31">
        <v>1.0657872063315836</v>
      </c>
      <c r="R12" s="31">
        <v>0.94426133016409075</v>
      </c>
      <c r="S12" s="31">
        <v>0.9229299887893071</v>
      </c>
      <c r="T12" s="31">
        <v>1.2831267350136053</v>
      </c>
      <c r="U12" s="32">
        <f>+G22/G23*100</f>
        <v>1.4112694956054999</v>
      </c>
      <c r="V12" s="32">
        <f>+H22/H23*100</f>
        <v>2.2526392149541032</v>
      </c>
      <c r="W12" s="32">
        <f>+I22/I23*100</f>
        <v>2.9639664759318527</v>
      </c>
      <c r="X12" s="32">
        <f>+J22/J23*100</f>
        <v>1.2669573466702655</v>
      </c>
      <c r="Y12" s="32">
        <f>+K22/K23*100</f>
        <v>1.1372410542162059</v>
      </c>
      <c r="Z12" s="44"/>
      <c r="AA12" s="44"/>
      <c r="AB12" s="44"/>
    </row>
    <row r="13" spans="1:31" x14ac:dyDescent="0.5">
      <c r="A13" s="26">
        <v>6</v>
      </c>
      <c r="B13" s="26" t="s">
        <v>123</v>
      </c>
      <c r="C13" s="28">
        <v>175270</v>
      </c>
      <c r="D13" s="28">
        <v>185630</v>
      </c>
      <c r="E13" s="28">
        <v>195663</v>
      </c>
      <c r="F13" s="28">
        <v>218974</v>
      </c>
      <c r="G13" s="28">
        <v>231419</v>
      </c>
      <c r="H13" s="28">
        <v>239510</v>
      </c>
      <c r="I13" s="28">
        <v>273987</v>
      </c>
      <c r="J13" s="28">
        <v>271109</v>
      </c>
      <c r="K13" s="89">
        <v>283907</v>
      </c>
      <c r="M13" s="42">
        <v>12</v>
      </c>
      <c r="N13" s="29" t="s">
        <v>124</v>
      </c>
      <c r="O13" s="34"/>
      <c r="P13" s="34"/>
      <c r="Q13" s="31">
        <v>68.447122979444828</v>
      </c>
      <c r="R13" s="31">
        <v>67.834116671485447</v>
      </c>
      <c r="S13" s="31">
        <v>67.847265415829511</v>
      </c>
      <c r="T13" s="31">
        <v>65.449801961138888</v>
      </c>
      <c r="U13" s="32">
        <f>+G24/G25*100</f>
        <v>65.950941871122069</v>
      </c>
      <c r="V13" s="32">
        <f>+H24/H25*100</f>
        <v>65.559979700472539</v>
      </c>
      <c r="W13" s="32">
        <f>+I24/I25*100</f>
        <v>64.326648908860093</v>
      </c>
      <c r="X13" s="32">
        <f>+J24/J25*100</f>
        <v>70.429397974870284</v>
      </c>
      <c r="Y13" s="32">
        <f>+K24/K25*100</f>
        <v>70.015082559212956</v>
      </c>
      <c r="Z13" s="38"/>
      <c r="AA13" s="38"/>
    </row>
    <row r="14" spans="1:31" x14ac:dyDescent="0.5">
      <c r="A14" s="26">
        <v>6</v>
      </c>
      <c r="B14" s="26" t="s">
        <v>125</v>
      </c>
      <c r="C14" s="28">
        <v>793141</v>
      </c>
      <c r="D14" s="28">
        <v>801481</v>
      </c>
      <c r="E14" s="28">
        <v>809754</v>
      </c>
      <c r="F14" s="28">
        <v>820780</v>
      </c>
      <c r="G14" s="28">
        <v>828480</v>
      </c>
      <c r="H14" s="28">
        <v>833323</v>
      </c>
      <c r="I14" s="28">
        <v>836862</v>
      </c>
      <c r="J14" s="28">
        <v>843505</v>
      </c>
      <c r="K14" s="89">
        <v>846954</v>
      </c>
      <c r="M14" s="42">
        <v>13</v>
      </c>
      <c r="N14" s="29" t="s">
        <v>126</v>
      </c>
      <c r="O14" s="34" t="s">
        <v>83</v>
      </c>
      <c r="P14" s="34"/>
      <c r="R14" s="31">
        <v>1.4948168630104806</v>
      </c>
      <c r="S14" s="31">
        <v>2.3098806130827119</v>
      </c>
      <c r="T14" s="31">
        <v>-1.3331527685657207</v>
      </c>
      <c r="U14" s="32">
        <f>+(G24-F24)/F24*100</f>
        <v>0.94603136188149761</v>
      </c>
      <c r="V14" s="32">
        <f>+(H24-G24)/G24*100</f>
        <v>1.4524745695261958</v>
      </c>
      <c r="W14" s="32">
        <f>+(I24-H24)/H24*100</f>
        <v>0.12013610953735289</v>
      </c>
      <c r="X14" s="32">
        <f>+(J24-I24)/I24*100</f>
        <v>20.585207344749325</v>
      </c>
      <c r="Y14" s="32">
        <f>+(K24-J24)/J24*100</f>
        <v>1.1246816595705753</v>
      </c>
    </row>
    <row r="15" spans="1:31" x14ac:dyDescent="0.5">
      <c r="A15" s="26">
        <v>7</v>
      </c>
      <c r="B15" s="26" t="s">
        <v>127</v>
      </c>
      <c r="C15" s="45">
        <v>9170</v>
      </c>
      <c r="D15" s="45">
        <v>8910</v>
      </c>
      <c r="E15" s="28">
        <v>9142</v>
      </c>
      <c r="F15" s="28">
        <v>9230</v>
      </c>
      <c r="G15" s="28">
        <v>8260</v>
      </c>
      <c r="H15" s="28">
        <v>8091</v>
      </c>
      <c r="I15" s="28">
        <v>7625</v>
      </c>
      <c r="J15" s="28">
        <v>5659</v>
      </c>
      <c r="K15" s="89">
        <v>6582</v>
      </c>
      <c r="M15" s="42">
        <v>14</v>
      </c>
      <c r="N15" s="29" t="s">
        <v>128</v>
      </c>
      <c r="O15" s="34"/>
      <c r="P15" s="34"/>
      <c r="Q15" s="31">
        <v>69.245554973944706</v>
      </c>
      <c r="R15" s="31">
        <v>68.52591957999546</v>
      </c>
      <c r="S15" s="31">
        <v>68.479281238486891</v>
      </c>
      <c r="T15" s="31">
        <v>66.322237518301819</v>
      </c>
      <c r="U15" s="32">
        <f>+G23/G25*100</f>
        <v>66.895081552979249</v>
      </c>
      <c r="V15" s="32">
        <f>+H23/H25*100</f>
        <v>67.070844530104921</v>
      </c>
      <c r="W15" s="32">
        <f>+I23/I25*100</f>
        <v>66.347526619953001</v>
      </c>
      <c r="X15" s="32">
        <f>+J23/J25*100</f>
        <v>71.333158669242195</v>
      </c>
      <c r="Y15" s="32">
        <f>+K23/K25*100</f>
        <v>70.820542672993241</v>
      </c>
    </row>
    <row r="16" spans="1:31" x14ac:dyDescent="0.5">
      <c r="A16" s="26">
        <v>7</v>
      </c>
      <c r="B16" s="26" t="s">
        <v>129</v>
      </c>
      <c r="C16" s="28">
        <v>330581</v>
      </c>
      <c r="D16" s="28">
        <v>330342</v>
      </c>
      <c r="E16" s="28">
        <v>330921</v>
      </c>
      <c r="F16" s="28">
        <v>359560</v>
      </c>
      <c r="G16" s="28">
        <v>332183.5</v>
      </c>
      <c r="H16" s="28">
        <f>+(G17+H17)/2</f>
        <v>410633.5</v>
      </c>
      <c r="I16" s="28">
        <f>+(H17+I17)/2</f>
        <v>411295.5</v>
      </c>
      <c r="J16" s="28">
        <f>+(I17+J17)/2</f>
        <v>335029.5</v>
      </c>
      <c r="K16" s="89">
        <v>336397</v>
      </c>
      <c r="L16" s="33"/>
      <c r="M16" s="29">
        <v>15</v>
      </c>
      <c r="N16" s="29" t="s">
        <v>130</v>
      </c>
      <c r="O16" s="34">
        <v>300</v>
      </c>
      <c r="P16" s="34">
        <v>300</v>
      </c>
      <c r="Q16" s="31">
        <v>300</v>
      </c>
      <c r="R16" s="31">
        <v>300</v>
      </c>
      <c r="S16" s="31">
        <v>300</v>
      </c>
      <c r="T16" s="31">
        <v>310</v>
      </c>
      <c r="U16" s="32">
        <f>+G26</f>
        <v>325</v>
      </c>
      <c r="V16" s="32">
        <f>+H26</f>
        <v>331</v>
      </c>
      <c r="W16" s="32">
        <f>+I26</f>
        <v>331</v>
      </c>
      <c r="X16" s="32">
        <f>+J26</f>
        <v>353</v>
      </c>
      <c r="Y16" s="32">
        <f>+K26</f>
        <v>363</v>
      </c>
    </row>
    <row r="17" spans="1:28" x14ac:dyDescent="0.5">
      <c r="A17" s="26"/>
      <c r="B17" s="26" t="s">
        <v>131</v>
      </c>
      <c r="C17" s="46">
        <v>330317</v>
      </c>
      <c r="D17" s="46">
        <v>330367</v>
      </c>
      <c r="E17" s="46">
        <v>331475</v>
      </c>
      <c r="F17" s="28">
        <f>33489+40290+42740+45079+56365+56627+56941</f>
        <v>331531</v>
      </c>
      <c r="G17" s="28">
        <f>33344+39710+44036+45689+55746+57560+56751</f>
        <v>332836</v>
      </c>
      <c r="H17" s="28">
        <v>488431</v>
      </c>
      <c r="I17" s="28">
        <v>334160</v>
      </c>
      <c r="J17" s="28">
        <v>335899</v>
      </c>
      <c r="K17" s="89">
        <v>337574</v>
      </c>
      <c r="M17" s="96">
        <v>16</v>
      </c>
      <c r="N17" s="96" t="s">
        <v>132</v>
      </c>
      <c r="O17" s="97" t="s">
        <v>120</v>
      </c>
      <c r="P17" s="97" t="s">
        <v>120</v>
      </c>
      <c r="Q17" s="98" t="s">
        <v>120</v>
      </c>
      <c r="R17" s="98" t="s">
        <v>120</v>
      </c>
      <c r="S17" s="98" t="s">
        <v>120</v>
      </c>
      <c r="T17" s="98" t="s">
        <v>120</v>
      </c>
      <c r="U17" s="99" t="s">
        <v>120</v>
      </c>
      <c r="V17" s="99" t="str">
        <f>+U17</f>
        <v>n/a</v>
      </c>
      <c r="W17" s="99" t="str">
        <f>+V17</f>
        <v>n/a</v>
      </c>
      <c r="X17" s="99" t="str">
        <f>+W17</f>
        <v>n/a</v>
      </c>
      <c r="Y17" s="96"/>
      <c r="Z17" s="29" t="s">
        <v>205</v>
      </c>
    </row>
    <row r="18" spans="1:28" x14ac:dyDescent="0.5">
      <c r="A18" s="26">
        <v>9</v>
      </c>
      <c r="B18" s="26" t="s">
        <v>133</v>
      </c>
      <c r="C18" s="28">
        <v>6394</v>
      </c>
      <c r="D18" s="28">
        <v>6500</v>
      </c>
      <c r="E18" s="28">
        <v>6904</v>
      </c>
      <c r="F18" s="28">
        <v>8001</v>
      </c>
      <c r="G18" s="28">
        <v>8939</v>
      </c>
      <c r="H18" s="28">
        <v>8847</v>
      </c>
      <c r="I18" s="28">
        <v>11209</v>
      </c>
      <c r="J18" s="28">
        <v>10795</v>
      </c>
      <c r="K18" s="89">
        <v>9954</v>
      </c>
      <c r="M18" s="96">
        <v>17</v>
      </c>
      <c r="N18" s="96" t="s">
        <v>134</v>
      </c>
      <c r="O18" s="97" t="s">
        <v>120</v>
      </c>
      <c r="P18" s="97" t="s">
        <v>120</v>
      </c>
      <c r="Q18" s="98" t="s">
        <v>120</v>
      </c>
      <c r="R18" s="98" t="s">
        <v>120</v>
      </c>
      <c r="S18" s="98" t="s">
        <v>120</v>
      </c>
      <c r="T18" s="98" t="s">
        <v>120</v>
      </c>
      <c r="U18" s="99">
        <f>+G30/G31</f>
        <v>19.181976166832175</v>
      </c>
      <c r="V18" s="99">
        <f>+H30/H31</f>
        <v>15.313446126447017</v>
      </c>
      <c r="W18" s="99">
        <f>+I30/I31</f>
        <v>7.620005363368195</v>
      </c>
      <c r="X18" s="99">
        <f>+J30/J31</f>
        <v>16.609660207806797</v>
      </c>
      <c r="Y18" s="99">
        <f>+K30/K31</f>
        <v>32.085869565217394</v>
      </c>
    </row>
    <row r="19" spans="1:28" x14ac:dyDescent="0.5">
      <c r="A19" s="26">
        <v>10</v>
      </c>
      <c r="B19" s="26" t="s">
        <v>135</v>
      </c>
      <c r="C19" s="28">
        <v>53</v>
      </c>
      <c r="D19" s="28">
        <v>60</v>
      </c>
      <c r="E19" s="28">
        <v>70</v>
      </c>
      <c r="F19" s="28">
        <v>54</v>
      </c>
      <c r="G19" s="28">
        <v>37</v>
      </c>
      <c r="H19" s="28">
        <v>36</v>
      </c>
      <c r="I19" s="28">
        <v>21</v>
      </c>
      <c r="J19" s="28">
        <v>28</v>
      </c>
      <c r="K19" s="89">
        <v>46</v>
      </c>
      <c r="M19" s="96">
        <v>18</v>
      </c>
      <c r="N19" s="96" t="s">
        <v>136</v>
      </c>
      <c r="O19" s="97" t="s">
        <v>120</v>
      </c>
      <c r="P19" s="97" t="s">
        <v>120</v>
      </c>
      <c r="Q19" s="98" t="s">
        <v>120</v>
      </c>
      <c r="R19" s="98" t="s">
        <v>120</v>
      </c>
      <c r="S19" s="98" t="s">
        <v>120</v>
      </c>
      <c r="T19" s="98" t="s">
        <v>120</v>
      </c>
      <c r="U19" s="99">
        <f>+G32/G33</f>
        <v>18.848614072494669</v>
      </c>
      <c r="V19" s="99">
        <f>+H32/H33</f>
        <v>27.046308724832215</v>
      </c>
      <c r="W19" s="99">
        <f>+I32/I33</f>
        <v>12.057610844394238</v>
      </c>
      <c r="X19" s="99">
        <f>+J32/J33</f>
        <v>18.085254183770129</v>
      </c>
      <c r="Y19" s="99">
        <f>+K32/K33</f>
        <v>54.248812915479583</v>
      </c>
    </row>
    <row r="20" spans="1:28" x14ac:dyDescent="0.5">
      <c r="A20" s="26">
        <v>11</v>
      </c>
      <c r="B20" s="26" t="s">
        <v>137</v>
      </c>
      <c r="C20" s="28">
        <v>4</v>
      </c>
      <c r="D20" s="28">
        <v>3</v>
      </c>
      <c r="E20" s="28">
        <v>1</v>
      </c>
      <c r="F20" s="28">
        <v>1</v>
      </c>
      <c r="G20" s="28">
        <v>0</v>
      </c>
      <c r="H20" s="28">
        <v>1</v>
      </c>
      <c r="I20" s="28">
        <v>0</v>
      </c>
      <c r="J20" s="28">
        <v>1</v>
      </c>
      <c r="K20" s="89">
        <v>1</v>
      </c>
      <c r="M20" s="96">
        <v>19</v>
      </c>
      <c r="N20" s="96" t="s">
        <v>138</v>
      </c>
      <c r="O20" s="97" t="s">
        <v>120</v>
      </c>
      <c r="P20" s="97" t="s">
        <v>120</v>
      </c>
      <c r="Q20" s="98" t="s">
        <v>120</v>
      </c>
      <c r="R20" s="98" t="s">
        <v>120</v>
      </c>
      <c r="S20" s="98" t="s">
        <v>120</v>
      </c>
      <c r="T20" s="98" t="s">
        <v>120</v>
      </c>
      <c r="U20" s="99" t="s">
        <v>120</v>
      </c>
      <c r="V20" s="99" t="s">
        <v>120</v>
      </c>
      <c r="W20" s="99" t="s">
        <v>120</v>
      </c>
      <c r="X20" s="99" t="s">
        <v>120</v>
      </c>
      <c r="Y20" s="100"/>
      <c r="Z20" s="33"/>
      <c r="AA20" s="33"/>
      <c r="AB20" s="33"/>
    </row>
    <row r="21" spans="1:28" x14ac:dyDescent="0.5">
      <c r="A21" s="26">
        <v>12</v>
      </c>
      <c r="B21" s="26" t="s">
        <v>139</v>
      </c>
      <c r="C21" s="28">
        <v>474</v>
      </c>
      <c r="D21" s="28">
        <v>657</v>
      </c>
      <c r="E21" s="28">
        <v>518</v>
      </c>
      <c r="F21" s="28">
        <v>485</v>
      </c>
      <c r="G21" s="28">
        <v>470</v>
      </c>
      <c r="H21" s="28">
        <v>590</v>
      </c>
      <c r="I21" s="28"/>
      <c r="J21" s="28">
        <v>1312</v>
      </c>
      <c r="K21" s="89">
        <v>1087</v>
      </c>
      <c r="M21" s="29">
        <v>20</v>
      </c>
      <c r="N21" s="29" t="s">
        <v>140</v>
      </c>
      <c r="O21" s="34" t="s">
        <v>83</v>
      </c>
      <c r="P21" s="34" t="s">
        <v>83</v>
      </c>
      <c r="Q21" s="31" t="s">
        <v>83</v>
      </c>
      <c r="R21" s="31">
        <v>14205</v>
      </c>
      <c r="S21" s="31" t="s">
        <v>83</v>
      </c>
      <c r="T21" s="31">
        <v>14149</v>
      </c>
      <c r="U21" s="32">
        <f t="shared" ref="U21:X22" si="0">+G36</f>
        <v>14146.91</v>
      </c>
      <c r="V21" s="32" t="str">
        <f t="shared" si="0"/>
        <v>…</v>
      </c>
      <c r="W21" s="32">
        <f>+I36</f>
        <v>16129.1843137255</v>
      </c>
      <c r="X21" s="32" t="str">
        <f t="shared" si="0"/>
        <v>…</v>
      </c>
      <c r="Y21" s="86">
        <f>+K36</f>
        <v>16350</v>
      </c>
    </row>
    <row r="22" spans="1:28" ht="22.5" x14ac:dyDescent="0.5">
      <c r="A22" s="26">
        <v>13</v>
      </c>
      <c r="B22" s="47" t="s">
        <v>141</v>
      </c>
      <c r="C22" s="48">
        <v>9446.31</v>
      </c>
      <c r="D22" s="49">
        <v>8481.99</v>
      </c>
      <c r="E22" s="50">
        <v>8474.4599999999991</v>
      </c>
      <c r="F22" s="51">
        <v>8361.33</v>
      </c>
      <c r="G22" s="52">
        <v>13525</v>
      </c>
      <c r="H22" s="52">
        <v>22090.39</v>
      </c>
      <c r="I22" s="52">
        <v>29339</v>
      </c>
      <c r="J22" s="52">
        <v>14850.18</v>
      </c>
      <c r="K22" s="89">
        <v>13462</v>
      </c>
      <c r="M22" s="29">
        <v>21</v>
      </c>
      <c r="N22" s="29" t="s">
        <v>142</v>
      </c>
      <c r="O22" s="34" t="s">
        <v>83</v>
      </c>
      <c r="P22" s="34" t="s">
        <v>83</v>
      </c>
      <c r="Q22" s="31" t="s">
        <v>83</v>
      </c>
      <c r="R22" s="31">
        <v>12086</v>
      </c>
      <c r="S22" s="31" t="s">
        <v>83</v>
      </c>
      <c r="T22" s="31">
        <v>11536</v>
      </c>
      <c r="U22" s="32">
        <f t="shared" si="0"/>
        <v>12142.67</v>
      </c>
      <c r="V22" s="32" t="str">
        <f t="shared" si="0"/>
        <v>…</v>
      </c>
      <c r="W22" s="32">
        <f t="shared" si="0"/>
        <v>13331.596078431374</v>
      </c>
      <c r="X22" s="32">
        <f>+J37</f>
        <v>13473</v>
      </c>
      <c r="Y22" s="32">
        <f>+K37</f>
        <v>13932.53</v>
      </c>
    </row>
    <row r="23" spans="1:28" ht="22.5" x14ac:dyDescent="0.5">
      <c r="A23" s="26">
        <v>13</v>
      </c>
      <c r="B23" s="47" t="s">
        <v>143</v>
      </c>
      <c r="C23" s="48">
        <v>886322.33</v>
      </c>
      <c r="D23" s="49">
        <v>898267.22</v>
      </c>
      <c r="E23" s="50">
        <v>918212.66</v>
      </c>
      <c r="F23" s="53">
        <v>944338</v>
      </c>
      <c r="G23" s="52">
        <v>958357</v>
      </c>
      <c r="H23" s="52">
        <v>980644.83</v>
      </c>
      <c r="I23" s="52">
        <v>989856</v>
      </c>
      <c r="J23" s="52">
        <v>1172113.6499999999</v>
      </c>
      <c r="K23" s="89">
        <v>1183742</v>
      </c>
      <c r="M23" s="29">
        <v>22</v>
      </c>
      <c r="N23" s="29" t="s">
        <v>144</v>
      </c>
      <c r="O23" s="34"/>
      <c r="P23" s="54"/>
      <c r="R23" s="31">
        <v>7.4978012625128585</v>
      </c>
      <c r="S23" s="31">
        <v>6.6683386489431644</v>
      </c>
      <c r="T23" s="31">
        <v>9.0450063724699561</v>
      </c>
      <c r="U23" s="32">
        <f t="shared" ref="U23:V24" si="1">+(G38-F38)/F38*100</f>
        <v>7.2299048470997658</v>
      </c>
      <c r="V23" s="32">
        <f t="shared" si="1"/>
        <v>-1.4399094914033974</v>
      </c>
      <c r="W23" s="32">
        <f>+(I38-H38)/H38*100</f>
        <v>1.5989240018319795</v>
      </c>
      <c r="X23" s="32">
        <f>+(J38-I38)/I38*100</f>
        <v>5.3081615301656493</v>
      </c>
      <c r="Y23" s="32" t="s">
        <v>97</v>
      </c>
    </row>
    <row r="24" spans="1:28" ht="22.5" x14ac:dyDescent="0.5">
      <c r="A24" s="26">
        <v>14</v>
      </c>
      <c r="B24" s="47" t="s">
        <v>145</v>
      </c>
      <c r="C24" s="48">
        <v>876102.64</v>
      </c>
      <c r="D24" s="49">
        <v>889198.77</v>
      </c>
      <c r="E24" s="50">
        <v>909738.2</v>
      </c>
      <c r="F24" s="52">
        <v>935976.37</v>
      </c>
      <c r="G24" s="52">
        <v>944831</v>
      </c>
      <c r="H24" s="52">
        <v>958554.43</v>
      </c>
      <c r="I24" s="52">
        <v>959706</v>
      </c>
      <c r="J24" s="52">
        <v>1157263.47</v>
      </c>
      <c r="K24" s="89">
        <v>1170279</v>
      </c>
      <c r="M24" s="29">
        <v>23</v>
      </c>
      <c r="N24" s="29" t="s">
        <v>146</v>
      </c>
      <c r="O24" s="34"/>
      <c r="P24" s="34"/>
      <c r="Q24" s="55">
        <v>165928.09400000001</v>
      </c>
      <c r="R24" s="55">
        <v>172905.68099999998</v>
      </c>
      <c r="S24" s="55">
        <v>179146.76500000001</v>
      </c>
      <c r="T24" s="55">
        <v>187068.174</v>
      </c>
      <c r="U24" s="32">
        <f t="shared" si="1"/>
        <v>5.42114955386588</v>
      </c>
      <c r="V24" s="32">
        <f t="shared" si="1"/>
        <v>-3.0576952915797007</v>
      </c>
      <c r="W24" s="32">
        <f>+(I39-H39)/H39*100</f>
        <v>-2.1168719860389713E-2</v>
      </c>
      <c r="X24" s="32">
        <f>+(J39-I39)/I39*100</f>
        <v>3.6784565252193495</v>
      </c>
      <c r="Y24" s="32" t="s">
        <v>97</v>
      </c>
    </row>
    <row r="25" spans="1:28" ht="22.5" x14ac:dyDescent="0.5">
      <c r="A25" s="26"/>
      <c r="B25" s="47" t="s">
        <v>147</v>
      </c>
      <c r="C25" s="56">
        <v>1279970</v>
      </c>
      <c r="D25" s="49">
        <v>1310843</v>
      </c>
      <c r="E25" s="50">
        <v>1340862</v>
      </c>
      <c r="F25" s="52">
        <v>1401798</v>
      </c>
      <c r="G25" s="52">
        <v>1432627</v>
      </c>
      <c r="H25" s="52">
        <v>1462103</v>
      </c>
      <c r="I25" s="52">
        <f>989856+502070</f>
        <v>1491926</v>
      </c>
      <c r="J25" s="52">
        <v>1643154</v>
      </c>
      <c r="K25" s="89">
        <v>1671467</v>
      </c>
      <c r="M25" s="29">
        <v>24</v>
      </c>
      <c r="N25" s="29" t="s">
        <v>148</v>
      </c>
      <c r="O25" s="34">
        <v>56.37</v>
      </c>
      <c r="P25" s="34">
        <v>56.35</v>
      </c>
      <c r="Q25" s="31">
        <v>56.31</v>
      </c>
      <c r="R25" s="31">
        <v>56.35</v>
      </c>
      <c r="S25" s="31">
        <v>56.542357541928169</v>
      </c>
      <c r="T25" s="31">
        <v>56.446897842592278</v>
      </c>
      <c r="U25" s="32">
        <f>+G40/G41</f>
        <v>0.56464381304009115</v>
      </c>
      <c r="V25" s="32">
        <f>+H40/H41</f>
        <v>0.55951190289479846</v>
      </c>
      <c r="W25" s="32">
        <f>+I40/I41</f>
        <v>0.49835578329763791</v>
      </c>
      <c r="X25" s="32">
        <f>+J40/J41</f>
        <v>0.43351528131660749</v>
      </c>
      <c r="Y25" s="32" t="s">
        <v>97</v>
      </c>
    </row>
    <row r="26" spans="1:28" x14ac:dyDescent="0.5">
      <c r="A26" s="26">
        <v>17</v>
      </c>
      <c r="B26" s="26" t="s">
        <v>149</v>
      </c>
      <c r="C26" s="28">
        <v>300</v>
      </c>
      <c r="D26" s="28">
        <v>300</v>
      </c>
      <c r="E26" s="28">
        <v>300</v>
      </c>
      <c r="F26" s="28">
        <v>325</v>
      </c>
      <c r="G26" s="28">
        <v>325</v>
      </c>
      <c r="H26" s="28">
        <v>331</v>
      </c>
      <c r="I26" s="28">
        <v>331</v>
      </c>
      <c r="J26" s="28">
        <v>353</v>
      </c>
      <c r="K26" s="89">
        <v>363</v>
      </c>
      <c r="M26" s="57">
        <v>25</v>
      </c>
      <c r="N26" s="57" t="s">
        <v>150</v>
      </c>
      <c r="O26" s="57"/>
      <c r="P26" s="58">
        <v>0.36</v>
      </c>
      <c r="Q26" s="58" t="s">
        <v>83</v>
      </c>
      <c r="R26" s="59">
        <v>1.36</v>
      </c>
      <c r="S26" s="59" t="s">
        <v>83</v>
      </c>
      <c r="T26" s="59">
        <v>0.53985923505069544</v>
      </c>
      <c r="U26" s="60" t="s">
        <v>83</v>
      </c>
      <c r="V26" s="60" t="s">
        <v>83</v>
      </c>
      <c r="W26" s="60" t="s">
        <v>83</v>
      </c>
      <c r="X26" s="60" t="s">
        <v>83</v>
      </c>
    </row>
    <row r="27" spans="1:28" x14ac:dyDescent="0.5">
      <c r="A27" s="26">
        <v>18</v>
      </c>
      <c r="B27" s="26" t="s">
        <v>151</v>
      </c>
      <c r="C27" s="28" t="s">
        <v>120</v>
      </c>
      <c r="D27" s="28" t="s">
        <v>120</v>
      </c>
      <c r="E27" s="28" t="s">
        <v>120</v>
      </c>
      <c r="F27" s="28" t="s">
        <v>120</v>
      </c>
      <c r="G27" s="28" t="s">
        <v>120</v>
      </c>
      <c r="H27" s="28" t="s">
        <v>120</v>
      </c>
      <c r="I27" s="28"/>
      <c r="J27" s="28"/>
      <c r="K27" s="89"/>
      <c r="M27" s="29">
        <v>26</v>
      </c>
      <c r="N27" s="29" t="s">
        <v>195</v>
      </c>
      <c r="O27" s="34"/>
      <c r="P27" s="54"/>
      <c r="R27" s="41"/>
      <c r="S27" s="31">
        <v>8.3745019920318722</v>
      </c>
      <c r="T27" s="31">
        <v>6.7495037129622819</v>
      </c>
      <c r="U27" s="32" t="s">
        <v>97</v>
      </c>
      <c r="V27" s="32">
        <f>+(H44-G44)/G44*100</f>
        <v>-0.37955761100600283</v>
      </c>
      <c r="W27" s="32">
        <f t="shared" ref="W27:Y27" si="2">+(I44-H44)/H44*100</f>
        <v>-1.0357440123796908</v>
      </c>
      <c r="X27" s="32">
        <f t="shared" si="2"/>
        <v>-1.1774809725471613</v>
      </c>
      <c r="Y27" s="32">
        <f t="shared" si="2"/>
        <v>-0.65928665184270618</v>
      </c>
    </row>
    <row r="28" spans="1:28" x14ac:dyDescent="0.5">
      <c r="A28" s="26">
        <v>18</v>
      </c>
      <c r="B28" s="26" t="s">
        <v>152</v>
      </c>
      <c r="C28" s="28" t="s">
        <v>120</v>
      </c>
      <c r="D28" s="28" t="s">
        <v>120</v>
      </c>
      <c r="E28" s="28" t="s">
        <v>120</v>
      </c>
      <c r="F28" s="28" t="s">
        <v>120</v>
      </c>
      <c r="G28" s="28" t="s">
        <v>120</v>
      </c>
      <c r="H28" s="28" t="s">
        <v>120</v>
      </c>
      <c r="I28" s="28"/>
      <c r="J28" s="28"/>
      <c r="K28" s="89"/>
      <c r="M28" s="57">
        <v>27</v>
      </c>
      <c r="N28" s="57" t="s">
        <v>153</v>
      </c>
      <c r="O28" s="58">
        <v>40.53</v>
      </c>
      <c r="P28" s="58">
        <v>45.17</v>
      </c>
      <c r="Q28" s="59">
        <v>51.631020359128563</v>
      </c>
      <c r="R28" s="59">
        <v>46.481719639904462</v>
      </c>
      <c r="S28" s="59">
        <v>45.110654672626566</v>
      </c>
      <c r="T28" s="59">
        <v>40.190084481991995</v>
      </c>
      <c r="U28" s="60">
        <f>+G45/G46*100</f>
        <v>32.216073125882758</v>
      </c>
      <c r="V28" s="60">
        <f>+H45/H46*100</f>
        <v>38.688175570614753</v>
      </c>
      <c r="W28" s="60">
        <f>+I45/I46*100</f>
        <v>50.257890422188822</v>
      </c>
      <c r="X28" s="60">
        <f>+J45/J46*100</f>
        <v>45.19725026320679</v>
      </c>
      <c r="Y28" s="60">
        <f>+K45/K46*100</f>
        <v>39.182234974893177</v>
      </c>
    </row>
    <row r="29" spans="1:28" x14ac:dyDescent="0.5">
      <c r="A29" s="26">
        <v>18</v>
      </c>
      <c r="B29" s="26" t="s">
        <v>154</v>
      </c>
      <c r="C29" s="61">
        <v>8</v>
      </c>
      <c r="D29" s="61">
        <v>10</v>
      </c>
      <c r="E29" s="61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89"/>
      <c r="M29" s="29">
        <v>28</v>
      </c>
      <c r="N29" s="29" t="s">
        <v>155</v>
      </c>
      <c r="O29" s="34">
        <v>38.32</v>
      </c>
      <c r="P29" s="34">
        <v>45.74</v>
      </c>
      <c r="Q29" s="31">
        <v>57.829798736329948</v>
      </c>
      <c r="R29" s="31">
        <v>68.196766489068523</v>
      </c>
      <c r="S29" s="31">
        <v>78.517573397288359</v>
      </c>
      <c r="T29" s="31">
        <v>79.276273325779201</v>
      </c>
      <c r="U29" s="32">
        <f>+G47/G46*100</f>
        <v>87.218249491441114</v>
      </c>
      <c r="V29" s="32">
        <f>+H47/H46*100</f>
        <v>93.01234010997085</v>
      </c>
      <c r="W29" s="32">
        <f>+I47/I46*100</f>
        <v>95.33747779751333</v>
      </c>
      <c r="X29" s="32">
        <f>+J47/J46*100</f>
        <v>95.671022480956211</v>
      </c>
      <c r="Y29" s="32">
        <f>+K47/K46*100</f>
        <v>96.455415899946985</v>
      </c>
    </row>
    <row r="30" spans="1:28" x14ac:dyDescent="0.5">
      <c r="A30" s="26">
        <v>19</v>
      </c>
      <c r="B30" s="26" t="s">
        <v>156</v>
      </c>
      <c r="C30" s="62" t="s">
        <v>157</v>
      </c>
      <c r="D30" s="62" t="s">
        <v>157</v>
      </c>
      <c r="E30" s="62" t="s">
        <v>157</v>
      </c>
      <c r="F30" s="62">
        <v>77099</v>
      </c>
      <c r="G30" s="28">
        <v>77265</v>
      </c>
      <c r="H30" s="28">
        <v>17197</v>
      </c>
      <c r="I30" s="28">
        <v>28415</v>
      </c>
      <c r="J30" s="28">
        <v>59147</v>
      </c>
      <c r="K30" s="89">
        <v>59038</v>
      </c>
      <c r="M30" s="29">
        <v>29</v>
      </c>
      <c r="N30" s="29" t="s">
        <v>158</v>
      </c>
      <c r="O30" s="34">
        <v>42.27</v>
      </c>
      <c r="P30" s="34">
        <v>42.61</v>
      </c>
      <c r="Q30" s="31">
        <v>44.848273247061385</v>
      </c>
      <c r="R30" s="31">
        <v>33.945801947455443</v>
      </c>
      <c r="S30" s="31">
        <v>32.354898350138853</v>
      </c>
      <c r="T30" s="31">
        <v>26.506045697729459</v>
      </c>
      <c r="U30" s="32">
        <f>+G48/G46*100</f>
        <v>14.270384550469473</v>
      </c>
      <c r="V30" s="32">
        <f>+H48/H46*100</f>
        <v>17.524767362784196</v>
      </c>
      <c r="W30" s="32" t="s">
        <v>120</v>
      </c>
      <c r="X30" s="32">
        <f>+J48/J46*100</f>
        <v>99.324952003468141</v>
      </c>
      <c r="Y30" s="32">
        <f>+K48/K46*100</f>
        <v>99.419892087452837</v>
      </c>
    </row>
    <row r="31" spans="1:28" x14ac:dyDescent="0.5">
      <c r="A31" s="26">
        <v>19</v>
      </c>
      <c r="B31" s="26" t="s">
        <v>159</v>
      </c>
      <c r="C31" s="62" t="s">
        <v>157</v>
      </c>
      <c r="D31" s="62" t="s">
        <v>157</v>
      </c>
      <c r="E31" s="62" t="s">
        <v>157</v>
      </c>
      <c r="F31" s="62">
        <v>2007</v>
      </c>
      <c r="G31" s="28">
        <v>4028</v>
      </c>
      <c r="H31" s="28">
        <v>1123</v>
      </c>
      <c r="I31" s="28">
        <v>3729</v>
      </c>
      <c r="J31" s="28">
        <v>3561</v>
      </c>
      <c r="K31" s="89">
        <v>1840</v>
      </c>
      <c r="M31" s="29">
        <v>30</v>
      </c>
      <c r="N31" s="29" t="s">
        <v>160</v>
      </c>
      <c r="O31" s="34">
        <v>47.84</v>
      </c>
      <c r="P31" s="34">
        <v>53.02</v>
      </c>
      <c r="Q31" s="31">
        <v>53.330981561624903</v>
      </c>
      <c r="R31" s="31">
        <v>46.454992385595169</v>
      </c>
      <c r="S31" s="31">
        <v>42.891982805648297</v>
      </c>
      <c r="T31" s="31">
        <v>42.020356241046521</v>
      </c>
      <c r="U31" s="32">
        <f>+(G52-F52)/F52*100</f>
        <v>4.0064047558572975</v>
      </c>
      <c r="V31" s="32">
        <f>+(H52-G52)/G52*100</f>
        <v>9.9655631586850308</v>
      </c>
      <c r="X31" s="32"/>
    </row>
    <row r="32" spans="1:28" x14ac:dyDescent="0.5">
      <c r="A32" s="26">
        <v>20</v>
      </c>
      <c r="B32" s="26" t="s">
        <v>161</v>
      </c>
      <c r="C32" s="62" t="s">
        <v>157</v>
      </c>
      <c r="D32" s="62" t="s">
        <v>157</v>
      </c>
      <c r="E32" s="62" t="s">
        <v>157</v>
      </c>
      <c r="F32" s="62">
        <v>61471</v>
      </c>
      <c r="G32" s="28">
        <v>61880</v>
      </c>
      <c r="H32" s="28">
        <f>23746+16553</f>
        <v>40299</v>
      </c>
      <c r="I32" s="28">
        <f>25228+17468</f>
        <v>42696</v>
      </c>
      <c r="J32" s="28">
        <v>57276</v>
      </c>
      <c r="K32" s="89">
        <v>57124</v>
      </c>
      <c r="M32" s="29">
        <v>31</v>
      </c>
      <c r="N32" s="29" t="s">
        <v>162</v>
      </c>
      <c r="O32" s="34">
        <v>37.22</v>
      </c>
      <c r="P32" s="34">
        <v>46.65</v>
      </c>
      <c r="Q32" s="31">
        <v>54.119649416299964</v>
      </c>
      <c r="R32" s="31">
        <v>56.731447278259836</v>
      </c>
      <c r="S32" s="31">
        <v>64.880494791049003</v>
      </c>
      <c r="T32" s="31">
        <v>66.917625915491413</v>
      </c>
      <c r="U32" s="32">
        <f>+(G50-F50)/F50*100</f>
        <v>6.7160782898414224</v>
      </c>
      <c r="V32" s="32">
        <f>+(H50-G50)/G50*100</f>
        <v>11.959182798111408</v>
      </c>
      <c r="W32" s="32">
        <f>+(I50-H50)/H50*100</f>
        <v>8.7704640846611372</v>
      </c>
      <c r="X32" s="32">
        <f>+(J50-I50)/I50*100</f>
        <v>12.584329025440949</v>
      </c>
    </row>
    <row r="33" spans="1:25" x14ac:dyDescent="0.5">
      <c r="A33" s="26">
        <v>20</v>
      </c>
      <c r="B33" s="26" t="s">
        <v>163</v>
      </c>
      <c r="C33" s="62" t="s">
        <v>157</v>
      </c>
      <c r="D33" s="62" t="s">
        <v>157</v>
      </c>
      <c r="E33" s="62" t="s">
        <v>157</v>
      </c>
      <c r="F33" s="62">
        <v>2077</v>
      </c>
      <c r="G33" s="28">
        <v>3283</v>
      </c>
      <c r="H33" s="28">
        <f>594+896</f>
        <v>1490</v>
      </c>
      <c r="I33" s="28">
        <f>2004+1537</f>
        <v>3541</v>
      </c>
      <c r="J33" s="28">
        <v>3167</v>
      </c>
      <c r="K33" s="89">
        <v>1053</v>
      </c>
      <c r="M33" s="29">
        <v>32</v>
      </c>
      <c r="N33" s="29" t="s">
        <v>164</v>
      </c>
      <c r="O33" s="34">
        <v>82.35</v>
      </c>
      <c r="P33" s="34">
        <v>86.07</v>
      </c>
      <c r="Q33" s="31">
        <v>89.861584900170925</v>
      </c>
      <c r="R33" s="31">
        <v>91.3726442712466</v>
      </c>
      <c r="S33" s="31">
        <v>92.863172081641082</v>
      </c>
      <c r="T33" s="31">
        <v>94.584346752574575</v>
      </c>
      <c r="U33" s="32" t="s">
        <v>83</v>
      </c>
      <c r="V33" s="32" t="s">
        <v>83</v>
      </c>
      <c r="W33" s="32">
        <f>+(I51-H51)/H51*100</f>
        <v>3.4316416435649</v>
      </c>
      <c r="X33" s="32">
        <f>+(J51-I51)/I51*100</f>
        <v>11.950933106884358</v>
      </c>
    </row>
    <row r="34" spans="1:25" x14ac:dyDescent="0.5">
      <c r="A34" s="26">
        <v>21</v>
      </c>
      <c r="B34" s="26" t="s">
        <v>165</v>
      </c>
      <c r="C34" s="62" t="s">
        <v>157</v>
      </c>
      <c r="D34" s="62" t="s">
        <v>157</v>
      </c>
      <c r="E34" s="62" t="s">
        <v>157</v>
      </c>
      <c r="F34" s="62" t="s">
        <v>157</v>
      </c>
      <c r="G34" s="62" t="s">
        <v>157</v>
      </c>
      <c r="H34" s="62"/>
      <c r="I34" s="62"/>
      <c r="J34" s="62"/>
      <c r="K34" s="89"/>
      <c r="M34" s="57">
        <v>33</v>
      </c>
      <c r="N34" s="26" t="s">
        <v>166</v>
      </c>
      <c r="O34" s="58" t="s">
        <v>120</v>
      </c>
      <c r="P34" s="58" t="s">
        <v>120</v>
      </c>
      <c r="Q34" s="59" t="s">
        <v>120</v>
      </c>
      <c r="R34" s="59" t="s">
        <v>120</v>
      </c>
      <c r="S34" s="59" t="s">
        <v>120</v>
      </c>
      <c r="T34" s="59" t="s">
        <v>120</v>
      </c>
      <c r="U34" s="32" t="s">
        <v>83</v>
      </c>
      <c r="V34" s="32" t="s">
        <v>120</v>
      </c>
      <c r="W34" s="63">
        <f>+(I53-H53)/H53*100</f>
        <v>-61.037822628645635</v>
      </c>
      <c r="X34" s="63">
        <f>+(J53-I53)/I53*100</f>
        <v>339.74252145654532</v>
      </c>
    </row>
    <row r="35" spans="1:25" x14ac:dyDescent="0.5">
      <c r="A35" s="26">
        <v>21</v>
      </c>
      <c r="B35" s="26" t="s">
        <v>167</v>
      </c>
      <c r="C35" s="62" t="s">
        <v>157</v>
      </c>
      <c r="D35" s="62" t="s">
        <v>157</v>
      </c>
      <c r="E35" s="62" t="s">
        <v>157</v>
      </c>
      <c r="F35" s="62" t="s">
        <v>157</v>
      </c>
      <c r="G35" s="62" t="s">
        <v>157</v>
      </c>
      <c r="H35" s="62"/>
      <c r="I35" s="62"/>
      <c r="J35" s="62"/>
      <c r="K35" s="89"/>
      <c r="M35" s="29">
        <v>34</v>
      </c>
      <c r="N35" s="29" t="s">
        <v>168</v>
      </c>
      <c r="O35" s="34" t="e">
        <v>#REF!</v>
      </c>
      <c r="P35" s="34" t="e">
        <v>#REF!</v>
      </c>
      <c r="Q35" s="31" t="s">
        <v>120</v>
      </c>
      <c r="R35" s="31">
        <v>16.632030012787617</v>
      </c>
      <c r="S35" s="31">
        <v>1.2379957973491642</v>
      </c>
      <c r="T35" s="31">
        <v>17.135201351812697</v>
      </c>
      <c r="U35" s="32" t="e">
        <f t="shared" ref="U35:V37" si="3">+(G55-F55)/F55*100</f>
        <v>#DIV/0!</v>
      </c>
      <c r="V35" s="41">
        <f>+(H55-G55)/G55*100</f>
        <v>-47.907329890241165</v>
      </c>
      <c r="W35" s="63">
        <f>+(I55-H55)/H55*100</f>
        <v>-54.635885167104824</v>
      </c>
      <c r="X35" s="63">
        <f>+(J55-I55)/I55*100</f>
        <v>303.43045563946117</v>
      </c>
      <c r="Y35" s="63">
        <f>+(K55-J55)/J55*100</f>
        <v>43.122793570972547</v>
      </c>
    </row>
    <row r="36" spans="1:25" x14ac:dyDescent="0.5">
      <c r="A36" s="26">
        <v>22</v>
      </c>
      <c r="B36" s="26" t="s">
        <v>169</v>
      </c>
      <c r="C36" s="28" t="s">
        <v>83</v>
      </c>
      <c r="D36" s="28">
        <v>14205</v>
      </c>
      <c r="E36" s="28" t="s">
        <v>83</v>
      </c>
      <c r="F36" s="28" t="s">
        <v>83</v>
      </c>
      <c r="G36" s="28">
        <v>14146.91</v>
      </c>
      <c r="H36" s="28" t="s">
        <v>83</v>
      </c>
      <c r="I36" s="28">
        <v>16129.1843137255</v>
      </c>
      <c r="J36" s="28" t="s">
        <v>83</v>
      </c>
      <c r="K36" s="89">
        <v>16350</v>
      </c>
      <c r="M36" s="29">
        <v>35</v>
      </c>
      <c r="N36" s="29" t="s">
        <v>170</v>
      </c>
      <c r="O36" s="34" t="e">
        <v>#REF!</v>
      </c>
      <c r="P36" s="34" t="e">
        <v>#REF!</v>
      </c>
      <c r="Q36" s="31" t="s">
        <v>120</v>
      </c>
      <c r="R36" s="31">
        <v>20.6022343686002</v>
      </c>
      <c r="S36" s="31">
        <v>1.7742124370535191</v>
      </c>
      <c r="T36" s="31">
        <v>19.255508889016742</v>
      </c>
      <c r="U36" s="32" t="e">
        <f t="shared" si="3"/>
        <v>#DIV/0!</v>
      </c>
      <c r="V36" s="32">
        <f t="shared" si="3"/>
        <v>-83.584176133186332</v>
      </c>
      <c r="W36" s="63">
        <f t="shared" ref="W36:Y37" si="4">+(I56-H56)/H56*100</f>
        <v>-93.982675555988124</v>
      </c>
      <c r="X36" s="63">
        <f t="shared" si="4"/>
        <v>3120.6631621512333</v>
      </c>
      <c r="Y36" s="63">
        <f t="shared" si="4"/>
        <v>158.69147613846096</v>
      </c>
    </row>
    <row r="37" spans="1:25" x14ac:dyDescent="0.5">
      <c r="A37" s="26">
        <v>23</v>
      </c>
      <c r="B37" s="26" t="s">
        <v>171</v>
      </c>
      <c r="C37" s="28" t="s">
        <v>83</v>
      </c>
      <c r="D37" s="28">
        <v>12086</v>
      </c>
      <c r="E37" s="28" t="s">
        <v>83</v>
      </c>
      <c r="F37" s="28" t="s">
        <v>83</v>
      </c>
      <c r="G37" s="28">
        <v>12142.67</v>
      </c>
      <c r="H37" s="64" t="s">
        <v>83</v>
      </c>
      <c r="I37" s="64">
        <v>13331.596078431374</v>
      </c>
      <c r="J37" s="64">
        <v>13473</v>
      </c>
      <c r="K37" s="89">
        <v>13932.53</v>
      </c>
      <c r="M37" s="29">
        <v>36</v>
      </c>
      <c r="N37" s="29" t="s">
        <v>172</v>
      </c>
      <c r="O37" s="34" t="s">
        <v>120</v>
      </c>
      <c r="P37" s="34" t="s">
        <v>120</v>
      </c>
      <c r="Q37" s="31" t="s">
        <v>120</v>
      </c>
      <c r="R37" s="31" t="s">
        <v>120</v>
      </c>
      <c r="S37" s="31" t="s">
        <v>120</v>
      </c>
      <c r="T37" s="31" t="s">
        <v>120</v>
      </c>
      <c r="U37" s="32">
        <f t="shared" si="3"/>
        <v>4.3403298350824588</v>
      </c>
      <c r="V37" s="32">
        <f>+(H57-G57)/G57*100</f>
        <v>4.1933089062911604</v>
      </c>
      <c r="W37" s="32">
        <f t="shared" si="4"/>
        <v>6.734393674726487</v>
      </c>
      <c r="X37" s="32">
        <f t="shared" si="4"/>
        <v>2.739136052370903</v>
      </c>
      <c r="Y37" s="32">
        <f t="shared" si="4"/>
        <v>4.4896248166002932</v>
      </c>
    </row>
    <row r="38" spans="1:25" x14ac:dyDescent="0.5">
      <c r="A38" s="26">
        <v>24</v>
      </c>
      <c r="B38" s="26" t="s">
        <v>173</v>
      </c>
      <c r="C38" s="28">
        <v>253223.86062599998</v>
      </c>
      <c r="D38" s="28">
        <v>272210.08244500001</v>
      </c>
      <c r="E38" s="28">
        <v>290361.97257899999</v>
      </c>
      <c r="F38" s="28">
        <v>326422</v>
      </c>
      <c r="G38" s="28">
        <v>350022</v>
      </c>
      <c r="H38" s="28">
        <v>344982</v>
      </c>
      <c r="I38" s="28">
        <v>350498</v>
      </c>
      <c r="J38" s="28">
        <v>369103</v>
      </c>
      <c r="K38" s="89" t="s">
        <v>192</v>
      </c>
      <c r="M38" s="29">
        <v>37</v>
      </c>
      <c r="N38" s="29" t="s">
        <v>174</v>
      </c>
      <c r="O38" s="34" t="s">
        <v>120</v>
      </c>
      <c r="P38" s="34" t="s">
        <v>120</v>
      </c>
      <c r="Q38" s="31">
        <v>0</v>
      </c>
      <c r="R38" s="31">
        <v>0</v>
      </c>
      <c r="S38" s="31">
        <v>0</v>
      </c>
      <c r="T38" s="31">
        <v>0</v>
      </c>
      <c r="U38" s="32">
        <v>0</v>
      </c>
      <c r="V38" s="32">
        <v>0</v>
      </c>
      <c r="W38" s="32">
        <v>0</v>
      </c>
      <c r="X38" s="32">
        <v>0</v>
      </c>
    </row>
    <row r="39" spans="1:25" x14ac:dyDescent="0.5">
      <c r="A39" s="26">
        <v>25</v>
      </c>
      <c r="B39" s="26" t="s">
        <v>175</v>
      </c>
      <c r="C39" s="28">
        <v>165928.09400000001</v>
      </c>
      <c r="D39" s="28">
        <v>172905.68099999998</v>
      </c>
      <c r="E39" s="28">
        <v>179146.76500000001</v>
      </c>
      <c r="F39" s="28">
        <v>189517</v>
      </c>
      <c r="G39" s="28">
        <v>199791</v>
      </c>
      <c r="H39" s="28">
        <v>193682</v>
      </c>
      <c r="I39" s="28">
        <v>193641</v>
      </c>
      <c r="J39" s="28">
        <v>200764</v>
      </c>
      <c r="K39" s="89" t="s">
        <v>192</v>
      </c>
      <c r="M39" s="29">
        <v>38</v>
      </c>
      <c r="N39" s="29" t="s">
        <v>204</v>
      </c>
      <c r="U39" s="101" t="e">
        <f>+(G59-F59)/F59*100</f>
        <v>#DIV/0!</v>
      </c>
      <c r="V39" s="101" t="e">
        <f>+(H59-G59)/G59*100</f>
        <v>#DIV/0!</v>
      </c>
      <c r="W39" s="101" t="e">
        <f>+(I59-H59)/H59*100</f>
        <v>#DIV/0!</v>
      </c>
      <c r="X39" s="101">
        <f>+(J59-I59)/I59*100</f>
        <v>-2.105642868257628</v>
      </c>
      <c r="Y39" s="101">
        <f>+(K59-J59)/J59*100</f>
        <v>0.33380296954589794</v>
      </c>
    </row>
    <row r="40" spans="1:25" x14ac:dyDescent="0.5">
      <c r="A40" s="26">
        <v>26</v>
      </c>
      <c r="B40" s="26" t="s">
        <v>176</v>
      </c>
      <c r="C40" s="28">
        <v>219012</v>
      </c>
      <c r="D40" s="28">
        <v>219185</v>
      </c>
      <c r="E40" s="66">
        <v>219915.28</v>
      </c>
      <c r="F40" s="28">
        <v>219457</v>
      </c>
      <c r="G40" s="28">
        <v>219612</v>
      </c>
      <c r="H40" s="28">
        <v>217616</v>
      </c>
      <c r="I40" s="28">
        <v>193830</v>
      </c>
      <c r="J40" s="28">
        <v>168611</v>
      </c>
      <c r="K40" s="89" t="s">
        <v>192</v>
      </c>
    </row>
    <row r="41" spans="1:25" x14ac:dyDescent="0.5">
      <c r="A41" s="26">
        <v>26</v>
      </c>
      <c r="B41" s="26" t="s">
        <v>177</v>
      </c>
      <c r="C41" s="28">
        <v>388939</v>
      </c>
      <c r="D41" s="28">
        <v>388939</v>
      </c>
      <c r="E41" s="28">
        <v>388939</v>
      </c>
      <c r="F41" s="28">
        <v>388939</v>
      </c>
      <c r="G41" s="28">
        <v>388939</v>
      </c>
      <c r="H41" s="28">
        <v>388939</v>
      </c>
      <c r="I41" s="28">
        <v>388939</v>
      </c>
      <c r="J41" s="28">
        <v>388939</v>
      </c>
      <c r="K41" s="89" t="s">
        <v>192</v>
      </c>
    </row>
    <row r="42" spans="1:25" x14ac:dyDescent="0.5">
      <c r="A42" s="67">
        <v>27</v>
      </c>
      <c r="B42" s="67" t="s">
        <v>178</v>
      </c>
      <c r="C42" s="68"/>
      <c r="D42" s="68">
        <v>7265</v>
      </c>
      <c r="E42" s="68"/>
      <c r="F42" s="68"/>
      <c r="G42" s="68">
        <v>4353.8500000000004</v>
      </c>
      <c r="H42" s="68"/>
      <c r="I42" s="68"/>
      <c r="J42" s="68"/>
      <c r="K42" s="89"/>
    </row>
    <row r="43" spans="1:25" x14ac:dyDescent="0.5">
      <c r="A43" s="67">
        <v>27</v>
      </c>
      <c r="B43" s="67" t="s">
        <v>179</v>
      </c>
      <c r="C43" s="68"/>
      <c r="D43" s="68">
        <v>532428</v>
      </c>
      <c r="E43" s="68"/>
      <c r="F43" s="68"/>
      <c r="G43" s="68">
        <v>559478</v>
      </c>
      <c r="H43" s="68"/>
      <c r="I43" s="68">
        <v>581348</v>
      </c>
      <c r="J43" s="68">
        <v>608941</v>
      </c>
      <c r="K43" s="89"/>
    </row>
    <row r="44" spans="1:25" x14ac:dyDescent="0.5">
      <c r="A44" s="26">
        <v>28</v>
      </c>
      <c r="B44" s="26" t="s">
        <v>193</v>
      </c>
      <c r="C44" s="28"/>
      <c r="D44" s="28">
        <v>12550</v>
      </c>
      <c r="E44" s="28">
        <v>13601</v>
      </c>
      <c r="G44" s="69">
        <v>171252</v>
      </c>
      <c r="H44" s="70">
        <v>170602</v>
      </c>
      <c r="I44" s="71">
        <v>168835</v>
      </c>
      <c r="J44" s="90">
        <v>166847</v>
      </c>
      <c r="K44" s="90">
        <v>165747</v>
      </c>
    </row>
    <row r="45" spans="1:25" x14ac:dyDescent="0.5">
      <c r="A45" s="72">
        <v>29</v>
      </c>
      <c r="B45" s="72" t="s">
        <v>180</v>
      </c>
      <c r="C45" s="73">
        <v>275056</v>
      </c>
      <c r="D45" s="73">
        <v>253000</v>
      </c>
      <c r="E45" s="73">
        <v>243016.51</v>
      </c>
      <c r="F45" s="74">
        <v>190036</v>
      </c>
      <c r="G45" s="74">
        <v>181333</v>
      </c>
      <c r="H45" s="74">
        <v>226421</v>
      </c>
      <c r="I45" s="74">
        <f>294.27*1000</f>
        <v>294270</v>
      </c>
      <c r="J45" s="74">
        <f>291.92*1000</f>
        <v>291920</v>
      </c>
      <c r="K45" s="89">
        <f>251.26*1000</f>
        <v>251260</v>
      </c>
      <c r="M45" s="86"/>
    </row>
    <row r="46" spans="1:25" x14ac:dyDescent="0.5">
      <c r="A46" s="72">
        <v>29</v>
      </c>
      <c r="B46" s="72" t="s">
        <v>179</v>
      </c>
      <c r="C46" s="74">
        <v>532734</v>
      </c>
      <c r="D46" s="74">
        <v>544300</v>
      </c>
      <c r="E46" s="74">
        <v>538712</v>
      </c>
      <c r="F46" s="74">
        <v>544111</v>
      </c>
      <c r="G46" s="74">
        <v>562865</v>
      </c>
      <c r="H46" s="74">
        <f>102563+482683</f>
        <v>585246</v>
      </c>
      <c r="I46" s="74">
        <v>585520</v>
      </c>
      <c r="J46" s="74">
        <f>645.88*1000</f>
        <v>645880</v>
      </c>
      <c r="K46" s="89">
        <v>641260</v>
      </c>
    </row>
    <row r="47" spans="1:25" x14ac:dyDescent="0.5">
      <c r="A47" s="72">
        <v>30</v>
      </c>
      <c r="B47" s="72" t="s">
        <v>181</v>
      </c>
      <c r="C47" s="75">
        <v>308079</v>
      </c>
      <c r="D47" s="73">
        <v>371195</v>
      </c>
      <c r="E47" s="73">
        <v>422983.59</v>
      </c>
      <c r="F47" s="74">
        <v>455096</v>
      </c>
      <c r="G47" s="74">
        <v>490921</v>
      </c>
      <c r="H47" s="74">
        <v>544351</v>
      </c>
      <c r="I47" s="74">
        <f>558.22*1000</f>
        <v>558220</v>
      </c>
      <c r="J47" s="74">
        <f>617.92*1000</f>
        <v>617920</v>
      </c>
      <c r="K47" s="89">
        <f>618.53*1000</f>
        <v>618530</v>
      </c>
    </row>
    <row r="48" spans="1:25" x14ac:dyDescent="0.5">
      <c r="A48" s="72">
        <v>31</v>
      </c>
      <c r="B48" s="72" t="s">
        <v>199</v>
      </c>
      <c r="C48" s="73">
        <v>238922</v>
      </c>
      <c r="D48" s="73">
        <v>184767</v>
      </c>
      <c r="E48" s="73">
        <v>174299.72</v>
      </c>
      <c r="F48" s="74">
        <v>118682</v>
      </c>
      <c r="G48" s="74">
        <v>80323</v>
      </c>
      <c r="H48" s="74">
        <v>102563</v>
      </c>
      <c r="I48" s="74"/>
      <c r="J48" s="74">
        <f>641.52*1000</f>
        <v>641520</v>
      </c>
      <c r="K48" s="89">
        <f>637.54*1000</f>
        <v>637540</v>
      </c>
      <c r="O48" s="76">
        <v>80323</v>
      </c>
    </row>
    <row r="49" spans="1:23" x14ac:dyDescent="0.5">
      <c r="A49" s="67">
        <v>32</v>
      </c>
      <c r="B49" s="67" t="s">
        <v>182</v>
      </c>
      <c r="C49" s="77">
        <v>1374850</v>
      </c>
      <c r="D49" s="77">
        <v>1403918</v>
      </c>
      <c r="E49" s="77">
        <v>1433494</v>
      </c>
      <c r="F49" s="68">
        <v>1519436</v>
      </c>
      <c r="G49" s="68">
        <v>1550631</v>
      </c>
      <c r="H49" s="68">
        <v>1583829</v>
      </c>
      <c r="I49" s="68">
        <v>1604469.9999999998</v>
      </c>
      <c r="J49" s="68">
        <f>1760.89*1000</f>
        <v>1760890</v>
      </c>
      <c r="K49" s="89"/>
    </row>
    <row r="50" spans="1:23" x14ac:dyDescent="0.5">
      <c r="A50" s="67">
        <v>33</v>
      </c>
      <c r="B50" s="67" t="s">
        <v>183</v>
      </c>
      <c r="C50" s="77">
        <v>744064</v>
      </c>
      <c r="D50" s="77">
        <v>796463</v>
      </c>
      <c r="E50" s="77">
        <v>930058</v>
      </c>
      <c r="F50" s="68">
        <v>1136035</v>
      </c>
      <c r="G50" s="68">
        <v>1212332</v>
      </c>
      <c r="H50" s="68">
        <v>1357317</v>
      </c>
      <c r="I50" s="68">
        <f>1476.36*1000</f>
        <v>1476360</v>
      </c>
      <c r="J50" s="68">
        <f>1662.15*1000</f>
        <v>1662150</v>
      </c>
      <c r="K50" s="89"/>
    </row>
    <row r="51" spans="1:23" x14ac:dyDescent="0.5">
      <c r="A51" s="67">
        <v>34</v>
      </c>
      <c r="B51" s="67" t="s">
        <v>184</v>
      </c>
      <c r="C51" s="77">
        <v>1235462</v>
      </c>
      <c r="D51" s="77">
        <v>1282797</v>
      </c>
      <c r="E51" s="77">
        <v>1331188</v>
      </c>
      <c r="F51" s="68"/>
      <c r="G51" s="68"/>
      <c r="H51" s="68">
        <f>1457.32*1000</f>
        <v>1457320</v>
      </c>
      <c r="I51" s="68">
        <f>1507.33*1000</f>
        <v>1507330</v>
      </c>
      <c r="J51" s="68">
        <f>1687.47*1000</f>
        <v>1687470</v>
      </c>
      <c r="K51" s="89"/>
    </row>
    <row r="52" spans="1:23" x14ac:dyDescent="0.5">
      <c r="A52" s="67">
        <v>32</v>
      </c>
      <c r="B52" s="67" t="s">
        <v>194</v>
      </c>
      <c r="C52" s="77">
        <v>733221</v>
      </c>
      <c r="D52" s="77">
        <v>652190</v>
      </c>
      <c r="E52" s="77">
        <v>614854</v>
      </c>
      <c r="F52" s="68">
        <v>582692</v>
      </c>
      <c r="G52" s="68">
        <v>606037</v>
      </c>
      <c r="H52" s="68">
        <v>666432</v>
      </c>
      <c r="I52" s="68"/>
      <c r="J52" s="68"/>
      <c r="K52" s="89"/>
    </row>
    <row r="53" spans="1:23" s="80" customFormat="1" x14ac:dyDescent="0.5">
      <c r="A53" s="78">
        <v>35</v>
      </c>
      <c r="B53" s="78" t="s">
        <v>185</v>
      </c>
      <c r="C53" s="79"/>
      <c r="D53" s="79"/>
      <c r="E53" s="79"/>
      <c r="F53" s="79"/>
      <c r="G53" s="79"/>
      <c r="H53" s="79">
        <v>1848.0999999999997</v>
      </c>
      <c r="I53" s="79">
        <v>720.06</v>
      </c>
      <c r="J53" s="79">
        <v>3166.41</v>
      </c>
      <c r="K53" s="91"/>
      <c r="O53" s="81"/>
      <c r="P53" s="81"/>
      <c r="Q53" s="82"/>
      <c r="R53" s="82"/>
      <c r="S53" s="82"/>
      <c r="T53" s="82"/>
      <c r="U53" s="83"/>
      <c r="V53" s="83"/>
      <c r="W53" s="83"/>
    </row>
    <row r="54" spans="1:23" s="80" customFormat="1" x14ac:dyDescent="0.5">
      <c r="A54" s="78"/>
      <c r="B54" s="78" t="s">
        <v>186</v>
      </c>
      <c r="C54" s="79">
        <f>+C55+C56</f>
        <v>661218</v>
      </c>
      <c r="D54" s="79">
        <f>+D55+D56</f>
        <v>774003</v>
      </c>
      <c r="E54" s="79">
        <f>+E55+E56</f>
        <v>784043</v>
      </c>
      <c r="F54" s="79"/>
      <c r="G54" s="79">
        <f>+G55+G56</f>
        <v>2806779</v>
      </c>
      <c r="H54" s="79">
        <f>+H55+H56</f>
        <v>1372807</v>
      </c>
      <c r="I54" s="79">
        <f>+I55+I56</f>
        <v>606591</v>
      </c>
      <c r="J54" s="79">
        <f>+J55+J56</f>
        <v>2516843</v>
      </c>
      <c r="K54" s="79"/>
      <c r="O54" s="81"/>
      <c r="P54" s="81"/>
      <c r="Q54" s="82"/>
      <c r="R54" s="82"/>
      <c r="S54" s="82"/>
      <c r="T54" s="82"/>
      <c r="U54" s="83"/>
      <c r="V54" s="83"/>
      <c r="W54" s="83"/>
    </row>
    <row r="55" spans="1:23" s="80" customFormat="1" x14ac:dyDescent="0.5">
      <c r="A55" s="78">
        <v>36</v>
      </c>
      <c r="B55" s="78" t="s">
        <v>187</v>
      </c>
      <c r="C55" s="79">
        <v>590415</v>
      </c>
      <c r="D55" s="79">
        <v>688613</v>
      </c>
      <c r="E55" s="79">
        <v>697138</v>
      </c>
      <c r="F55" s="79"/>
      <c r="G55" s="79">
        <v>2556423</v>
      </c>
      <c r="H55" s="79">
        <v>1331709</v>
      </c>
      <c r="I55" s="79">
        <v>604118</v>
      </c>
      <c r="J55" s="91">
        <v>2437196</v>
      </c>
      <c r="K55" s="91">
        <v>3488183</v>
      </c>
      <c r="O55" s="81"/>
      <c r="P55" s="81"/>
      <c r="Q55" s="82"/>
      <c r="R55" s="82"/>
      <c r="S55" s="82"/>
      <c r="T55" s="82"/>
      <c r="U55" s="83"/>
      <c r="V55" s="83"/>
      <c r="W55" s="83"/>
    </row>
    <row r="56" spans="1:23" s="80" customFormat="1" x14ac:dyDescent="0.5">
      <c r="A56" s="78">
        <v>37</v>
      </c>
      <c r="B56" s="78" t="s">
        <v>188</v>
      </c>
      <c r="C56" s="79">
        <v>70803</v>
      </c>
      <c r="D56" s="79">
        <v>85390</v>
      </c>
      <c r="E56" s="79">
        <v>86905</v>
      </c>
      <c r="F56" s="79"/>
      <c r="G56" s="79">
        <v>250356</v>
      </c>
      <c r="H56" s="79">
        <v>41098</v>
      </c>
      <c r="I56" s="79">
        <v>2473</v>
      </c>
      <c r="J56" s="91">
        <v>79647</v>
      </c>
      <c r="K56" s="91">
        <v>206040</v>
      </c>
      <c r="O56" s="81"/>
      <c r="P56" s="81"/>
      <c r="Q56" s="82"/>
      <c r="R56" s="82"/>
      <c r="S56" s="82"/>
      <c r="T56" s="82"/>
      <c r="U56" s="83"/>
      <c r="V56" s="83"/>
      <c r="W56" s="83"/>
    </row>
    <row r="57" spans="1:23" x14ac:dyDescent="0.5">
      <c r="A57" s="26">
        <v>38</v>
      </c>
      <c r="B57" s="26" t="s">
        <v>189</v>
      </c>
      <c r="C57" s="28"/>
      <c r="D57" s="28"/>
      <c r="E57" s="28"/>
      <c r="F57" s="28">
        <v>40020</v>
      </c>
      <c r="G57" s="28">
        <v>41757</v>
      </c>
      <c r="H57" s="28">
        <v>43508</v>
      </c>
      <c r="I57" s="28">
        <v>46438</v>
      </c>
      <c r="J57" s="28">
        <v>47710</v>
      </c>
      <c r="K57" s="89">
        <v>49852</v>
      </c>
    </row>
    <row r="58" spans="1:23" x14ac:dyDescent="0.5">
      <c r="A58" s="26">
        <v>39</v>
      </c>
      <c r="B58" s="26" t="s">
        <v>190</v>
      </c>
      <c r="C58" s="28"/>
      <c r="D58" s="28"/>
      <c r="E58" s="28"/>
      <c r="F58" s="28"/>
      <c r="G58" s="28"/>
      <c r="H58" s="28"/>
      <c r="I58" s="28"/>
      <c r="J58" s="28"/>
      <c r="K58" s="89"/>
    </row>
    <row r="59" spans="1:23" x14ac:dyDescent="0.5">
      <c r="A59" s="26"/>
      <c r="B59" s="26" t="s">
        <v>204</v>
      </c>
      <c r="C59" s="28"/>
      <c r="D59" s="28"/>
      <c r="E59" s="28"/>
      <c r="F59" s="28"/>
      <c r="G59" s="28"/>
      <c r="H59" s="28"/>
      <c r="I59" s="28">
        <v>141382</v>
      </c>
      <c r="J59" s="28">
        <v>138405</v>
      </c>
      <c r="K59" s="89">
        <v>138867</v>
      </c>
    </row>
    <row r="60" spans="1:23" x14ac:dyDescent="0.5">
      <c r="B60" s="29" t="s">
        <v>191</v>
      </c>
    </row>
  </sheetData>
  <pageMargins left="0.27559055118110237" right="0.31496062992125984" top="0.43307086614173229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ตัวชี้วัด</vt:lpstr>
      <vt:lpstr>cal</vt:lpstr>
      <vt:lpstr>ตัวชี้วัด!Print_Area</vt:lpstr>
      <vt:lpstr>cal!Print_Titles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สำนักงานสถิติจังหวัดนนทบุรี</cp:lastModifiedBy>
  <cp:lastPrinted>2024-10-07T02:46:04Z</cp:lastPrinted>
  <dcterms:created xsi:type="dcterms:W3CDTF">2006-02-23T04:03:34Z</dcterms:created>
  <dcterms:modified xsi:type="dcterms:W3CDTF">2024-12-26T02:11:08Z</dcterms:modified>
</cp:coreProperties>
</file>