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รายงาน สรง. ไตรมาส 2_66 โม\ตาราง สรง. UP\"/>
    </mc:Choice>
  </mc:AlternateContent>
  <xr:revisionPtr revIDLastSave="0" documentId="13_ncr:1_{C06E598F-2685-4CB6-B25D-45C35036F3E9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7" sheetId="56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definedNames>
    <definedName name="_xlnm.Print_Area" localSheetId="0">'t7'!$A$1:$D$41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6" l="1"/>
  <c r="D32" i="56"/>
  <c r="D33" i="56"/>
  <c r="D34" i="56"/>
  <c r="D37" i="56"/>
  <c r="B23" i="56"/>
  <c r="B24" i="56"/>
  <c r="B25" i="56"/>
  <c r="B26" i="56"/>
  <c r="B28" i="56"/>
  <c r="B29" i="56"/>
  <c r="B30" i="56"/>
  <c r="B32" i="56"/>
  <c r="B33" i="56"/>
  <c r="B34" i="56"/>
  <c r="B36" i="56"/>
  <c r="C23" i="56"/>
  <c r="C24" i="56"/>
  <c r="C25" i="56"/>
  <c r="C26" i="56"/>
  <c r="C28" i="56"/>
  <c r="C29" i="56"/>
  <c r="C30" i="56"/>
  <c r="C32" i="56"/>
  <c r="C33" i="56"/>
  <c r="C34" i="56"/>
  <c r="C36" i="56"/>
  <c r="D23" i="56"/>
  <c r="D24" i="56"/>
  <c r="D25" i="56"/>
  <c r="D26" i="56"/>
  <c r="D28" i="56"/>
  <c r="D29" i="56"/>
  <c r="D22" i="56"/>
  <c r="C22" i="56"/>
  <c r="B22" i="56"/>
  <c r="D15" i="56"/>
  <c r="C11" i="56"/>
  <c r="D11" i="56"/>
  <c r="D27" i="56" s="1"/>
  <c r="B11" i="56"/>
  <c r="B27" i="56" s="1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I32" i="57" l="1"/>
  <c r="I39" i="57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<sst xmlns="http://schemas.openxmlformats.org/spreadsheetml/2006/main" count="479" uniqueCount="153">
  <si>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</si>
  <si>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</si>
  <si>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</si>
  <si>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</si>
  <si>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</si>
  <si>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</si>
  <si>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</si>
  <si>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</si>
  <si>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</si>
  <si>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</si>
  <si>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</si>
  <si>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</si>
  <si>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</si>
  <si>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</si>
  <si>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</si>
  <si>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</si>
  <si>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</si>
  <si>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</si>
  <si>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</si>
  <si>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</si>
  <si>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</si>
  <si>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</si>
  <si>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</si>
  <si>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</si>
  <si>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</si>
  <si>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</si>
  <si>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</si>
  <si>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</si>
  <si>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</si>
  <si>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</si>
  <si>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</si>
  <si>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</si>
  <si>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</si>
  <si>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</si>
  <si>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</si>
  <si>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</si>
  <si>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</si>
  <si>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</si>
  <si>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</si>
  <si>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</si>
  <si>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</si>
  <si>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</si>
  <si>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</si>
  <si>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</si>
  <si>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</si>
  <si>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</si>
  <si>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</si>
  <si>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</si>
  <si>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</si>
  <si>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</si>
  <si>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</si>
  <si>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</si>
  <si>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</si>
  <si>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</si>
  <si>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</si>
  <si>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</si>
  <si>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</si>
  <si>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</si>
  <si>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</si>
  <si>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</si>
  <si>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</si>
  <si>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</si>
  <si>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</si>
  <si>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</si>
  <si>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</si>
  <si>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</si>
  <si>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</si>
  <si>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</si>
  <si>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</si>
  <si>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</si>
  <si>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</si>
  <si>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</si>
  <si>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</si>
  <si>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</si>
  <si>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</si>
  <si>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</si>
  <si>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</si>
  <si>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</si>
  <si>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</si>
  <si>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</si>
  <si>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</si>
  <si>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</si>
  <si>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</si>
  <si>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</si>
  <si>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</si>
  <si>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</si>
  <si>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</si>
  <si>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</si>
  <si>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</si>
  <si>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</si>
  <si>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</si>
  <si>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</si>
  <si>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</si>
  <si>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</si>
  <si>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</si>
  <si>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</si>
  <si>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</si>
  <si>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</si>
  <si>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</si>
  <si>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</si>
  <si>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</si>
  <si>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</si>
  <si>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</si>
  <si>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</si>
  <si>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</si>
  <si>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</si>
  <si>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</si>
  <si>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</si>
  <si>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</si>
  <si>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</si>
  <si>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</si>
  <si>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</si>
  <si>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</si>
  <si>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</si>
  <si>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</si>
  <si>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</si>
  <si>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</si>
  <si>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</si>
  <si>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</si>
  <si>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</si>
  <si>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</si>
  <si>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</si>
  <si>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</si>
  <si>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</si>
  <si>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</si>
  <si>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</si>
  <si>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</si>
  <si>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</si>
  <si>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</si>
  <si>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</si>
  <si>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</si>
  <si>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</si>
  <si>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</si>
  <si>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</si>
  <si>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</si>
  <si>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</si>
  <si>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</si>
  <si>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</si>
  <si>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</si>
  <si>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</si>
  <si>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</si>
  <si>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</si>
  <si>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</si>
  <si>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</si>
  <si>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</si>
  <si>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</si>
  <si>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</si>
  <si>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</si>
  <si>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n.a.</t>
  </si>
  <si>
    <t xml:space="preserve">                ไตรมาสที่ 2 (เมษายน - มิถุนายน) 2566</t>
  </si>
  <si>
    <t>ที่มา : การสำรวจภาวะการทำงานของประชากรจังหวัดสมุทรสงคราม ไตรมาสที่ 2 (เมษายน - มิถุนายน) 2566</t>
  </si>
  <si>
    <t>หมายเหตุ : "0.0" มีข้อมูลแต่น้อยกว่า 0.1</t>
  </si>
  <si>
    <t xml:space="preserve">              :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</si>
</sst>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  <numFmt numFmtId="195" formatCode="0.00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37">
    <xf numFmtId="0" fontId="0" fillId="0" borderId="0" xfId="0"/>
    <xf numFmtId="188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188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8" fontId="4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89" fontId="8" fillId="0" borderId="0" xfId="0" applyNumberFormat="1" applyFont="1" applyAlignment="1">
      <alignment horizontal="left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8" fontId="4" fillId="0" borderId="0" xfId="0" applyNumberFormat="1" applyFont="1" applyAlignment="1">
      <alignment horizontal="right" vertic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0" fontId="13" fillId="0" borderId="12" xfId="0" applyFont="1" applyBorder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/>
    <xf numFmtId="0" fontId="14" fillId="0" borderId="12" xfId="0" applyFont="1" applyBorder="1" applyAlignment="1">
      <alignment horizontal="left"/>
    </xf>
    <xf numFmtId="189" fontId="14" fillId="0" borderId="12" xfId="0" applyNumberFormat="1" applyFont="1" applyBorder="1" applyAlignment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>
      <alignment horizontal="left"/>
    </xf>
    <xf numFmtId="189" fontId="14" fillId="0" borderId="0" xfId="0" applyNumberFormat="1" applyFont="1" applyAlignment="1">
      <alignment horizontal="left"/>
    </xf>
    <xf numFmtId="0" fontId="13" fillId="0" borderId="1" xfId="0" applyFont="1" applyBorder="1"/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readingOrder="1"/>
    </xf>
    <xf numFmtId="0" fontId="14" fillId="0" borderId="1" xfId="0" quotePrefix="1" applyFont="1" applyBorder="1" applyAlignment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/>
    <xf numFmtId="0" fontId="13" fillId="0" borderId="8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Font="1" applyFill="1" applyBorder="1" applyAlignment="1">
      <alignment horizontal="right"/>
    </xf>
    <xf numFmtId="0" fontId="4" fillId="0" borderId="10" xfId="0" applyFont="1" applyBorder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/>
    <xf numFmtId="0" fontId="4" fillId="0" borderId="0" xfId="0" applyFont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/>
    <xf numFmtId="194" fontId="27" fillId="0" borderId="0" xfId="0" applyNumberFormat="1" applyFont="1"/>
    <xf numFmtId="3" fontId="7" fillId="0" borderId="0" xfId="0" quotePrefix="1" applyNumberFormat="1" applyFont="1" applyAlignment="1">
      <alignment horizontal="right" indent="3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3" fontId="8" fillId="0" borderId="0" xfId="0" applyNumberFormat="1" applyFont="1"/>
    <xf numFmtId="195" fontId="8" fillId="0" borderId="0" xfId="0" applyNumberFormat="1" applyFont="1"/>
    <xf numFmtId="190" fontId="8" fillId="0" borderId="0" xfId="4" applyNumberFormat="1" applyFont="1" applyFill="1" applyBorder="1" applyAlignment="1">
      <alignment horizontal="right" vertical="center"/>
    </xf>
    <xf numFmtId="191" fontId="7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8" fontId="4" fillId="0" borderId="1" xfId="0" applyNumberFormat="1" applyFont="1" applyBorder="1"/>
    <xf numFmtId="188" fontId="8" fillId="0" borderId="1" xfId="0" quotePrefix="1" applyNumberFormat="1" applyFont="1" applyBorder="1" applyAlignment="1">
      <alignment horizontal="right" indent="3"/>
    </xf>
    <xf numFmtId="190" fontId="8" fillId="0" borderId="1" xfId="4" applyNumberFormat="1" applyFont="1" applyFill="1" applyBorder="1" applyAlignment="1"/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topLeftCell="A22" zoomScaleNormal="100" zoomScaleSheetLayoutView="90" workbookViewId="0">
      <selection activeCell="K35" sqref="K35"/>
    </sheetView>
  </sheetViews>
  <sheetFormatPr defaultColWidth="9.140625" defaultRowHeight="26.25" customHeight="1" x14ac:dyDescent="0.25"/>
  <cols>
    <col min="1" max="1" width="37.42578125" style="15" customWidth="1"/>
    <col min="2" max="4" width="19.5703125" style="2" customWidth="1"/>
    <col min="5" max="7" width="11" style="2" customWidth="1"/>
    <col min="8" max="16384" width="9.140625" style="2"/>
  </cols>
  <sheetData>
    <row r="1" spans="1:7" s="21" customFormat="1" ht="24" customHeight="1" x14ac:dyDescent="0.3">
      <c r="A1" s="23" t="s">
        <v>107</v>
      </c>
    </row>
    <row r="2" spans="1:7" s="21" customFormat="1" ht="24" customHeight="1" x14ac:dyDescent="0.3">
      <c r="A2" s="23" t="s">
        <v>149</v>
      </c>
    </row>
    <row r="3" spans="1:7" s="4" customFormat="1" ht="9" customHeight="1" x14ac:dyDescent="0.35">
      <c r="A3" s="3"/>
    </row>
    <row r="4" spans="1:7" s="4" customFormat="1" ht="24" customHeight="1" x14ac:dyDescent="0.35">
      <c r="A4" s="198" t="s">
        <v>17</v>
      </c>
      <c r="B4" s="198" t="s">
        <v>1</v>
      </c>
      <c r="C4" s="198" t="s">
        <v>2</v>
      </c>
      <c r="D4" s="198" t="s">
        <v>3</v>
      </c>
    </row>
    <row r="5" spans="1:7" s="5" customFormat="1" ht="24" customHeight="1" x14ac:dyDescent="0.3">
      <c r="A5" s="16"/>
      <c r="B5" s="212" t="s">
        <v>4</v>
      </c>
      <c r="C5" s="212"/>
      <c r="D5" s="212"/>
      <c r="E5" s="207"/>
    </row>
    <row r="6" spans="1:7" s="5" customFormat="1" ht="24" customHeight="1" x14ac:dyDescent="0.3">
      <c r="A6" s="6" t="s">
        <v>5</v>
      </c>
      <c r="B6" s="154">
        <v>101029</v>
      </c>
      <c r="C6" s="155">
        <v>55075</v>
      </c>
      <c r="D6" s="155">
        <v>45954</v>
      </c>
      <c r="E6" s="154"/>
      <c r="F6" s="154"/>
      <c r="G6" s="154"/>
    </row>
    <row r="7" spans="1:7" s="5" customFormat="1" ht="21" customHeight="1" x14ac:dyDescent="0.3">
      <c r="A7" s="12" t="s">
        <v>18</v>
      </c>
      <c r="B7" s="154">
        <v>5645</v>
      </c>
      <c r="C7" s="155">
        <v>3052</v>
      </c>
      <c r="D7" s="155">
        <v>2593</v>
      </c>
      <c r="E7" s="155"/>
      <c r="F7" s="202"/>
    </row>
    <row r="8" spans="1:7" s="5" customFormat="1" ht="21" customHeight="1" x14ac:dyDescent="0.3">
      <c r="A8" s="5" t="s">
        <v>19</v>
      </c>
      <c r="B8" s="154">
        <v>15207</v>
      </c>
      <c r="C8" s="155">
        <v>8129</v>
      </c>
      <c r="D8" s="155">
        <v>7078</v>
      </c>
      <c r="E8" s="155"/>
      <c r="F8" s="202"/>
    </row>
    <row r="9" spans="1:7" s="5" customFormat="1" ht="21" customHeight="1" x14ac:dyDescent="0.3">
      <c r="A9" s="13" t="s">
        <v>20</v>
      </c>
      <c r="B9" s="154">
        <v>20834</v>
      </c>
      <c r="C9" s="155">
        <v>11694</v>
      </c>
      <c r="D9" s="155">
        <v>9140</v>
      </c>
      <c r="E9" s="155"/>
      <c r="F9" s="202"/>
    </row>
    <row r="10" spans="1:7" s="5" customFormat="1" ht="21" customHeight="1" x14ac:dyDescent="0.3">
      <c r="A10" s="13" t="s">
        <v>21</v>
      </c>
      <c r="B10" s="154">
        <v>16191</v>
      </c>
      <c r="C10" s="155">
        <v>9522</v>
      </c>
      <c r="D10" s="155">
        <v>6669</v>
      </c>
      <c r="E10" s="155"/>
      <c r="F10" s="203"/>
    </row>
    <row r="11" spans="1:7" s="5" customFormat="1" ht="21" customHeight="1" x14ac:dyDescent="0.3">
      <c r="A11" s="5" t="s">
        <v>22</v>
      </c>
      <c r="B11" s="210">
        <f>SUM(B12:B14)</f>
        <v>18615</v>
      </c>
      <c r="C11" s="210">
        <f t="shared" ref="C11:D11" si="0">SUM(C12:C14)</f>
        <v>10445</v>
      </c>
      <c r="D11" s="210">
        <f t="shared" si="0"/>
        <v>8170</v>
      </c>
      <c r="E11" s="155"/>
      <c r="F11" s="199"/>
    </row>
    <row r="12" spans="1:7" s="5" customFormat="1" ht="21" customHeight="1" x14ac:dyDescent="0.3">
      <c r="A12" s="13" t="s">
        <v>23</v>
      </c>
      <c r="B12" s="154">
        <v>13880</v>
      </c>
      <c r="C12" s="155">
        <v>7618</v>
      </c>
      <c r="D12" s="155">
        <v>6262</v>
      </c>
      <c r="E12" s="155"/>
      <c r="F12" s="202"/>
    </row>
    <row r="13" spans="1:7" s="5" customFormat="1" ht="21" customHeight="1" x14ac:dyDescent="0.3">
      <c r="A13" s="13" t="s">
        <v>24</v>
      </c>
      <c r="B13" s="154">
        <v>4632</v>
      </c>
      <c r="C13" s="155">
        <v>2724</v>
      </c>
      <c r="D13" s="155">
        <v>1908</v>
      </c>
      <c r="E13" s="155"/>
      <c r="F13" s="202"/>
    </row>
    <row r="14" spans="1:7" s="5" customFormat="1" ht="21" customHeight="1" x14ac:dyDescent="0.3">
      <c r="A14" s="14" t="s">
        <v>122</v>
      </c>
      <c r="B14" s="154">
        <v>103</v>
      </c>
      <c r="C14" s="155">
        <v>103</v>
      </c>
      <c r="D14" s="155" t="s">
        <v>148</v>
      </c>
      <c r="E14" s="155"/>
      <c r="F14" s="200"/>
    </row>
    <row r="15" spans="1:7" s="5" customFormat="1" ht="21" customHeight="1" x14ac:dyDescent="0.3">
      <c r="A15" s="5" t="s">
        <v>26</v>
      </c>
      <c r="B15" s="211">
        <v>24493</v>
      </c>
      <c r="C15" s="211">
        <v>12189</v>
      </c>
      <c r="D15" s="211">
        <f t="shared" ref="D15" si="1">SUM(D16:D20)</f>
        <v>12304</v>
      </c>
      <c r="E15" s="155"/>
      <c r="F15" s="201"/>
    </row>
    <row r="16" spans="1:7" s="5" customFormat="1" ht="21" customHeight="1" x14ac:dyDescent="0.3">
      <c r="A16" s="14" t="s">
        <v>27</v>
      </c>
      <c r="B16" s="154">
        <v>15346</v>
      </c>
      <c r="C16" s="155">
        <v>7368</v>
      </c>
      <c r="D16" s="155">
        <v>7978</v>
      </c>
      <c r="E16" s="155"/>
      <c r="F16" s="202"/>
    </row>
    <row r="17" spans="1:12" s="5" customFormat="1" ht="21" customHeight="1" x14ac:dyDescent="0.3">
      <c r="A17" s="14" t="s">
        <v>28</v>
      </c>
      <c r="B17" s="154">
        <v>6973</v>
      </c>
      <c r="C17" s="155">
        <v>4516</v>
      </c>
      <c r="D17" s="155">
        <v>2457</v>
      </c>
      <c r="E17" s="155"/>
      <c r="F17" s="202"/>
    </row>
    <row r="18" spans="1:12" s="5" customFormat="1" ht="21" customHeight="1" x14ac:dyDescent="0.3">
      <c r="A18" s="14" t="s">
        <v>29</v>
      </c>
      <c r="B18" s="154">
        <v>2174</v>
      </c>
      <c r="C18" s="155">
        <v>305</v>
      </c>
      <c r="D18" s="155">
        <v>1869</v>
      </c>
      <c r="E18" s="155"/>
      <c r="F18" s="203"/>
    </row>
    <row r="19" spans="1:12" s="5" customFormat="1" ht="21" customHeight="1" x14ac:dyDescent="0.3">
      <c r="A19" s="5" t="s">
        <v>136</v>
      </c>
      <c r="B19" s="154" t="s">
        <v>148</v>
      </c>
      <c r="C19" s="155" t="s">
        <v>148</v>
      </c>
      <c r="D19" s="155" t="s">
        <v>148</v>
      </c>
      <c r="F19" s="204"/>
    </row>
    <row r="20" spans="1:12" s="5" customFormat="1" ht="21" customHeight="1" x14ac:dyDescent="0.3">
      <c r="A20" s="5" t="s">
        <v>31</v>
      </c>
      <c r="B20" s="154">
        <v>44</v>
      </c>
      <c r="C20" s="155">
        <v>44</v>
      </c>
      <c r="D20" s="155" t="s">
        <v>148</v>
      </c>
      <c r="F20" s="204"/>
    </row>
    <row r="21" spans="1:12" s="5" customFormat="1" ht="21" customHeight="1" x14ac:dyDescent="0.3">
      <c r="B21" s="213" t="s">
        <v>16</v>
      </c>
      <c r="C21" s="213"/>
      <c r="D21" s="213"/>
    </row>
    <row r="22" spans="1:12" s="5" customFormat="1" ht="21" customHeight="1" x14ac:dyDescent="0.3">
      <c r="A22" s="6" t="s">
        <v>5</v>
      </c>
      <c r="B22" s="205">
        <f>B6/101029*100</f>
        <v>100</v>
      </c>
      <c r="C22" s="209">
        <f>C6/55075*100</f>
        <v>100</v>
      </c>
      <c r="D22" s="209">
        <f>D6/45954*100</f>
        <v>100</v>
      </c>
      <c r="E22" s="26"/>
      <c r="F22" s="26"/>
      <c r="G22" s="26"/>
      <c r="I22" s="26"/>
      <c r="J22" s="26"/>
      <c r="K22" s="26"/>
      <c r="L22" s="149"/>
    </row>
    <row r="23" spans="1:12" s="5" customFormat="1" ht="21" customHeight="1" x14ac:dyDescent="0.3">
      <c r="A23" s="12" t="s">
        <v>18</v>
      </c>
      <c r="B23" s="205">
        <f t="shared" ref="B23:B36" si="2">B7/101029*100</f>
        <v>5.5875045778934762</v>
      </c>
      <c r="C23" s="209">
        <f t="shared" ref="C23:C36" si="3">C7/55075*100</f>
        <v>5.5415342714480254</v>
      </c>
      <c r="D23" s="209">
        <f t="shared" ref="D23:D37" si="4">D7/45954*100</f>
        <v>5.6425991208599902</v>
      </c>
      <c r="E23" s="26"/>
      <c r="F23" s="208"/>
      <c r="G23" s="208"/>
      <c r="I23" s="26"/>
      <c r="J23" s="26"/>
      <c r="K23" s="26"/>
      <c r="L23" s="26"/>
    </row>
    <row r="24" spans="1:12" s="5" customFormat="1" ht="21" customHeight="1" x14ac:dyDescent="0.3">
      <c r="A24" s="5" t="s">
        <v>19</v>
      </c>
      <c r="B24" s="205">
        <f t="shared" si="2"/>
        <v>15.052113749517465</v>
      </c>
      <c r="C24" s="209">
        <f t="shared" si="3"/>
        <v>14.759872900590103</v>
      </c>
      <c r="D24" s="209">
        <f t="shared" si="4"/>
        <v>15.402358880619751</v>
      </c>
      <c r="E24" s="26"/>
      <c r="F24" s="208"/>
      <c r="G24" s="208"/>
      <c r="I24" s="26"/>
      <c r="J24" s="26"/>
      <c r="K24" s="26"/>
      <c r="L24" s="26"/>
    </row>
    <row r="25" spans="1:12" s="5" customFormat="1" ht="21" customHeight="1" x14ac:dyDescent="0.3">
      <c r="A25" s="13" t="s">
        <v>20</v>
      </c>
      <c r="B25" s="205">
        <f t="shared" si="2"/>
        <v>20.621801660909245</v>
      </c>
      <c r="C25" s="209">
        <f t="shared" si="3"/>
        <v>21.232864275987289</v>
      </c>
      <c r="D25" s="209">
        <f t="shared" si="4"/>
        <v>19.889454672063366</v>
      </c>
      <c r="E25" s="26"/>
      <c r="F25" s="208"/>
      <c r="G25" s="208"/>
      <c r="I25" s="26"/>
      <c r="J25" s="26"/>
      <c r="K25" s="26"/>
      <c r="L25" s="26"/>
    </row>
    <row r="26" spans="1:12" s="5" customFormat="1" ht="21" customHeight="1" x14ac:dyDescent="0.3">
      <c r="A26" s="13" t="s">
        <v>21</v>
      </c>
      <c r="B26" s="205">
        <f t="shared" si="2"/>
        <v>16.026091518276932</v>
      </c>
      <c r="C26" s="209">
        <f t="shared" si="3"/>
        <v>17.289151157512485</v>
      </c>
      <c r="D26" s="209">
        <f t="shared" si="4"/>
        <v>14.512338425381904</v>
      </c>
      <c r="E26" s="26"/>
      <c r="F26" s="208"/>
      <c r="G26" s="208"/>
      <c r="I26" s="26"/>
      <c r="J26" s="26"/>
      <c r="K26" s="26"/>
      <c r="L26" s="26"/>
    </row>
    <row r="27" spans="1:12" s="5" customFormat="1" ht="21" customHeight="1" x14ac:dyDescent="0.3">
      <c r="A27" s="5" t="s">
        <v>22</v>
      </c>
      <c r="B27" s="205">
        <f t="shared" si="2"/>
        <v>18.425402607172199</v>
      </c>
      <c r="C27" s="209">
        <v>18.899999999999999</v>
      </c>
      <c r="D27" s="209">
        <f t="shared" si="4"/>
        <v>17.778648213430824</v>
      </c>
      <c r="E27" s="26"/>
      <c r="F27" s="208"/>
      <c r="G27" s="208"/>
      <c r="I27" s="26"/>
      <c r="J27" s="26"/>
      <c r="K27" s="26"/>
      <c r="L27" s="26"/>
    </row>
    <row r="28" spans="1:12" s="5" customFormat="1" ht="21" customHeight="1" x14ac:dyDescent="0.3">
      <c r="A28" s="13" t="s">
        <v>23</v>
      </c>
      <c r="B28" s="205">
        <f t="shared" si="2"/>
        <v>13.738629502420096</v>
      </c>
      <c r="C28" s="209">
        <f t="shared" si="3"/>
        <v>13.832047208352247</v>
      </c>
      <c r="D28" s="209">
        <f t="shared" si="4"/>
        <v>13.626670148409278</v>
      </c>
      <c r="E28" s="26"/>
      <c r="F28" s="208"/>
      <c r="G28" s="208"/>
      <c r="I28" s="26"/>
      <c r="J28" s="26"/>
      <c r="K28" s="26"/>
      <c r="L28" s="26"/>
    </row>
    <row r="29" spans="1:12" s="5" customFormat="1" ht="21" customHeight="1" x14ac:dyDescent="0.3">
      <c r="A29" s="13" t="s">
        <v>24</v>
      </c>
      <c r="B29" s="205">
        <f t="shared" si="2"/>
        <v>4.5848221797701649</v>
      </c>
      <c r="C29" s="209">
        <f t="shared" si="3"/>
        <v>4.9459827507943714</v>
      </c>
      <c r="D29" s="209">
        <f t="shared" si="4"/>
        <v>4.1519780650215434</v>
      </c>
      <c r="E29" s="26"/>
      <c r="F29" s="208"/>
      <c r="G29" s="208"/>
      <c r="I29" s="26"/>
      <c r="J29" s="26"/>
      <c r="K29" s="26"/>
      <c r="L29" s="26"/>
    </row>
    <row r="30" spans="1:12" s="5" customFormat="1" ht="21" customHeight="1" x14ac:dyDescent="0.3">
      <c r="A30" s="14" t="s">
        <v>25</v>
      </c>
      <c r="B30" s="205">
        <f t="shared" si="2"/>
        <v>0.10195092498193588</v>
      </c>
      <c r="C30" s="209">
        <f t="shared" si="3"/>
        <v>0.18701770313209262</v>
      </c>
      <c r="D30" s="155" t="s">
        <v>148</v>
      </c>
      <c r="E30" s="26"/>
      <c r="F30" s="208"/>
      <c r="G30" s="208"/>
      <c r="I30" s="26"/>
      <c r="J30" s="26"/>
      <c r="K30" s="26"/>
      <c r="L30" s="26"/>
    </row>
    <row r="31" spans="1:12" s="5" customFormat="1" ht="21" customHeight="1" x14ac:dyDescent="0.3">
      <c r="A31" s="5" t="s">
        <v>26</v>
      </c>
      <c r="B31" s="205">
        <v>24.3</v>
      </c>
      <c r="C31" s="209">
        <v>22.2</v>
      </c>
      <c r="D31" s="209">
        <f t="shared" si="4"/>
        <v>26.774600687644167</v>
      </c>
      <c r="E31" s="26"/>
      <c r="F31" s="208"/>
      <c r="G31" s="208"/>
      <c r="I31" s="26"/>
      <c r="J31" s="26"/>
      <c r="K31" s="26"/>
      <c r="L31" s="26"/>
    </row>
    <row r="32" spans="1:12" s="5" customFormat="1" ht="21" customHeight="1" x14ac:dyDescent="0.3">
      <c r="A32" s="14" t="s">
        <v>27</v>
      </c>
      <c r="B32" s="205">
        <f t="shared" si="2"/>
        <v>15.189698007502797</v>
      </c>
      <c r="C32" s="209">
        <f t="shared" si="3"/>
        <v>13.3781207444394</v>
      </c>
      <c r="D32" s="209">
        <f t="shared" si="4"/>
        <v>17.360839099969535</v>
      </c>
      <c r="E32" s="26"/>
      <c r="F32" s="208"/>
      <c r="G32" s="208"/>
      <c r="I32" s="26"/>
      <c r="J32" s="26"/>
      <c r="K32" s="26"/>
      <c r="L32" s="26"/>
    </row>
    <row r="33" spans="1:12" s="5" customFormat="1" ht="21" customHeight="1" x14ac:dyDescent="0.3">
      <c r="A33" s="14" t="s">
        <v>28</v>
      </c>
      <c r="B33" s="205">
        <f t="shared" si="2"/>
        <v>6.9019786397964937</v>
      </c>
      <c r="C33" s="209">
        <f t="shared" si="3"/>
        <v>8.1997276441216531</v>
      </c>
      <c r="D33" s="209">
        <f t="shared" si="4"/>
        <v>5.346650998824912</v>
      </c>
      <c r="E33" s="26"/>
      <c r="F33" s="208"/>
      <c r="G33" s="208"/>
      <c r="I33" s="26"/>
      <c r="J33" s="26"/>
      <c r="K33" s="26"/>
      <c r="L33" s="26"/>
    </row>
    <row r="34" spans="1:12" s="5" customFormat="1" ht="21" customHeight="1" x14ac:dyDescent="0.3">
      <c r="A34" s="14" t="s">
        <v>29</v>
      </c>
      <c r="B34" s="205">
        <f t="shared" si="2"/>
        <v>2.151857387482802</v>
      </c>
      <c r="C34" s="209">
        <f t="shared" si="3"/>
        <v>0.5537902859736723</v>
      </c>
      <c r="D34" s="209">
        <f t="shared" si="4"/>
        <v>4.0671105888497188</v>
      </c>
      <c r="E34" s="26"/>
      <c r="F34" s="208"/>
      <c r="G34" s="208"/>
      <c r="I34" s="26"/>
      <c r="J34" s="26"/>
      <c r="K34" s="26"/>
      <c r="L34" s="26"/>
    </row>
    <row r="35" spans="1:12" s="5" customFormat="1" ht="21" customHeight="1" x14ac:dyDescent="0.3">
      <c r="A35" s="5" t="s">
        <v>136</v>
      </c>
      <c r="B35" s="154" t="s">
        <v>148</v>
      </c>
      <c r="C35" s="155" t="s">
        <v>148</v>
      </c>
      <c r="D35" s="155" t="s">
        <v>148</v>
      </c>
      <c r="E35" s="26"/>
      <c r="F35" s="208"/>
      <c r="G35" s="208"/>
      <c r="I35" s="26"/>
      <c r="J35" s="26"/>
      <c r="K35" s="26"/>
      <c r="L35" s="26"/>
    </row>
    <row r="36" spans="1:12" s="5" customFormat="1" ht="21" customHeight="1" x14ac:dyDescent="0.3">
      <c r="A36" s="5" t="s">
        <v>31</v>
      </c>
      <c r="B36" s="205">
        <f t="shared" si="2"/>
        <v>4.3551851448593963E-2</v>
      </c>
      <c r="C36" s="209">
        <f t="shared" si="3"/>
        <v>7.9891057648660918E-2</v>
      </c>
      <c r="D36" s="155" t="s">
        <v>148</v>
      </c>
      <c r="E36" s="26"/>
      <c r="F36" s="208"/>
      <c r="G36" s="208"/>
      <c r="I36" s="26"/>
      <c r="J36" s="26"/>
      <c r="K36" s="26"/>
      <c r="L36" s="26"/>
    </row>
    <row r="37" spans="1:12" ht="3" customHeight="1" x14ac:dyDescent="0.3">
      <c r="A37" s="24"/>
      <c r="B37" s="234"/>
      <c r="C37" s="235" t="s">
        <v>60</v>
      </c>
      <c r="D37" s="236">
        <f t="shared" ref="D37" si="5">(D21/$D$6)*100</f>
        <v>0</v>
      </c>
    </row>
    <row r="38" spans="1:12" ht="18" customHeight="1" x14ac:dyDescent="0.3">
      <c r="A38" s="2" t="s">
        <v>151</v>
      </c>
      <c r="B38" s="38"/>
      <c r="C38" s="38"/>
      <c r="D38" s="38"/>
    </row>
    <row r="39" spans="1:12" ht="18" customHeight="1" x14ac:dyDescent="0.3">
      <c r="A39" s="2" t="s">
        <v>152</v>
      </c>
      <c r="B39" s="38"/>
      <c r="C39" s="38"/>
      <c r="D39" s="38"/>
    </row>
    <row r="40" spans="1:12" ht="21" customHeight="1" x14ac:dyDescent="0.35">
      <c r="A40" s="197" t="s">
        <v>150</v>
      </c>
      <c r="B40" s="4"/>
      <c r="C40" s="4"/>
      <c r="D40" s="206"/>
    </row>
    <row r="41" spans="1:12" ht="21" customHeight="1" x14ac:dyDescent="0.3">
      <c r="A41" s="197" t="s">
        <v>147</v>
      </c>
      <c r="D41" s="206"/>
    </row>
    <row r="42" spans="1:12" ht="21" customHeight="1" x14ac:dyDescent="0.25"/>
  </sheetData>
  <mergeCells count="2">
    <mergeCell ref="B5:D5"/>
    <mergeCell ref="B21:D21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6"/>
      <c r="E1" s="1"/>
      <c r="F1" s="1"/>
      <c r="G1" s="82">
        <v>33</v>
      </c>
    </row>
    <row r="2" spans="1:15" s="4" customFormat="1" ht="24" customHeight="1" x14ac:dyDescent="0.35">
      <c r="A2" s="23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17" t="s">
        <v>0</v>
      </c>
      <c r="B4" s="220">
        <v>2558</v>
      </c>
      <c r="C4" s="221"/>
      <c r="D4" s="222"/>
      <c r="E4" s="220">
        <v>2559</v>
      </c>
      <c r="F4" s="221"/>
      <c r="G4" s="221"/>
    </row>
    <row r="5" spans="1:15" ht="24" customHeight="1" x14ac:dyDescent="0.5">
      <c r="A5" s="218"/>
      <c r="B5" s="223" t="s">
        <v>142</v>
      </c>
      <c r="C5" s="221"/>
      <c r="D5" s="221"/>
      <c r="E5" s="221"/>
      <c r="F5" s="221"/>
      <c r="G5" s="221"/>
    </row>
    <row r="6" spans="1:15" s="35" customFormat="1" ht="24" customHeight="1" x14ac:dyDescent="0.25">
      <c r="A6" s="218"/>
      <c r="B6" s="53" t="s">
        <v>1</v>
      </c>
      <c r="C6" s="53" t="s">
        <v>2</v>
      </c>
      <c r="D6" s="53" t="s">
        <v>3</v>
      </c>
      <c r="E6" s="53" t="s">
        <v>1</v>
      </c>
      <c r="F6" s="53" t="s">
        <v>2</v>
      </c>
      <c r="G6" s="52" t="s">
        <v>3</v>
      </c>
    </row>
    <row r="7" spans="1:15" s="35" customFormat="1" ht="24" customHeight="1" x14ac:dyDescent="0.25">
      <c r="A7" s="219"/>
      <c r="B7" s="223" t="s">
        <v>4</v>
      </c>
      <c r="C7" s="224"/>
      <c r="D7" s="225"/>
      <c r="E7" s="52" t="s">
        <v>4</v>
      </c>
      <c r="F7" s="50"/>
      <c r="G7" s="50"/>
    </row>
    <row r="8" spans="1:15" ht="12" customHeight="1" x14ac:dyDescent="0.3">
      <c r="A8" s="54"/>
      <c r="B8" s="55"/>
      <c r="C8" s="56"/>
      <c r="D8" s="142"/>
      <c r="E8" s="57"/>
      <c r="F8" s="58"/>
      <c r="G8" s="143"/>
    </row>
    <row r="9" spans="1:15" s="5" customFormat="1" ht="24" customHeight="1" x14ac:dyDescent="0.3">
      <c r="A9" s="59" t="s">
        <v>6</v>
      </c>
      <c r="B9" s="186">
        <v>489472</v>
      </c>
      <c r="C9" s="187">
        <v>236324</v>
      </c>
      <c r="D9" s="188">
        <v>253148</v>
      </c>
      <c r="E9" s="58">
        <v>497839</v>
      </c>
      <c r="F9" s="58">
        <v>240205</v>
      </c>
      <c r="G9" s="157">
        <v>257634</v>
      </c>
      <c r="H9" s="48"/>
      <c r="I9" s="48"/>
      <c r="J9" s="164"/>
    </row>
    <row r="10" spans="1:15" s="5" customFormat="1" ht="24" customHeight="1" x14ac:dyDescent="0.3">
      <c r="A10" s="63" t="s">
        <v>7</v>
      </c>
      <c r="B10" s="182">
        <v>343720.34</v>
      </c>
      <c r="C10" s="183">
        <v>181660.53</v>
      </c>
      <c r="D10" s="189">
        <v>162059.81</v>
      </c>
      <c r="E10" s="156">
        <v>348680.76</v>
      </c>
      <c r="F10" s="156">
        <v>181392.97</v>
      </c>
      <c r="G10" s="158">
        <v>167287.79</v>
      </c>
      <c r="H10" s="49"/>
      <c r="I10" s="49"/>
      <c r="J10" s="160"/>
    </row>
    <row r="11" spans="1:15" s="5" customFormat="1" ht="24" customHeight="1" x14ac:dyDescent="0.35">
      <c r="A11" s="63" t="s">
        <v>8</v>
      </c>
      <c r="B11" s="182">
        <v>343720.34</v>
      </c>
      <c r="C11" s="183">
        <v>181660.53</v>
      </c>
      <c r="D11" s="189">
        <v>162059.81</v>
      </c>
      <c r="E11" s="156">
        <v>348524.11</v>
      </c>
      <c r="F11" s="156">
        <v>181322.22</v>
      </c>
      <c r="G11" s="158">
        <v>167201.89000000001</v>
      </c>
      <c r="H11" s="184">
        <v>57</v>
      </c>
      <c r="I11" s="184"/>
      <c r="J11" s="185"/>
      <c r="K11" s="4">
        <v>58</v>
      </c>
      <c r="L11" s="163">
        <f>SUM(L13-I13)</f>
        <v>-0.48205718867508252</v>
      </c>
      <c r="M11" s="163">
        <f>SUM(M13-J13)</f>
        <v>-0.97427699259049416</v>
      </c>
      <c r="O11" s="148">
        <f>SUM(B13-E13)</f>
        <v>2425.0100000000002</v>
      </c>
    </row>
    <row r="12" spans="1:15" s="5" customFormat="1" ht="24" customHeight="1" x14ac:dyDescent="0.4">
      <c r="A12" s="63" t="s">
        <v>9</v>
      </c>
      <c r="B12" s="182">
        <v>338741.09</v>
      </c>
      <c r="C12" s="183">
        <v>179248.79</v>
      </c>
      <c r="D12" s="189">
        <v>159492.29999999999</v>
      </c>
      <c r="E12" s="156">
        <v>345969.86</v>
      </c>
      <c r="F12" s="156">
        <v>179788.45</v>
      </c>
      <c r="G12" s="158">
        <v>166181.41</v>
      </c>
      <c r="H12" s="162">
        <f>SUM(E13-B13)</f>
        <v>-2425.0100000000002</v>
      </c>
      <c r="I12" s="167" t="s">
        <v>120</v>
      </c>
      <c r="J12" s="168" t="s">
        <v>121</v>
      </c>
      <c r="K12" s="169"/>
      <c r="L12" s="169" t="s">
        <v>120</v>
      </c>
      <c r="M12" s="169" t="s">
        <v>121</v>
      </c>
    </row>
    <row r="13" spans="1:15" s="5" customFormat="1" ht="24" customHeight="1" x14ac:dyDescent="0.45">
      <c r="A13" s="63" t="s">
        <v>10</v>
      </c>
      <c r="B13" s="182">
        <v>4979.25</v>
      </c>
      <c r="C13" s="183">
        <v>2411.7399999999998</v>
      </c>
      <c r="D13" s="190">
        <v>2567.5</v>
      </c>
      <c r="E13" s="156">
        <v>2554.2399999999998</v>
      </c>
      <c r="F13" s="156">
        <v>1533.77</v>
      </c>
      <c r="G13" s="159">
        <v>1020.48</v>
      </c>
      <c r="H13" s="173">
        <f t="shared" ref="H13:M13" si="0">SUM(B13*100)/B10</f>
        <v>1.4486340843256467</v>
      </c>
      <c r="I13" s="161">
        <f t="shared" si="0"/>
        <v>1.3276081491119727</v>
      </c>
      <c r="J13" s="161">
        <f t="shared" si="0"/>
        <v>1.5842916266531475</v>
      </c>
      <c r="K13" s="173">
        <f t="shared" si="0"/>
        <v>0.73254400386187057</v>
      </c>
      <c r="L13" s="161">
        <f t="shared" si="0"/>
        <v>0.84555096043689015</v>
      </c>
      <c r="M13" s="161">
        <f t="shared" si="0"/>
        <v>0.61001463406265333</v>
      </c>
    </row>
    <row r="14" spans="1:15" s="5" customFormat="1" ht="24" customHeight="1" x14ac:dyDescent="0.3">
      <c r="A14" s="63" t="s">
        <v>11</v>
      </c>
      <c r="B14" s="191" t="s">
        <v>60</v>
      </c>
      <c r="C14" s="192" t="s">
        <v>60</v>
      </c>
      <c r="D14" s="189" t="s">
        <v>60</v>
      </c>
      <c r="E14" s="156">
        <v>156.65</v>
      </c>
      <c r="F14" s="156">
        <v>70.75</v>
      </c>
      <c r="G14" s="158">
        <v>85.91</v>
      </c>
      <c r="H14" s="49"/>
      <c r="I14" s="170"/>
      <c r="J14" s="171"/>
      <c r="L14" s="163">
        <f>SUM(I13-L13)</f>
        <v>0.48205718867508252</v>
      </c>
    </row>
    <row r="15" spans="1:15" s="5" customFormat="1" ht="24" customHeight="1" x14ac:dyDescent="0.3">
      <c r="A15" s="63" t="s">
        <v>12</v>
      </c>
      <c r="B15" s="182">
        <v>145751.66</v>
      </c>
      <c r="C15" s="183">
        <v>54663.47</v>
      </c>
      <c r="D15" s="189">
        <v>91088.19</v>
      </c>
      <c r="E15" s="156">
        <v>149158.24</v>
      </c>
      <c r="F15" s="156">
        <v>58812.03</v>
      </c>
      <c r="G15" s="158">
        <v>90346.21</v>
      </c>
      <c r="H15" s="49"/>
      <c r="I15" s="49"/>
      <c r="J15" s="160"/>
    </row>
    <row r="16" spans="1:15" s="5" customFormat="1" ht="24" customHeight="1" x14ac:dyDescent="0.3">
      <c r="A16" s="63" t="s">
        <v>13</v>
      </c>
      <c r="B16" s="182">
        <v>47761.91</v>
      </c>
      <c r="C16" s="183">
        <v>2912.25</v>
      </c>
      <c r="D16" s="189">
        <v>44849.66</v>
      </c>
      <c r="E16" s="156">
        <v>39220.53</v>
      </c>
      <c r="F16" s="156">
        <v>3305.01</v>
      </c>
      <c r="G16" s="158">
        <v>35915.519999999997</v>
      </c>
      <c r="H16" s="49"/>
      <c r="I16" s="49"/>
      <c r="J16" s="160"/>
    </row>
    <row r="17" spans="1:10" s="5" customFormat="1" ht="24" customHeight="1" x14ac:dyDescent="0.3">
      <c r="A17" s="63" t="s">
        <v>14</v>
      </c>
      <c r="B17" s="182">
        <v>28156.6</v>
      </c>
      <c r="C17" s="183">
        <v>14302.82</v>
      </c>
      <c r="D17" s="189">
        <v>13853.78</v>
      </c>
      <c r="E17" s="156">
        <v>31632.43</v>
      </c>
      <c r="F17" s="156">
        <v>15914.26</v>
      </c>
      <c r="G17" s="158">
        <v>15718.17</v>
      </c>
      <c r="H17" s="49"/>
      <c r="I17" s="49"/>
      <c r="J17" s="160"/>
    </row>
    <row r="18" spans="1:10" s="5" customFormat="1" ht="24" customHeight="1" x14ac:dyDescent="0.3">
      <c r="A18" s="63" t="s">
        <v>15</v>
      </c>
      <c r="B18" s="182">
        <v>69833.149999999994</v>
      </c>
      <c r="C18" s="183">
        <v>37448.400000000001</v>
      </c>
      <c r="D18" s="189">
        <v>32384.75</v>
      </c>
      <c r="E18" s="156">
        <v>78305.279999999999</v>
      </c>
      <c r="F18" s="156">
        <v>39592.76</v>
      </c>
      <c r="G18" s="158">
        <v>38712.51</v>
      </c>
      <c r="H18" s="49"/>
      <c r="I18" s="49"/>
      <c r="J18" s="160"/>
    </row>
    <row r="19" spans="1:10" s="5" customFormat="1" ht="24" customHeight="1" x14ac:dyDescent="0.3">
      <c r="A19" s="59"/>
      <c r="B19" s="214" t="s">
        <v>16</v>
      </c>
      <c r="C19" s="215"/>
      <c r="D19" s="216"/>
      <c r="E19" s="214" t="s">
        <v>16</v>
      </c>
      <c r="F19" s="215"/>
      <c r="G19" s="215"/>
    </row>
    <row r="20" spans="1:10" s="5" customFormat="1" ht="12" customHeight="1" x14ac:dyDescent="0.3">
      <c r="A20" s="72"/>
      <c r="B20" s="73"/>
      <c r="C20" s="74"/>
      <c r="D20" s="75"/>
      <c r="E20" s="73"/>
      <c r="F20" s="74"/>
      <c r="G20" s="74"/>
    </row>
    <row r="21" spans="1:10" s="5" customFormat="1" ht="24" customHeight="1" x14ac:dyDescent="0.3">
      <c r="A21" s="59" t="s">
        <v>6</v>
      </c>
      <c r="B21" s="76">
        <v>100</v>
      </c>
      <c r="C21" s="77">
        <v>100</v>
      </c>
      <c r="D21" s="78">
        <v>100</v>
      </c>
      <c r="E21" s="76">
        <v>100</v>
      </c>
      <c r="F21" s="77">
        <v>100</v>
      </c>
      <c r="G21" s="77">
        <v>100</v>
      </c>
      <c r="H21" s="26"/>
      <c r="I21" s="26"/>
      <c r="J21" s="26"/>
    </row>
    <row r="22" spans="1:10" s="5" customFormat="1" ht="24" customHeight="1" x14ac:dyDescent="0.3">
      <c r="A22" s="63" t="s">
        <v>7</v>
      </c>
      <c r="B22" s="79">
        <f t="shared" ref="B22:G22" si="1">B10/B9*100</f>
        <v>70.222676680177827</v>
      </c>
      <c r="C22" s="80">
        <f t="shared" si="1"/>
        <v>76.86926846194207</v>
      </c>
      <c r="D22" s="81">
        <f t="shared" si="1"/>
        <v>64.01781171488615</v>
      </c>
      <c r="E22" s="79">
        <f t="shared" si="1"/>
        <v>70.03885995271564</v>
      </c>
      <c r="F22" s="80">
        <f t="shared" si="1"/>
        <v>75.515901001228116</v>
      </c>
      <c r="G22" s="80">
        <f t="shared" si="1"/>
        <v>64.932342004549099</v>
      </c>
      <c r="H22" s="26"/>
      <c r="I22" s="26"/>
      <c r="J22" s="26"/>
    </row>
    <row r="23" spans="1:10" s="5" customFormat="1" ht="24" customHeight="1" x14ac:dyDescent="0.3">
      <c r="A23" s="63" t="s">
        <v>8</v>
      </c>
      <c r="B23" s="79">
        <f t="shared" ref="B23:G23" si="2">B11/B9*100</f>
        <v>70.222676680177827</v>
      </c>
      <c r="C23" s="80">
        <f t="shared" si="2"/>
        <v>76.86926846194207</v>
      </c>
      <c r="D23" s="81">
        <f t="shared" si="2"/>
        <v>64.01781171488615</v>
      </c>
      <c r="E23" s="79">
        <f t="shared" si="2"/>
        <v>70.007393956680772</v>
      </c>
      <c r="F23" s="80">
        <f t="shared" si="2"/>
        <v>75.486446993193312</v>
      </c>
      <c r="G23" s="80">
        <f t="shared" si="2"/>
        <v>64.899000131970169</v>
      </c>
      <c r="H23" s="26"/>
      <c r="I23" s="26"/>
      <c r="J23" s="26"/>
    </row>
    <row r="24" spans="1:10" s="5" customFormat="1" ht="24" customHeight="1" x14ac:dyDescent="0.3">
      <c r="A24" s="63" t="s">
        <v>9</v>
      </c>
      <c r="B24" s="79">
        <f t="shared" ref="B24:G24" si="3">B12/B9*100</f>
        <v>69.205407050862974</v>
      </c>
      <c r="C24" s="80">
        <f t="shared" si="3"/>
        <v>75.848745789678588</v>
      </c>
      <c r="D24" s="81">
        <f t="shared" si="3"/>
        <v>63.00357893406229</v>
      </c>
      <c r="E24" s="79">
        <f t="shared" si="3"/>
        <v>69.494326479042428</v>
      </c>
      <c r="F24" s="80">
        <f t="shared" si="3"/>
        <v>74.84792156699487</v>
      </c>
      <c r="G24" s="80">
        <f t="shared" si="3"/>
        <v>64.502903343502808</v>
      </c>
      <c r="H24" s="26"/>
      <c r="I24" s="26"/>
      <c r="J24" s="26"/>
    </row>
    <row r="25" spans="1:10" s="5" customFormat="1" ht="24" customHeight="1" x14ac:dyDescent="0.3">
      <c r="A25" s="63" t="s">
        <v>10</v>
      </c>
      <c r="B25" s="79">
        <f t="shared" ref="B25:G25" si="4">B13/B9*100</f>
        <v>1.0172696293148535</v>
      </c>
      <c r="C25" s="80">
        <f t="shared" si="4"/>
        <v>1.0205226722635026</v>
      </c>
      <c r="D25" s="81">
        <f>D13/D9*100</f>
        <v>1.0142288305655189</v>
      </c>
      <c r="E25" s="79">
        <f t="shared" si="4"/>
        <v>0.51306546895683136</v>
      </c>
      <c r="F25" s="80">
        <f t="shared" si="4"/>
        <v>0.63852542619845543</v>
      </c>
      <c r="G25" s="80">
        <f t="shared" si="4"/>
        <v>0.39609678846736068</v>
      </c>
      <c r="H25" s="26"/>
      <c r="I25" s="26"/>
      <c r="J25" s="26"/>
    </row>
    <row r="26" spans="1:10" s="5" customFormat="1" ht="24" customHeight="1" x14ac:dyDescent="0.3">
      <c r="A26" s="63" t="s">
        <v>11</v>
      </c>
      <c r="B26" s="69" t="s">
        <v>60</v>
      </c>
      <c r="C26" s="69" t="s">
        <v>60</v>
      </c>
      <c r="D26" s="69" t="s">
        <v>60</v>
      </c>
      <c r="E26" s="79">
        <f>E14/E9*100</f>
        <v>3.1465996034862678E-2</v>
      </c>
      <c r="F26" s="80">
        <f>F14/F9*100</f>
        <v>2.9454008034803605E-2</v>
      </c>
      <c r="G26" s="80">
        <f>G14/G9*100</f>
        <v>3.334575405420092E-2</v>
      </c>
      <c r="H26" s="26"/>
      <c r="I26" s="26"/>
      <c r="J26" s="26"/>
    </row>
    <row r="27" spans="1:10" s="5" customFormat="1" ht="24" customHeight="1" x14ac:dyDescent="0.3">
      <c r="A27" s="63" t="s">
        <v>12</v>
      </c>
      <c r="B27" s="79">
        <f t="shared" ref="B27:G27" si="5">B15/B9*100</f>
        <v>29.777323319822173</v>
      </c>
      <c r="C27" s="80">
        <f t="shared" si="5"/>
        <v>23.130731538057923</v>
      </c>
      <c r="D27" s="81">
        <f t="shared" si="5"/>
        <v>35.98218828511385</v>
      </c>
      <c r="E27" s="79">
        <f t="shared" si="5"/>
        <v>29.961140047284363</v>
      </c>
      <c r="F27" s="80">
        <f t="shared" si="5"/>
        <v>24.484098998771884</v>
      </c>
      <c r="G27" s="80">
        <f t="shared" si="5"/>
        <v>35.067657995450915</v>
      </c>
      <c r="H27" s="26"/>
      <c r="I27" s="26"/>
      <c r="J27" s="26"/>
    </row>
    <row r="28" spans="1:10" s="5" customFormat="1" ht="24" customHeight="1" x14ac:dyDescent="0.3">
      <c r="A28" s="63" t="s">
        <v>13</v>
      </c>
      <c r="B28" s="79">
        <f t="shared" ref="B28:G28" si="6">B16/B9*100</f>
        <v>9.7578431452667367</v>
      </c>
      <c r="C28" s="80">
        <f t="shared" si="6"/>
        <v>1.2323124185440328</v>
      </c>
      <c r="D28" s="81">
        <f t="shared" si="6"/>
        <v>17.71677437704426</v>
      </c>
      <c r="E28" s="79">
        <f t="shared" si="6"/>
        <v>7.8781553875851422</v>
      </c>
      <c r="F28" s="80">
        <f t="shared" si="6"/>
        <v>1.3759122416269438</v>
      </c>
      <c r="G28" s="80">
        <f t="shared" si="6"/>
        <v>13.940520272945339</v>
      </c>
      <c r="H28" s="26"/>
      <c r="I28" s="26"/>
      <c r="J28" s="26"/>
    </row>
    <row r="29" spans="1:10" s="5" customFormat="1" ht="24" customHeight="1" x14ac:dyDescent="0.3">
      <c r="A29" s="63" t="s">
        <v>14</v>
      </c>
      <c r="B29" s="79">
        <f t="shared" ref="B29:G29" si="7">B17/B9*100</f>
        <v>5.7524434492677825</v>
      </c>
      <c r="C29" s="80">
        <f t="shared" si="7"/>
        <v>6.0522079856468238</v>
      </c>
      <c r="D29" s="81">
        <f t="shared" si="7"/>
        <v>5.4726010081059302</v>
      </c>
      <c r="E29" s="79">
        <f t="shared" si="7"/>
        <v>6.3539477622283513</v>
      </c>
      <c r="F29" s="80">
        <f t="shared" si="7"/>
        <v>6.625282571137153</v>
      </c>
      <c r="G29" s="80">
        <f t="shared" si="7"/>
        <v>6.1009688162276721</v>
      </c>
      <c r="H29" s="26"/>
      <c r="I29" s="26"/>
      <c r="J29" s="26"/>
    </row>
    <row r="30" spans="1:10" s="5" customFormat="1" ht="24" customHeight="1" x14ac:dyDescent="0.3">
      <c r="A30" s="63" t="s">
        <v>15</v>
      </c>
      <c r="B30" s="79">
        <f t="shared" ref="B30:G30" si="8">B18/B9*100</f>
        <v>14.267036725287655</v>
      </c>
      <c r="C30" s="80">
        <f t="shared" si="8"/>
        <v>15.846211133867063</v>
      </c>
      <c r="D30" s="81">
        <f t="shared" si="8"/>
        <v>12.792812899963657</v>
      </c>
      <c r="E30" s="79">
        <f t="shared" si="8"/>
        <v>15.729036897470868</v>
      </c>
      <c r="F30" s="80">
        <f t="shared" si="8"/>
        <v>16.482904186007787</v>
      </c>
      <c r="G30" s="80">
        <f t="shared" si="8"/>
        <v>15.02616502480263</v>
      </c>
      <c r="H30" s="26"/>
      <c r="I30" s="26"/>
      <c r="J30" s="26"/>
    </row>
    <row r="31" spans="1:10" s="5" customFormat="1" ht="12" customHeight="1" x14ac:dyDescent="0.3">
      <c r="A31" s="34"/>
      <c r="B31" s="33"/>
      <c r="C31" s="32"/>
      <c r="D31" s="41"/>
      <c r="E31" s="33"/>
      <c r="F31" s="32"/>
      <c r="G31" s="32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5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1">
        <v>34</v>
      </c>
      <c r="D1" s="20"/>
      <c r="G1" s="20"/>
    </row>
    <row r="2" spans="1:12" s="4" customFormat="1" ht="21" customHeight="1" x14ac:dyDescent="0.35">
      <c r="A2" s="16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6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7"/>
      <c r="B4" s="5"/>
      <c r="C4" s="5"/>
      <c r="D4" s="5"/>
      <c r="E4" s="5"/>
      <c r="F4" s="5"/>
      <c r="G4" s="5"/>
    </row>
    <row r="5" spans="1:12" s="4" customFormat="1" ht="21" customHeight="1" x14ac:dyDescent="0.35">
      <c r="A5" s="217" t="s">
        <v>17</v>
      </c>
      <c r="B5" s="220" t="s">
        <v>139</v>
      </c>
      <c r="C5" s="227"/>
      <c r="D5" s="228"/>
      <c r="E5" s="220" t="s">
        <v>140</v>
      </c>
      <c r="F5" s="227"/>
      <c r="G5" s="227"/>
    </row>
    <row r="6" spans="1:12" s="4" customFormat="1" ht="21" customHeight="1" x14ac:dyDescent="0.35">
      <c r="A6" s="219"/>
      <c r="B6" s="53" t="s">
        <v>1</v>
      </c>
      <c r="C6" s="53" t="s">
        <v>2</v>
      </c>
      <c r="D6" s="53" t="s">
        <v>3</v>
      </c>
      <c r="E6" s="53" t="s">
        <v>1</v>
      </c>
      <c r="F6" s="53" t="s">
        <v>2</v>
      </c>
      <c r="G6" s="52" t="s">
        <v>3</v>
      </c>
    </row>
    <row r="7" spans="1:12" ht="21" customHeight="1" x14ac:dyDescent="0.25">
      <c r="A7" s="175"/>
      <c r="B7" s="229" t="s">
        <v>4</v>
      </c>
      <c r="C7" s="230"/>
      <c r="D7" s="217"/>
      <c r="E7" s="229" t="s">
        <v>4</v>
      </c>
      <c r="F7" s="230"/>
      <c r="G7" s="230"/>
    </row>
    <row r="8" spans="1:12" ht="3" customHeight="1" x14ac:dyDescent="0.3">
      <c r="A8" s="59"/>
      <c r="B8" s="70"/>
      <c r="C8" s="71"/>
      <c r="D8" s="72"/>
      <c r="E8" s="70"/>
      <c r="F8" s="71"/>
      <c r="G8" s="71"/>
    </row>
    <row r="9" spans="1:12" s="5" customFormat="1" ht="20.25" customHeight="1" x14ac:dyDescent="0.3">
      <c r="A9" s="72" t="s">
        <v>5</v>
      </c>
      <c r="B9" s="186">
        <v>489472</v>
      </c>
      <c r="C9" s="187">
        <v>236324</v>
      </c>
      <c r="D9" s="188">
        <v>253148</v>
      </c>
      <c r="E9" s="60">
        <v>497839</v>
      </c>
      <c r="F9" s="61">
        <v>240205</v>
      </c>
      <c r="G9" s="61">
        <v>257634</v>
      </c>
      <c r="I9" s="156"/>
      <c r="J9" s="16"/>
    </row>
    <row r="10" spans="1:12" s="5" customFormat="1" ht="20.25" customHeight="1" x14ac:dyDescent="0.3">
      <c r="A10" s="84" t="s">
        <v>18</v>
      </c>
      <c r="B10" s="182">
        <v>16159.62</v>
      </c>
      <c r="C10" s="183">
        <v>5583.54</v>
      </c>
      <c r="D10" s="189">
        <v>10576.08</v>
      </c>
      <c r="E10" s="64">
        <v>11426</v>
      </c>
      <c r="F10" s="65">
        <v>4124.5</v>
      </c>
      <c r="G10" s="65">
        <v>7301.5</v>
      </c>
      <c r="I10" s="156"/>
      <c r="J10" s="58"/>
      <c r="K10" s="156"/>
      <c r="L10" s="156"/>
    </row>
    <row r="11" spans="1:12" s="5" customFormat="1" ht="20.25" customHeight="1" x14ac:dyDescent="0.3">
      <c r="A11" s="63" t="s">
        <v>19</v>
      </c>
      <c r="B11" s="182">
        <v>110210.17</v>
      </c>
      <c r="C11" s="183">
        <v>46717.89</v>
      </c>
      <c r="D11" s="189">
        <v>63492.27</v>
      </c>
      <c r="E11" s="64">
        <v>127605.07</v>
      </c>
      <c r="F11" s="65">
        <v>51365.9</v>
      </c>
      <c r="G11" s="65">
        <v>76239.17</v>
      </c>
      <c r="I11" s="156"/>
      <c r="J11" s="58"/>
      <c r="K11" s="156"/>
      <c r="L11" s="156"/>
    </row>
    <row r="12" spans="1:12" s="5" customFormat="1" ht="20.25" customHeight="1" x14ac:dyDescent="0.3">
      <c r="A12" s="85" t="s">
        <v>20</v>
      </c>
      <c r="B12" s="182">
        <v>93951.42</v>
      </c>
      <c r="C12" s="183">
        <v>46754.36</v>
      </c>
      <c r="D12" s="189">
        <v>47197.05</v>
      </c>
      <c r="E12" s="64">
        <v>92971.29</v>
      </c>
      <c r="F12" s="65">
        <v>46786.79</v>
      </c>
      <c r="G12" s="65">
        <v>46184.5</v>
      </c>
      <c r="I12" s="156"/>
      <c r="J12" s="58"/>
      <c r="K12" s="156"/>
      <c r="L12" s="156"/>
    </row>
    <row r="13" spans="1:12" s="5" customFormat="1" ht="20.25" customHeight="1" x14ac:dyDescent="0.3">
      <c r="A13" s="85" t="s">
        <v>21</v>
      </c>
      <c r="B13" s="182">
        <v>104888.12</v>
      </c>
      <c r="C13" s="183">
        <v>57690.26</v>
      </c>
      <c r="D13" s="189">
        <v>47197.86</v>
      </c>
      <c r="E13" s="64">
        <v>93365.67</v>
      </c>
      <c r="F13" s="65">
        <v>45338.96</v>
      </c>
      <c r="G13" s="65">
        <v>48026.71</v>
      </c>
      <c r="I13" s="156"/>
      <c r="J13" s="58"/>
      <c r="K13" s="156"/>
      <c r="L13" s="156"/>
    </row>
    <row r="14" spans="1:12" s="5" customFormat="1" ht="20.25" customHeight="1" x14ac:dyDescent="0.3">
      <c r="A14" s="38" t="s">
        <v>22</v>
      </c>
      <c r="B14" s="182">
        <v>99961.959999999992</v>
      </c>
      <c r="C14" s="183">
        <v>49534.09</v>
      </c>
      <c r="D14" s="189">
        <v>50427.86</v>
      </c>
      <c r="E14" s="64">
        <v>103322.88</v>
      </c>
      <c r="F14" s="65">
        <v>58167.07</v>
      </c>
      <c r="G14" s="65">
        <v>45155.82</v>
      </c>
      <c r="I14" s="156"/>
      <c r="J14" s="58"/>
      <c r="K14" s="156"/>
      <c r="L14" s="156"/>
    </row>
    <row r="15" spans="1:12" s="5" customFormat="1" ht="20.25" customHeight="1" x14ac:dyDescent="0.3">
      <c r="A15" s="85" t="s">
        <v>23</v>
      </c>
      <c r="B15" s="182">
        <v>82588.009999999995</v>
      </c>
      <c r="C15" s="183">
        <v>41233.42</v>
      </c>
      <c r="D15" s="189">
        <v>41354.58</v>
      </c>
      <c r="E15" s="64">
        <v>86301.6</v>
      </c>
      <c r="F15" s="65">
        <v>46851.85</v>
      </c>
      <c r="G15" s="65">
        <v>39449.75</v>
      </c>
      <c r="I15" s="156"/>
      <c r="J15" s="58"/>
      <c r="K15" s="156"/>
      <c r="L15" s="156"/>
    </row>
    <row r="16" spans="1:12" s="5" customFormat="1" ht="20.25" customHeight="1" x14ac:dyDescent="0.3">
      <c r="A16" s="85" t="s">
        <v>24</v>
      </c>
      <c r="B16" s="182">
        <v>17373.95</v>
      </c>
      <c r="C16" s="183">
        <v>8300.67</v>
      </c>
      <c r="D16" s="189">
        <v>9073.2800000000007</v>
      </c>
      <c r="E16" s="64">
        <v>17021.28</v>
      </c>
      <c r="F16" s="65">
        <v>11315.22</v>
      </c>
      <c r="G16" s="65">
        <v>5706.07</v>
      </c>
      <c r="I16" s="156"/>
      <c r="J16" s="58"/>
      <c r="K16" s="156"/>
      <c r="L16" s="156"/>
    </row>
    <row r="17" spans="1:12" s="5" customFormat="1" ht="20.25" customHeight="1" x14ac:dyDescent="0.3">
      <c r="A17" s="86" t="s">
        <v>25</v>
      </c>
      <c r="B17" s="191" t="s">
        <v>60</v>
      </c>
      <c r="C17" s="192" t="s">
        <v>60</v>
      </c>
      <c r="D17" s="190" t="s">
        <v>60</v>
      </c>
      <c r="E17" s="68" t="s">
        <v>60</v>
      </c>
      <c r="F17" s="69" t="s">
        <v>60</v>
      </c>
      <c r="G17" s="69" t="s">
        <v>60</v>
      </c>
      <c r="I17" s="156"/>
      <c r="J17" s="58"/>
      <c r="K17" s="156"/>
      <c r="L17" s="156"/>
    </row>
    <row r="18" spans="1:12" s="5" customFormat="1" ht="20.25" customHeight="1" x14ac:dyDescent="0.3">
      <c r="A18" s="63" t="s">
        <v>26</v>
      </c>
      <c r="B18" s="182">
        <v>64242.28</v>
      </c>
      <c r="C18" s="183">
        <v>30043.84</v>
      </c>
      <c r="D18" s="189">
        <v>34198.43</v>
      </c>
      <c r="E18" s="65">
        <v>68995</v>
      </c>
      <c r="F18" s="65">
        <v>34319.589999999997</v>
      </c>
      <c r="G18" s="65">
        <v>34674</v>
      </c>
      <c r="I18" s="156"/>
      <c r="J18" s="58"/>
      <c r="K18" s="156"/>
      <c r="L18" s="156"/>
    </row>
    <row r="19" spans="1:12" s="5" customFormat="1" ht="20.25" customHeight="1" x14ac:dyDescent="0.3">
      <c r="A19" s="86" t="s">
        <v>27</v>
      </c>
      <c r="B19" s="182">
        <v>23051.23</v>
      </c>
      <c r="C19" s="183">
        <v>9405.2999999999993</v>
      </c>
      <c r="D19" s="189">
        <v>13645.92</v>
      </c>
      <c r="E19" s="64">
        <v>19274.97</v>
      </c>
      <c r="F19" s="65">
        <v>7771.84</v>
      </c>
      <c r="G19" s="65">
        <v>11503.13</v>
      </c>
      <c r="I19" s="156"/>
      <c r="J19" s="58"/>
      <c r="K19" s="156"/>
      <c r="L19" s="156"/>
    </row>
    <row r="20" spans="1:12" s="5" customFormat="1" ht="20.25" customHeight="1" x14ac:dyDescent="0.3">
      <c r="A20" s="86" t="s">
        <v>28</v>
      </c>
      <c r="B20" s="182">
        <v>32735.86</v>
      </c>
      <c r="C20" s="183">
        <v>16809.34</v>
      </c>
      <c r="D20" s="189">
        <v>15926.52</v>
      </c>
      <c r="E20" s="64">
        <v>35535.75</v>
      </c>
      <c r="F20" s="65">
        <v>22003.52</v>
      </c>
      <c r="G20" s="65">
        <v>13532.24</v>
      </c>
      <c r="I20" s="156"/>
      <c r="J20" s="58"/>
      <c r="K20" s="156"/>
      <c r="L20" s="156"/>
    </row>
    <row r="21" spans="1:12" s="5" customFormat="1" ht="20.25" customHeight="1" x14ac:dyDescent="0.3">
      <c r="A21" s="86" t="s">
        <v>29</v>
      </c>
      <c r="B21" s="182">
        <v>8455.19</v>
      </c>
      <c r="C21" s="183">
        <v>3829.2</v>
      </c>
      <c r="D21" s="189">
        <v>4625.99</v>
      </c>
      <c r="E21" s="64">
        <v>14183.59</v>
      </c>
      <c r="F21" s="65">
        <v>4544.2299999999996</v>
      </c>
      <c r="G21" s="65">
        <v>9639.36</v>
      </c>
      <c r="I21" s="156"/>
      <c r="J21" s="58"/>
      <c r="K21" s="156"/>
      <c r="L21" s="156"/>
    </row>
    <row r="22" spans="1:12" s="5" customFormat="1" ht="20.25" customHeight="1" x14ac:dyDescent="0.3">
      <c r="A22" s="85" t="s">
        <v>30</v>
      </c>
      <c r="B22" s="182" t="s">
        <v>60</v>
      </c>
      <c r="C22" s="183" t="s">
        <v>60</v>
      </c>
      <c r="D22" s="189" t="s">
        <v>60</v>
      </c>
      <c r="E22" s="64" t="s">
        <v>60</v>
      </c>
      <c r="F22" s="65" t="s">
        <v>60</v>
      </c>
      <c r="G22" s="65" t="s">
        <v>60</v>
      </c>
      <c r="J22" s="58"/>
      <c r="K22" s="156"/>
      <c r="L22" s="156"/>
    </row>
    <row r="23" spans="1:12" s="5" customFormat="1" ht="20.25" customHeight="1" x14ac:dyDescent="0.3">
      <c r="A23" s="85" t="s">
        <v>31</v>
      </c>
      <c r="B23" s="182">
        <v>58.44</v>
      </c>
      <c r="C23" s="183" t="s">
        <v>60</v>
      </c>
      <c r="D23" s="190">
        <v>58.44</v>
      </c>
      <c r="E23" s="64">
        <v>153.77000000000001</v>
      </c>
      <c r="F23" s="65">
        <v>102.2</v>
      </c>
      <c r="G23" s="69">
        <v>51.57</v>
      </c>
    </row>
    <row r="24" spans="1:12" s="5" customFormat="1" ht="20.25" customHeight="1" x14ac:dyDescent="0.3">
      <c r="A24" s="59"/>
      <c r="B24" s="214" t="s">
        <v>16</v>
      </c>
      <c r="C24" s="215"/>
      <c r="D24" s="216"/>
      <c r="E24" s="214" t="s">
        <v>16</v>
      </c>
      <c r="F24" s="215"/>
      <c r="G24" s="215"/>
    </row>
    <row r="25" spans="1:12" s="5" customFormat="1" ht="20.25" customHeight="1" x14ac:dyDescent="0.3">
      <c r="A25" s="72" t="s">
        <v>5</v>
      </c>
      <c r="B25" s="76">
        <v>100</v>
      </c>
      <c r="C25" s="77">
        <v>100</v>
      </c>
      <c r="D25" s="78">
        <v>100</v>
      </c>
      <c r="E25" s="76">
        <v>100</v>
      </c>
      <c r="F25" s="77">
        <v>100</v>
      </c>
      <c r="G25" s="77">
        <v>100</v>
      </c>
    </row>
    <row r="26" spans="1:12" s="5" customFormat="1" ht="6.75" customHeight="1" x14ac:dyDescent="0.3">
      <c r="A26" s="72"/>
      <c r="B26" s="76"/>
      <c r="C26" s="77"/>
      <c r="D26" s="78"/>
      <c r="E26" s="76"/>
      <c r="F26" s="77"/>
      <c r="G26" s="77"/>
    </row>
    <row r="27" spans="1:12" s="5" customFormat="1" ht="20.25" customHeight="1" x14ac:dyDescent="0.3">
      <c r="A27" s="84" t="s">
        <v>18</v>
      </c>
      <c r="B27" s="87">
        <f t="shared" ref="B27:G27" si="0">B10/B9*100</f>
        <v>3.3014391017259412</v>
      </c>
      <c r="C27" s="88">
        <f t="shared" si="0"/>
        <v>2.3626631235084039</v>
      </c>
      <c r="D27" s="89">
        <f t="shared" si="0"/>
        <v>4.1778248297438658</v>
      </c>
      <c r="E27" s="87">
        <f t="shared" si="0"/>
        <v>2.2951195065071239</v>
      </c>
      <c r="F27" s="88">
        <f t="shared" si="0"/>
        <v>1.7170749984388334</v>
      </c>
      <c r="G27" s="88">
        <f t="shared" si="0"/>
        <v>2.8340591692090333</v>
      </c>
    </row>
    <row r="28" spans="1:12" s="5" customFormat="1" ht="20.25" customHeight="1" x14ac:dyDescent="0.3">
      <c r="A28" s="63" t="s">
        <v>19</v>
      </c>
      <c r="B28" s="87">
        <f t="shared" ref="B28:G28" si="1">B11/B9*100</f>
        <v>22.516133711427823</v>
      </c>
      <c r="C28" s="88">
        <f t="shared" si="1"/>
        <v>19.768576192007583</v>
      </c>
      <c r="D28" s="89">
        <f t="shared" si="1"/>
        <v>25.081086953086729</v>
      </c>
      <c r="E28" s="87">
        <f t="shared" si="1"/>
        <v>25.631794616331788</v>
      </c>
      <c r="F28" s="88">
        <f t="shared" si="1"/>
        <v>21.3841926687621</v>
      </c>
      <c r="G28" s="88">
        <f t="shared" si="1"/>
        <v>29.592045304579361</v>
      </c>
    </row>
    <row r="29" spans="1:12" s="5" customFormat="1" ht="20.25" customHeight="1" x14ac:dyDescent="0.3">
      <c r="A29" s="85" t="s">
        <v>20</v>
      </c>
      <c r="B29" s="87">
        <f t="shared" ref="B29:G29" si="2">B12/B9*100</f>
        <v>19.194442174424687</v>
      </c>
      <c r="C29" s="88">
        <f t="shared" si="2"/>
        <v>19.784008395253974</v>
      </c>
      <c r="D29" s="89">
        <f t="shared" si="2"/>
        <v>18.644054071136253</v>
      </c>
      <c r="E29" s="87">
        <f t="shared" si="2"/>
        <v>18.674971225637201</v>
      </c>
      <c r="F29" s="88">
        <f t="shared" si="2"/>
        <v>19.477858495868112</v>
      </c>
      <c r="G29" s="88">
        <f t="shared" si="2"/>
        <v>17.926399465909</v>
      </c>
    </row>
    <row r="30" spans="1:12" s="5" customFormat="1" ht="20.25" customHeight="1" x14ac:dyDescent="0.3">
      <c r="A30" s="85" t="s">
        <v>21</v>
      </c>
      <c r="B30" s="87">
        <f t="shared" ref="B30:G30" si="3">B13/B9*100</f>
        <v>21.42882943253138</v>
      </c>
      <c r="C30" s="88">
        <f t="shared" si="3"/>
        <v>24.411511314974359</v>
      </c>
      <c r="D30" s="89">
        <f t="shared" si="3"/>
        <v>18.644374042062349</v>
      </c>
      <c r="E30" s="87">
        <f t="shared" si="3"/>
        <v>18.754189607483543</v>
      </c>
      <c r="F30" s="88">
        <f t="shared" si="3"/>
        <v>18.875110842821758</v>
      </c>
      <c r="G30" s="88">
        <f t="shared" si="3"/>
        <v>18.641448721830191</v>
      </c>
    </row>
    <row r="31" spans="1:12" s="5" customFormat="1" ht="20.25" customHeight="1" x14ac:dyDescent="0.3">
      <c r="A31" s="63" t="s">
        <v>22</v>
      </c>
      <c r="B31" s="87">
        <f t="shared" ref="B31:G31" si="4">B14/B9*100</f>
        <v>20.42240618462343</v>
      </c>
      <c r="C31" s="88">
        <f t="shared" si="4"/>
        <v>20.960245256512245</v>
      </c>
      <c r="D31" s="89">
        <f t="shared" si="4"/>
        <v>19.920307488109724</v>
      </c>
      <c r="E31" s="87">
        <v>20.7</v>
      </c>
      <c r="F31" s="88">
        <f t="shared" si="4"/>
        <v>24.215595012593411</v>
      </c>
      <c r="G31" s="88">
        <f t="shared" si="4"/>
        <v>17.527119867719325</v>
      </c>
    </row>
    <row r="32" spans="1:12" s="5" customFormat="1" ht="20.25" customHeight="1" x14ac:dyDescent="0.3">
      <c r="A32" s="85" t="s">
        <v>23</v>
      </c>
      <c r="B32" s="87">
        <f t="shared" ref="B32:G32" si="5">B15/B9*100</f>
        <v>16.87287730452406</v>
      </c>
      <c r="C32" s="88">
        <f t="shared" si="5"/>
        <v>17.447834329141347</v>
      </c>
      <c r="D32" s="89">
        <f t="shared" si="5"/>
        <v>16.336127482737371</v>
      </c>
      <c r="E32" s="87">
        <f t="shared" si="5"/>
        <v>17.335242919899805</v>
      </c>
      <c r="F32" s="88">
        <f t="shared" si="5"/>
        <v>19.504943693928105</v>
      </c>
      <c r="G32" s="88">
        <f t="shared" si="5"/>
        <v>15.312322907690756</v>
      </c>
    </row>
    <row r="33" spans="1:7" s="5" customFormat="1" ht="20.25" customHeight="1" x14ac:dyDescent="0.3">
      <c r="A33" s="85" t="s">
        <v>24</v>
      </c>
      <c r="B33" s="87">
        <f t="shared" ref="B33:G33" si="6">B16/B9*100</f>
        <v>3.5495288800993721</v>
      </c>
      <c r="C33" s="88">
        <f t="shared" si="6"/>
        <v>3.5124109273708974</v>
      </c>
      <c r="D33" s="89">
        <f t="shared" si="6"/>
        <v>3.5841800053723518</v>
      </c>
      <c r="E33" s="87">
        <f t="shared" si="6"/>
        <v>3.4190330608891628</v>
      </c>
      <c r="F33" s="88">
        <f t="shared" si="6"/>
        <v>4.7106513186653061</v>
      </c>
      <c r="G33" s="88">
        <f t="shared" si="6"/>
        <v>2.2147969600285675</v>
      </c>
    </row>
    <row r="34" spans="1:7" s="5" customFormat="1" ht="20.25" customHeight="1" x14ac:dyDescent="0.3">
      <c r="A34" s="86" t="s">
        <v>25</v>
      </c>
      <c r="B34" s="90" t="s">
        <v>60</v>
      </c>
      <c r="C34" s="91" t="s">
        <v>60</v>
      </c>
      <c r="D34" s="92" t="s">
        <v>60</v>
      </c>
      <c r="E34" s="79" t="s">
        <v>60</v>
      </c>
      <c r="F34" s="80" t="s">
        <v>60</v>
      </c>
      <c r="G34" s="80" t="s">
        <v>60</v>
      </c>
    </row>
    <row r="35" spans="1:7" s="5" customFormat="1" ht="20.25" customHeight="1" x14ac:dyDescent="0.3">
      <c r="A35" s="63" t="s">
        <v>26</v>
      </c>
      <c r="B35" s="87">
        <f t="shared" ref="B35:G35" si="7">B18/B9*100</f>
        <v>13.124812042364017</v>
      </c>
      <c r="C35" s="88">
        <f t="shared" si="7"/>
        <v>12.712987254785801</v>
      </c>
      <c r="D35" s="89">
        <f t="shared" si="7"/>
        <v>13.509263355823469</v>
      </c>
      <c r="E35" s="87">
        <v>13.8</v>
      </c>
      <c r="F35" s="88">
        <f t="shared" si="7"/>
        <v>14.287625153514705</v>
      </c>
      <c r="G35" s="88">
        <f t="shared" si="7"/>
        <v>13.45862735508512</v>
      </c>
    </row>
    <row r="36" spans="1:7" s="5" customFormat="1" ht="20.25" customHeight="1" x14ac:dyDescent="0.3">
      <c r="A36" s="86" t="s">
        <v>27</v>
      </c>
      <c r="B36" s="87">
        <f t="shared" ref="B36:G36" si="8">B19/B9*100</f>
        <v>4.7094072796809625</v>
      </c>
      <c r="C36" s="88">
        <f t="shared" si="8"/>
        <v>3.9798327719571431</v>
      </c>
      <c r="D36" s="89">
        <f t="shared" si="8"/>
        <v>5.3904909381073525</v>
      </c>
      <c r="E36" s="87">
        <f t="shared" si="8"/>
        <v>3.8717276067162278</v>
      </c>
      <c r="F36" s="88">
        <f t="shared" si="8"/>
        <v>3.2355030078474636</v>
      </c>
      <c r="G36" s="88">
        <f t="shared" si="8"/>
        <v>4.4649114635490657</v>
      </c>
    </row>
    <row r="37" spans="1:7" s="5" customFormat="1" ht="20.25" customHeight="1" x14ac:dyDescent="0.3">
      <c r="A37" s="86" t="s">
        <v>28</v>
      </c>
      <c r="B37" s="87">
        <f t="shared" ref="B37:G37" si="9">B20/B9*100</f>
        <v>6.6879944103033466</v>
      </c>
      <c r="C37" s="88">
        <f t="shared" si="9"/>
        <v>7.1128366141399102</v>
      </c>
      <c r="D37" s="89">
        <f t="shared" si="9"/>
        <v>6.291386856700429</v>
      </c>
      <c r="E37" s="87">
        <f t="shared" si="9"/>
        <v>7.1380004378925719</v>
      </c>
      <c r="F37" s="88">
        <f t="shared" si="9"/>
        <v>9.1603089028121811</v>
      </c>
      <c r="G37" s="88">
        <f t="shared" si="9"/>
        <v>5.2525054922875087</v>
      </c>
    </row>
    <row r="38" spans="1:7" s="5" customFormat="1" ht="20.25" customHeight="1" x14ac:dyDescent="0.3">
      <c r="A38" s="86" t="s">
        <v>29</v>
      </c>
      <c r="B38" s="87">
        <f t="shared" ref="B38:G40" si="10">B21/B9*100</f>
        <v>1.7274103523797071</v>
      </c>
      <c r="C38" s="88">
        <f t="shared" si="10"/>
        <v>1.6203178686887494</v>
      </c>
      <c r="D38" s="89">
        <f t="shared" si="10"/>
        <v>1.8273855610156904</v>
      </c>
      <c r="E38" s="87">
        <f t="shared" si="10"/>
        <v>2.8490315142043912</v>
      </c>
      <c r="F38" s="88">
        <f t="shared" si="10"/>
        <v>1.8918132428550611</v>
      </c>
      <c r="G38" s="88">
        <f t="shared" si="10"/>
        <v>3.7414937469433385</v>
      </c>
    </row>
    <row r="39" spans="1:7" s="5" customFormat="1" ht="20.25" customHeight="1" x14ac:dyDescent="0.3">
      <c r="A39" s="85" t="s">
        <v>30</v>
      </c>
      <c r="B39" s="90" t="s">
        <v>60</v>
      </c>
      <c r="C39" s="91" t="s">
        <v>60</v>
      </c>
      <c r="D39" s="92" t="s">
        <v>60</v>
      </c>
      <c r="E39" s="90" t="s">
        <v>60</v>
      </c>
      <c r="F39" s="91" t="s">
        <v>60</v>
      </c>
      <c r="G39" s="91" t="s">
        <v>60</v>
      </c>
    </row>
    <row r="40" spans="1:7" s="5" customFormat="1" ht="20.25" customHeight="1" x14ac:dyDescent="0.3">
      <c r="A40" s="85" t="s">
        <v>31</v>
      </c>
      <c r="B40" s="90">
        <f>B23/B9*100</f>
        <v>1.1939395920502091E-2</v>
      </c>
      <c r="C40" s="91" t="s">
        <v>60</v>
      </c>
      <c r="D40" s="92">
        <f>D23/D9*100</f>
        <v>2.3085309779259561E-2</v>
      </c>
      <c r="E40" s="90">
        <f t="shared" si="10"/>
        <v>0.12050461631344271</v>
      </c>
      <c r="F40" s="91">
        <f t="shared" si="10"/>
        <v>0.19896468279539539</v>
      </c>
      <c r="G40" s="91">
        <f t="shared" si="10"/>
        <v>6.76423943230232E-2</v>
      </c>
    </row>
    <row r="41" spans="1:7" ht="12" customHeight="1" x14ac:dyDescent="0.3">
      <c r="A41" s="93"/>
      <c r="B41" s="94"/>
      <c r="C41" s="95"/>
      <c r="D41" s="96"/>
      <c r="E41" s="94"/>
      <c r="F41" s="95"/>
      <c r="G41" s="95"/>
    </row>
    <row r="42" spans="1:7" ht="20.25" customHeight="1" x14ac:dyDescent="0.3">
      <c r="A42" s="226"/>
      <c r="B42" s="226"/>
      <c r="C42" s="226"/>
      <c r="D42" s="226"/>
      <c r="E42" s="97"/>
      <c r="F42" s="97"/>
      <c r="G42" s="97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3" t="s">
        <v>108</v>
      </c>
    </row>
    <row r="3" spans="1:14" s="4" customFormat="1" ht="21" customHeight="1" x14ac:dyDescent="0.35">
      <c r="A3" s="23" t="s">
        <v>143</v>
      </c>
    </row>
    <row r="4" spans="1:14" s="4" customFormat="1" ht="3" customHeight="1" x14ac:dyDescent="0.35">
      <c r="A4" s="23"/>
    </row>
    <row r="5" spans="1:14" s="4" customFormat="1" ht="21" customHeight="1" x14ac:dyDescent="0.35">
      <c r="A5" s="230" t="s">
        <v>32</v>
      </c>
      <c r="B5" s="83">
        <v>2558</v>
      </c>
      <c r="C5" s="83">
        <v>2559</v>
      </c>
    </row>
    <row r="6" spans="1:14" s="4" customFormat="1" ht="21" customHeight="1" x14ac:dyDescent="0.35">
      <c r="A6" s="232"/>
      <c r="B6" s="223" t="s">
        <v>142</v>
      </c>
      <c r="C6" s="224"/>
      <c r="I6" s="79">
        <f>SUM(I8*100)/B10</f>
        <v>18.08363431787977</v>
      </c>
      <c r="J6" s="79">
        <f>SUM(J8*100)/C10</f>
        <v>14.431254213878631</v>
      </c>
      <c r="K6" s="80">
        <f>SUM(J6-I6)</f>
        <v>-3.6523801040011392</v>
      </c>
      <c r="L6" s="149">
        <f>SUM(B32,B33,B35,B36,B38,B42,B44,B46,B47)</f>
        <v>81.91636568212023</v>
      </c>
      <c r="M6" s="149">
        <f>SUM(C32,C33,C35,C36,C38,C42,C44,C46,C47)</f>
        <v>85.568745786121355</v>
      </c>
      <c r="N6" s="149">
        <f>SUM(M6-L6)</f>
        <v>3.652380104001125</v>
      </c>
    </row>
    <row r="7" spans="1:14" s="4" customFormat="1" ht="21" customHeight="1" x14ac:dyDescent="0.35">
      <c r="A7" s="232"/>
      <c r="B7" s="106" t="s">
        <v>1</v>
      </c>
      <c r="C7" s="106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33"/>
      <c r="B8" s="83" t="s">
        <v>4</v>
      </c>
      <c r="C8" s="106" t="s">
        <v>4</v>
      </c>
      <c r="I8" s="64">
        <f>B20</f>
        <v>61256.7</v>
      </c>
      <c r="J8" s="64">
        <f>C20</f>
        <v>49927.79</v>
      </c>
      <c r="K8" s="65">
        <f>SUM(J8-I8)</f>
        <v>-11328.909999999996</v>
      </c>
      <c r="L8" s="148">
        <f>SUM(B12,B13,B15,B16,B18,B22,B24,B26)</f>
        <v>277484.39</v>
      </c>
      <c r="M8" s="148">
        <f>SUM(C12,C13,C15,C16,C18,C22,C24,C26)</f>
        <v>295579.75</v>
      </c>
      <c r="N8" s="148">
        <f>SUM(M8-L8)</f>
        <v>18095.359999999986</v>
      </c>
    </row>
    <row r="9" spans="1:14" s="5" customFormat="1" ht="3" customHeight="1" x14ac:dyDescent="0.3">
      <c r="A9" s="25"/>
      <c r="B9" s="107"/>
      <c r="C9" s="107"/>
    </row>
    <row r="10" spans="1:14" s="5" customFormat="1" ht="17.25" customHeight="1" x14ac:dyDescent="0.3">
      <c r="A10" s="71" t="s">
        <v>5</v>
      </c>
      <c r="B10" s="60">
        <v>338741.09</v>
      </c>
      <c r="C10" s="60">
        <v>345969.86</v>
      </c>
      <c r="E10" s="148">
        <f>SUM(C10-B10)</f>
        <v>7228.7699999999604</v>
      </c>
      <c r="F10" s="148"/>
      <c r="G10" s="149">
        <f>SUM(B10/1000)</f>
        <v>338.74109000000004</v>
      </c>
      <c r="H10" s="149">
        <f>SUM(C10/1000)</f>
        <v>345.96985999999998</v>
      </c>
    </row>
    <row r="11" spans="1:14" s="5" customFormat="1" ht="17.25" customHeight="1" x14ac:dyDescent="0.3">
      <c r="A11" s="108" t="s">
        <v>33</v>
      </c>
      <c r="B11" s="64"/>
      <c r="C11" s="64"/>
      <c r="E11" s="148"/>
      <c r="F11" s="148"/>
      <c r="G11" s="149"/>
      <c r="H11" s="149"/>
      <c r="I11" s="155"/>
      <c r="J11" s="155"/>
      <c r="K11" s="155"/>
      <c r="L11" s="148">
        <f>SUM(B10-B20)</f>
        <v>277484.39</v>
      </c>
      <c r="M11" s="148">
        <f>SUM(C10-C20)</f>
        <v>296042.07</v>
      </c>
    </row>
    <row r="12" spans="1:14" s="5" customFormat="1" ht="17.25" customHeight="1" x14ac:dyDescent="0.3">
      <c r="A12" s="109" t="s">
        <v>61</v>
      </c>
      <c r="B12" s="64">
        <v>10477.09</v>
      </c>
      <c r="C12" s="64">
        <v>8690.2900000000009</v>
      </c>
      <c r="E12" s="148">
        <f>SUM(C12-B12)</f>
        <v>-1786.7999999999993</v>
      </c>
      <c r="F12" s="148"/>
      <c r="G12" s="149">
        <f t="shared" ref="G12:G27" si="0">SUM(B12/1000)</f>
        <v>10.47709</v>
      </c>
      <c r="H12" s="149">
        <f t="shared" ref="H12:H27" si="1">SUM(C12/1000)</f>
        <v>8.690290000000001</v>
      </c>
      <c r="I12" s="155"/>
      <c r="J12" s="155"/>
      <c r="K12" s="155"/>
    </row>
    <row r="13" spans="1:14" s="5" customFormat="1" ht="17.25" customHeight="1" x14ac:dyDescent="0.3">
      <c r="A13" s="103" t="s">
        <v>34</v>
      </c>
      <c r="B13" s="64">
        <v>14862.91</v>
      </c>
      <c r="C13" s="64">
        <v>19041.63</v>
      </c>
      <c r="E13" s="148">
        <f t="shared" ref="E13:E47" si="2">SUM(C13-B13)</f>
        <v>4178.7200000000012</v>
      </c>
      <c r="F13" s="148"/>
      <c r="G13" s="149">
        <f t="shared" si="0"/>
        <v>14.862909999999999</v>
      </c>
      <c r="H13" s="149">
        <f t="shared" si="1"/>
        <v>19.041630000000001</v>
      </c>
      <c r="I13" s="155"/>
      <c r="J13" s="155"/>
      <c r="K13" s="155"/>
    </row>
    <row r="14" spans="1:14" s="5" customFormat="1" ht="17.25" customHeight="1" x14ac:dyDescent="0.3">
      <c r="A14" s="108" t="s">
        <v>35</v>
      </c>
      <c r="B14" s="64"/>
      <c r="C14" s="64"/>
      <c r="E14" s="148">
        <f t="shared" si="2"/>
        <v>0</v>
      </c>
      <c r="F14" s="148"/>
      <c r="G14" s="149"/>
      <c r="H14" s="149"/>
      <c r="I14" s="155"/>
      <c r="J14" s="155"/>
      <c r="K14" s="155"/>
    </row>
    <row r="15" spans="1:14" s="5" customFormat="1" ht="17.25" customHeight="1" x14ac:dyDescent="0.3">
      <c r="A15" s="108" t="s">
        <v>62</v>
      </c>
      <c r="B15" s="64">
        <v>12399.24</v>
      </c>
      <c r="C15" s="64">
        <v>12291.73</v>
      </c>
      <c r="E15" s="148">
        <f t="shared" si="2"/>
        <v>-107.51000000000022</v>
      </c>
      <c r="F15" s="148"/>
      <c r="G15" s="149">
        <f t="shared" si="0"/>
        <v>12.399239999999999</v>
      </c>
      <c r="H15" s="149">
        <f t="shared" si="1"/>
        <v>12.291729999999999</v>
      </c>
      <c r="I15" s="155"/>
      <c r="J15" s="155"/>
      <c r="K15" s="155"/>
    </row>
    <row r="16" spans="1:14" s="5" customFormat="1" ht="17.25" customHeight="1" x14ac:dyDescent="0.3">
      <c r="A16" s="103" t="s">
        <v>36</v>
      </c>
      <c r="B16" s="64">
        <v>11838.57</v>
      </c>
      <c r="C16" s="64">
        <v>7436.92</v>
      </c>
      <c r="E16" s="148">
        <f t="shared" si="2"/>
        <v>-4401.6499999999996</v>
      </c>
      <c r="F16" s="148"/>
      <c r="G16" s="149">
        <f t="shared" si="0"/>
        <v>11.838569999999999</v>
      </c>
      <c r="H16" s="149">
        <f t="shared" si="1"/>
        <v>7.4369199999999998</v>
      </c>
      <c r="I16" s="155"/>
      <c r="J16" s="155"/>
      <c r="K16" s="155"/>
    </row>
    <row r="17" spans="1:13" s="5" customFormat="1" ht="17.25" customHeight="1" x14ac:dyDescent="0.3">
      <c r="A17" s="108" t="s">
        <v>114</v>
      </c>
      <c r="B17" s="64"/>
      <c r="C17" s="172"/>
      <c r="E17" s="148">
        <f t="shared" si="2"/>
        <v>0</v>
      </c>
      <c r="F17" s="148"/>
      <c r="G17" s="149"/>
      <c r="H17" s="149"/>
      <c r="I17" s="155" t="s">
        <v>129</v>
      </c>
      <c r="J17" s="155" t="s">
        <v>130</v>
      </c>
      <c r="K17" s="155" t="s">
        <v>128</v>
      </c>
    </row>
    <row r="18" spans="1:13" s="5" customFormat="1" ht="17.25" customHeight="1" x14ac:dyDescent="0.3">
      <c r="A18" s="103" t="s">
        <v>113</v>
      </c>
      <c r="B18" s="64">
        <v>74635.56</v>
      </c>
      <c r="C18" s="177">
        <v>71881.990000000005</v>
      </c>
      <c r="E18" s="148">
        <f t="shared" si="2"/>
        <v>-2753.5699999999924</v>
      </c>
      <c r="F18" s="148"/>
      <c r="G18" s="166">
        <f t="shared" si="0"/>
        <v>74.635559999999998</v>
      </c>
      <c r="H18" s="166">
        <f t="shared" si="1"/>
        <v>71.881990000000002</v>
      </c>
      <c r="I18" s="155">
        <f>SUM(B12,B13,B15,B16,B27)</f>
        <v>49577.81</v>
      </c>
      <c r="J18" s="155">
        <f>SUM(C12,C13,C15,C16,C27)</f>
        <v>47922.89</v>
      </c>
      <c r="K18" s="155">
        <f>SUM(J18-I18)</f>
        <v>-1654.9199999999983</v>
      </c>
      <c r="M18" s="149">
        <f>SUM(H18-G18)</f>
        <v>-2.7535699999999963</v>
      </c>
    </row>
    <row r="19" spans="1:13" s="5" customFormat="1" ht="17.25" customHeight="1" x14ac:dyDescent="0.3">
      <c r="A19" s="108" t="s">
        <v>37</v>
      </c>
      <c r="B19" s="64"/>
      <c r="C19" s="178"/>
      <c r="E19" s="148">
        <f t="shared" si="2"/>
        <v>0</v>
      </c>
      <c r="F19" s="148"/>
      <c r="G19" s="149"/>
      <c r="H19" s="149"/>
      <c r="I19" s="155"/>
      <c r="J19" s="155"/>
      <c r="K19" s="155"/>
      <c r="M19" s="149"/>
    </row>
    <row r="20" spans="1:13" s="5" customFormat="1" ht="17.25" customHeight="1" x14ac:dyDescent="0.3">
      <c r="A20" s="108" t="s">
        <v>63</v>
      </c>
      <c r="B20" s="64">
        <v>61256.7</v>
      </c>
      <c r="C20" s="177">
        <v>49927.79</v>
      </c>
      <c r="E20" s="148">
        <f>SUM(C20-B20)</f>
        <v>-11328.909999999996</v>
      </c>
      <c r="F20" s="148"/>
      <c r="G20" s="166">
        <f t="shared" si="0"/>
        <v>61.256699999999995</v>
      </c>
      <c r="H20" s="166">
        <f t="shared" si="1"/>
        <v>49.927790000000002</v>
      </c>
      <c r="I20" s="194">
        <f>SUM(I18/1000)</f>
        <v>49.577809999999999</v>
      </c>
      <c r="J20" s="194">
        <f>SUM(J18/1000)</f>
        <v>47.922890000000002</v>
      </c>
      <c r="K20" s="155"/>
      <c r="L20" s="149"/>
      <c r="M20" s="149">
        <f t="shared" ref="M20:M26" si="3">SUM(H20-G20)</f>
        <v>-11.328909999999993</v>
      </c>
    </row>
    <row r="21" spans="1:13" s="5" customFormat="1" ht="17.25" customHeight="1" x14ac:dyDescent="0.3">
      <c r="A21" s="108" t="s">
        <v>38</v>
      </c>
      <c r="B21" s="64"/>
      <c r="C21" s="178"/>
      <c r="E21" s="148">
        <f t="shared" si="2"/>
        <v>0</v>
      </c>
      <c r="F21" s="148"/>
      <c r="G21" s="149"/>
      <c r="H21" s="149"/>
      <c r="I21" s="155"/>
      <c r="J21" s="155"/>
      <c r="K21" s="155"/>
      <c r="M21" s="149"/>
    </row>
    <row r="22" spans="1:13" s="5" customFormat="1" ht="17.25" customHeight="1" x14ac:dyDescent="0.3">
      <c r="A22" s="108" t="s">
        <v>64</v>
      </c>
      <c r="B22" s="64">
        <v>31508.91</v>
      </c>
      <c r="C22" s="177">
        <v>45917.8</v>
      </c>
      <c r="E22" s="148">
        <f t="shared" si="2"/>
        <v>14408.890000000003</v>
      </c>
      <c r="F22" s="148"/>
      <c r="G22" s="166">
        <f t="shared" si="0"/>
        <v>31.50891</v>
      </c>
      <c r="H22" s="166">
        <f t="shared" si="1"/>
        <v>45.9178</v>
      </c>
      <c r="M22" s="149">
        <f t="shared" si="3"/>
        <v>14.40889</v>
      </c>
    </row>
    <row r="23" spans="1:13" s="5" customFormat="1" ht="17.25" customHeight="1" x14ac:dyDescent="0.3">
      <c r="A23" s="108" t="s">
        <v>39</v>
      </c>
      <c r="B23" s="64"/>
      <c r="C23" s="178"/>
      <c r="E23" s="148">
        <f t="shared" si="2"/>
        <v>0</v>
      </c>
      <c r="F23" s="148"/>
      <c r="G23" s="149"/>
      <c r="H23" s="149"/>
      <c r="M23" s="149"/>
    </row>
    <row r="24" spans="1:13" s="5" customFormat="1" ht="17.25" customHeight="1" x14ac:dyDescent="0.3">
      <c r="A24" s="108" t="s">
        <v>67</v>
      </c>
      <c r="B24" s="64">
        <v>75470.17</v>
      </c>
      <c r="C24" s="177">
        <v>81061.679999999993</v>
      </c>
      <c r="E24" s="148">
        <f t="shared" si="2"/>
        <v>5591.5099999999948</v>
      </c>
      <c r="F24" s="148"/>
      <c r="G24" s="166">
        <f t="shared" si="0"/>
        <v>75.470169999999996</v>
      </c>
      <c r="H24" s="166">
        <f t="shared" si="1"/>
        <v>81.061679999999996</v>
      </c>
      <c r="M24" s="149">
        <f t="shared" si="3"/>
        <v>5.5915099999999995</v>
      </c>
    </row>
    <row r="25" spans="1:13" s="5" customFormat="1" ht="17.25" customHeight="1" x14ac:dyDescent="0.3">
      <c r="A25" s="103" t="s">
        <v>40</v>
      </c>
      <c r="B25" s="64"/>
      <c r="C25" s="172"/>
      <c r="E25" s="148">
        <f t="shared" si="2"/>
        <v>0</v>
      </c>
      <c r="F25" s="148"/>
      <c r="G25" s="149"/>
      <c r="H25" s="149"/>
      <c r="M25" s="149"/>
    </row>
    <row r="26" spans="1:13" s="5" customFormat="1" ht="17.25" customHeight="1" x14ac:dyDescent="0.3">
      <c r="A26" s="103" t="s">
        <v>65</v>
      </c>
      <c r="B26" s="64">
        <v>46291.94</v>
      </c>
      <c r="C26" s="177">
        <v>49257.71</v>
      </c>
      <c r="E26" s="148">
        <f t="shared" si="2"/>
        <v>2965.7699999999968</v>
      </c>
      <c r="F26" s="148"/>
      <c r="G26" s="166">
        <f t="shared" si="0"/>
        <v>46.291940000000004</v>
      </c>
      <c r="H26" s="166">
        <f t="shared" si="1"/>
        <v>49.257709999999996</v>
      </c>
      <c r="M26" s="149">
        <f t="shared" si="3"/>
        <v>2.965769999999992</v>
      </c>
    </row>
    <row r="27" spans="1:13" s="5" customFormat="1" ht="17.25" customHeight="1" x14ac:dyDescent="0.3">
      <c r="A27" s="108" t="s">
        <v>66</v>
      </c>
      <c r="B27" s="68" t="s">
        <v>60</v>
      </c>
      <c r="C27" s="64">
        <v>462.32</v>
      </c>
      <c r="E27" s="148" t="e">
        <f t="shared" si="2"/>
        <v>#VALUE!</v>
      </c>
      <c r="F27" s="148"/>
      <c r="G27" s="149" t="e">
        <f t="shared" si="0"/>
        <v>#VALUE!</v>
      </c>
      <c r="H27" s="149">
        <f t="shared" si="1"/>
        <v>0.46232000000000001</v>
      </c>
    </row>
    <row r="28" spans="1:13" s="5" customFormat="1" ht="17.25" customHeight="1" x14ac:dyDescent="0.3">
      <c r="A28" s="37"/>
      <c r="B28" s="114"/>
      <c r="C28" s="114"/>
      <c r="E28" s="148"/>
      <c r="F28" s="148"/>
      <c r="G28" s="148"/>
    </row>
    <row r="29" spans="1:13" s="5" customFormat="1" ht="3" customHeight="1" x14ac:dyDescent="0.3">
      <c r="A29" s="37"/>
      <c r="B29" s="114"/>
      <c r="C29" s="114"/>
      <c r="E29" s="148">
        <f t="shared" si="2"/>
        <v>0</v>
      </c>
      <c r="F29" s="148"/>
      <c r="G29" s="148"/>
    </row>
    <row r="30" spans="1:13" s="5" customFormat="1" ht="17.25" customHeight="1" x14ac:dyDescent="0.3">
      <c r="A30" s="71" t="s">
        <v>5</v>
      </c>
      <c r="B30" s="76">
        <v>100</v>
      </c>
      <c r="C30" s="76">
        <v>100</v>
      </c>
      <c r="E30" s="149">
        <f t="shared" si="2"/>
        <v>0</v>
      </c>
      <c r="F30" s="149"/>
      <c r="G30" s="149"/>
    </row>
    <row r="31" spans="1:13" s="5" customFormat="1" ht="17.25" customHeight="1" x14ac:dyDescent="0.3">
      <c r="A31" s="108" t="s">
        <v>33</v>
      </c>
      <c r="B31" s="79"/>
      <c r="C31" s="79"/>
      <c r="E31" s="149">
        <f t="shared" si="2"/>
        <v>0</v>
      </c>
      <c r="F31" s="149"/>
      <c r="G31" s="149"/>
    </row>
    <row r="32" spans="1:13" s="5" customFormat="1" ht="17.25" customHeight="1" x14ac:dyDescent="0.3">
      <c r="A32" s="108" t="s">
        <v>69</v>
      </c>
      <c r="B32" s="79">
        <v>3.092949249233389</v>
      </c>
      <c r="C32" s="79">
        <v>2.5118633166484505</v>
      </c>
      <c r="E32" s="149">
        <f t="shared" si="2"/>
        <v>-0.58108593258493846</v>
      </c>
      <c r="F32" s="149"/>
      <c r="G32" s="149"/>
      <c r="I32" s="149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03" t="s">
        <v>34</v>
      </c>
      <c r="B33" s="79">
        <v>4.3876903153378883</v>
      </c>
      <c r="C33" s="79">
        <v>5.5038407102861502</v>
      </c>
      <c r="E33" s="149">
        <f t="shared" si="2"/>
        <v>1.1161503949482618</v>
      </c>
      <c r="F33" s="149"/>
      <c r="G33" s="149"/>
    </row>
    <row r="34" spans="1:13" s="5" customFormat="1" ht="17.25" customHeight="1" x14ac:dyDescent="0.3">
      <c r="A34" s="108" t="s">
        <v>35</v>
      </c>
      <c r="B34" s="79"/>
      <c r="C34" s="79"/>
      <c r="E34" s="149">
        <f t="shared" si="2"/>
        <v>0</v>
      </c>
      <c r="F34" s="149"/>
      <c r="G34" s="149"/>
    </row>
    <row r="35" spans="1:13" s="5" customFormat="1" ht="17.25" customHeight="1" x14ac:dyDescent="0.3">
      <c r="A35" s="108" t="s">
        <v>68</v>
      </c>
      <c r="B35" s="79">
        <v>3.6603885285956892</v>
      </c>
      <c r="C35" s="79">
        <v>3.5528326080196697</v>
      </c>
      <c r="E35" s="149">
        <f t="shared" si="2"/>
        <v>-0.10755592057601948</v>
      </c>
      <c r="F35" s="149"/>
      <c r="G35" s="149"/>
    </row>
    <row r="36" spans="1:13" s="5" customFormat="1" ht="17.25" customHeight="1" x14ac:dyDescent="0.3">
      <c r="A36" s="103" t="s">
        <v>36</v>
      </c>
      <c r="B36" s="79">
        <v>3.4948727359884209</v>
      </c>
      <c r="C36" s="79">
        <v>2.1495860940025238</v>
      </c>
      <c r="E36" s="149">
        <f t="shared" si="2"/>
        <v>-1.3452866419858971</v>
      </c>
      <c r="F36" s="149"/>
      <c r="G36" s="149"/>
    </row>
    <row r="37" spans="1:13" s="5" customFormat="1" ht="17.25" customHeight="1" x14ac:dyDescent="0.3">
      <c r="A37" s="108" t="s">
        <v>112</v>
      </c>
      <c r="B37" s="79"/>
      <c r="C37" s="79"/>
      <c r="E37" s="149">
        <f t="shared" si="2"/>
        <v>0</v>
      </c>
      <c r="F37" s="149"/>
      <c r="G37" s="149"/>
      <c r="I37" s="149">
        <f>SUM(B38,B40,B42,B44,B46)</f>
        <v>85.364099170844597</v>
      </c>
      <c r="J37" s="149">
        <f>SUM(C38,C40,C42,C44,C46)</f>
        <v>86.148247133435262</v>
      </c>
    </row>
    <row r="38" spans="1:13" s="5" customFormat="1" ht="17.25" customHeight="1" x14ac:dyDescent="0.3">
      <c r="A38" s="103" t="s">
        <v>111</v>
      </c>
      <c r="B38" s="79">
        <v>22.033217168900293</v>
      </c>
      <c r="C38" s="79">
        <v>20.776951495138917</v>
      </c>
      <c r="E38" s="166">
        <f t="shared" si="2"/>
        <v>-1.2562656737613764</v>
      </c>
      <c r="F38" s="166"/>
      <c r="G38" s="166"/>
      <c r="I38" s="149">
        <f>SUM(B32,B33,B35,B36)</f>
        <v>14.635900829155387</v>
      </c>
      <c r="J38" s="149">
        <f>SUM(C32,C33,C35,C36)</f>
        <v>13.718122728956795</v>
      </c>
      <c r="K38" s="149">
        <f>SUM(J38-I38)</f>
        <v>-0.91777810019859274</v>
      </c>
    </row>
    <row r="39" spans="1:13" s="5" customFormat="1" ht="17.25" customHeight="1" x14ac:dyDescent="0.3">
      <c r="A39" s="108" t="s">
        <v>37</v>
      </c>
      <c r="B39" s="79"/>
      <c r="C39" s="79"/>
      <c r="E39" s="149">
        <f t="shared" si="2"/>
        <v>0</v>
      </c>
      <c r="F39" s="149"/>
      <c r="G39" s="149"/>
      <c r="I39" s="149">
        <f>SUM(I37+I38)</f>
        <v>99.999999999999986</v>
      </c>
      <c r="J39" s="149">
        <f>SUM(J37+J38)</f>
        <v>99.866369862392062</v>
      </c>
    </row>
    <row r="40" spans="1:13" s="5" customFormat="1" ht="17.25" customHeight="1" x14ac:dyDescent="0.3">
      <c r="A40" s="108" t="s">
        <v>70</v>
      </c>
      <c r="B40" s="79">
        <v>18.08363431787977</v>
      </c>
      <c r="C40" s="79">
        <v>14.431254213878631</v>
      </c>
      <c r="E40" s="166">
        <f t="shared" si="2"/>
        <v>-3.6523801040011392</v>
      </c>
      <c r="F40" s="166"/>
      <c r="G40" s="166"/>
      <c r="M40" s="5" t="s">
        <v>133</v>
      </c>
    </row>
    <row r="41" spans="1:13" s="5" customFormat="1" ht="17.25" customHeight="1" x14ac:dyDescent="0.3">
      <c r="A41" s="108" t="s">
        <v>38</v>
      </c>
      <c r="B41" s="79"/>
      <c r="C41" s="79"/>
      <c r="E41" s="149">
        <f t="shared" si="2"/>
        <v>0</v>
      </c>
      <c r="F41" s="149"/>
      <c r="G41" s="149"/>
    </row>
    <row r="42" spans="1:13" s="5" customFormat="1" ht="17.25" customHeight="1" x14ac:dyDescent="0.3">
      <c r="A42" s="108" t="s">
        <v>71</v>
      </c>
      <c r="B42" s="79">
        <v>9.3017679077551527</v>
      </c>
      <c r="C42" s="79">
        <v>13.272196601172137</v>
      </c>
      <c r="E42" s="166">
        <f t="shared" si="2"/>
        <v>3.9704286934169843</v>
      </c>
      <c r="F42" s="166"/>
      <c r="G42" s="166"/>
    </row>
    <row r="43" spans="1:13" s="5" customFormat="1" ht="17.25" customHeight="1" x14ac:dyDescent="0.3">
      <c r="A43" s="108" t="s">
        <v>39</v>
      </c>
      <c r="B43" s="79"/>
      <c r="C43" s="79"/>
      <c r="E43" s="149">
        <f t="shared" si="2"/>
        <v>0</v>
      </c>
      <c r="F43" s="149"/>
      <c r="G43" s="149"/>
    </row>
    <row r="44" spans="1:13" s="5" customFormat="1" ht="17.25" customHeight="1" x14ac:dyDescent="0.3">
      <c r="A44" s="108" t="s">
        <v>67</v>
      </c>
      <c r="B44" s="79">
        <v>22.279602985277045</v>
      </c>
      <c r="C44" s="79">
        <v>23.430272220822932</v>
      </c>
      <c r="E44" s="166">
        <f t="shared" si="2"/>
        <v>1.1506692355458874</v>
      </c>
      <c r="F44" s="166"/>
      <c r="G44" s="166"/>
      <c r="H44" s="5" t="s">
        <v>131</v>
      </c>
    </row>
    <row r="45" spans="1:13" s="5" customFormat="1" ht="17.25" customHeight="1" x14ac:dyDescent="0.3">
      <c r="A45" s="103" t="s">
        <v>40</v>
      </c>
      <c r="B45" s="79"/>
      <c r="C45" s="79"/>
      <c r="E45" s="149">
        <f t="shared" si="2"/>
        <v>0</v>
      </c>
      <c r="F45" s="149"/>
      <c r="G45" s="149"/>
    </row>
    <row r="46" spans="1:13" s="5" customFormat="1" ht="17.25" customHeight="1" x14ac:dyDescent="0.3">
      <c r="A46" s="103" t="s">
        <v>65</v>
      </c>
      <c r="B46" s="79">
        <v>13.665876791032348</v>
      </c>
      <c r="C46" s="79">
        <v>14.237572602422651</v>
      </c>
      <c r="E46" s="166">
        <f t="shared" si="2"/>
        <v>0.57169581139030257</v>
      </c>
      <c r="F46" s="166"/>
      <c r="G46" s="166"/>
    </row>
    <row r="47" spans="1:13" s="5" customFormat="1" ht="17.25" customHeight="1" x14ac:dyDescent="0.3">
      <c r="A47" s="108" t="s">
        <v>41</v>
      </c>
      <c r="B47" s="68" t="s">
        <v>60</v>
      </c>
      <c r="C47" s="79">
        <v>0.13363013760794076</v>
      </c>
      <c r="E47" s="166" t="e">
        <f t="shared" si="2"/>
        <v>#VALUE!</v>
      </c>
      <c r="F47" s="166"/>
      <c r="G47" s="166"/>
    </row>
    <row r="48" spans="1:13" s="5" customFormat="1" ht="3" customHeight="1" x14ac:dyDescent="0.3">
      <c r="A48" s="110"/>
      <c r="B48" s="111"/>
      <c r="C48" s="112"/>
    </row>
    <row r="49" spans="1:3" s="5" customFormat="1" ht="18" customHeight="1" x14ac:dyDescent="0.3">
      <c r="A49" s="17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31"/>
      <c r="B51" s="231"/>
      <c r="C51" s="40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1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38" customFormat="1" ht="21" customHeight="1" x14ac:dyDescent="0.3">
      <c r="A5" s="217" t="s">
        <v>42</v>
      </c>
      <c r="B5" s="83">
        <v>2558</v>
      </c>
      <c r="C5" s="83">
        <v>2559</v>
      </c>
    </row>
    <row r="6" spans="1:19" s="38" customFormat="1" ht="18" customHeight="1" x14ac:dyDescent="0.3">
      <c r="A6" s="218"/>
      <c r="B6" s="223" t="s">
        <v>142</v>
      </c>
      <c r="C6" s="224"/>
      <c r="H6" s="38" t="s">
        <v>125</v>
      </c>
    </row>
    <row r="7" spans="1:19" s="38" customFormat="1" ht="18" customHeight="1" x14ac:dyDescent="0.3">
      <c r="A7" s="218"/>
      <c r="B7" s="51" t="s">
        <v>1</v>
      </c>
      <c r="C7" s="53" t="s">
        <v>1</v>
      </c>
      <c r="H7" s="146">
        <f>SUM(C10-B10)</f>
        <v>7228.7699999999604</v>
      </c>
    </row>
    <row r="8" spans="1:19" s="38" customFormat="1" ht="18" customHeight="1" x14ac:dyDescent="0.3">
      <c r="A8" s="219"/>
      <c r="B8" s="113"/>
      <c r="C8" s="125"/>
    </row>
    <row r="9" spans="1:19" s="38" customFormat="1" ht="3" customHeight="1" x14ac:dyDescent="0.3">
      <c r="A9" s="71"/>
      <c r="B9" s="114"/>
      <c r="C9" s="114"/>
    </row>
    <row r="10" spans="1:19" s="38" customFormat="1" ht="16.5" customHeight="1" x14ac:dyDescent="0.3">
      <c r="A10" s="25" t="s">
        <v>5</v>
      </c>
      <c r="B10" s="115">
        <v>338741.09</v>
      </c>
      <c r="C10" s="115">
        <v>345969.86</v>
      </c>
      <c r="E10" s="146">
        <f>SUM(C10-B10)</f>
        <v>7228.7699999999604</v>
      </c>
      <c r="H10" s="38" t="s">
        <v>123</v>
      </c>
      <c r="L10" s="150">
        <f>SUM(B10/1000)</f>
        <v>338.74109000000004</v>
      </c>
      <c r="M10" s="150">
        <f>SUM(C10/1000)</f>
        <v>345.96985999999998</v>
      </c>
    </row>
    <row r="11" spans="1:19" s="38" customFormat="1" ht="15.75" customHeight="1" x14ac:dyDescent="0.3">
      <c r="A11" s="28" t="s">
        <v>83</v>
      </c>
      <c r="B11" s="116">
        <v>76982.080000000002</v>
      </c>
      <c r="C11" s="116">
        <v>65554.05</v>
      </c>
      <c r="E11" s="147">
        <f>SUM(C11-B11)</f>
        <v>-11428.029999999999</v>
      </c>
      <c r="H11" s="146">
        <f>SUM(B10-B11)</f>
        <v>261759.01</v>
      </c>
      <c r="I11" s="146">
        <f>SUM(C10-C11)</f>
        <v>280415.81</v>
      </c>
      <c r="L11" s="193">
        <f>SUM(B11/1000)</f>
        <v>76.982079999999996</v>
      </c>
      <c r="M11" s="193">
        <f t="shared" ref="L11:M33" si="0">SUM(C11/1000)</f>
        <v>65.554050000000004</v>
      </c>
      <c r="N11" s="146">
        <f>SUM(B11,B13,B16,B18,B19,B20)</f>
        <v>288939.69</v>
      </c>
      <c r="O11" s="146">
        <f>SUM(C11,C13,C16,C18,C19,C20)</f>
        <v>292476.7</v>
      </c>
      <c r="R11" s="146">
        <f>SUM(B10-B11)</f>
        <v>261759.01</v>
      </c>
      <c r="S11" s="146">
        <f>SUM(C10-C11)</f>
        <v>280415.81</v>
      </c>
    </row>
    <row r="12" spans="1:19" s="38" customFormat="1" ht="15.75" customHeight="1" x14ac:dyDescent="0.3">
      <c r="A12" s="29" t="s">
        <v>84</v>
      </c>
      <c r="B12" s="117" t="s">
        <v>60</v>
      </c>
      <c r="C12" s="117" t="s">
        <v>60</v>
      </c>
      <c r="E12" s="117" t="s">
        <v>60</v>
      </c>
      <c r="H12" s="38" t="s">
        <v>124</v>
      </c>
      <c r="L12" s="150" t="e">
        <f t="shared" si="0"/>
        <v>#VALUE!</v>
      </c>
      <c r="M12" s="150" t="e">
        <f t="shared" si="0"/>
        <v>#VALUE!</v>
      </c>
      <c r="N12" s="38">
        <v>46469.4</v>
      </c>
      <c r="O12" s="38">
        <v>50222.69999999999</v>
      </c>
    </row>
    <row r="13" spans="1:19" s="38" customFormat="1" ht="15.75" customHeight="1" x14ac:dyDescent="0.3">
      <c r="A13" s="29" t="s">
        <v>85</v>
      </c>
      <c r="B13" s="116">
        <v>115519.08</v>
      </c>
      <c r="C13" s="116">
        <v>122391.48</v>
      </c>
      <c r="E13" s="147">
        <f>SUM(C13-B13)</f>
        <v>6872.3999999999942</v>
      </c>
      <c r="H13" s="146">
        <f>SUM(I11-H11)</f>
        <v>18656.799999999988</v>
      </c>
      <c r="L13" s="193">
        <f t="shared" si="0"/>
        <v>115.51908</v>
      </c>
      <c r="M13" s="193">
        <f t="shared" si="0"/>
        <v>122.39148</v>
      </c>
      <c r="N13" s="146">
        <f>SUM(N11:N12)</f>
        <v>335409.09000000003</v>
      </c>
      <c r="O13" s="146">
        <f>SUM(O11:O12)</f>
        <v>342699.4</v>
      </c>
      <c r="Q13" s="38">
        <f>SUM(122.4-115.5)</f>
        <v>6.9000000000000057</v>
      </c>
    </row>
    <row r="14" spans="1:19" s="38" customFormat="1" ht="15.75" customHeight="1" x14ac:dyDescent="0.3">
      <c r="A14" s="28" t="s">
        <v>86</v>
      </c>
      <c r="B14" s="118">
        <v>1235.0899999999999</v>
      </c>
      <c r="C14" s="118">
        <v>902.09</v>
      </c>
      <c r="E14" s="146">
        <f t="shared" ref="E14:E31" si="1">SUM(C14-B14)</f>
        <v>-332.99999999999989</v>
      </c>
      <c r="G14" s="38" t="s">
        <v>126</v>
      </c>
      <c r="J14" s="38" t="s">
        <v>127</v>
      </c>
      <c r="L14" s="150">
        <f t="shared" si="0"/>
        <v>1.23509</v>
      </c>
      <c r="M14" s="150">
        <f t="shared" si="0"/>
        <v>0.90209000000000006</v>
      </c>
    </row>
    <row r="15" spans="1:19" s="38" customFormat="1" ht="15.75" customHeight="1" x14ac:dyDescent="0.3">
      <c r="A15" s="28" t="s">
        <v>93</v>
      </c>
      <c r="B15" s="118">
        <v>98.41</v>
      </c>
      <c r="C15" s="118" t="s">
        <v>60</v>
      </c>
      <c r="E15" s="146" t="e">
        <f t="shared" si="1"/>
        <v>#VALUE!</v>
      </c>
      <c r="G15" s="146">
        <f>SUM(B12,B14,B15,B21,B22:B33)</f>
        <v>49801.399999999994</v>
      </c>
      <c r="H15" s="146">
        <f>SUM(C12,C14,C15,C21,C22:C33)</f>
        <v>53493.17</v>
      </c>
      <c r="I15" s="146"/>
      <c r="J15" s="146">
        <f>SUM(H15-G15)</f>
        <v>3691.7700000000041</v>
      </c>
      <c r="L15" s="150">
        <f t="shared" si="0"/>
        <v>9.8409999999999997E-2</v>
      </c>
      <c r="M15" s="150"/>
    </row>
    <row r="16" spans="1:19" s="38" customFormat="1" ht="15.75" customHeight="1" x14ac:dyDescent="0.3">
      <c r="A16" s="28" t="s">
        <v>88</v>
      </c>
      <c r="B16" s="116">
        <v>15219.65</v>
      </c>
      <c r="C16" s="116">
        <v>22794.34</v>
      </c>
      <c r="E16" s="146">
        <f t="shared" si="1"/>
        <v>7574.6900000000005</v>
      </c>
      <c r="F16" s="38">
        <v>2</v>
      </c>
      <c r="K16" s="165">
        <f>SUM(M16-L16)</f>
        <v>7.5746900000000021</v>
      </c>
      <c r="L16" s="193">
        <f t="shared" si="0"/>
        <v>15.21965</v>
      </c>
      <c r="M16" s="193">
        <f t="shared" si="0"/>
        <v>22.794340000000002</v>
      </c>
      <c r="Q16" s="150">
        <f>SUM(M16-L16)</f>
        <v>7.5746900000000021</v>
      </c>
    </row>
    <row r="17" spans="1:17" s="38" customFormat="1" ht="15.75" customHeight="1" x14ac:dyDescent="0.3">
      <c r="A17" s="29" t="s">
        <v>89</v>
      </c>
      <c r="B17" s="116"/>
      <c r="C17" s="116"/>
      <c r="E17" s="146">
        <f t="shared" si="1"/>
        <v>0</v>
      </c>
      <c r="L17" s="150">
        <f t="shared" si="0"/>
        <v>0</v>
      </c>
      <c r="M17" s="150">
        <f t="shared" si="0"/>
        <v>0</v>
      </c>
    </row>
    <row r="18" spans="1:17" s="38" customFormat="1" ht="15.75" customHeight="1" x14ac:dyDescent="0.3">
      <c r="A18" s="30" t="s">
        <v>90</v>
      </c>
      <c r="B18" s="116">
        <v>47971.54</v>
      </c>
      <c r="C18" s="116">
        <v>55234.99</v>
      </c>
      <c r="E18" s="146">
        <f t="shared" si="1"/>
        <v>7263.4499999999971</v>
      </c>
      <c r="L18" s="193">
        <f>SUM(B18/1000)</f>
        <v>47.971539999999997</v>
      </c>
      <c r="M18" s="193">
        <f t="shared" si="0"/>
        <v>55.234989999999996</v>
      </c>
      <c r="O18" s="38" t="s">
        <v>145</v>
      </c>
      <c r="P18" s="38" t="s">
        <v>146</v>
      </c>
    </row>
    <row r="19" spans="1:17" s="38" customFormat="1" ht="15.75" customHeight="1" x14ac:dyDescent="0.3">
      <c r="A19" s="27" t="s">
        <v>94</v>
      </c>
      <c r="B19" s="116">
        <v>6856.67</v>
      </c>
      <c r="C19" s="116">
        <v>3571.09</v>
      </c>
      <c r="E19" s="146">
        <f t="shared" si="1"/>
        <v>-3285.58</v>
      </c>
      <c r="L19" s="193">
        <f t="shared" si="0"/>
        <v>6.8566700000000003</v>
      </c>
      <c r="M19" s="193">
        <f t="shared" si="0"/>
        <v>3.5710900000000003</v>
      </c>
      <c r="O19" s="150">
        <f>SUM(L14,L15,L21:L31)</f>
        <v>49.801400000000001</v>
      </c>
      <c r="P19" s="150">
        <f>SUM(M14,M15,M21:M31)</f>
        <v>53.493169999999992</v>
      </c>
      <c r="Q19" s="150">
        <f>SUM(P19-O19)</f>
        <v>3.6917699999999911</v>
      </c>
    </row>
    <row r="20" spans="1:17" s="38" customFormat="1" ht="15.75" customHeight="1" x14ac:dyDescent="0.3">
      <c r="A20" s="29" t="s">
        <v>103</v>
      </c>
      <c r="B20" s="116">
        <v>26390.67</v>
      </c>
      <c r="C20" s="116">
        <v>22930.75</v>
      </c>
      <c r="E20" s="146">
        <f t="shared" si="1"/>
        <v>-3459.9199999999983</v>
      </c>
      <c r="L20" s="193">
        <f>SUM(B20/1000)</f>
        <v>26.390669999999997</v>
      </c>
      <c r="M20" s="193">
        <f t="shared" si="0"/>
        <v>22.93075</v>
      </c>
    </row>
    <row r="21" spans="1:17" s="38" customFormat="1" ht="15.75" customHeight="1" x14ac:dyDescent="0.3">
      <c r="A21" s="27" t="s">
        <v>95</v>
      </c>
      <c r="B21" s="119">
        <v>1386.46</v>
      </c>
      <c r="C21" s="119">
        <v>621.04</v>
      </c>
      <c r="E21" s="117" t="s">
        <v>60</v>
      </c>
      <c r="L21" s="150">
        <f t="shared" si="0"/>
        <v>1.38646</v>
      </c>
      <c r="M21" s="150">
        <f t="shared" si="0"/>
        <v>0.62103999999999993</v>
      </c>
    </row>
    <row r="22" spans="1:17" s="38" customFormat="1" ht="15.75" customHeight="1" x14ac:dyDescent="0.3">
      <c r="A22" s="27" t="s">
        <v>96</v>
      </c>
      <c r="B22" s="116">
        <v>2716.76</v>
      </c>
      <c r="C22" s="116">
        <v>2071.42</v>
      </c>
      <c r="E22" s="152">
        <f t="shared" si="1"/>
        <v>-645.34000000000015</v>
      </c>
      <c r="L22" s="150">
        <f>SUM(B22/1000)</f>
        <v>2.7167600000000003</v>
      </c>
      <c r="M22" s="150">
        <f>SUM(C22/1000)</f>
        <v>2.0714200000000003</v>
      </c>
    </row>
    <row r="23" spans="1:17" s="38" customFormat="1" ht="15.75" customHeight="1" x14ac:dyDescent="0.3">
      <c r="A23" s="27" t="s">
        <v>97</v>
      </c>
      <c r="B23" s="116">
        <v>412.09</v>
      </c>
      <c r="C23" s="116">
        <v>187.58</v>
      </c>
      <c r="E23" s="146">
        <f t="shared" si="1"/>
        <v>-224.50999999999996</v>
      </c>
      <c r="L23" s="150">
        <f>SUM(B23/1000)</f>
        <v>0.41208999999999996</v>
      </c>
      <c r="M23" s="150">
        <f t="shared" si="0"/>
        <v>0.18758000000000002</v>
      </c>
    </row>
    <row r="24" spans="1:17" s="38" customFormat="1" ht="15.75" customHeight="1" x14ac:dyDescent="0.3">
      <c r="A24" s="27" t="s">
        <v>98</v>
      </c>
      <c r="B24" s="116">
        <v>181.13</v>
      </c>
      <c r="C24" s="116">
        <v>631.52</v>
      </c>
      <c r="E24" s="146">
        <f t="shared" si="1"/>
        <v>450.39</v>
      </c>
      <c r="L24" s="150">
        <f t="shared" si="0"/>
        <v>0.18112999999999999</v>
      </c>
      <c r="M24" s="150">
        <f t="shared" si="0"/>
        <v>0.63151999999999997</v>
      </c>
    </row>
    <row r="25" spans="1:17" s="38" customFormat="1" ht="15.75" customHeight="1" x14ac:dyDescent="0.3">
      <c r="A25" s="27" t="s">
        <v>75</v>
      </c>
      <c r="B25" s="116">
        <v>1953.87</v>
      </c>
      <c r="C25" s="116">
        <v>3640.75</v>
      </c>
      <c r="E25" s="152">
        <f t="shared" si="1"/>
        <v>1686.88</v>
      </c>
      <c r="L25" s="150">
        <f t="shared" si="0"/>
        <v>1.95387</v>
      </c>
      <c r="M25" s="150">
        <f t="shared" si="0"/>
        <v>3.6407500000000002</v>
      </c>
    </row>
    <row r="26" spans="1:17" s="38" customFormat="1" ht="15.75" customHeight="1" x14ac:dyDescent="0.3">
      <c r="A26" s="27" t="s">
        <v>76</v>
      </c>
      <c r="B26" s="118">
        <v>12568.22</v>
      </c>
      <c r="C26" s="118">
        <v>13355.01</v>
      </c>
      <c r="E26" s="152">
        <f t="shared" si="1"/>
        <v>786.79000000000087</v>
      </c>
      <c r="L26" s="150">
        <f t="shared" si="0"/>
        <v>12.56822</v>
      </c>
      <c r="M26" s="150">
        <f t="shared" si="0"/>
        <v>13.35501</v>
      </c>
    </row>
    <row r="27" spans="1:17" s="38" customFormat="1" ht="15.75" customHeight="1" x14ac:dyDescent="0.3">
      <c r="A27" s="27" t="s">
        <v>77</v>
      </c>
      <c r="B27" s="116">
        <v>12669.88</v>
      </c>
      <c r="C27" s="116">
        <v>18274.73</v>
      </c>
      <c r="E27" s="152">
        <f t="shared" si="1"/>
        <v>5604.85</v>
      </c>
      <c r="L27" s="150">
        <f t="shared" si="0"/>
        <v>12.669879999999999</v>
      </c>
      <c r="M27" s="150">
        <f t="shared" si="0"/>
        <v>18.274729999999998</v>
      </c>
    </row>
    <row r="28" spans="1:17" s="38" customFormat="1" ht="15.75" customHeight="1" x14ac:dyDescent="0.3">
      <c r="A28" s="27" t="s">
        <v>78</v>
      </c>
      <c r="B28" s="116">
        <v>6239.99</v>
      </c>
      <c r="C28" s="116">
        <v>3302.87</v>
      </c>
      <c r="E28" s="152">
        <f t="shared" si="1"/>
        <v>-2937.12</v>
      </c>
      <c r="L28" s="150">
        <f t="shared" si="0"/>
        <v>6.2399899999999997</v>
      </c>
      <c r="M28" s="150">
        <f t="shared" si="0"/>
        <v>3.30287</v>
      </c>
    </row>
    <row r="29" spans="1:17" s="38" customFormat="1" ht="15.75" customHeight="1" x14ac:dyDescent="0.3">
      <c r="A29" s="27" t="s">
        <v>79</v>
      </c>
      <c r="B29" s="116">
        <v>70.69</v>
      </c>
      <c r="C29" s="116">
        <v>853.06</v>
      </c>
      <c r="E29" s="152">
        <f t="shared" si="1"/>
        <v>782.36999999999989</v>
      </c>
      <c r="L29" s="150">
        <f t="shared" si="0"/>
        <v>7.0690000000000003E-2</v>
      </c>
      <c r="M29" s="150">
        <f t="shared" si="0"/>
        <v>0.85305999999999993</v>
      </c>
    </row>
    <row r="30" spans="1:17" s="38" customFormat="1" ht="15.75" customHeight="1" x14ac:dyDescent="0.3">
      <c r="A30" s="27" t="s">
        <v>80</v>
      </c>
      <c r="B30" s="116">
        <v>10218.86</v>
      </c>
      <c r="C30" s="116">
        <v>8717.0400000000009</v>
      </c>
      <c r="E30" s="152">
        <f t="shared" si="1"/>
        <v>-1501.8199999999997</v>
      </c>
      <c r="L30" s="150">
        <f t="shared" si="0"/>
        <v>10.218860000000001</v>
      </c>
      <c r="M30" s="150">
        <f t="shared" si="0"/>
        <v>8.7170400000000008</v>
      </c>
    </row>
    <row r="31" spans="1:17" s="38" customFormat="1" ht="15.75" customHeight="1" x14ac:dyDescent="0.3">
      <c r="A31" s="27" t="s">
        <v>81</v>
      </c>
      <c r="B31" s="119">
        <v>49.95</v>
      </c>
      <c r="C31" s="119">
        <v>936.06</v>
      </c>
      <c r="E31" s="146">
        <f t="shared" si="1"/>
        <v>886.1099999999999</v>
      </c>
      <c r="L31" s="150">
        <f t="shared" si="0"/>
        <v>4.9950000000000001E-2</v>
      </c>
      <c r="M31" s="150">
        <f t="shared" si="0"/>
        <v>0.93605999999999989</v>
      </c>
    </row>
    <row r="32" spans="1:17" s="38" customFormat="1" ht="15.75" customHeight="1" x14ac:dyDescent="0.3">
      <c r="A32" s="27" t="s">
        <v>82</v>
      </c>
      <c r="B32" s="116" t="s">
        <v>60</v>
      </c>
      <c r="C32" s="116" t="s">
        <v>60</v>
      </c>
      <c r="E32" s="146"/>
      <c r="L32" s="150" t="e">
        <f t="shared" si="0"/>
        <v>#VALUE!</v>
      </c>
      <c r="M32" s="150" t="e">
        <f t="shared" si="0"/>
        <v>#VALUE!</v>
      </c>
    </row>
    <row r="33" spans="1:14" s="38" customFormat="1" ht="15.75" customHeight="1" x14ac:dyDescent="0.3">
      <c r="A33" s="27" t="s">
        <v>105</v>
      </c>
      <c r="B33" s="118" t="s">
        <v>60</v>
      </c>
      <c r="C33" s="118" t="s">
        <v>60</v>
      </c>
      <c r="E33" s="117" t="s">
        <v>60</v>
      </c>
      <c r="L33" s="150" t="e">
        <f t="shared" si="0"/>
        <v>#VALUE!</v>
      </c>
      <c r="M33" s="150" t="e">
        <f t="shared" si="0"/>
        <v>#VALUE!</v>
      </c>
    </row>
    <row r="34" spans="1:14" s="38" customFormat="1" ht="16.5" customHeight="1" x14ac:dyDescent="0.3">
      <c r="A34" s="144"/>
      <c r="B34" s="145"/>
      <c r="C34" s="145"/>
    </row>
    <row r="35" spans="1:14" s="38" customFormat="1" ht="3" customHeight="1" x14ac:dyDescent="0.3">
      <c r="A35" s="25"/>
      <c r="B35" s="120"/>
      <c r="C35" s="120"/>
    </row>
    <row r="36" spans="1:14" s="38" customFormat="1" ht="16.5" customHeight="1" x14ac:dyDescent="0.3">
      <c r="A36" s="25" t="s">
        <v>5</v>
      </c>
      <c r="B36" s="121">
        <v>100</v>
      </c>
      <c r="C36" s="121">
        <v>100</v>
      </c>
    </row>
    <row r="37" spans="1:14" s="38" customFormat="1" ht="16.5" customHeight="1" x14ac:dyDescent="0.3">
      <c r="A37" s="28" t="s">
        <v>83</v>
      </c>
      <c r="B37" s="122">
        <v>22.725935020165402</v>
      </c>
      <c r="C37" s="151">
        <v>18.94790777439399</v>
      </c>
      <c r="E37" s="150">
        <f t="shared" ref="E37:E42" si="2">SUM(C37-B37)</f>
        <v>-3.7780272457714119</v>
      </c>
      <c r="I37" s="150">
        <f>SUM(C36-C37)</f>
        <v>81.052092225606003</v>
      </c>
      <c r="K37" s="150">
        <f>SUM(B37,B39,B42,B44,B45,B46)</f>
        <v>85.298093006667713</v>
      </c>
      <c r="L37" s="150"/>
      <c r="M37" s="150"/>
      <c r="N37" s="150">
        <f>SUM(C37,C39,C42,C44,C45,C46)</f>
        <v>84.538202258427944</v>
      </c>
    </row>
    <row r="38" spans="1:14" s="38" customFormat="1" ht="16.5" customHeight="1" x14ac:dyDescent="0.3">
      <c r="A38" s="29" t="s">
        <v>84</v>
      </c>
      <c r="B38" s="118" t="s">
        <v>60</v>
      </c>
      <c r="C38" s="118" t="s">
        <v>60</v>
      </c>
      <c r="E38" s="150" t="e">
        <f t="shared" si="2"/>
        <v>#VALUE!</v>
      </c>
      <c r="I38" s="150"/>
      <c r="K38" s="165">
        <f>SUM(G39+K37)</f>
        <v>99.99070214953845</v>
      </c>
      <c r="L38" s="165"/>
      <c r="M38" s="165"/>
      <c r="N38" s="165">
        <f>SUM(H39+N37)</f>
        <v>100.00000289042519</v>
      </c>
    </row>
    <row r="39" spans="1:14" s="38" customFormat="1" ht="16.5" customHeight="1" x14ac:dyDescent="0.3">
      <c r="A39" s="29" t="s">
        <v>85</v>
      </c>
      <c r="B39" s="122">
        <v>34.102470414793785</v>
      </c>
      <c r="C39" s="151">
        <v>35.376341742601511</v>
      </c>
      <c r="E39" s="150">
        <f t="shared" si="2"/>
        <v>1.2738713278077256</v>
      </c>
      <c r="F39" s="150"/>
      <c r="G39" s="150">
        <f>SUM(B38,B40,B41,B47,B48:B59)</f>
        <v>14.692609142870738</v>
      </c>
      <c r="H39" s="150">
        <f>SUM(C38,C40,C41,C47,C48:C59)</f>
        <v>15.461800631997249</v>
      </c>
      <c r="I39" s="150">
        <f>SUM(H39-G39)</f>
        <v>0.76919148912651103</v>
      </c>
    </row>
    <row r="40" spans="1:14" s="38" customFormat="1" ht="16.5" customHeight="1" x14ac:dyDescent="0.3">
      <c r="A40" s="28" t="s">
        <v>86</v>
      </c>
      <c r="B40" s="122">
        <v>0.36461180425439377</v>
      </c>
      <c r="C40" s="122">
        <v>0.26074236640151255</v>
      </c>
      <c r="E40" s="150">
        <f t="shared" si="2"/>
        <v>-0.10386943785288122</v>
      </c>
    </row>
    <row r="41" spans="1:14" s="38" customFormat="1" ht="16.5" customHeight="1" x14ac:dyDescent="0.3">
      <c r="A41" s="28" t="s">
        <v>87</v>
      </c>
      <c r="B41" s="122">
        <v>2.9051686643625077E-2</v>
      </c>
      <c r="C41" s="122" t="s">
        <v>60</v>
      </c>
      <c r="E41" s="150" t="e">
        <f t="shared" si="2"/>
        <v>#VALUE!</v>
      </c>
      <c r="I41" s="150"/>
    </row>
    <row r="42" spans="1:14" s="38" customFormat="1" ht="16.5" customHeight="1" x14ac:dyDescent="0.3">
      <c r="A42" s="28" t="s">
        <v>88</v>
      </c>
      <c r="B42" s="122">
        <v>4.4930037864612169</v>
      </c>
      <c r="C42" s="151">
        <v>6.588533463579747</v>
      </c>
      <c r="E42" s="150">
        <f t="shared" si="2"/>
        <v>2.0955296771185301</v>
      </c>
    </row>
    <row r="43" spans="1:14" s="38" customFormat="1" ht="16.5" customHeight="1" x14ac:dyDescent="0.3">
      <c r="A43" s="29" t="s">
        <v>89</v>
      </c>
      <c r="B43" s="122"/>
      <c r="C43" s="122"/>
      <c r="E43" s="150"/>
    </row>
    <row r="44" spans="1:14" s="38" customFormat="1" ht="16.5" customHeight="1" x14ac:dyDescent="0.3">
      <c r="A44" s="30" t="s">
        <v>90</v>
      </c>
      <c r="B44" s="122">
        <v>14.161712711026583</v>
      </c>
      <c r="C44" s="151">
        <v>15.96526067328524</v>
      </c>
      <c r="E44" s="150">
        <f t="shared" ref="E44:E59" si="3">SUM(C44-B44)</f>
        <v>1.8035479622586568</v>
      </c>
    </row>
    <row r="45" spans="1:14" s="38" customFormat="1" ht="16.5" customHeight="1" x14ac:dyDescent="0.3">
      <c r="A45" s="27" t="s">
        <v>91</v>
      </c>
      <c r="B45" s="122">
        <v>2.0241624657935651</v>
      </c>
      <c r="C45" s="151">
        <v>1.0321968509048736</v>
      </c>
      <c r="E45" s="150">
        <f t="shared" si="3"/>
        <v>-0.9919656148886915</v>
      </c>
    </row>
    <row r="46" spans="1:14" s="38" customFormat="1" ht="16.5" customHeight="1" x14ac:dyDescent="0.3">
      <c r="A46" s="29" t="s">
        <v>92</v>
      </c>
      <c r="B46" s="122">
        <v>7.7908086084271604</v>
      </c>
      <c r="C46" s="151">
        <v>6.6279617536625883</v>
      </c>
      <c r="E46" s="150">
        <f t="shared" si="3"/>
        <v>-1.1628468547645721</v>
      </c>
    </row>
    <row r="47" spans="1:14" s="38" customFormat="1" ht="16.5" customHeight="1" x14ac:dyDescent="0.3">
      <c r="A47" s="27" t="s">
        <v>99</v>
      </c>
      <c r="B47" s="122">
        <v>0.4</v>
      </c>
      <c r="C47" s="129">
        <v>0.17950696630047483</v>
      </c>
      <c r="E47" s="150">
        <f t="shared" si="3"/>
        <v>-0.22049303369952519</v>
      </c>
    </row>
    <row r="48" spans="1:14" s="38" customFormat="1" ht="16.5" customHeight="1" x14ac:dyDescent="0.3">
      <c r="A48" s="27" t="s">
        <v>72</v>
      </c>
      <c r="B48" s="122">
        <v>0.80201666706569319</v>
      </c>
      <c r="C48" s="122">
        <v>0.5987284557099859</v>
      </c>
      <c r="E48" s="150">
        <f t="shared" si="3"/>
        <v>-0.20328821135570729</v>
      </c>
    </row>
    <row r="49" spans="1:5" s="38" customFormat="1" ht="16.5" customHeight="1" x14ac:dyDescent="0.3">
      <c r="A49" s="27" t="s">
        <v>73</v>
      </c>
      <c r="B49" s="122">
        <v>0.12165338430008593</v>
      </c>
      <c r="C49" s="122">
        <v>5.4218595804848446E-2</v>
      </c>
      <c r="E49" s="150">
        <f t="shared" si="3"/>
        <v>-6.7434788495237485E-2</v>
      </c>
    </row>
    <row r="50" spans="1:5" s="38" customFormat="1" ht="16.5" customHeight="1" x14ac:dyDescent="0.3">
      <c r="A50" s="27" t="s">
        <v>74</v>
      </c>
      <c r="B50" s="122">
        <v>5.3471517140126094E-2</v>
      </c>
      <c r="C50" s="122">
        <v>0.18253613190466939</v>
      </c>
      <c r="E50" s="150">
        <f t="shared" si="3"/>
        <v>0.12906461476454328</v>
      </c>
    </row>
    <row r="51" spans="1:5" s="38" customFormat="1" ht="16.5" customHeight="1" x14ac:dyDescent="0.3">
      <c r="A51" s="27" t="s">
        <v>100</v>
      </c>
      <c r="B51" s="122">
        <v>0.57680336330027149</v>
      </c>
      <c r="C51" s="122">
        <v>1.052331552812144</v>
      </c>
      <c r="E51" s="150">
        <f t="shared" si="3"/>
        <v>0.47552818951187248</v>
      </c>
    </row>
    <row r="52" spans="1:5" s="38" customFormat="1" ht="16.5" customHeight="1" x14ac:dyDescent="0.3">
      <c r="A52" s="27" t="s">
        <v>101</v>
      </c>
      <c r="B52" s="122">
        <v>3.7102732355262833</v>
      </c>
      <c r="C52" s="122">
        <v>3.8601657381368426</v>
      </c>
      <c r="E52" s="153">
        <f t="shared" si="3"/>
        <v>0.14989250261055931</v>
      </c>
    </row>
    <row r="53" spans="1:5" s="38" customFormat="1" ht="16.5" customHeight="1" x14ac:dyDescent="0.3">
      <c r="A53" s="27" t="s">
        <v>77</v>
      </c>
      <c r="B53" s="122">
        <v>3.7402843569996183</v>
      </c>
      <c r="C53" s="122">
        <v>5.2821740020937087</v>
      </c>
      <c r="E53" s="150">
        <f t="shared" si="3"/>
        <v>1.5418896450940904</v>
      </c>
    </row>
    <row r="54" spans="1:5" s="38" customFormat="1" ht="16.5" customHeight="1" x14ac:dyDescent="0.3">
      <c r="A54" s="27" t="s">
        <v>78</v>
      </c>
      <c r="B54" s="122">
        <v>1.8421119209364294</v>
      </c>
      <c r="C54" s="122">
        <v>0.95466986632881845</v>
      </c>
      <c r="E54" s="150">
        <f t="shared" si="3"/>
        <v>-0.88744205460761094</v>
      </c>
    </row>
    <row r="55" spans="1:5" s="38" customFormat="1" ht="16.5" customHeight="1" x14ac:dyDescent="0.3">
      <c r="A55" s="27" t="s">
        <v>79</v>
      </c>
      <c r="B55" s="122">
        <v>2.0868445572989093E-2</v>
      </c>
      <c r="C55" s="122">
        <v>0.24657061167120164</v>
      </c>
      <c r="E55" s="150">
        <f t="shared" si="3"/>
        <v>0.22570216609821256</v>
      </c>
    </row>
    <row r="56" spans="1:5" s="38" customFormat="1" ht="16.5" customHeight="1" x14ac:dyDescent="0.3">
      <c r="A56" s="27" t="s">
        <v>80</v>
      </c>
      <c r="B56" s="122">
        <v>3.0167169858253686</v>
      </c>
      <c r="C56" s="122">
        <v>2.5195952040446534</v>
      </c>
      <c r="E56" s="153">
        <f>SUM(C56-B56)</f>
        <v>-0.4971217817807152</v>
      </c>
    </row>
    <row r="57" spans="1:5" s="38" customFormat="1" ht="16.5" customHeight="1" x14ac:dyDescent="0.3">
      <c r="A57" s="27" t="s">
        <v>102</v>
      </c>
      <c r="B57" s="122">
        <v>1.4745775305853802E-2</v>
      </c>
      <c r="C57" s="122">
        <v>0.27056114078839122</v>
      </c>
      <c r="E57" s="150">
        <f t="shared" si="3"/>
        <v>0.25581536548253742</v>
      </c>
    </row>
    <row r="58" spans="1:5" s="38" customFormat="1" ht="16.5" customHeight="1" x14ac:dyDescent="0.3">
      <c r="A58" s="27" t="s">
        <v>82</v>
      </c>
      <c r="B58" s="124" t="s">
        <v>60</v>
      </c>
      <c r="C58" s="122" t="s">
        <v>60</v>
      </c>
      <c r="E58" s="150" t="e">
        <f t="shared" si="3"/>
        <v>#VALUE!</v>
      </c>
    </row>
    <row r="59" spans="1:5" s="38" customFormat="1" ht="16.5" customHeight="1" x14ac:dyDescent="0.3">
      <c r="A59" s="27" t="s">
        <v>105</v>
      </c>
      <c r="B59" s="118" t="s">
        <v>60</v>
      </c>
      <c r="C59" s="122" t="s">
        <v>60</v>
      </c>
      <c r="E59" s="150" t="e">
        <f t="shared" si="3"/>
        <v>#VALUE!</v>
      </c>
    </row>
    <row r="60" spans="1:5" s="5" customFormat="1" ht="6" customHeight="1" x14ac:dyDescent="0.3">
      <c r="A60" s="19"/>
      <c r="B60" s="44"/>
      <c r="C60" s="44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1" customFormat="1" ht="26.25" customHeight="1" x14ac:dyDescent="0.3">
      <c r="A2" s="16" t="s">
        <v>110</v>
      </c>
    </row>
    <row r="3" spans="1:14" s="21" customFormat="1" ht="26.25" customHeight="1" x14ac:dyDescent="0.3">
      <c r="A3" s="16" t="s">
        <v>138</v>
      </c>
    </row>
    <row r="4" spans="1:14" s="21" customFormat="1" ht="3" customHeight="1" x14ac:dyDescent="0.3">
      <c r="A4" s="37"/>
    </row>
    <row r="5" spans="1:14" s="38" customFormat="1" ht="27.75" customHeight="1" x14ac:dyDescent="0.3">
      <c r="A5" s="217" t="s">
        <v>43</v>
      </c>
      <c r="B5" s="83">
        <v>2558</v>
      </c>
      <c r="C5" s="83">
        <v>2559</v>
      </c>
    </row>
    <row r="6" spans="1:14" s="38" customFormat="1" ht="24" customHeight="1" x14ac:dyDescent="0.3">
      <c r="A6" s="218"/>
      <c r="B6" s="223" t="s">
        <v>142</v>
      </c>
      <c r="C6" s="224"/>
    </row>
    <row r="7" spans="1:14" s="38" customFormat="1" ht="24" customHeight="1" x14ac:dyDescent="0.3">
      <c r="A7" s="218"/>
      <c r="B7" s="53" t="s">
        <v>1</v>
      </c>
      <c r="C7" s="53" t="s">
        <v>1</v>
      </c>
    </row>
    <row r="8" spans="1:14" s="38" customFormat="1" ht="24" customHeight="1" x14ac:dyDescent="0.3">
      <c r="A8" s="219"/>
      <c r="B8" s="52" t="s">
        <v>4</v>
      </c>
      <c r="C8" s="52" t="s">
        <v>4</v>
      </c>
    </row>
    <row r="9" spans="1:14" s="38" customFormat="1" ht="12.75" customHeight="1" x14ac:dyDescent="0.3">
      <c r="A9" s="25"/>
      <c r="B9" s="107"/>
      <c r="C9" s="107"/>
    </row>
    <row r="10" spans="1:14" s="38" customFormat="1" ht="24" customHeight="1" x14ac:dyDescent="0.3">
      <c r="A10" s="71" t="s">
        <v>5</v>
      </c>
      <c r="B10" s="60">
        <v>338741.09</v>
      </c>
      <c r="C10" s="60">
        <v>345969.86</v>
      </c>
      <c r="E10" s="146">
        <f>SUM(C10-B10)</f>
        <v>7228.7699999999604</v>
      </c>
      <c r="I10" s="146"/>
      <c r="L10" s="196">
        <f>SUM(B10/1000)</f>
        <v>338.74109000000004</v>
      </c>
      <c r="M10" s="196">
        <f>SUM(C10/1000)</f>
        <v>345.96985999999998</v>
      </c>
      <c r="N10" s="196">
        <f t="shared" ref="N10:N15" si="0">SUM(M10-L10)</f>
        <v>7.2287699999999404</v>
      </c>
    </row>
    <row r="11" spans="1:14" s="38" customFormat="1" ht="24" customHeight="1" x14ac:dyDescent="0.3">
      <c r="A11" s="100" t="s">
        <v>44</v>
      </c>
      <c r="B11" s="64">
        <v>33351.760000000002</v>
      </c>
      <c r="C11" s="64">
        <v>22057.25</v>
      </c>
      <c r="E11" s="146">
        <f t="shared" ref="E11:E25" si="1">SUM(C11-B11)</f>
        <v>-11294.510000000002</v>
      </c>
      <c r="L11" s="196">
        <f t="shared" ref="L11:L16" si="2">SUM(B11/1000)</f>
        <v>33.351759999999999</v>
      </c>
      <c r="M11" s="196">
        <f t="shared" ref="M11:M16" si="3">SUM(C11/1000)</f>
        <v>22.05725</v>
      </c>
      <c r="N11" s="196">
        <f t="shared" si="0"/>
        <v>-11.294509999999999</v>
      </c>
    </row>
    <row r="12" spans="1:14" s="38" customFormat="1" ht="24" customHeight="1" x14ac:dyDescent="0.3">
      <c r="A12" s="100" t="s">
        <v>45</v>
      </c>
      <c r="B12" s="64">
        <v>30678.62</v>
      </c>
      <c r="C12" s="64">
        <v>30264.3</v>
      </c>
      <c r="E12" s="146">
        <f>SUM(C12-B12)</f>
        <v>-414.31999999999971</v>
      </c>
      <c r="H12" s="146">
        <f>SUM(B12:B13)</f>
        <v>195831.37</v>
      </c>
      <c r="I12" s="146">
        <f>SUM(C12:C13)</f>
        <v>218160.56</v>
      </c>
      <c r="J12" s="146">
        <f>SUM(H12-I12)</f>
        <v>-22329.190000000002</v>
      </c>
      <c r="L12" s="196">
        <f t="shared" si="2"/>
        <v>30.678619999999999</v>
      </c>
      <c r="M12" s="196">
        <f t="shared" si="3"/>
        <v>30.264299999999999</v>
      </c>
      <c r="N12" s="196">
        <f t="shared" si="0"/>
        <v>-0.41432000000000002</v>
      </c>
    </row>
    <row r="13" spans="1:14" s="38" customFormat="1" ht="24" customHeight="1" x14ac:dyDescent="0.3">
      <c r="A13" s="100" t="s">
        <v>46</v>
      </c>
      <c r="B13" s="64">
        <v>165152.75</v>
      </c>
      <c r="C13" s="64">
        <v>187896.26</v>
      </c>
      <c r="E13" s="146">
        <f>SUM(C13-B13)</f>
        <v>22743.510000000009</v>
      </c>
      <c r="L13" s="196">
        <f t="shared" si="2"/>
        <v>165.15275</v>
      </c>
      <c r="M13" s="196">
        <f t="shared" si="3"/>
        <v>187.89626000000001</v>
      </c>
      <c r="N13" s="196">
        <f t="shared" si="0"/>
        <v>22.743510000000015</v>
      </c>
    </row>
    <row r="14" spans="1:14" s="38" customFormat="1" ht="24" customHeight="1" x14ac:dyDescent="0.3">
      <c r="A14" s="100" t="s">
        <v>47</v>
      </c>
      <c r="B14" s="64">
        <v>71043.100000000006</v>
      </c>
      <c r="C14" s="64">
        <v>73834.13</v>
      </c>
      <c r="E14" s="146">
        <f t="shared" si="1"/>
        <v>2791.0299999999988</v>
      </c>
      <c r="L14" s="196">
        <f t="shared" si="2"/>
        <v>71.04310000000001</v>
      </c>
      <c r="M14" s="196">
        <f t="shared" si="3"/>
        <v>73.834130000000002</v>
      </c>
      <c r="N14" s="196">
        <f t="shared" si="0"/>
        <v>2.7910299999999921</v>
      </c>
    </row>
    <row r="15" spans="1:14" s="38" customFormat="1" ht="24" customHeight="1" x14ac:dyDescent="0.3">
      <c r="A15" s="100" t="s">
        <v>48</v>
      </c>
      <c r="B15" s="64">
        <v>38514.86</v>
      </c>
      <c r="C15" s="64">
        <v>31917.919999999998</v>
      </c>
      <c r="E15" s="146">
        <f t="shared" si="1"/>
        <v>-6596.9400000000023</v>
      </c>
      <c r="L15" s="196">
        <f t="shared" si="2"/>
        <v>38.514859999999999</v>
      </c>
      <c r="M15" s="196">
        <f t="shared" si="3"/>
        <v>31.917919999999999</v>
      </c>
      <c r="N15" s="196">
        <f t="shared" si="0"/>
        <v>-6.59694</v>
      </c>
    </row>
    <row r="16" spans="1:14" s="38" customFormat="1" ht="24" customHeight="1" x14ac:dyDescent="0.3">
      <c r="A16" s="100" t="s">
        <v>49</v>
      </c>
      <c r="B16" s="68" t="s">
        <v>60</v>
      </c>
      <c r="C16" s="68" t="s">
        <v>60</v>
      </c>
      <c r="E16" s="146" t="e">
        <f t="shared" si="1"/>
        <v>#VALUE!</v>
      </c>
      <c r="L16" s="196" t="e">
        <f t="shared" si="2"/>
        <v>#VALUE!</v>
      </c>
      <c r="M16" s="196" t="e">
        <f t="shared" si="3"/>
        <v>#VALUE!</v>
      </c>
    </row>
    <row r="17" spans="1:5" s="38" customFormat="1" ht="24" customHeight="1" x14ac:dyDescent="0.3">
      <c r="A17" s="37"/>
      <c r="B17" s="70" t="s">
        <v>16</v>
      </c>
      <c r="C17" s="70" t="s">
        <v>16</v>
      </c>
      <c r="E17" s="146"/>
    </row>
    <row r="18" spans="1:5" s="38" customFormat="1" ht="6" customHeight="1" x14ac:dyDescent="0.3">
      <c r="A18" s="37"/>
      <c r="B18" s="70"/>
      <c r="C18" s="70"/>
      <c r="E18" s="146"/>
    </row>
    <row r="19" spans="1:5" s="38" customFormat="1" ht="24" customHeight="1" x14ac:dyDescent="0.3">
      <c r="A19" s="71" t="s">
        <v>5</v>
      </c>
      <c r="B19" s="76">
        <v>100</v>
      </c>
      <c r="C19" s="76">
        <v>100</v>
      </c>
      <c r="E19" s="150"/>
    </row>
    <row r="20" spans="1:5" s="38" customFormat="1" ht="24" customHeight="1" x14ac:dyDescent="0.3">
      <c r="A20" s="100" t="s">
        <v>44</v>
      </c>
      <c r="B20" s="130">
        <v>9.8457969772725242</v>
      </c>
      <c r="C20" s="130">
        <v>6.3754831128931295</v>
      </c>
      <c r="E20" s="150">
        <f t="shared" si="1"/>
        <v>-3.4703138643793947</v>
      </c>
    </row>
    <row r="21" spans="1:5" s="38" customFormat="1" ht="24" customHeight="1" x14ac:dyDescent="0.3">
      <c r="A21" s="100" t="s">
        <v>45</v>
      </c>
      <c r="B21" s="130">
        <v>9.0566574016751247</v>
      </c>
      <c r="C21" s="130">
        <v>8.7476695224260279</v>
      </c>
      <c r="E21" s="150">
        <f t="shared" si="1"/>
        <v>-0.30898787924909676</v>
      </c>
    </row>
    <row r="22" spans="1:5" s="38" customFormat="1" ht="24" customHeight="1" x14ac:dyDescent="0.3">
      <c r="A22" s="100" t="s">
        <v>46</v>
      </c>
      <c r="B22" s="130">
        <v>48.754861714591513</v>
      </c>
      <c r="C22" s="130">
        <v>54.310008392060517</v>
      </c>
      <c r="E22" s="150">
        <f t="shared" si="1"/>
        <v>5.5551466774690041</v>
      </c>
    </row>
    <row r="23" spans="1:5" s="38" customFormat="1" ht="24" customHeight="1" x14ac:dyDescent="0.3">
      <c r="A23" s="100" t="s">
        <v>47</v>
      </c>
      <c r="B23" s="130">
        <v>20.972684477103147</v>
      </c>
      <c r="C23" s="130">
        <v>21.341202959124821</v>
      </c>
      <c r="E23" s="150">
        <f t="shared" si="1"/>
        <v>0.36851848202167403</v>
      </c>
    </row>
    <row r="24" spans="1:5" s="38" customFormat="1" ht="24" customHeight="1" x14ac:dyDescent="0.3">
      <c r="A24" s="100" t="s">
        <v>48</v>
      </c>
      <c r="B24" s="130">
        <v>11.369999429357684</v>
      </c>
      <c r="C24" s="130">
        <v>9.225636013495512</v>
      </c>
      <c r="E24" s="150">
        <f>SUM(C24-B24)</f>
        <v>-2.1443634158621716</v>
      </c>
    </row>
    <row r="25" spans="1:5" s="38" customFormat="1" ht="24" customHeight="1" x14ac:dyDescent="0.3">
      <c r="A25" s="100" t="s">
        <v>49</v>
      </c>
      <c r="B25" s="130" t="s">
        <v>60</v>
      </c>
      <c r="C25" s="130" t="s">
        <v>60</v>
      </c>
      <c r="E25" s="146" t="e">
        <f t="shared" si="1"/>
        <v>#VALUE!</v>
      </c>
    </row>
    <row r="26" spans="1:5" s="38" customFormat="1" ht="12" customHeight="1" x14ac:dyDescent="0.3">
      <c r="A26" s="131"/>
      <c r="B26" s="181"/>
      <c r="C26" s="132"/>
    </row>
    <row r="27" spans="1:5" s="38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31"/>
      <c r="B35" s="231"/>
      <c r="C35" s="40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1">
        <v>38</v>
      </c>
      <c r="D1" s="5"/>
    </row>
    <row r="2" spans="1:16" ht="24" customHeight="1" x14ac:dyDescent="0.55000000000000004">
      <c r="A2" s="3" t="s">
        <v>104</v>
      </c>
      <c r="B2" s="22"/>
      <c r="C2" s="22"/>
      <c r="D2" s="22"/>
      <c r="E2" s="22"/>
      <c r="F2" s="22"/>
      <c r="G2" s="22"/>
    </row>
    <row r="3" spans="1:16" ht="24" customHeight="1" x14ac:dyDescent="0.55000000000000004">
      <c r="A3" s="3" t="s">
        <v>144</v>
      </c>
      <c r="B3" s="22"/>
      <c r="C3" s="22"/>
      <c r="D3" s="22"/>
      <c r="E3" s="22"/>
      <c r="F3" s="22"/>
      <c r="G3" s="22"/>
    </row>
    <row r="4" spans="1:16" ht="12" customHeight="1" x14ac:dyDescent="0.55000000000000004">
      <c r="A4" s="3"/>
      <c r="B4" s="22"/>
      <c r="C4" s="22"/>
      <c r="D4" s="22"/>
      <c r="E4" s="22"/>
      <c r="F4" s="22"/>
      <c r="G4" s="22"/>
    </row>
    <row r="5" spans="1:16" s="3" customFormat="1" ht="32.25" customHeight="1" x14ac:dyDescent="0.35">
      <c r="A5" s="217" t="s">
        <v>50</v>
      </c>
      <c r="B5" s="220" t="s">
        <v>139</v>
      </c>
      <c r="C5" s="227"/>
      <c r="D5" s="228"/>
      <c r="E5" s="220" t="s">
        <v>140</v>
      </c>
      <c r="F5" s="227"/>
      <c r="G5" s="227"/>
    </row>
    <row r="6" spans="1:16" s="3" customFormat="1" ht="24" customHeight="1" x14ac:dyDescent="0.35">
      <c r="A6" s="219"/>
      <c r="B6" s="53" t="s">
        <v>1</v>
      </c>
      <c r="C6" s="53" t="s">
        <v>2</v>
      </c>
      <c r="D6" s="53" t="s">
        <v>3</v>
      </c>
      <c r="E6" s="53" t="s">
        <v>1</v>
      </c>
      <c r="F6" s="53" t="s">
        <v>2</v>
      </c>
      <c r="G6" s="52" t="s">
        <v>3</v>
      </c>
    </row>
    <row r="7" spans="1:16" s="16" customFormat="1" ht="24" customHeight="1" x14ac:dyDescent="0.3">
      <c r="A7" s="175"/>
      <c r="B7" s="229" t="s">
        <v>4</v>
      </c>
      <c r="C7" s="230"/>
      <c r="D7" s="217"/>
      <c r="E7" s="229" t="s">
        <v>4</v>
      </c>
      <c r="F7" s="230"/>
      <c r="G7" s="230"/>
    </row>
    <row r="8" spans="1:16" s="5" customFormat="1" ht="9" customHeight="1" x14ac:dyDescent="0.3">
      <c r="A8" s="25"/>
      <c r="B8" s="176"/>
      <c r="C8" s="25"/>
      <c r="D8" s="174"/>
      <c r="E8" s="25"/>
      <c r="F8" s="25"/>
      <c r="G8" s="25"/>
    </row>
    <row r="9" spans="1:16" s="5" customFormat="1" ht="24" customHeight="1" x14ac:dyDescent="0.3">
      <c r="A9" s="25" t="s">
        <v>5</v>
      </c>
      <c r="B9" s="133">
        <v>338741.09</v>
      </c>
      <c r="C9" s="134">
        <v>179248.79</v>
      </c>
      <c r="D9" s="135">
        <v>159492.29999999999</v>
      </c>
      <c r="E9" s="134">
        <v>345969.86</v>
      </c>
      <c r="F9" s="134">
        <v>179788.45</v>
      </c>
      <c r="G9" s="134">
        <v>166181.41</v>
      </c>
      <c r="I9" s="155"/>
      <c r="J9" s="154"/>
      <c r="K9" s="155"/>
      <c r="L9" s="155"/>
      <c r="N9" s="154">
        <v>342354.2</v>
      </c>
      <c r="O9" s="155">
        <v>180840.26</v>
      </c>
      <c r="P9" s="155">
        <v>161513.93</v>
      </c>
    </row>
    <row r="10" spans="1:16" s="5" customFormat="1" ht="24" customHeight="1" x14ac:dyDescent="0.3">
      <c r="A10" s="29" t="s">
        <v>51</v>
      </c>
      <c r="B10" s="118">
        <v>732.46</v>
      </c>
      <c r="C10" s="127" t="s">
        <v>60</v>
      </c>
      <c r="D10" s="136">
        <v>732.46</v>
      </c>
      <c r="E10" s="127" t="s">
        <v>60</v>
      </c>
      <c r="F10" s="127" t="s">
        <v>60</v>
      </c>
      <c r="G10" s="126" t="s">
        <v>60</v>
      </c>
      <c r="I10" s="155"/>
      <c r="J10" s="154">
        <f>SUM(E15:E16)</f>
        <v>207977.59</v>
      </c>
      <c r="K10" s="155">
        <f>SUM(E15:E17)</f>
        <v>312773.71999999997</v>
      </c>
      <c r="L10" s="155">
        <f>SUM(E11:E14)</f>
        <v>33196.14</v>
      </c>
      <c r="N10" s="154">
        <v>1292.69</v>
      </c>
      <c r="O10" s="155">
        <v>669.42</v>
      </c>
      <c r="P10" s="155">
        <v>623.28</v>
      </c>
    </row>
    <row r="11" spans="1:16" s="5" customFormat="1" ht="24" customHeight="1" x14ac:dyDescent="0.3">
      <c r="A11" s="29" t="s">
        <v>52</v>
      </c>
      <c r="B11" s="117">
        <v>576.82000000000005</v>
      </c>
      <c r="C11" s="126" t="s">
        <v>60</v>
      </c>
      <c r="D11" s="136">
        <v>576.82000000000005</v>
      </c>
      <c r="E11" s="126" t="s">
        <v>60</v>
      </c>
      <c r="F11" s="126" t="s">
        <v>60</v>
      </c>
      <c r="G11" s="126" t="s">
        <v>60</v>
      </c>
      <c r="I11" s="155"/>
      <c r="J11" s="154"/>
      <c r="K11" s="155"/>
      <c r="L11" s="155"/>
      <c r="N11" s="154">
        <v>341.41</v>
      </c>
      <c r="O11" s="155">
        <v>265.66000000000003</v>
      </c>
      <c r="P11" s="155">
        <v>75.739999999999995</v>
      </c>
    </row>
    <row r="12" spans="1:16" s="5" customFormat="1" ht="24" customHeight="1" x14ac:dyDescent="0.3">
      <c r="A12" s="137" t="s">
        <v>53</v>
      </c>
      <c r="B12" s="118">
        <v>585.78</v>
      </c>
      <c r="C12" s="127">
        <v>74.900000000000006</v>
      </c>
      <c r="D12" s="138">
        <v>510.88</v>
      </c>
      <c r="E12" s="127">
        <v>4359.4399999999996</v>
      </c>
      <c r="F12" s="127">
        <v>2982</v>
      </c>
      <c r="G12" s="127">
        <v>1377.43</v>
      </c>
      <c r="I12" s="155"/>
      <c r="J12" s="154"/>
      <c r="K12" s="155"/>
      <c r="L12" s="155"/>
      <c r="N12" s="154">
        <v>3944.81</v>
      </c>
      <c r="O12" s="155">
        <v>1163.95</v>
      </c>
      <c r="P12" s="155">
        <v>2780.86</v>
      </c>
    </row>
    <row r="13" spans="1:16" s="5" customFormat="1" ht="24" customHeight="1" x14ac:dyDescent="0.3">
      <c r="A13" s="29" t="s">
        <v>54</v>
      </c>
      <c r="B13" s="118">
        <v>13623.43</v>
      </c>
      <c r="C13" s="127">
        <v>6802.83</v>
      </c>
      <c r="D13" s="138">
        <v>6820.59</v>
      </c>
      <c r="E13" s="127">
        <v>12905.83</v>
      </c>
      <c r="F13" s="127">
        <v>5083.2</v>
      </c>
      <c r="G13" s="127">
        <v>7822.63</v>
      </c>
      <c r="I13" s="155"/>
      <c r="J13" s="154"/>
      <c r="K13" s="155"/>
      <c r="L13" s="155"/>
      <c r="N13" s="154">
        <v>13171.89</v>
      </c>
      <c r="O13" s="155">
        <v>5990.67</v>
      </c>
      <c r="P13" s="155">
        <v>7181.22</v>
      </c>
    </row>
    <row r="14" spans="1:16" s="5" customFormat="1" ht="24" customHeight="1" x14ac:dyDescent="0.3">
      <c r="A14" s="29" t="s">
        <v>55</v>
      </c>
      <c r="B14" s="118">
        <v>15527.54</v>
      </c>
      <c r="C14" s="127">
        <v>9652.82</v>
      </c>
      <c r="D14" s="138">
        <v>5874.72</v>
      </c>
      <c r="E14" s="127">
        <v>15930.87</v>
      </c>
      <c r="F14" s="127">
        <v>8192.34</v>
      </c>
      <c r="G14" s="127">
        <v>7738.53</v>
      </c>
      <c r="I14" s="155"/>
      <c r="J14" s="154"/>
      <c r="K14" s="155"/>
      <c r="L14" s="155"/>
      <c r="N14" s="154">
        <v>14857.86</v>
      </c>
      <c r="O14" s="155">
        <v>6349.75</v>
      </c>
      <c r="P14" s="155">
        <v>8508.11</v>
      </c>
    </row>
    <row r="15" spans="1:16" s="5" customFormat="1" ht="24" customHeight="1" x14ac:dyDescent="0.3">
      <c r="A15" s="29" t="s">
        <v>56</v>
      </c>
      <c r="B15" s="64">
        <v>45362.86</v>
      </c>
      <c r="C15" s="127">
        <v>23550.11</v>
      </c>
      <c r="D15" s="66">
        <v>21812.75</v>
      </c>
      <c r="E15" s="65">
        <v>41340.769999999997</v>
      </c>
      <c r="F15" s="127">
        <v>16543.400000000001</v>
      </c>
      <c r="G15" s="65">
        <v>24797.37</v>
      </c>
      <c r="I15" s="155"/>
      <c r="J15" s="154">
        <f>SUM(F15:F16)</f>
        <v>111030.07999999999</v>
      </c>
      <c r="K15" s="154">
        <f>SUM(G15:G16)</f>
        <v>96947.51</v>
      </c>
      <c r="L15" s="155"/>
      <c r="N15" s="154">
        <v>35636.1</v>
      </c>
      <c r="O15" s="155">
        <v>20214.509999999998</v>
      </c>
      <c r="P15" s="155">
        <v>15421.59</v>
      </c>
    </row>
    <row r="16" spans="1:16" s="5" customFormat="1" ht="24" customHeight="1" x14ac:dyDescent="0.3">
      <c r="A16" s="29" t="s">
        <v>57</v>
      </c>
      <c r="B16" s="64">
        <v>172877.59</v>
      </c>
      <c r="C16" s="65">
        <v>94200.3</v>
      </c>
      <c r="D16" s="66">
        <v>78677.3</v>
      </c>
      <c r="E16" s="65">
        <v>166636.82</v>
      </c>
      <c r="F16" s="65">
        <v>94486.68</v>
      </c>
      <c r="G16" s="65">
        <v>72150.14</v>
      </c>
      <c r="I16" s="155"/>
      <c r="J16" s="154">
        <f>SUM(J15-K15)</f>
        <v>14082.569999999992</v>
      </c>
      <c r="K16" s="155"/>
      <c r="L16" s="155"/>
      <c r="N16" s="154">
        <v>178355.88</v>
      </c>
      <c r="O16" s="155">
        <v>98834.31</v>
      </c>
      <c r="P16" s="155">
        <v>79521.570000000007</v>
      </c>
    </row>
    <row r="17" spans="1:16" s="5" customFormat="1" ht="24" customHeight="1" x14ac:dyDescent="0.3">
      <c r="A17" s="29" t="s">
        <v>58</v>
      </c>
      <c r="B17" s="64">
        <v>89454.61</v>
      </c>
      <c r="C17" s="65">
        <v>44967.82</v>
      </c>
      <c r="D17" s="66">
        <v>44486.79</v>
      </c>
      <c r="E17" s="65">
        <v>104796.13</v>
      </c>
      <c r="F17" s="65">
        <v>52500.83</v>
      </c>
      <c r="G17" s="65">
        <v>52295.3</v>
      </c>
      <c r="I17" s="155"/>
      <c r="J17" s="154"/>
      <c r="K17" s="155"/>
      <c r="L17" s="155"/>
      <c r="N17" s="154">
        <v>94753.56</v>
      </c>
      <c r="O17" s="155">
        <v>47351.99</v>
      </c>
      <c r="P17" s="155">
        <v>47401.57</v>
      </c>
    </row>
    <row r="18" spans="1:16" s="5" customFormat="1" ht="24" customHeight="1" x14ac:dyDescent="0.3">
      <c r="A18" s="37"/>
      <c r="B18" s="214" t="s">
        <v>16</v>
      </c>
      <c r="C18" s="215"/>
      <c r="D18" s="216"/>
      <c r="E18" s="215" t="s">
        <v>16</v>
      </c>
      <c r="F18" s="215"/>
      <c r="G18" s="215"/>
    </row>
    <row r="19" spans="1:16" s="5" customFormat="1" ht="4.5" customHeight="1" x14ac:dyDescent="0.3">
      <c r="A19" s="37"/>
      <c r="B19" s="70"/>
      <c r="C19" s="71"/>
      <c r="D19" s="72"/>
      <c r="E19" s="71"/>
      <c r="F19" s="71"/>
      <c r="G19" s="71"/>
    </row>
    <row r="20" spans="1:16" s="5" customFormat="1" ht="24" customHeight="1" x14ac:dyDescent="0.3">
      <c r="A20" s="25" t="s">
        <v>5</v>
      </c>
      <c r="B20" s="121">
        <v>100</v>
      </c>
      <c r="C20" s="128">
        <v>100</v>
      </c>
      <c r="D20" s="139">
        <v>100</v>
      </c>
      <c r="E20" s="121">
        <v>100</v>
      </c>
      <c r="F20" s="128">
        <v>100</v>
      </c>
      <c r="G20" s="128">
        <v>100</v>
      </c>
    </row>
    <row r="21" spans="1:16" s="5" customFormat="1" ht="24" customHeight="1" x14ac:dyDescent="0.3">
      <c r="A21" s="29" t="s">
        <v>51</v>
      </c>
      <c r="B21" s="122">
        <f>B10/B9*100</f>
        <v>0.21623004165216569</v>
      </c>
      <c r="C21" s="126" t="s">
        <v>60</v>
      </c>
      <c r="D21" s="140">
        <f>D10/D9*100</f>
        <v>0.45924474096868628</v>
      </c>
      <c r="E21" s="117" t="s">
        <v>60</v>
      </c>
      <c r="F21" s="126" t="s">
        <v>60</v>
      </c>
      <c r="G21" s="126" t="s">
        <v>60</v>
      </c>
      <c r="J21" s="149">
        <f>SUM(E22:E25)</f>
        <v>9.5950959427506213</v>
      </c>
    </row>
    <row r="22" spans="1:16" s="5" customFormat="1" ht="24" customHeight="1" x14ac:dyDescent="0.3">
      <c r="A22" s="137" t="s">
        <v>59</v>
      </c>
      <c r="B22" s="117" t="s">
        <v>60</v>
      </c>
      <c r="C22" s="126" t="s">
        <v>60</v>
      </c>
      <c r="D22" s="136" t="s">
        <v>60</v>
      </c>
      <c r="E22" s="117" t="s">
        <v>60</v>
      </c>
      <c r="F22" s="126" t="s">
        <v>60</v>
      </c>
      <c r="G22" s="126" t="s">
        <v>60</v>
      </c>
    </row>
    <row r="23" spans="1:16" s="5" customFormat="1" ht="24" customHeight="1" x14ac:dyDescent="0.3">
      <c r="A23" s="137" t="s">
        <v>53</v>
      </c>
      <c r="B23" s="122">
        <f>B12/B9*100</f>
        <v>0.17292853370696773</v>
      </c>
      <c r="C23" s="123">
        <f>C12/C9*100</f>
        <v>4.1785498245204333E-2</v>
      </c>
      <c r="D23" s="136" t="s">
        <v>60</v>
      </c>
      <c r="E23" s="122">
        <f>E12/E9*100</f>
        <v>1.260063521140252</v>
      </c>
      <c r="F23" s="123">
        <f>F12/F9*100</f>
        <v>1.6586160011947373</v>
      </c>
      <c r="G23" s="123">
        <f>G12/G9*100</f>
        <v>0.82887129192128051</v>
      </c>
    </row>
    <row r="24" spans="1:16" s="5" customFormat="1" ht="24" customHeight="1" x14ac:dyDescent="0.3">
      <c r="A24" s="29" t="s">
        <v>54</v>
      </c>
      <c r="B24" s="122">
        <f t="shared" ref="B24:G24" si="0">B13/B9*100</f>
        <v>4.0217825360365937</v>
      </c>
      <c r="C24" s="123">
        <f t="shared" si="0"/>
        <v>3.7951887987639972</v>
      </c>
      <c r="D24" s="123">
        <f t="shared" si="0"/>
        <v>4.2764384236731177</v>
      </c>
      <c r="E24" s="122">
        <f t="shared" si="0"/>
        <v>3.7303336192349241</v>
      </c>
      <c r="F24" s="123">
        <f t="shared" si="0"/>
        <v>2.8273228897629408</v>
      </c>
      <c r="G24" s="123">
        <f t="shared" si="0"/>
        <v>4.707283444038656</v>
      </c>
    </row>
    <row r="25" spans="1:16" s="5" customFormat="1" ht="24" customHeight="1" x14ac:dyDescent="0.3">
      <c r="A25" s="29" t="s">
        <v>55</v>
      </c>
      <c r="B25" s="122">
        <f t="shared" ref="B25:G25" si="1">B14/B9*100</f>
        <v>4.5838962140672095</v>
      </c>
      <c r="C25" s="123">
        <f t="shared" si="1"/>
        <v>5.385152111765998</v>
      </c>
      <c r="D25" s="140">
        <f t="shared" si="1"/>
        <v>3.6833878500717594</v>
      </c>
      <c r="E25" s="122">
        <f t="shared" si="1"/>
        <v>4.6046988023754443</v>
      </c>
      <c r="F25" s="123">
        <f t="shared" si="1"/>
        <v>4.5566553357571076</v>
      </c>
      <c r="G25" s="123">
        <f t="shared" si="1"/>
        <v>4.6566760987284921</v>
      </c>
    </row>
    <row r="26" spans="1:16" s="5" customFormat="1" ht="24" customHeight="1" x14ac:dyDescent="0.3">
      <c r="A26" s="29" t="s">
        <v>56</v>
      </c>
      <c r="B26" s="122">
        <f t="shared" ref="B26:G26" si="2">B15/B9*100</f>
        <v>13.391602418236298</v>
      </c>
      <c r="C26" s="123">
        <f t="shared" si="2"/>
        <v>13.138225368215876</v>
      </c>
      <c r="D26" s="140">
        <f t="shared" si="2"/>
        <v>13.676365567491347</v>
      </c>
      <c r="E26" s="122">
        <f t="shared" si="2"/>
        <v>11.949240318217315</v>
      </c>
      <c r="F26" s="123">
        <f t="shared" si="2"/>
        <v>9.2015922046160359</v>
      </c>
      <c r="G26" s="123">
        <f t="shared" si="2"/>
        <v>14.921867614434129</v>
      </c>
      <c r="J26" s="149">
        <f>SUM(E26:E27)</f>
        <v>60.1143666098544</v>
      </c>
      <c r="K26" s="149">
        <f>SUM(E26:E28)</f>
        <v>90.404904057249382</v>
      </c>
    </row>
    <row r="27" spans="1:16" s="5" customFormat="1" ht="24" customHeight="1" x14ac:dyDescent="0.3">
      <c r="A27" s="29" t="s">
        <v>57</v>
      </c>
      <c r="B27" s="122">
        <f t="shared" ref="B27:G27" si="3">B16/B9*100</f>
        <v>51.03531726841878</v>
      </c>
      <c r="C27" s="123">
        <f t="shared" si="3"/>
        <v>52.552823369128468</v>
      </c>
      <c r="D27" s="140">
        <f t="shared" si="3"/>
        <v>49.329842255707646</v>
      </c>
      <c r="E27" s="122">
        <f t="shared" si="3"/>
        <v>48.165126291637087</v>
      </c>
      <c r="F27" s="123">
        <f t="shared" si="3"/>
        <v>52.554365978459671</v>
      </c>
      <c r="G27" s="123">
        <f t="shared" si="3"/>
        <v>43.416492855608816</v>
      </c>
    </row>
    <row r="28" spans="1:16" s="5" customFormat="1" ht="24" customHeight="1" x14ac:dyDescent="0.3">
      <c r="A28" s="29" t="s">
        <v>58</v>
      </c>
      <c r="B28" s="122">
        <f t="shared" ref="B28:G28" si="4">B17/B9*100</f>
        <v>26.407959542197844</v>
      </c>
      <c r="C28" s="123">
        <f t="shared" si="4"/>
        <v>25.086819275042245</v>
      </c>
      <c r="D28" s="140">
        <f t="shared" si="4"/>
        <v>27.892750935311611</v>
      </c>
      <c r="E28" s="122">
        <f t="shared" si="4"/>
        <v>30.290537447394989</v>
      </c>
      <c r="F28" s="123">
        <f t="shared" si="4"/>
        <v>29.201447590209494</v>
      </c>
      <c r="G28" s="123">
        <f t="shared" si="4"/>
        <v>31.468802677748371</v>
      </c>
    </row>
    <row r="29" spans="1:16" s="5" customFormat="1" ht="12" customHeight="1" x14ac:dyDescent="0.3">
      <c r="A29" s="39"/>
      <c r="B29" s="47"/>
      <c r="C29" s="45"/>
      <c r="D29" s="46"/>
      <c r="E29" s="45"/>
      <c r="F29" s="45"/>
      <c r="G29" s="45"/>
    </row>
    <row r="30" spans="1:16" ht="24" customHeight="1" x14ac:dyDescent="0.35">
      <c r="A30" s="180" t="s">
        <v>135</v>
      </c>
      <c r="B30" s="141"/>
      <c r="C30" s="141"/>
      <c r="D30" s="141"/>
      <c r="E30" s="141"/>
      <c r="F30" s="141"/>
      <c r="G30" s="141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5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1" customFormat="1" ht="22.5" customHeight="1" x14ac:dyDescent="0.3">
      <c r="A2" s="16" t="s">
        <v>107</v>
      </c>
      <c r="B2" s="42"/>
      <c r="C2" s="42"/>
    </row>
    <row r="3" spans="1:15" s="21" customFormat="1" ht="22.5" customHeight="1" x14ac:dyDescent="0.3">
      <c r="A3" s="16" t="s">
        <v>138</v>
      </c>
      <c r="B3" s="42"/>
      <c r="C3" s="42"/>
    </row>
    <row r="4" spans="1:15" s="21" customFormat="1" ht="3" customHeight="1" x14ac:dyDescent="0.3">
      <c r="A4" s="43"/>
      <c r="B4" s="42"/>
      <c r="C4" s="42"/>
    </row>
    <row r="5" spans="1:15" s="4" customFormat="1" ht="21" customHeight="1" x14ac:dyDescent="0.35">
      <c r="A5" s="217" t="s">
        <v>17</v>
      </c>
      <c r="B5" s="83">
        <v>2558</v>
      </c>
      <c r="C5" s="83">
        <v>2559</v>
      </c>
    </row>
    <row r="6" spans="1:15" s="4" customFormat="1" ht="21" customHeight="1" x14ac:dyDescent="0.35">
      <c r="A6" s="218"/>
      <c r="B6" s="223" t="s">
        <v>142</v>
      </c>
      <c r="C6" s="224"/>
    </row>
    <row r="7" spans="1:15" s="4" customFormat="1" ht="21" customHeight="1" x14ac:dyDescent="0.35">
      <c r="A7" s="218"/>
      <c r="B7" s="53" t="s">
        <v>1</v>
      </c>
      <c r="C7" s="53" t="s">
        <v>1</v>
      </c>
    </row>
    <row r="8" spans="1:15" s="5" customFormat="1" ht="21" customHeight="1" x14ac:dyDescent="0.3">
      <c r="A8" s="219"/>
      <c r="B8" s="52" t="s">
        <v>4</v>
      </c>
      <c r="C8" s="50" t="s">
        <v>4</v>
      </c>
    </row>
    <row r="9" spans="1:15" s="5" customFormat="1" ht="3" customHeight="1" x14ac:dyDescent="0.3">
      <c r="A9" s="37"/>
      <c r="B9" s="70"/>
      <c r="C9" s="71"/>
    </row>
    <row r="10" spans="1:15" s="5" customFormat="1" ht="21" customHeight="1" x14ac:dyDescent="0.3">
      <c r="A10" s="71" t="s">
        <v>5</v>
      </c>
      <c r="B10" s="98">
        <v>338741.09</v>
      </c>
      <c r="C10" s="99">
        <v>345969.86</v>
      </c>
      <c r="E10" s="148">
        <f>SUM(C10-B10)</f>
        <v>7228.7699999999604</v>
      </c>
      <c r="J10" s="26">
        <f>SUM(B10/1000)</f>
        <v>338.74109000000004</v>
      </c>
      <c r="K10" s="26">
        <f>SUM(C10/1000)</f>
        <v>345.96985999999998</v>
      </c>
    </row>
    <row r="11" spans="1:15" s="5" customFormat="1" ht="21" customHeight="1" x14ac:dyDescent="0.3">
      <c r="A11" s="100" t="s">
        <v>18</v>
      </c>
      <c r="B11" s="101">
        <v>3522.9</v>
      </c>
      <c r="C11" s="102">
        <v>5533.65</v>
      </c>
      <c r="E11" s="148">
        <f t="shared" ref="E11:E42" si="0">SUM(C11-B11)</f>
        <v>2010.7499999999995</v>
      </c>
      <c r="G11" s="148">
        <f>SUM(B11:B12)</f>
        <v>60514.700000000004</v>
      </c>
      <c r="H11" s="148">
        <f>SUM(C11:C12)</f>
        <v>68588.819999999992</v>
      </c>
      <c r="I11" s="148">
        <f>SUM(H11-G11)</f>
        <v>8074.1199999999881</v>
      </c>
      <c r="J11" s="26">
        <f t="shared" ref="J11:J24" si="1">SUM(B11/1000)</f>
        <v>3.5228999999999999</v>
      </c>
      <c r="K11" s="26">
        <f t="shared" ref="K11:K24" si="2">SUM(C11/1000)</f>
        <v>5.5336499999999997</v>
      </c>
      <c r="M11" s="195">
        <f>SUM(J11:J12)</f>
        <v>60.514700000000005</v>
      </c>
      <c r="N11" s="195">
        <f>SUM(K11:K12)</f>
        <v>68.588819999999998</v>
      </c>
      <c r="O11" s="26">
        <f>SUM(N11-M11)</f>
        <v>8.0741199999999935</v>
      </c>
    </row>
    <row r="12" spans="1:15" s="5" customFormat="1" ht="21" customHeight="1" x14ac:dyDescent="0.3">
      <c r="A12" s="38" t="s">
        <v>19</v>
      </c>
      <c r="B12" s="64">
        <v>56991.8</v>
      </c>
      <c r="C12" s="65">
        <v>63055.17</v>
      </c>
      <c r="E12" s="148">
        <f t="shared" si="0"/>
        <v>6063.3699999999953</v>
      </c>
      <c r="J12" s="26">
        <f t="shared" si="1"/>
        <v>56.991800000000005</v>
      </c>
      <c r="K12" s="26">
        <f t="shared" si="2"/>
        <v>63.055169999999997</v>
      </c>
      <c r="O12" s="26"/>
    </row>
    <row r="13" spans="1:15" s="5" customFormat="1" ht="21" customHeight="1" x14ac:dyDescent="0.3">
      <c r="A13" s="103" t="s">
        <v>20</v>
      </c>
      <c r="B13" s="64">
        <v>72435</v>
      </c>
      <c r="C13" s="65">
        <v>67914.62</v>
      </c>
      <c r="E13" s="148">
        <f t="shared" si="0"/>
        <v>-4520.3800000000047</v>
      </c>
      <c r="J13" s="195">
        <f t="shared" si="1"/>
        <v>72.435000000000002</v>
      </c>
      <c r="K13" s="195">
        <f t="shared" si="2"/>
        <v>67.914619999999999</v>
      </c>
      <c r="O13" s="26">
        <f>SUM(K13-J13)</f>
        <v>-4.520380000000003</v>
      </c>
    </row>
    <row r="14" spans="1:15" s="5" customFormat="1" ht="21" customHeight="1" x14ac:dyDescent="0.3">
      <c r="A14" s="103" t="s">
        <v>21</v>
      </c>
      <c r="B14" s="64">
        <v>69293.63</v>
      </c>
      <c r="C14" s="65">
        <v>61510.19</v>
      </c>
      <c r="E14" s="148">
        <f t="shared" si="0"/>
        <v>-7783.4400000000023</v>
      </c>
      <c r="J14" s="195">
        <f t="shared" si="1"/>
        <v>69.293630000000007</v>
      </c>
      <c r="K14" s="195">
        <f t="shared" si="2"/>
        <v>61.510190000000001</v>
      </c>
      <c r="O14" s="26">
        <f t="shared" ref="O14:O19" si="3">SUM(K14-J14)</f>
        <v>-7.7834400000000059</v>
      </c>
    </row>
    <row r="15" spans="1:15" s="5" customFormat="1" ht="21" customHeight="1" x14ac:dyDescent="0.3">
      <c r="A15" s="38" t="s">
        <v>22</v>
      </c>
      <c r="B15" s="64">
        <v>76676.899999999994</v>
      </c>
      <c r="C15" s="64">
        <v>88853.48</v>
      </c>
      <c r="E15" s="148">
        <f t="shared" si="0"/>
        <v>12176.580000000002</v>
      </c>
      <c r="J15" s="195">
        <f t="shared" si="1"/>
        <v>76.676899999999989</v>
      </c>
      <c r="K15" s="195">
        <f t="shared" si="2"/>
        <v>88.85347999999999</v>
      </c>
      <c r="O15" s="26">
        <f t="shared" si="3"/>
        <v>12.176580000000001</v>
      </c>
    </row>
    <row r="16" spans="1:15" s="5" customFormat="1" ht="21" customHeight="1" x14ac:dyDescent="0.3">
      <c r="A16" s="103" t="s">
        <v>23</v>
      </c>
      <c r="B16" s="64">
        <v>64534.239999999998</v>
      </c>
      <c r="C16" s="65">
        <v>77139.53</v>
      </c>
      <c r="E16" s="148">
        <f t="shared" si="0"/>
        <v>12605.29</v>
      </c>
      <c r="J16" s="26">
        <f t="shared" si="1"/>
        <v>64.534239999999997</v>
      </c>
      <c r="K16" s="26">
        <f t="shared" si="2"/>
        <v>77.139529999999993</v>
      </c>
      <c r="O16" s="26"/>
    </row>
    <row r="17" spans="1:15" s="5" customFormat="1" ht="21" customHeight="1" x14ac:dyDescent="0.3">
      <c r="A17" s="103" t="s">
        <v>24</v>
      </c>
      <c r="B17" s="64">
        <v>12142.66</v>
      </c>
      <c r="C17" s="65">
        <v>11713.95</v>
      </c>
      <c r="E17" s="148">
        <f t="shared" si="0"/>
        <v>-428.70999999999913</v>
      </c>
      <c r="J17" s="26">
        <f t="shared" si="1"/>
        <v>12.142659999999999</v>
      </c>
      <c r="K17" s="26">
        <f t="shared" si="2"/>
        <v>11.713950000000001</v>
      </c>
      <c r="O17" s="26"/>
    </row>
    <row r="18" spans="1:15" s="5" customFormat="1" ht="21" customHeight="1" x14ac:dyDescent="0.3">
      <c r="A18" s="104" t="s">
        <v>25</v>
      </c>
      <c r="B18" s="68" t="s">
        <v>60</v>
      </c>
      <c r="C18" s="69" t="s">
        <v>60</v>
      </c>
      <c r="E18" s="148" t="e">
        <f t="shared" si="0"/>
        <v>#VALUE!</v>
      </c>
      <c r="J18" s="26" t="e">
        <f t="shared" si="1"/>
        <v>#VALUE!</v>
      </c>
      <c r="K18" s="26" t="e">
        <f t="shared" si="2"/>
        <v>#VALUE!</v>
      </c>
      <c r="O18" s="26"/>
    </row>
    <row r="19" spans="1:15" s="5" customFormat="1" ht="21" customHeight="1" x14ac:dyDescent="0.3">
      <c r="A19" s="38" t="s">
        <v>26</v>
      </c>
      <c r="B19" s="64">
        <v>59820.850000000006</v>
      </c>
      <c r="C19" s="64">
        <v>59051.170000000006</v>
      </c>
      <c r="E19" s="148">
        <f>SUM(C19-B19)</f>
        <v>-769.68000000000029</v>
      </c>
      <c r="J19" s="195">
        <f t="shared" si="1"/>
        <v>59.820850000000007</v>
      </c>
      <c r="K19" s="195">
        <f t="shared" si="2"/>
        <v>59.051170000000006</v>
      </c>
      <c r="O19" s="26">
        <f t="shared" si="3"/>
        <v>-0.76968000000000103</v>
      </c>
    </row>
    <row r="20" spans="1:15" s="5" customFormat="1" ht="21" customHeight="1" x14ac:dyDescent="0.3">
      <c r="A20" s="104" t="s">
        <v>27</v>
      </c>
      <c r="B20" s="64">
        <v>21318.71</v>
      </c>
      <c r="C20" s="65">
        <v>15910.04</v>
      </c>
      <c r="E20" s="148">
        <f t="shared" si="0"/>
        <v>-5408.6699999999983</v>
      </c>
      <c r="J20" s="26">
        <f t="shared" si="1"/>
        <v>21.318709999999999</v>
      </c>
      <c r="K20" s="26">
        <f t="shared" si="2"/>
        <v>15.91004</v>
      </c>
    </row>
    <row r="21" spans="1:15" s="5" customFormat="1" ht="21" customHeight="1" x14ac:dyDescent="0.3">
      <c r="A21" s="104" t="s">
        <v>28</v>
      </c>
      <c r="B21" s="64">
        <v>31338.2</v>
      </c>
      <c r="C21" s="65">
        <v>31826.26</v>
      </c>
      <c r="E21" s="148">
        <f t="shared" si="0"/>
        <v>488.05999999999767</v>
      </c>
      <c r="J21" s="26">
        <f t="shared" si="1"/>
        <v>31.338200000000001</v>
      </c>
      <c r="K21" s="26">
        <f t="shared" si="2"/>
        <v>31.826259999999998</v>
      </c>
    </row>
    <row r="22" spans="1:15" s="5" customFormat="1" ht="21" customHeight="1" x14ac:dyDescent="0.3">
      <c r="A22" s="104" t="s">
        <v>29</v>
      </c>
      <c r="B22" s="64">
        <v>7163.94</v>
      </c>
      <c r="C22" s="65">
        <v>11314.87</v>
      </c>
      <c r="E22" s="148">
        <f t="shared" si="0"/>
        <v>4150.9300000000012</v>
      </c>
      <c r="J22" s="26">
        <f t="shared" si="1"/>
        <v>7.1639399999999993</v>
      </c>
      <c r="K22" s="26">
        <f t="shared" si="2"/>
        <v>11.314870000000001</v>
      </c>
    </row>
    <row r="23" spans="1:15" s="5" customFormat="1" ht="21" customHeight="1" x14ac:dyDescent="0.3">
      <c r="A23" s="103" t="s">
        <v>30</v>
      </c>
      <c r="B23" s="64" t="s">
        <v>60</v>
      </c>
      <c r="C23" s="65" t="s">
        <v>60</v>
      </c>
      <c r="E23" s="148" t="e">
        <f t="shared" si="0"/>
        <v>#VALUE!</v>
      </c>
      <c r="J23" s="26" t="e">
        <f t="shared" si="1"/>
        <v>#VALUE!</v>
      </c>
      <c r="K23" s="26" t="e">
        <f t="shared" si="2"/>
        <v>#VALUE!</v>
      </c>
    </row>
    <row r="24" spans="1:15" s="5" customFormat="1" ht="21" customHeight="1" x14ac:dyDescent="0.3">
      <c r="A24" s="103" t="s">
        <v>31</v>
      </c>
      <c r="B24" s="64" t="s">
        <v>60</v>
      </c>
      <c r="C24" s="65">
        <v>51.57</v>
      </c>
      <c r="E24" s="148" t="e">
        <f t="shared" si="0"/>
        <v>#VALUE!</v>
      </c>
      <c r="J24" s="26" t="e">
        <f t="shared" si="1"/>
        <v>#VALUE!</v>
      </c>
      <c r="K24" s="26">
        <f t="shared" si="2"/>
        <v>5.1569999999999998E-2</v>
      </c>
    </row>
    <row r="25" spans="1:15" s="5" customFormat="1" ht="21" customHeight="1" x14ac:dyDescent="0.3">
      <c r="A25" s="37"/>
      <c r="B25" s="70" t="s">
        <v>16</v>
      </c>
      <c r="C25" s="71" t="s">
        <v>16</v>
      </c>
      <c r="E25" s="148"/>
    </row>
    <row r="26" spans="1:15" s="5" customFormat="1" ht="3" customHeight="1" x14ac:dyDescent="0.3">
      <c r="A26" s="37"/>
      <c r="B26" s="70"/>
      <c r="C26" s="71"/>
      <c r="E26" s="148">
        <f t="shared" si="0"/>
        <v>0</v>
      </c>
    </row>
    <row r="27" spans="1:15" s="5" customFormat="1" ht="21" customHeight="1" x14ac:dyDescent="0.3">
      <c r="A27" s="71" t="s">
        <v>5</v>
      </c>
      <c r="B27" s="76">
        <v>100</v>
      </c>
      <c r="C27" s="77">
        <v>100</v>
      </c>
      <c r="E27" s="149"/>
      <c r="G27" s="5" t="s">
        <v>134</v>
      </c>
    </row>
    <row r="28" spans="1:15" s="5" customFormat="1" ht="21" customHeight="1" x14ac:dyDescent="0.3">
      <c r="A28" s="100" t="s">
        <v>18</v>
      </c>
      <c r="B28" s="87">
        <v>1.0399978343341811</v>
      </c>
      <c r="C28" s="179">
        <v>1.5994601379438083</v>
      </c>
      <c r="E28" s="149">
        <f t="shared" si="0"/>
        <v>0.55946230360962712</v>
      </c>
      <c r="G28" s="149">
        <f>SUM(B28:B29)</f>
        <v>17.86458796598901</v>
      </c>
      <c r="H28" s="149">
        <f>SUM(C28:C29)</f>
        <v>19.825085341249089</v>
      </c>
      <c r="I28" s="149">
        <f>SUM(E28:E29)</f>
        <v>1.9604973752600783</v>
      </c>
      <c r="J28" s="149">
        <f>SUM(B28:B29)</f>
        <v>17.86458796598901</v>
      </c>
      <c r="K28" s="149">
        <f>SUM(C28:C29)</f>
        <v>19.825085341249089</v>
      </c>
    </row>
    <row r="29" spans="1:15" s="5" customFormat="1" ht="21" customHeight="1" x14ac:dyDescent="0.3">
      <c r="A29" s="38" t="s">
        <v>19</v>
      </c>
      <c r="B29" s="87">
        <v>16.82459013165483</v>
      </c>
      <c r="C29" s="87">
        <v>18.225625203305281</v>
      </c>
      <c r="E29" s="149">
        <f t="shared" si="0"/>
        <v>1.4010350716504512</v>
      </c>
    </row>
    <row r="30" spans="1:15" s="5" customFormat="1" ht="21" customHeight="1" x14ac:dyDescent="0.3">
      <c r="A30" s="103" t="s">
        <v>20</v>
      </c>
      <c r="B30" s="87">
        <v>21.383588273864266</v>
      </c>
      <c r="C30" s="87">
        <v>19.630212874612834</v>
      </c>
      <c r="E30" s="149">
        <f t="shared" si="0"/>
        <v>-1.753375399251432</v>
      </c>
      <c r="H30" s="149">
        <f>SUM(B28:B29)</f>
        <v>17.86458796598901</v>
      </c>
      <c r="I30" s="149">
        <f>SUM(C28:C29)</f>
        <v>19.825085341249089</v>
      </c>
    </row>
    <row r="31" spans="1:15" s="5" customFormat="1" ht="21" customHeight="1" x14ac:dyDescent="0.3">
      <c r="A31" s="103" t="s">
        <v>21</v>
      </c>
      <c r="B31" s="87">
        <v>20.456222184323728</v>
      </c>
      <c r="C31" s="87">
        <v>17.779060291552565</v>
      </c>
      <c r="E31" s="149">
        <f t="shared" si="0"/>
        <v>-2.6771618927711636</v>
      </c>
      <c r="H31" s="149">
        <f>SUM(B30,B31,B32,B36)</f>
        <v>82.135409081903816</v>
      </c>
      <c r="I31" s="149">
        <f>SUM(C30,C31,C32,C36)</f>
        <v>80.160005845595919</v>
      </c>
    </row>
    <row r="32" spans="1:15" s="5" customFormat="1" ht="21" customHeight="1" x14ac:dyDescent="0.3">
      <c r="A32" s="38" t="s">
        <v>22</v>
      </c>
      <c r="B32" s="87">
        <v>22.635842613602026</v>
      </c>
      <c r="C32" s="87">
        <v>25.682433724140015</v>
      </c>
      <c r="E32" s="149">
        <f>SUM(C32-B32)</f>
        <v>3.0465911105379888</v>
      </c>
      <c r="H32" s="149">
        <f>SUM(H30+H31)</f>
        <v>99.999997047892833</v>
      </c>
      <c r="I32" s="149">
        <f>SUM(I30+I31)</f>
        <v>99.985091186845011</v>
      </c>
    </row>
    <row r="33" spans="1:8" s="5" customFormat="1" ht="21" customHeight="1" x14ac:dyDescent="0.3">
      <c r="A33" s="103" t="s">
        <v>23</v>
      </c>
      <c r="B33" s="87">
        <v>19.051199250731582</v>
      </c>
      <c r="C33" s="87">
        <v>22.296604103027935</v>
      </c>
      <c r="E33" s="149">
        <f t="shared" si="0"/>
        <v>3.2454048522963532</v>
      </c>
    </row>
    <row r="34" spans="1:8" s="5" customFormat="1" ht="21" customHeight="1" x14ac:dyDescent="0.3">
      <c r="A34" s="103" t="s">
        <v>24</v>
      </c>
      <c r="B34" s="87">
        <v>3.5846433628704446</v>
      </c>
      <c r="C34" s="87">
        <v>3.3858296211120824</v>
      </c>
      <c r="E34" s="149">
        <f t="shared" si="0"/>
        <v>-0.19881374175836219</v>
      </c>
    </row>
    <row r="35" spans="1:8" s="5" customFormat="1" ht="21" customHeight="1" x14ac:dyDescent="0.3">
      <c r="A35" s="104" t="s">
        <v>25</v>
      </c>
      <c r="B35" s="87" t="s">
        <v>60</v>
      </c>
      <c r="C35" s="87" t="s">
        <v>60</v>
      </c>
      <c r="E35" s="149" t="e">
        <f t="shared" si="0"/>
        <v>#VALUE!</v>
      </c>
    </row>
    <row r="36" spans="1:8" s="5" customFormat="1" ht="21" customHeight="1" x14ac:dyDescent="0.3">
      <c r="A36" s="38" t="s">
        <v>26</v>
      </c>
      <c r="B36" s="87">
        <v>17.659756010113799</v>
      </c>
      <c r="C36" s="87">
        <v>17.068298955290501</v>
      </c>
      <c r="E36" s="149">
        <f t="shared" si="0"/>
        <v>-0.59145705482329802</v>
      </c>
      <c r="G36" s="149">
        <f>SUM(B37:B39)</f>
        <v>17.659756010113799</v>
      </c>
      <c r="H36" s="149">
        <f>SUM(C37:C39)</f>
        <v>17.068298955290501</v>
      </c>
    </row>
    <row r="37" spans="1:8" s="5" customFormat="1" ht="21" customHeight="1" x14ac:dyDescent="0.3">
      <c r="A37" s="104" t="s">
        <v>27</v>
      </c>
      <c r="B37" s="87">
        <v>6.293511661074243</v>
      </c>
      <c r="C37" s="87">
        <v>4.5986780466945882</v>
      </c>
      <c r="E37" s="149">
        <f t="shared" si="0"/>
        <v>-1.6948336143796547</v>
      </c>
    </row>
    <row r="38" spans="1:8" s="5" customFormat="1" ht="21" customHeight="1" x14ac:dyDescent="0.3">
      <c r="A38" s="104" t="s">
        <v>28</v>
      </c>
      <c r="B38" s="87">
        <v>9.2513724862844349</v>
      </c>
      <c r="C38" s="87">
        <v>9.1991423761595872</v>
      </c>
      <c r="E38" s="149">
        <f t="shared" si="0"/>
        <v>-5.2230110124847684E-2</v>
      </c>
    </row>
    <row r="39" spans="1:8" s="5" customFormat="1" ht="21" customHeight="1" x14ac:dyDescent="0.3">
      <c r="A39" s="104" t="s">
        <v>29</v>
      </c>
      <c r="B39" s="87">
        <v>2.1148718627551206</v>
      </c>
      <c r="C39" s="87">
        <v>3.2704785324363232</v>
      </c>
      <c r="E39" s="149">
        <f t="shared" si="0"/>
        <v>1.1556066696812026</v>
      </c>
    </row>
    <row r="40" spans="1:8" s="5" customFormat="1" ht="21" customHeight="1" x14ac:dyDescent="0.3">
      <c r="A40" s="103" t="s">
        <v>30</v>
      </c>
      <c r="B40" s="64" t="s">
        <v>60</v>
      </c>
      <c r="C40" s="65" t="s">
        <v>60</v>
      </c>
      <c r="E40" s="149" t="e">
        <f t="shared" si="0"/>
        <v>#VALUE!</v>
      </c>
    </row>
    <row r="41" spans="1:8" s="5" customFormat="1" ht="21" customHeight="1" x14ac:dyDescent="0.3">
      <c r="A41" s="103" t="s">
        <v>31</v>
      </c>
      <c r="B41" s="64" t="s">
        <v>60</v>
      </c>
      <c r="C41" s="65">
        <v>1.49059227298008E-2</v>
      </c>
      <c r="E41" s="149" t="e">
        <f t="shared" si="0"/>
        <v>#VALUE!</v>
      </c>
    </row>
    <row r="42" spans="1:8" ht="12" customHeight="1" x14ac:dyDescent="0.3">
      <c r="A42" s="105"/>
      <c r="B42" s="94"/>
      <c r="C42" s="95"/>
      <c r="E42" s="149">
        <f t="shared" si="0"/>
        <v>0</v>
      </c>
    </row>
    <row r="43" spans="1:8" ht="21" customHeight="1" x14ac:dyDescent="0.35">
      <c r="A43" s="231"/>
      <c r="B43" s="231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6"/>
      <c r="E1" s="1"/>
      <c r="F1" s="1"/>
      <c r="G1" s="82">
        <v>33</v>
      </c>
    </row>
    <row r="2" spans="1:18" s="4" customFormat="1" ht="24" customHeight="1" x14ac:dyDescent="0.35">
      <c r="A2" s="23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17" t="s">
        <v>0</v>
      </c>
      <c r="B4" s="220">
        <v>2558</v>
      </c>
      <c r="C4" s="221"/>
      <c r="D4" s="221"/>
      <c r="E4" s="220">
        <v>2559</v>
      </c>
      <c r="F4" s="221"/>
      <c r="G4" s="221"/>
    </row>
    <row r="5" spans="1:18" ht="24" customHeight="1" x14ac:dyDescent="0.5">
      <c r="A5" s="218"/>
      <c r="B5" s="223" t="s">
        <v>142</v>
      </c>
      <c r="C5" s="221"/>
      <c r="D5" s="221"/>
      <c r="E5" s="221"/>
      <c r="F5" s="221"/>
      <c r="G5" s="221"/>
    </row>
    <row r="6" spans="1:18" s="35" customFormat="1" ht="24" customHeight="1" x14ac:dyDescent="0.25">
      <c r="A6" s="218"/>
      <c r="B6" s="53" t="s">
        <v>1</v>
      </c>
      <c r="C6" s="53" t="s">
        <v>2</v>
      </c>
      <c r="D6" s="53" t="s">
        <v>3</v>
      </c>
      <c r="E6" s="53" t="s">
        <v>1</v>
      </c>
      <c r="F6" s="53" t="s">
        <v>2</v>
      </c>
      <c r="G6" s="52" t="s">
        <v>3</v>
      </c>
    </row>
    <row r="7" spans="1:18" s="35" customFormat="1" ht="24" customHeight="1" x14ac:dyDescent="0.25">
      <c r="A7" s="219"/>
      <c r="B7" s="223" t="s">
        <v>4</v>
      </c>
      <c r="C7" s="224"/>
      <c r="D7" s="225"/>
      <c r="E7" s="223" t="s">
        <v>4</v>
      </c>
      <c r="F7" s="224"/>
      <c r="G7" s="224"/>
    </row>
    <row r="8" spans="1:18" ht="12" customHeight="1" x14ac:dyDescent="0.3">
      <c r="A8" s="54"/>
      <c r="B8" s="55"/>
      <c r="C8" s="56"/>
      <c r="D8" s="142"/>
      <c r="E8" s="57"/>
      <c r="F8" s="58"/>
      <c r="G8" s="143"/>
    </row>
    <row r="9" spans="1:18" s="5" customFormat="1" ht="24" customHeight="1" x14ac:dyDescent="0.3">
      <c r="A9" s="59" t="s">
        <v>6</v>
      </c>
      <c r="B9" s="60">
        <v>489472</v>
      </c>
      <c r="C9" s="61">
        <v>236324</v>
      </c>
      <c r="D9" s="62">
        <v>253148</v>
      </c>
      <c r="E9" s="58">
        <v>497839</v>
      </c>
      <c r="F9" s="58">
        <v>240205</v>
      </c>
      <c r="G9" s="157">
        <v>257634</v>
      </c>
      <c r="J9" s="48"/>
      <c r="K9" s="48"/>
      <c r="L9" s="164"/>
      <c r="P9" s="154"/>
      <c r="Q9" s="155"/>
      <c r="R9" s="155"/>
    </row>
    <row r="10" spans="1:18" s="5" customFormat="1" ht="24" customHeight="1" x14ac:dyDescent="0.3">
      <c r="A10" s="63" t="s">
        <v>7</v>
      </c>
      <c r="B10" s="64">
        <v>343720.34</v>
      </c>
      <c r="C10" s="65">
        <v>181660.53</v>
      </c>
      <c r="D10" s="66">
        <v>162059.81</v>
      </c>
      <c r="E10" s="156">
        <v>348680.76</v>
      </c>
      <c r="F10" s="156">
        <v>181392.97</v>
      </c>
      <c r="G10" s="158">
        <v>167287.79</v>
      </c>
      <c r="J10" s="49">
        <v>58</v>
      </c>
      <c r="K10" s="49"/>
      <c r="L10" s="160"/>
      <c r="M10" s="5">
        <v>59</v>
      </c>
      <c r="P10" s="154"/>
      <c r="Q10" s="155"/>
      <c r="R10" s="155"/>
    </row>
    <row r="11" spans="1:18" s="5" customFormat="1" ht="24" customHeight="1" x14ac:dyDescent="0.3">
      <c r="A11" s="63" t="s">
        <v>8</v>
      </c>
      <c r="B11" s="64">
        <v>343720.34</v>
      </c>
      <c r="C11" s="65">
        <v>181660.53</v>
      </c>
      <c r="D11" s="66">
        <v>162059.81</v>
      </c>
      <c r="E11" s="156">
        <v>348524.11</v>
      </c>
      <c r="F11" s="156">
        <v>181322.22</v>
      </c>
      <c r="G11" s="158">
        <v>167201.89000000001</v>
      </c>
      <c r="J11" s="49"/>
      <c r="K11" s="49"/>
      <c r="L11" s="160"/>
      <c r="N11" s="163">
        <f>SUM(N13-K13)</f>
        <v>-0.48205718867508252</v>
      </c>
      <c r="O11" s="163">
        <f>SUM(O13-L13)</f>
        <v>-0.97427699259049416</v>
      </c>
      <c r="P11" s="154"/>
      <c r="Q11" s="155"/>
      <c r="R11" s="155"/>
    </row>
    <row r="12" spans="1:18" s="5" customFormat="1" ht="24" customHeight="1" x14ac:dyDescent="0.4">
      <c r="A12" s="63" t="s">
        <v>9</v>
      </c>
      <c r="B12" s="64">
        <v>338741.09</v>
      </c>
      <c r="C12" s="65">
        <v>179248.79</v>
      </c>
      <c r="D12" s="66">
        <v>159492.29999999999</v>
      </c>
      <c r="E12" s="156">
        <v>345969.86</v>
      </c>
      <c r="F12" s="156">
        <v>179788.45</v>
      </c>
      <c r="G12" s="158">
        <v>166181.41</v>
      </c>
      <c r="J12" s="162">
        <f>SUM(E13-B13)</f>
        <v>-2425.0100000000002</v>
      </c>
      <c r="K12" s="49"/>
      <c r="L12" s="160"/>
      <c r="M12" s="5" t="s">
        <v>137</v>
      </c>
      <c r="N12" s="5" t="s">
        <v>120</v>
      </c>
      <c r="O12" s="5" t="s">
        <v>121</v>
      </c>
      <c r="P12" s="154"/>
      <c r="Q12" s="155"/>
      <c r="R12" s="155"/>
    </row>
    <row r="13" spans="1:18" s="5" customFormat="1" ht="24" customHeight="1" x14ac:dyDescent="0.45">
      <c r="A13" s="63" t="s">
        <v>10</v>
      </c>
      <c r="B13" s="64">
        <v>4979.25</v>
      </c>
      <c r="C13" s="65">
        <v>2411.7399999999998</v>
      </c>
      <c r="D13" s="67">
        <v>2567.5</v>
      </c>
      <c r="E13" s="156">
        <v>2554.2399999999998</v>
      </c>
      <c r="F13" s="156">
        <v>1533.77</v>
      </c>
      <c r="G13" s="159">
        <v>1020.48</v>
      </c>
      <c r="J13" s="161">
        <f t="shared" ref="J13:O13" si="0">SUM(B13*100)/B10</f>
        <v>1.4486340843256467</v>
      </c>
      <c r="K13" s="161">
        <f t="shared" si="0"/>
        <v>1.3276081491119727</v>
      </c>
      <c r="L13" s="161">
        <f t="shared" si="0"/>
        <v>1.5842916266531475</v>
      </c>
      <c r="M13" s="161">
        <f t="shared" si="0"/>
        <v>0.73254400386187057</v>
      </c>
      <c r="N13" s="161">
        <f t="shared" si="0"/>
        <v>0.84555096043689015</v>
      </c>
      <c r="O13" s="161">
        <f t="shared" si="0"/>
        <v>0.61001463406265333</v>
      </c>
      <c r="P13" s="154"/>
      <c r="Q13" s="155"/>
      <c r="R13" s="155"/>
    </row>
    <row r="14" spans="1:18" s="5" customFormat="1" ht="24" customHeight="1" x14ac:dyDescent="0.3">
      <c r="A14" s="63" t="s">
        <v>11</v>
      </c>
      <c r="B14" s="68" t="s">
        <v>60</v>
      </c>
      <c r="C14" s="69" t="s">
        <v>60</v>
      </c>
      <c r="D14" s="66" t="s">
        <v>60</v>
      </c>
      <c r="E14" s="156">
        <v>156.65</v>
      </c>
      <c r="F14" s="156">
        <v>70.75</v>
      </c>
      <c r="G14" s="158">
        <v>85.91</v>
      </c>
      <c r="J14" s="49"/>
      <c r="K14" s="49"/>
      <c r="L14" s="160"/>
      <c r="P14" s="154"/>
      <c r="Q14" s="155"/>
      <c r="R14" s="155"/>
    </row>
    <row r="15" spans="1:18" s="5" customFormat="1" ht="24" customHeight="1" x14ac:dyDescent="0.3">
      <c r="A15" s="63" t="s">
        <v>12</v>
      </c>
      <c r="B15" s="64">
        <v>145751.66</v>
      </c>
      <c r="C15" s="65">
        <v>54663.47</v>
      </c>
      <c r="D15" s="66">
        <v>91088.19</v>
      </c>
      <c r="E15" s="156">
        <v>149158.24</v>
      </c>
      <c r="F15" s="156">
        <v>58812.03</v>
      </c>
      <c r="G15" s="158">
        <v>90346.21</v>
      </c>
      <c r="J15" s="49"/>
      <c r="K15" s="49"/>
      <c r="L15" s="160"/>
      <c r="M15" s="163">
        <f>SUM(M13-J13)</f>
        <v>-0.71609008046377609</v>
      </c>
      <c r="N15" s="163">
        <f>SUM(N13-K13)</f>
        <v>-0.48205718867508252</v>
      </c>
      <c r="O15" s="163">
        <f>SUM(O13-L13)</f>
        <v>-0.97427699259049416</v>
      </c>
      <c r="P15" s="154"/>
      <c r="Q15" s="155"/>
      <c r="R15" s="155"/>
    </row>
    <row r="16" spans="1:18" s="5" customFormat="1" ht="24" customHeight="1" x14ac:dyDescent="0.3">
      <c r="A16" s="63" t="s">
        <v>13</v>
      </c>
      <c r="B16" s="64">
        <v>47761.91</v>
      </c>
      <c r="C16" s="65">
        <v>2912.25</v>
      </c>
      <c r="D16" s="66">
        <v>44849.66</v>
      </c>
      <c r="E16" s="156">
        <v>39220.53</v>
      </c>
      <c r="F16" s="156">
        <v>3305.01</v>
      </c>
      <c r="G16" s="158">
        <v>35915.519999999997</v>
      </c>
      <c r="J16" s="49"/>
      <c r="K16" s="49"/>
      <c r="L16" s="160"/>
      <c r="P16" s="154"/>
      <c r="Q16" s="155"/>
      <c r="R16" s="155"/>
    </row>
    <row r="17" spans="1:18" s="5" customFormat="1" ht="24" customHeight="1" x14ac:dyDescent="0.3">
      <c r="A17" s="63" t="s">
        <v>14</v>
      </c>
      <c r="B17" s="64">
        <v>28156.6</v>
      </c>
      <c r="C17" s="65">
        <v>14302.82</v>
      </c>
      <c r="D17" s="66">
        <v>13853.78</v>
      </c>
      <c r="E17" s="156">
        <v>31632.43</v>
      </c>
      <c r="F17" s="156">
        <v>15914.26</v>
      </c>
      <c r="G17" s="158">
        <v>15718.17</v>
      </c>
      <c r="J17" s="49"/>
      <c r="K17" s="49"/>
      <c r="L17" s="160"/>
      <c r="P17" s="154"/>
      <c r="Q17" s="155"/>
      <c r="R17" s="155"/>
    </row>
    <row r="18" spans="1:18" s="5" customFormat="1" ht="24" customHeight="1" x14ac:dyDescent="0.3">
      <c r="A18" s="63" t="s">
        <v>15</v>
      </c>
      <c r="B18" s="64">
        <v>69833.149999999994</v>
      </c>
      <c r="C18" s="65">
        <v>37448.400000000001</v>
      </c>
      <c r="D18" s="66">
        <v>32384.75</v>
      </c>
      <c r="E18" s="156">
        <v>78305.279999999999</v>
      </c>
      <c r="F18" s="156">
        <v>39592.76</v>
      </c>
      <c r="G18" s="158">
        <v>38712.51</v>
      </c>
      <c r="J18" s="49"/>
      <c r="K18" s="49"/>
      <c r="L18" s="160"/>
      <c r="P18" s="154"/>
      <c r="Q18" s="155"/>
      <c r="R18" s="155"/>
    </row>
    <row r="19" spans="1:18" s="5" customFormat="1" ht="24" customHeight="1" x14ac:dyDescent="0.3">
      <c r="A19" s="59"/>
      <c r="B19" s="214" t="s">
        <v>16</v>
      </c>
      <c r="C19" s="215"/>
      <c r="D19" s="216"/>
      <c r="E19" s="214" t="s">
        <v>16</v>
      </c>
      <c r="F19" s="215"/>
      <c r="G19" s="215"/>
      <c r="P19" s="154"/>
      <c r="Q19" s="155"/>
      <c r="R19" s="155"/>
    </row>
    <row r="20" spans="1:18" s="5" customFormat="1" ht="12" customHeight="1" x14ac:dyDescent="0.3">
      <c r="A20" s="72"/>
      <c r="B20" s="73"/>
      <c r="C20" s="74"/>
      <c r="D20" s="75"/>
      <c r="E20" s="73"/>
      <c r="F20" s="74"/>
      <c r="G20" s="74"/>
    </row>
    <row r="21" spans="1:18" s="5" customFormat="1" ht="24" customHeight="1" x14ac:dyDescent="0.3">
      <c r="A21" s="59" t="s">
        <v>6</v>
      </c>
      <c r="B21" s="76">
        <v>100</v>
      </c>
      <c r="C21" s="77">
        <v>100</v>
      </c>
      <c r="D21" s="78">
        <v>100</v>
      </c>
      <c r="E21" s="76">
        <v>100</v>
      </c>
      <c r="F21" s="77">
        <v>100</v>
      </c>
      <c r="G21" s="77">
        <v>100</v>
      </c>
      <c r="J21" s="26"/>
      <c r="K21" s="26"/>
      <c r="L21" s="26"/>
    </row>
    <row r="22" spans="1:18" s="5" customFormat="1" ht="24" customHeight="1" x14ac:dyDescent="0.3">
      <c r="A22" s="63" t="s">
        <v>7</v>
      </c>
      <c r="B22" s="79">
        <f t="shared" ref="B22:G22" si="1">B10/B9*100</f>
        <v>70.222676680177827</v>
      </c>
      <c r="C22" s="80">
        <f t="shared" si="1"/>
        <v>76.86926846194207</v>
      </c>
      <c r="D22" s="81">
        <f>D10/D9*100</f>
        <v>64.01781171488615</v>
      </c>
      <c r="E22" s="79">
        <f>E10/E9*100</f>
        <v>70.03885995271564</v>
      </c>
      <c r="F22" s="80">
        <f t="shared" si="1"/>
        <v>75.515901001228116</v>
      </c>
      <c r="G22" s="80">
        <f t="shared" si="1"/>
        <v>64.932342004549099</v>
      </c>
      <c r="J22" s="26"/>
      <c r="K22" s="26"/>
      <c r="L22" s="26"/>
    </row>
    <row r="23" spans="1:18" s="5" customFormat="1" ht="24" customHeight="1" x14ac:dyDescent="0.3">
      <c r="A23" s="63" t="s">
        <v>8</v>
      </c>
      <c r="B23" s="79">
        <f t="shared" ref="B23:G23" si="2">B11/B9*100</f>
        <v>70.222676680177827</v>
      </c>
      <c r="C23" s="80">
        <f t="shared" si="2"/>
        <v>76.86926846194207</v>
      </c>
      <c r="D23" s="81">
        <f t="shared" si="2"/>
        <v>64.01781171488615</v>
      </c>
      <c r="E23" s="79">
        <f t="shared" si="2"/>
        <v>70.007393956680772</v>
      </c>
      <c r="F23" s="80">
        <f t="shared" si="2"/>
        <v>75.486446993193312</v>
      </c>
      <c r="G23" s="80">
        <f t="shared" si="2"/>
        <v>64.899000131970169</v>
      </c>
      <c r="J23" s="26"/>
      <c r="K23" s="26"/>
      <c r="L23" s="26"/>
    </row>
    <row r="24" spans="1:18" s="5" customFormat="1" ht="24" customHeight="1" x14ac:dyDescent="0.3">
      <c r="A24" s="63" t="s">
        <v>9</v>
      </c>
      <c r="B24" s="79">
        <f t="shared" ref="B24:G24" si="3">B12/B9*100</f>
        <v>69.205407050862974</v>
      </c>
      <c r="C24" s="80">
        <f t="shared" si="3"/>
        <v>75.848745789678588</v>
      </c>
      <c r="D24" s="81">
        <f t="shared" si="3"/>
        <v>63.00357893406229</v>
      </c>
      <c r="E24" s="79">
        <f t="shared" si="3"/>
        <v>69.494326479042428</v>
      </c>
      <c r="F24" s="80">
        <f t="shared" si="3"/>
        <v>74.84792156699487</v>
      </c>
      <c r="G24" s="80">
        <f t="shared" si="3"/>
        <v>64.502903343502808</v>
      </c>
      <c r="J24" s="26"/>
      <c r="K24" s="26"/>
      <c r="L24" s="26"/>
    </row>
    <row r="25" spans="1:18" s="5" customFormat="1" ht="24" customHeight="1" x14ac:dyDescent="0.3">
      <c r="A25" s="63" t="s">
        <v>10</v>
      </c>
      <c r="B25" s="79">
        <f t="shared" ref="B25:G25" si="4">B13/B9*100</f>
        <v>1.0172696293148535</v>
      </c>
      <c r="C25" s="80">
        <f t="shared" si="4"/>
        <v>1.0205226722635026</v>
      </c>
      <c r="D25" s="81">
        <f>D13/D9*100</f>
        <v>1.0142288305655189</v>
      </c>
      <c r="E25" s="79">
        <f t="shared" si="4"/>
        <v>0.51306546895683136</v>
      </c>
      <c r="F25" s="80">
        <f t="shared" si="4"/>
        <v>0.63852542619845543</v>
      </c>
      <c r="G25" s="80">
        <f t="shared" si="4"/>
        <v>0.39609678846736068</v>
      </c>
      <c r="J25" s="26"/>
      <c r="K25" s="26"/>
      <c r="L25" s="26"/>
    </row>
    <row r="26" spans="1:18" s="5" customFormat="1" ht="24" customHeight="1" x14ac:dyDescent="0.3">
      <c r="A26" s="63" t="s">
        <v>11</v>
      </c>
      <c r="B26" s="69" t="s">
        <v>60</v>
      </c>
      <c r="C26" s="69" t="s">
        <v>60</v>
      </c>
      <c r="D26" s="69" t="s">
        <v>60</v>
      </c>
      <c r="E26" s="79">
        <f>E14/E9*100</f>
        <v>3.1465996034862678E-2</v>
      </c>
      <c r="F26" s="65" t="s">
        <v>60</v>
      </c>
      <c r="G26" s="65" t="s">
        <v>60</v>
      </c>
      <c r="J26" s="26"/>
      <c r="K26" s="26"/>
      <c r="L26" s="26"/>
    </row>
    <row r="27" spans="1:18" s="5" customFormat="1" ht="24" customHeight="1" x14ac:dyDescent="0.3">
      <c r="A27" s="63" t="s">
        <v>12</v>
      </c>
      <c r="B27" s="79">
        <f t="shared" ref="B27:G27" si="5">B15/B9*100</f>
        <v>29.777323319822173</v>
      </c>
      <c r="C27" s="80">
        <f t="shared" si="5"/>
        <v>23.130731538057923</v>
      </c>
      <c r="D27" s="81">
        <f t="shared" si="5"/>
        <v>35.98218828511385</v>
      </c>
      <c r="E27" s="79">
        <f t="shared" si="5"/>
        <v>29.961140047284363</v>
      </c>
      <c r="F27" s="80">
        <f t="shared" si="5"/>
        <v>24.484098998771884</v>
      </c>
      <c r="G27" s="80">
        <f t="shared" si="5"/>
        <v>35.067657995450915</v>
      </c>
      <c r="J27" s="26"/>
      <c r="K27" s="26"/>
      <c r="L27" s="26"/>
    </row>
    <row r="28" spans="1:18" s="5" customFormat="1" ht="24" customHeight="1" x14ac:dyDescent="0.3">
      <c r="A28" s="63" t="s">
        <v>13</v>
      </c>
      <c r="B28" s="79">
        <f t="shared" ref="B28:G28" si="6">B16/B9*100</f>
        <v>9.7578431452667367</v>
      </c>
      <c r="C28" s="80">
        <f t="shared" si="6"/>
        <v>1.2323124185440328</v>
      </c>
      <c r="D28" s="81">
        <f t="shared" si="6"/>
        <v>17.71677437704426</v>
      </c>
      <c r="E28" s="79">
        <f t="shared" si="6"/>
        <v>7.8781553875851422</v>
      </c>
      <c r="F28" s="80">
        <f t="shared" si="6"/>
        <v>1.3759122416269438</v>
      </c>
      <c r="G28" s="80">
        <f t="shared" si="6"/>
        <v>13.940520272945339</v>
      </c>
      <c r="J28" s="26"/>
      <c r="K28" s="26"/>
      <c r="L28" s="26"/>
    </row>
    <row r="29" spans="1:18" s="5" customFormat="1" ht="24" customHeight="1" x14ac:dyDescent="0.3">
      <c r="A29" s="63" t="s">
        <v>14</v>
      </c>
      <c r="B29" s="79">
        <f t="shared" ref="B29:G29" si="7">B17/B9*100</f>
        <v>5.7524434492677825</v>
      </c>
      <c r="C29" s="80">
        <f t="shared" si="7"/>
        <v>6.0522079856468238</v>
      </c>
      <c r="D29" s="81">
        <f t="shared" si="7"/>
        <v>5.4726010081059302</v>
      </c>
      <c r="E29" s="79">
        <f t="shared" si="7"/>
        <v>6.3539477622283513</v>
      </c>
      <c r="F29" s="80">
        <f t="shared" si="7"/>
        <v>6.625282571137153</v>
      </c>
      <c r="G29" s="80">
        <f t="shared" si="7"/>
        <v>6.1009688162276721</v>
      </c>
      <c r="J29" s="26"/>
      <c r="K29" s="26"/>
      <c r="L29" s="26"/>
    </row>
    <row r="30" spans="1:18" s="5" customFormat="1" ht="24" customHeight="1" x14ac:dyDescent="0.3">
      <c r="A30" s="63" t="s">
        <v>15</v>
      </c>
      <c r="B30" s="79">
        <f t="shared" ref="B30:G30" si="8">B18/B9*100</f>
        <v>14.267036725287655</v>
      </c>
      <c r="C30" s="80">
        <f t="shared" si="8"/>
        <v>15.846211133867063</v>
      </c>
      <c r="D30" s="81">
        <f t="shared" si="8"/>
        <v>12.792812899963657</v>
      </c>
      <c r="E30" s="79">
        <f t="shared" si="8"/>
        <v>15.729036897470868</v>
      </c>
      <c r="F30" s="80">
        <f t="shared" si="8"/>
        <v>16.482904186007787</v>
      </c>
      <c r="G30" s="80">
        <f t="shared" si="8"/>
        <v>15.02616502480263</v>
      </c>
      <c r="J30" s="26"/>
      <c r="K30" s="26"/>
      <c r="L30" s="26"/>
    </row>
    <row r="31" spans="1:18" s="5" customFormat="1" ht="12" customHeight="1" x14ac:dyDescent="0.3">
      <c r="A31" s="34"/>
      <c r="B31" s="33"/>
      <c r="C31" s="32"/>
      <c r="D31" s="41"/>
      <c r="E31" s="33"/>
      <c r="F31" s="32"/>
      <c r="G31" s="32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1</vt:i4>
      </vt:variant>
    </vt:vector>
  </HeadingPairs>
  <TitlesOfParts>
    <vt:vector size="10" baseType="lpstr">
      <vt:lpstr>t7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2023-08-28T04:11:56Z</cp:lastPrinted>
  <dcterms:created xsi:type="dcterms:W3CDTF">2001-08-16T02:40:42Z</dcterms:created>
  <dcterms:modified xsi:type="dcterms:W3CDTF">2023-11-22T10:26:53Z</dcterms:modified>
</cp:coreProperties>
</file>