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6" sheetId="31" r:id="rId1"/>
  </sheets>
  <definedNames>
    <definedName name="_xlnm.Print_Area" localSheetId="0">'T-3.6'!$A$1:$V$28</definedName>
  </definedNames>
  <calcPr calcId="125725"/>
</workbook>
</file>

<file path=xl/calcChain.xml><?xml version="1.0" encoding="utf-8"?>
<calcChain xmlns="http://schemas.openxmlformats.org/spreadsheetml/2006/main">
  <c r="P11" i="31"/>
  <c r="O11"/>
  <c r="M11"/>
  <c r="L11"/>
  <c r="J11"/>
  <c r="I11"/>
  <c r="P16" l="1"/>
  <c r="O16"/>
  <c r="M16"/>
  <c r="M12"/>
  <c r="L16"/>
  <c r="J16"/>
  <c r="I16"/>
  <c r="M17" l="1"/>
  <c r="L17"/>
  <c r="F17" s="1"/>
  <c r="F16"/>
  <c r="G11"/>
  <c r="P17"/>
  <c r="O17"/>
  <c r="J17"/>
  <c r="J15"/>
  <c r="G15" s="1"/>
  <c r="I17"/>
  <c r="I15"/>
  <c r="F15" s="1"/>
  <c r="F12"/>
  <c r="G12"/>
  <c r="F13"/>
  <c r="G13"/>
  <c r="F14"/>
  <c r="G14"/>
  <c r="F18"/>
  <c r="G18"/>
  <c r="F19"/>
  <c r="G19"/>
  <c r="S19"/>
  <c r="S18"/>
  <c r="S17"/>
  <c r="S16"/>
  <c r="S15"/>
  <c r="S14"/>
  <c r="S13"/>
  <c r="S12"/>
  <c r="S11"/>
  <c r="R19"/>
  <c r="R18"/>
  <c r="R17"/>
  <c r="R16"/>
  <c r="R15"/>
  <c r="R14"/>
  <c r="R13"/>
  <c r="R12"/>
  <c r="R11"/>
  <c r="F11" l="1"/>
  <c r="G16"/>
  <c r="G17"/>
  <c r="P19" l="1"/>
  <c r="P18"/>
  <c r="P15"/>
  <c r="O19"/>
  <c r="O18"/>
  <c r="O15"/>
  <c r="M19"/>
  <c r="M18"/>
  <c r="M15"/>
  <c r="L19"/>
  <c r="L18"/>
  <c r="L15"/>
  <c r="J19"/>
  <c r="J18"/>
  <c r="I19"/>
  <c r="I18"/>
  <c r="E12" l="1"/>
  <c r="E13"/>
  <c r="E14"/>
  <c r="E11"/>
  <c r="E16"/>
  <c r="I10"/>
  <c r="J10"/>
  <c r="L10"/>
  <c r="M10"/>
  <c r="O10"/>
  <c r="P10"/>
  <c r="R10"/>
  <c r="S10"/>
  <c r="Q12"/>
  <c r="Q13"/>
  <c r="Q14"/>
  <c r="Q15"/>
  <c r="Q16"/>
  <c r="Q17"/>
  <c r="Q18"/>
  <c r="Q19"/>
  <c r="Q11"/>
  <c r="K15"/>
  <c r="K16"/>
  <c r="K17"/>
  <c r="K18"/>
  <c r="K19"/>
  <c r="N12"/>
  <c r="N13"/>
  <c r="N14"/>
  <c r="N15"/>
  <c r="N16"/>
  <c r="N17"/>
  <c r="N18"/>
  <c r="N19"/>
  <c r="N11"/>
  <c r="P14"/>
  <c r="P13"/>
  <c r="P12"/>
  <c r="O14"/>
  <c r="O13"/>
  <c r="O12"/>
  <c r="K12"/>
  <c r="K13"/>
  <c r="K14"/>
  <c r="K11"/>
  <c r="M14"/>
  <c r="M13"/>
  <c r="L14"/>
  <c r="L13"/>
  <c r="L12"/>
  <c r="H16"/>
  <c r="H12"/>
  <c r="H13"/>
  <c r="H14"/>
  <c r="H15"/>
  <c r="H17"/>
  <c r="H18"/>
  <c r="H19"/>
  <c r="H11"/>
  <c r="J14"/>
  <c r="J13"/>
  <c r="J12"/>
  <c r="I14"/>
  <c r="I13"/>
  <c r="I12"/>
  <c r="K10" l="1"/>
  <c r="Q10"/>
  <c r="E17"/>
  <c r="N10"/>
  <c r="E18"/>
  <c r="E15"/>
  <c r="E19"/>
  <c r="G10"/>
  <c r="F10"/>
  <c r="H10"/>
  <c r="E10" l="1"/>
</calcChain>
</file>

<file path=xl/sharedStrings.xml><?xml version="1.0" encoding="utf-8"?>
<sst xmlns="http://schemas.openxmlformats.org/spreadsheetml/2006/main" count="77" uniqueCount="50">
  <si>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</si>
  <si>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</si>
  <si>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</si>
  <si>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</si>
  <si>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</si>
  <si>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</si>
  <si>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</si>
  <si>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</si>
  <si>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</si>
  <si>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</si>
  <si>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</si>
  <si>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</si>
  <si>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</si>
  <si>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มัธยมศึกษาตอนต้น</t>
  </si>
  <si>
    <t>มัธยมศึกษาตอนปลาย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</si>
  <si>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</si>
  <si>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</si>
  <si>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</si>
  <si>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</si>
  <si>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</si>
  <si>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</si>
  <si>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</si>
  <si>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</si>
  <si>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</si>
  <si>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</si>
  <si>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</si>
  <si>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</si>
  <si>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</si>
  <si>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</si>
  <si>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</si>
  <si>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</si>
  <si>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</si>
  <si>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</si>
  <si>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</si>
  <si>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</si>
  <si>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</si>
  <si>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</si>
  <si>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2. Sukhothai Seconary Educational Service Area Office, Area 38 </t>
  </si>
  <si>
    <t xml:space="preserve">ที่มา  </t>
  </si>
  <si>
    <t xml:space="preserve">   2. สำนักงานเขตพื้นที่การศึกษามัธยมศึกษาเขต 38 (จังหวัดสุโขทัย)</t>
  </si>
  <si>
    <t>:  1. สำนักงานเขตพื้นที่การศึกษาสุโขทัย เขต 1 และ 2</t>
  </si>
  <si>
    <t xml:space="preserve">   Source</t>
  </si>
  <si>
    <t>:  1. Sukhothai Educational Service Area Office, Area 1,2</t>
  </si>
  <si>
    <t>ระดับการรสอน Level of teaching</t>
  </si>
  <si>
    <t>ครู จำแนกตามระดับการสอน และเพศ เป็นรายอำเภอ ปีการศึกษา 2561</t>
  </si>
  <si>
    <t>Teacher by Level of Teaching, Sex and District: Academic Year 2018</t>
  </si>
  <si>
    <t xml:space="preserve">   4. Department of Local Administration</t>
  </si>
  <si>
    <t xml:space="preserve">   3. Sukhothai Province Educational  Office</t>
  </si>
  <si>
    <t xml:space="preserve">   3. ศึกษาธิการจังหวัดสุโขทัย</t>
  </si>
  <si>
    <t xml:space="preserve">   4. กรมส่งเสริมการปกครองท้องถิ่น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</si>
</sst>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/>
    <xf numFmtId="0" fontId="6" fillId="0" borderId="8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3" fontId="6" fillId="0" borderId="7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5" fillId="0" borderId="4" xfId="1" applyNumberFormat="1" applyFont="1" applyBorder="1" applyAlignment="1">
      <alignment horizontal="right" indent="1"/>
    </xf>
    <xf numFmtId="187" fontId="6" fillId="0" borderId="4" xfId="1" applyNumberFormat="1" applyFont="1" applyBorder="1" applyAlignment="1">
      <alignment horizontal="right" inden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4" xfId="1" applyNumberFormat="1" applyFont="1" applyFill="1" applyBorder="1" applyAlignment="1">
      <alignment horizontal="right" inden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1181100</xdr:colOff>
      <xdr:row>5</xdr:row>
      <xdr:rowOff>9525</xdr:rowOff>
    </xdr:from>
    <xdr:to>
      <xdr:col>21</xdr:col>
      <xdr:colOff>428625</xdr:colOff>
      <xdr:row>28</xdr:row>
      <xdr:rowOff>44451</xdr:rowOff>
    </xdr:to>
    <xdr:grpSp>
      <xdr:nvGrpSpPr>
        <xdr:cNvPr id="6" name="Group 5"/>
        <xdr:cNvGrpSpPr/>
      </xdr:nvGrpSpPr>
      <xdr:grpSpPr>
        <a:xfrm>
          <a:off x="9763125" y="1076325"/>
          <a:ext cx="504825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6"/>
  <sheetViews>
    <sheetView showGridLines="0" tabSelected="1" view="pageLayout" zoomScaleNormal="100" workbookViewId="0">
      <selection activeCell="H8" sqref="H8"/>
    </sheetView>
  </sheetViews>
  <sheetFormatPr defaultColWidth="9.140625" defaultRowHeight="19.5"/>
  <cols>
    <col min="1" max="1" width="1.7109375" style="4" customWidth="1"/>
    <col min="2" max="2" width="5.7109375" style="4" customWidth="1"/>
    <col min="3" max="3" width="4.140625" style="4" customWidth="1"/>
    <col min="4" max="4" width="6.28515625" style="4" customWidth="1"/>
    <col min="5" max="7" width="7.85546875" style="4" bestFit="1" customWidth="1"/>
    <col min="8" max="10" width="7.28515625" style="4" customWidth="1"/>
    <col min="11" max="11" width="8" style="4" bestFit="1" customWidth="1"/>
    <col min="12" max="12" width="7.28515625" style="4" customWidth="1"/>
    <col min="13" max="13" width="8.28515625" style="4" customWidth="1"/>
    <col min="14" max="16" width="7.28515625" style="4" customWidth="1"/>
    <col min="17" max="17" width="7.85546875" style="4" bestFit="1" customWidth="1"/>
    <col min="18" max="19" width="7.28515625" style="4" customWidth="1"/>
    <col min="20" max="20" width="18" style="4" customWidth="1"/>
    <col min="21" max="21" width="1.140625" style="4" customWidth="1"/>
    <col min="22" max="22" width="6.5703125" style="4" customWidth="1"/>
    <col min="23" max="23" width="4.28515625" style="4" customWidth="1"/>
    <col min="24" max="16384" width="9.140625" style="4"/>
  </cols>
  <sheetData>
    <row r="1" spans="1:20" s="10" customFormat="1" ht="18.600000000000001" customHeight="1">
      <c r="B1" s="1" t="s">
        <v>12</v>
      </c>
      <c r="C1" s="2">
        <v>3.6</v>
      </c>
      <c r="D1" s="1" t="s">
        <v>44</v>
      </c>
      <c r="E1" s="1"/>
      <c r="F1" s="1"/>
      <c r="G1" s="1"/>
      <c r="H1" s="1"/>
      <c r="I1" s="1"/>
      <c r="J1" s="1"/>
      <c r="K1" s="1"/>
    </row>
    <row r="2" spans="1:20" s="10" customFormat="1" ht="18.600000000000001" customHeight="1">
      <c r="B2" s="1" t="s">
        <v>18</v>
      </c>
      <c r="C2" s="2">
        <v>3.6</v>
      </c>
      <c r="D2" s="1" t="s">
        <v>45</v>
      </c>
      <c r="E2" s="1"/>
      <c r="F2" s="1"/>
    </row>
    <row r="3" spans="1:20" ht="6.75" customHeight="1"/>
    <row r="4" spans="1:20" ht="21.75" customHeight="1">
      <c r="A4" s="34" t="s">
        <v>16</v>
      </c>
      <c r="B4" s="34"/>
      <c r="C4" s="34"/>
      <c r="D4" s="35"/>
      <c r="E4" s="17"/>
      <c r="F4" s="18"/>
      <c r="G4" s="19"/>
      <c r="H4" s="44" t="s">
        <v>43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39" t="s">
        <v>17</v>
      </c>
    </row>
    <row r="5" spans="1:20">
      <c r="A5" s="50"/>
      <c r="B5" s="50"/>
      <c r="C5" s="50"/>
      <c r="D5" s="36"/>
      <c r="E5" s="51" t="s">
        <v>0</v>
      </c>
      <c r="F5" s="52"/>
      <c r="G5" s="53"/>
      <c r="H5" s="54" t="s">
        <v>6</v>
      </c>
      <c r="I5" s="55"/>
      <c r="J5" s="56"/>
      <c r="K5" s="54" t="s">
        <v>2</v>
      </c>
      <c r="L5" s="55"/>
      <c r="M5" s="56"/>
      <c r="N5" s="54" t="s">
        <v>13</v>
      </c>
      <c r="O5" s="55"/>
      <c r="P5" s="56"/>
      <c r="Q5" s="54" t="s">
        <v>14</v>
      </c>
      <c r="R5" s="55"/>
      <c r="S5" s="56"/>
      <c r="T5" s="40"/>
    </row>
    <row r="6" spans="1:20">
      <c r="A6" s="50"/>
      <c r="B6" s="50"/>
      <c r="C6" s="50"/>
      <c r="D6" s="36"/>
      <c r="E6" s="47" t="s">
        <v>1</v>
      </c>
      <c r="F6" s="48"/>
      <c r="G6" s="49"/>
      <c r="H6" s="47" t="s">
        <v>7</v>
      </c>
      <c r="I6" s="48"/>
      <c r="J6" s="49"/>
      <c r="K6" s="47" t="s">
        <v>3</v>
      </c>
      <c r="L6" s="48"/>
      <c r="M6" s="49"/>
      <c r="N6" s="47" t="s">
        <v>4</v>
      </c>
      <c r="O6" s="48"/>
      <c r="P6" s="49"/>
      <c r="Q6" s="47" t="s">
        <v>5</v>
      </c>
      <c r="R6" s="48"/>
      <c r="S6" s="49"/>
      <c r="T6" s="40"/>
    </row>
    <row r="7" spans="1:20">
      <c r="A7" s="50"/>
      <c r="B7" s="50"/>
      <c r="C7" s="50"/>
      <c r="D7" s="36"/>
      <c r="E7" s="14" t="s">
        <v>0</v>
      </c>
      <c r="F7" s="28" t="s">
        <v>8</v>
      </c>
      <c r="G7" s="28" t="s">
        <v>9</v>
      </c>
      <c r="H7" s="14" t="s">
        <v>0</v>
      </c>
      <c r="I7" s="28" t="s">
        <v>8</v>
      </c>
      <c r="J7" s="26" t="s">
        <v>9</v>
      </c>
      <c r="K7" s="14" t="s">
        <v>0</v>
      </c>
      <c r="L7" s="14" t="s">
        <v>8</v>
      </c>
      <c r="M7" s="26" t="s">
        <v>9</v>
      </c>
      <c r="N7" s="14" t="s">
        <v>0</v>
      </c>
      <c r="O7" s="14" t="s">
        <v>8</v>
      </c>
      <c r="P7" s="26" t="s">
        <v>9</v>
      </c>
      <c r="Q7" s="14" t="s">
        <v>0</v>
      </c>
      <c r="R7" s="14" t="s">
        <v>8</v>
      </c>
      <c r="S7" s="31" t="s">
        <v>9</v>
      </c>
      <c r="T7" s="40"/>
    </row>
    <row r="8" spans="1:20">
      <c r="A8" s="37"/>
      <c r="B8" s="37"/>
      <c r="C8" s="37"/>
      <c r="D8" s="38"/>
      <c r="E8" s="15" t="s">
        <v>1</v>
      </c>
      <c r="F8" s="27" t="s">
        <v>10</v>
      </c>
      <c r="G8" s="27" t="s">
        <v>11</v>
      </c>
      <c r="H8" s="15" t="s">
        <v>1</v>
      </c>
      <c r="I8" s="27" t="s">
        <v>10</v>
      </c>
      <c r="J8" s="27" t="s">
        <v>11</v>
      </c>
      <c r="K8" s="15" t="s">
        <v>1</v>
      </c>
      <c r="L8" s="15" t="s">
        <v>10</v>
      </c>
      <c r="M8" s="27" t="s">
        <v>11</v>
      </c>
      <c r="N8" s="15" t="s">
        <v>1</v>
      </c>
      <c r="O8" s="15" t="s">
        <v>10</v>
      </c>
      <c r="P8" s="27" t="s">
        <v>11</v>
      </c>
      <c r="Q8" s="15" t="s">
        <v>1</v>
      </c>
      <c r="R8" s="15" t="s">
        <v>10</v>
      </c>
      <c r="S8" s="32" t="s">
        <v>11</v>
      </c>
      <c r="T8" s="41"/>
    </row>
    <row r="9" spans="1:20" s="8" customFormat="1" ht="3" customHeight="1">
      <c r="A9" s="24"/>
      <c r="B9" s="24"/>
      <c r="C9" s="24"/>
      <c r="D9" s="25"/>
      <c r="E9" s="5"/>
      <c r="F9" s="26"/>
      <c r="G9" s="26"/>
      <c r="H9" s="5"/>
      <c r="I9" s="26"/>
      <c r="J9" s="26"/>
      <c r="K9" s="5"/>
      <c r="L9" s="5"/>
      <c r="M9" s="26"/>
      <c r="N9" s="5"/>
      <c r="O9" s="5"/>
      <c r="P9" s="26"/>
      <c r="Q9" s="5"/>
      <c r="R9" s="5"/>
      <c r="S9" s="31"/>
    </row>
    <row r="10" spans="1:20" s="7" customFormat="1" ht="24.6" customHeight="1">
      <c r="A10" s="42" t="s">
        <v>15</v>
      </c>
      <c r="B10" s="42"/>
      <c r="C10" s="42"/>
      <c r="D10" s="43"/>
      <c r="E10" s="29">
        <f>SUM(E11:E19)</f>
        <v>4110</v>
      </c>
      <c r="F10" s="29">
        <f t="shared" ref="F10:G10" si="0">SUM(F11:F19)</f>
        <v>1353</v>
      </c>
      <c r="G10" s="29">
        <f t="shared" si="0"/>
        <v>2757</v>
      </c>
      <c r="H10" s="29">
        <f>SUM(H11:H19)</f>
        <v>572</v>
      </c>
      <c r="I10" s="29">
        <f t="shared" ref="I10:S10" si="1">SUM(I11:I19)</f>
        <v>105</v>
      </c>
      <c r="J10" s="29">
        <f t="shared" si="1"/>
        <v>467</v>
      </c>
      <c r="K10" s="29">
        <f t="shared" si="1"/>
        <v>1785</v>
      </c>
      <c r="L10" s="29">
        <f t="shared" si="1"/>
        <v>622</v>
      </c>
      <c r="M10" s="29">
        <f t="shared" si="1"/>
        <v>1163</v>
      </c>
      <c r="N10" s="29">
        <f t="shared" si="1"/>
        <v>533</v>
      </c>
      <c r="O10" s="29">
        <f t="shared" si="1"/>
        <v>216</v>
      </c>
      <c r="P10" s="29">
        <f t="shared" si="1"/>
        <v>317</v>
      </c>
      <c r="Q10" s="29">
        <f t="shared" si="1"/>
        <v>1220</v>
      </c>
      <c r="R10" s="29">
        <f t="shared" si="1"/>
        <v>410</v>
      </c>
      <c r="S10" s="29">
        <f t="shared" si="1"/>
        <v>810</v>
      </c>
      <c r="T10" s="20" t="s">
        <v>1</v>
      </c>
    </row>
    <row r="11" spans="1:20" ht="24.6" customHeight="1">
      <c r="A11" s="8"/>
      <c r="B11" s="4" t="s">
        <v>19</v>
      </c>
      <c r="C11" s="8"/>
      <c r="D11" s="11"/>
      <c r="E11" s="30">
        <f>SUM(F11:G11)</f>
        <v>792</v>
      </c>
      <c r="F11" s="30">
        <f>I11+L11+O11+R11</f>
        <v>236</v>
      </c>
      <c r="G11" s="30">
        <f>J11+M11+P11+S11</f>
        <v>556</v>
      </c>
      <c r="H11" s="30">
        <f>SUM(I11:J11)</f>
        <v>93</v>
      </c>
      <c r="I11" s="30">
        <f>3+10+0+0</f>
        <v>13</v>
      </c>
      <c r="J11" s="30">
        <f>35+40+3+2</f>
        <v>80</v>
      </c>
      <c r="K11" s="30">
        <f>SUM(L11:M11)</f>
        <v>324</v>
      </c>
      <c r="L11" s="30">
        <f>72+13+2+4</f>
        <v>91</v>
      </c>
      <c r="M11" s="30">
        <f>191+19+12+11</f>
        <v>233</v>
      </c>
      <c r="N11" s="30">
        <f>SUM(O11:P11)</f>
        <v>60</v>
      </c>
      <c r="O11" s="30">
        <f>28+2+3</f>
        <v>33</v>
      </c>
      <c r="P11" s="30">
        <f>18+4+5</f>
        <v>27</v>
      </c>
      <c r="Q11" s="30">
        <f>SUM(R11:S11)</f>
        <v>315</v>
      </c>
      <c r="R11" s="30">
        <f>99</f>
        <v>99</v>
      </c>
      <c r="S11" s="30">
        <f>216</f>
        <v>216</v>
      </c>
      <c r="T11" s="21" t="s">
        <v>28</v>
      </c>
    </row>
    <row r="12" spans="1:20" ht="24.6" customHeight="1">
      <c r="A12" s="8"/>
      <c r="B12" s="4" t="s">
        <v>20</v>
      </c>
      <c r="C12" s="8"/>
      <c r="D12" s="11"/>
      <c r="E12" s="30">
        <f t="shared" ref="E12:E19" si="2">SUM(F12:G12)</f>
        <v>332</v>
      </c>
      <c r="F12" s="30">
        <f t="shared" ref="F12:F19" si="3">I12+L12+O12+R12</f>
        <v>121</v>
      </c>
      <c r="G12" s="30">
        <f t="shared" ref="G12:G19" si="4">J12+M12+P12+S12</f>
        <v>211</v>
      </c>
      <c r="H12" s="30">
        <f t="shared" ref="H12:H19" si="5">SUM(I12:J12)</f>
        <v>22</v>
      </c>
      <c r="I12" s="30">
        <f>1</f>
        <v>1</v>
      </c>
      <c r="J12" s="30">
        <f>21</f>
        <v>21</v>
      </c>
      <c r="K12" s="30">
        <f t="shared" ref="K12:K19" si="6">SUM(L12:M12)</f>
        <v>188</v>
      </c>
      <c r="L12" s="30">
        <f>59</f>
        <v>59</v>
      </c>
      <c r="M12" s="30">
        <f>129</f>
        <v>129</v>
      </c>
      <c r="N12" s="30">
        <f t="shared" ref="N12:N19" si="7">SUM(O12:P12)</f>
        <v>45</v>
      </c>
      <c r="O12" s="30">
        <f>31</f>
        <v>31</v>
      </c>
      <c r="P12" s="30">
        <f>14</f>
        <v>14</v>
      </c>
      <c r="Q12" s="30">
        <f t="shared" ref="Q12:Q19" si="8">SUM(R12:S12)</f>
        <v>77</v>
      </c>
      <c r="R12" s="30">
        <f>30</f>
        <v>30</v>
      </c>
      <c r="S12" s="30">
        <f>47</f>
        <v>47</v>
      </c>
      <c r="T12" s="21" t="s">
        <v>29</v>
      </c>
    </row>
    <row r="13" spans="1:20" ht="24.6" customHeight="1">
      <c r="A13" s="8"/>
      <c r="B13" s="4" t="s">
        <v>21</v>
      </c>
      <c r="C13" s="8"/>
      <c r="D13" s="11"/>
      <c r="E13" s="30">
        <f t="shared" si="2"/>
        <v>372</v>
      </c>
      <c r="F13" s="30">
        <f t="shared" si="3"/>
        <v>136</v>
      </c>
      <c r="G13" s="30">
        <f t="shared" si="4"/>
        <v>236</v>
      </c>
      <c r="H13" s="30">
        <f t="shared" si="5"/>
        <v>31</v>
      </c>
      <c r="I13" s="30">
        <f>1</f>
        <v>1</v>
      </c>
      <c r="J13" s="30">
        <f>30</f>
        <v>30</v>
      </c>
      <c r="K13" s="30">
        <f t="shared" si="6"/>
        <v>212</v>
      </c>
      <c r="L13" s="30">
        <f>80</f>
        <v>80</v>
      </c>
      <c r="M13" s="30">
        <f>132</f>
        <v>132</v>
      </c>
      <c r="N13" s="30">
        <f t="shared" si="7"/>
        <v>41</v>
      </c>
      <c r="O13" s="30">
        <f>26</f>
        <v>26</v>
      </c>
      <c r="P13" s="30">
        <f>15</f>
        <v>15</v>
      </c>
      <c r="Q13" s="30">
        <f t="shared" si="8"/>
        <v>88</v>
      </c>
      <c r="R13" s="30">
        <f>29</f>
        <v>29</v>
      </c>
      <c r="S13" s="30">
        <f>59</f>
        <v>59</v>
      </c>
      <c r="T13" s="21" t="s">
        <v>30</v>
      </c>
    </row>
    <row r="14" spans="1:20" ht="24.6" customHeight="1">
      <c r="A14" s="8"/>
      <c r="B14" s="4" t="s">
        <v>22</v>
      </c>
      <c r="C14" s="8"/>
      <c r="D14" s="11"/>
      <c r="E14" s="30">
        <f t="shared" si="2"/>
        <v>398</v>
      </c>
      <c r="F14" s="30">
        <f t="shared" si="3"/>
        <v>134</v>
      </c>
      <c r="G14" s="30">
        <f t="shared" si="4"/>
        <v>264</v>
      </c>
      <c r="H14" s="30">
        <f t="shared" si="5"/>
        <v>38</v>
      </c>
      <c r="I14" s="30">
        <f>2</f>
        <v>2</v>
      </c>
      <c r="J14" s="30">
        <f>36</f>
        <v>36</v>
      </c>
      <c r="K14" s="30">
        <f t="shared" si="6"/>
        <v>214</v>
      </c>
      <c r="L14" s="30">
        <f>75</f>
        <v>75</v>
      </c>
      <c r="M14" s="30">
        <f>139</f>
        <v>139</v>
      </c>
      <c r="N14" s="30">
        <f t="shared" si="7"/>
        <v>52</v>
      </c>
      <c r="O14" s="30">
        <f>30</f>
        <v>30</v>
      </c>
      <c r="P14" s="30">
        <f>22</f>
        <v>22</v>
      </c>
      <c r="Q14" s="30">
        <f t="shared" si="8"/>
        <v>94</v>
      </c>
      <c r="R14" s="30">
        <f>27</f>
        <v>27</v>
      </c>
      <c r="S14" s="30">
        <f>67</f>
        <v>67</v>
      </c>
      <c r="T14" s="21" t="s">
        <v>31</v>
      </c>
    </row>
    <row r="15" spans="1:20" ht="24.6" customHeight="1">
      <c r="A15" s="8"/>
      <c r="B15" s="4" t="s">
        <v>23</v>
      </c>
      <c r="C15" s="8"/>
      <c r="D15" s="11"/>
      <c r="E15" s="30">
        <f t="shared" si="2"/>
        <v>610</v>
      </c>
      <c r="F15" s="30">
        <f t="shared" si="3"/>
        <v>223</v>
      </c>
      <c r="G15" s="30">
        <f t="shared" si="4"/>
        <v>387</v>
      </c>
      <c r="H15" s="30">
        <f t="shared" si="5"/>
        <v>99</v>
      </c>
      <c r="I15" s="30">
        <f>25+3</f>
        <v>28</v>
      </c>
      <c r="J15" s="30">
        <f>56+15</f>
        <v>71</v>
      </c>
      <c r="K15" s="30">
        <f t="shared" si="6"/>
        <v>227</v>
      </c>
      <c r="L15" s="30">
        <f>98</f>
        <v>98</v>
      </c>
      <c r="M15" s="30">
        <f>129</f>
        <v>129</v>
      </c>
      <c r="N15" s="30">
        <f t="shared" si="7"/>
        <v>130</v>
      </c>
      <c r="O15" s="30">
        <f>33</f>
        <v>33</v>
      </c>
      <c r="P15" s="30">
        <f>97</f>
        <v>97</v>
      </c>
      <c r="Q15" s="30">
        <f t="shared" si="8"/>
        <v>154</v>
      </c>
      <c r="R15" s="30">
        <f>64</f>
        <v>64</v>
      </c>
      <c r="S15" s="30">
        <f>90</f>
        <v>90</v>
      </c>
      <c r="T15" s="21" t="s">
        <v>32</v>
      </c>
    </row>
    <row r="16" spans="1:20" ht="24.6" customHeight="1">
      <c r="A16" s="8"/>
      <c r="B16" s="4" t="s">
        <v>24</v>
      </c>
      <c r="C16" s="8"/>
      <c r="D16" s="11"/>
      <c r="E16" s="30">
        <f t="shared" si="2"/>
        <v>574</v>
      </c>
      <c r="F16" s="30">
        <f t="shared" si="3"/>
        <v>174</v>
      </c>
      <c r="G16" s="30">
        <f t="shared" si="4"/>
        <v>400</v>
      </c>
      <c r="H16" s="30">
        <f>SUM(I16:J16)</f>
        <v>112</v>
      </c>
      <c r="I16" s="30">
        <f>19+2+0</f>
        <v>21</v>
      </c>
      <c r="J16" s="30">
        <f>32+55+4</f>
        <v>91</v>
      </c>
      <c r="K16" s="30">
        <f t="shared" si="6"/>
        <v>238</v>
      </c>
      <c r="L16" s="33">
        <f>86+1+1</f>
        <v>88</v>
      </c>
      <c r="M16" s="33">
        <f>131+12+7</f>
        <v>150</v>
      </c>
      <c r="N16" s="30">
        <f t="shared" si="7"/>
        <v>78</v>
      </c>
      <c r="O16" s="30">
        <f>13+6</f>
        <v>19</v>
      </c>
      <c r="P16" s="30">
        <f>54+5</f>
        <v>59</v>
      </c>
      <c r="Q16" s="30">
        <f t="shared" si="8"/>
        <v>146</v>
      </c>
      <c r="R16" s="30">
        <f>46</f>
        <v>46</v>
      </c>
      <c r="S16" s="30">
        <f>100</f>
        <v>100</v>
      </c>
      <c r="T16" s="21" t="s">
        <v>33</v>
      </c>
    </row>
    <row r="17" spans="1:20" ht="24.6" customHeight="1">
      <c r="A17" s="8"/>
      <c r="B17" s="4" t="s">
        <v>25</v>
      </c>
      <c r="C17" s="8"/>
      <c r="D17" s="11"/>
      <c r="E17" s="30">
        <f t="shared" si="2"/>
        <v>515</v>
      </c>
      <c r="F17" s="30">
        <f t="shared" si="3"/>
        <v>152</v>
      </c>
      <c r="G17" s="30">
        <f t="shared" si="4"/>
        <v>363</v>
      </c>
      <c r="H17" s="30">
        <f t="shared" si="5"/>
        <v>101</v>
      </c>
      <c r="I17" s="30">
        <f>12+4</f>
        <v>16</v>
      </c>
      <c r="J17" s="30">
        <f>28+57</f>
        <v>85</v>
      </c>
      <c r="K17" s="30">
        <f t="shared" si="6"/>
        <v>162</v>
      </c>
      <c r="L17" s="33">
        <f>54+3</f>
        <v>57</v>
      </c>
      <c r="M17" s="33">
        <f>74+31</f>
        <v>105</v>
      </c>
      <c r="N17" s="30">
        <f t="shared" si="7"/>
        <v>70</v>
      </c>
      <c r="O17" s="30">
        <f>17+3</f>
        <v>20</v>
      </c>
      <c r="P17" s="30">
        <f>42+8</f>
        <v>50</v>
      </c>
      <c r="Q17" s="30">
        <f t="shared" si="8"/>
        <v>182</v>
      </c>
      <c r="R17" s="30">
        <f>59</f>
        <v>59</v>
      </c>
      <c r="S17" s="30">
        <f>123</f>
        <v>123</v>
      </c>
      <c r="T17" s="21" t="s">
        <v>34</v>
      </c>
    </row>
    <row r="18" spans="1:20" ht="24.6" customHeight="1">
      <c r="A18" s="8"/>
      <c r="B18" s="4" t="s">
        <v>26</v>
      </c>
      <c r="C18" s="8"/>
      <c r="D18" s="11"/>
      <c r="E18" s="30">
        <f t="shared" si="2"/>
        <v>176</v>
      </c>
      <c r="F18" s="30">
        <f t="shared" si="3"/>
        <v>58</v>
      </c>
      <c r="G18" s="30">
        <f t="shared" si="4"/>
        <v>118</v>
      </c>
      <c r="H18" s="30">
        <f t="shared" si="5"/>
        <v>35</v>
      </c>
      <c r="I18" s="30">
        <f>9</f>
        <v>9</v>
      </c>
      <c r="J18" s="30">
        <f>26</f>
        <v>26</v>
      </c>
      <c r="K18" s="30">
        <f t="shared" si="6"/>
        <v>80</v>
      </c>
      <c r="L18" s="30">
        <f>29</f>
        <v>29</v>
      </c>
      <c r="M18" s="30">
        <f>51</f>
        <v>51</v>
      </c>
      <c r="N18" s="30">
        <f t="shared" si="7"/>
        <v>12</v>
      </c>
      <c r="O18" s="30">
        <f>3</f>
        <v>3</v>
      </c>
      <c r="P18" s="30">
        <f>9</f>
        <v>9</v>
      </c>
      <c r="Q18" s="30">
        <f t="shared" si="8"/>
        <v>49</v>
      </c>
      <c r="R18" s="30">
        <f>17</f>
        <v>17</v>
      </c>
      <c r="S18" s="30">
        <f>32</f>
        <v>32</v>
      </c>
      <c r="T18" s="21" t="s">
        <v>35</v>
      </c>
    </row>
    <row r="19" spans="1:20" ht="24.6" customHeight="1">
      <c r="A19" s="8"/>
      <c r="B19" s="8" t="s">
        <v>27</v>
      </c>
      <c r="C19" s="8"/>
      <c r="D19" s="11"/>
      <c r="E19" s="30">
        <f t="shared" si="2"/>
        <v>341</v>
      </c>
      <c r="F19" s="30">
        <f t="shared" si="3"/>
        <v>119</v>
      </c>
      <c r="G19" s="30">
        <f t="shared" si="4"/>
        <v>222</v>
      </c>
      <c r="H19" s="30">
        <f t="shared" si="5"/>
        <v>41</v>
      </c>
      <c r="I19" s="30">
        <f>14</f>
        <v>14</v>
      </c>
      <c r="J19" s="30">
        <f>27</f>
        <v>27</v>
      </c>
      <c r="K19" s="30">
        <f t="shared" si="6"/>
        <v>140</v>
      </c>
      <c r="L19" s="30">
        <f>45</f>
        <v>45</v>
      </c>
      <c r="M19" s="30">
        <f>95</f>
        <v>95</v>
      </c>
      <c r="N19" s="30">
        <f t="shared" si="7"/>
        <v>45</v>
      </c>
      <c r="O19" s="30">
        <f>21</f>
        <v>21</v>
      </c>
      <c r="P19" s="30">
        <f>24</f>
        <v>24</v>
      </c>
      <c r="Q19" s="30">
        <f t="shared" si="8"/>
        <v>115</v>
      </c>
      <c r="R19" s="30">
        <f>39</f>
        <v>39</v>
      </c>
      <c r="S19" s="30">
        <f>76</f>
        <v>76</v>
      </c>
      <c r="T19" s="16" t="s">
        <v>36</v>
      </c>
    </row>
    <row r="20" spans="1:20" ht="6.75" customHeight="1">
      <c r="A20" s="12"/>
      <c r="B20" s="12"/>
      <c r="C20" s="12"/>
      <c r="D20" s="6"/>
      <c r="E20" s="22"/>
      <c r="F20" s="23"/>
      <c r="G20" s="23"/>
      <c r="H20" s="22"/>
      <c r="I20" s="23"/>
      <c r="J20" s="23"/>
      <c r="K20" s="22"/>
      <c r="L20" s="22"/>
      <c r="M20" s="23"/>
      <c r="N20" s="22"/>
      <c r="O20" s="22"/>
      <c r="P20" s="23"/>
      <c r="Q20" s="22"/>
      <c r="R20" s="22"/>
      <c r="S20" s="23"/>
      <c r="T20" s="12"/>
    </row>
    <row r="21" spans="1:20" ht="18.600000000000001" customHeight="1">
      <c r="B21" s="9" t="s">
        <v>38</v>
      </c>
      <c r="C21" s="8" t="s">
        <v>40</v>
      </c>
      <c r="D21" s="8"/>
      <c r="E21" s="8"/>
      <c r="F21" s="8"/>
      <c r="G21" s="8"/>
      <c r="H21" s="8"/>
      <c r="I21" s="8"/>
      <c r="J21" s="8"/>
      <c r="K21" s="8"/>
      <c r="L21" s="4" t="s">
        <v>41</v>
      </c>
      <c r="M21" s="8" t="s">
        <v>42</v>
      </c>
      <c r="N21" s="8"/>
      <c r="O21" s="8"/>
      <c r="P21" s="8"/>
      <c r="Q21" s="8"/>
      <c r="R21" s="8"/>
      <c r="S21" s="8"/>
      <c r="T21" s="8"/>
    </row>
    <row r="22" spans="1:20" ht="18.600000000000001" customHeight="1">
      <c r="B22" s="8"/>
      <c r="C22" s="13" t="s">
        <v>39</v>
      </c>
      <c r="D22" s="8"/>
      <c r="E22" s="8"/>
      <c r="F22" s="8"/>
      <c r="G22" s="8"/>
      <c r="H22" s="8"/>
      <c r="I22" s="8"/>
      <c r="J22" s="8"/>
      <c r="K22" s="8"/>
      <c r="L22" s="8"/>
      <c r="M22" s="4" t="s">
        <v>37</v>
      </c>
      <c r="N22" s="8"/>
      <c r="O22" s="8"/>
      <c r="P22" s="8"/>
      <c r="Q22" s="8"/>
      <c r="R22" s="8"/>
      <c r="S22" s="8"/>
      <c r="T22" s="8"/>
    </row>
    <row r="23" spans="1:20" ht="18.600000000000001" customHeight="1">
      <c r="B23" s="8"/>
      <c r="C23" s="13" t="s">
        <v>48</v>
      </c>
      <c r="D23" s="8"/>
      <c r="E23" s="8"/>
      <c r="F23" s="8"/>
      <c r="G23" s="8"/>
      <c r="H23" s="8"/>
      <c r="I23" s="8"/>
      <c r="J23" s="8"/>
      <c r="K23" s="8"/>
      <c r="L23" s="8"/>
      <c r="M23" s="13" t="s">
        <v>47</v>
      </c>
      <c r="N23" s="8"/>
      <c r="O23" s="8"/>
      <c r="P23" s="8"/>
      <c r="Q23" s="8"/>
      <c r="R23" s="8"/>
      <c r="S23" s="8"/>
      <c r="T23" s="8"/>
    </row>
    <row r="24" spans="1:20">
      <c r="A24" s="8"/>
      <c r="B24" s="8"/>
      <c r="C24" s="13" t="s">
        <v>49</v>
      </c>
      <c r="D24" s="8"/>
      <c r="E24" s="8"/>
      <c r="F24" s="8"/>
      <c r="G24" s="8"/>
      <c r="H24" s="8"/>
      <c r="I24" s="8"/>
      <c r="J24" s="8"/>
      <c r="K24" s="8"/>
      <c r="L24" s="8"/>
      <c r="M24" s="13" t="s">
        <v>46</v>
      </c>
      <c r="N24" s="8"/>
      <c r="O24" s="8"/>
      <c r="P24" s="8"/>
      <c r="Q24" s="8"/>
      <c r="R24" s="8"/>
      <c r="S24" s="8"/>
      <c r="T24" s="8"/>
    </row>
    <row r="25" spans="1:20" s="10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10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14">
    <mergeCell ref="N6:P6"/>
    <mergeCell ref="A10:D10"/>
    <mergeCell ref="A4:D8"/>
    <mergeCell ref="T4:T8"/>
    <mergeCell ref="E5:G5"/>
    <mergeCell ref="H5:J5"/>
    <mergeCell ref="K5:M5"/>
    <mergeCell ref="N5:P5"/>
    <mergeCell ref="E6:G6"/>
    <mergeCell ref="H6:J6"/>
    <mergeCell ref="K6:M6"/>
    <mergeCell ref="Q5:S5"/>
    <mergeCell ref="Q6:S6"/>
    <mergeCell ref="H4:S4"/>
  </mergeCells>
  <pageMargins left="0.55118110236220474" right="0.35433070866141736" top="0.78" bottom="0.54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2019-02-11T04:28:46Z</cp:lastPrinted>
  <dcterms:created xsi:type="dcterms:W3CDTF">1997-06-13T10:07:54Z</dcterms:created>
  <dcterms:modified xsi:type="dcterms:W3CDTF">2005-01-01T04:01:29Z</dcterms:modified>
</cp:coreProperties>
</file>