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7k" sheetId="48" r:id="rId1"/>
  </sheets>
  <definedNames>
    <definedName name="_xlnm.Print_Area" localSheetId="0">'T-3.7k'!$A$1:$T$27</definedName>
  </definedNames>
  <calcPr calcId="144525"/>
</workbook>
</file>

<file path=xl/calcChain.xml><?xml version="1.0" encoding="utf-8"?>
<calcChain xmlns="http://schemas.openxmlformats.org/spreadsheetml/2006/main">
  <c r="N17" i="48" l="1"/>
  <c r="N20" i="48"/>
  <c r="Q13" i="48"/>
  <c r="Q14" i="48"/>
  <c r="Q15" i="48"/>
  <c r="Q16" i="48"/>
  <c r="Q17" i="48"/>
  <c r="Q18" i="48"/>
  <c r="Q19" i="48"/>
  <c r="Q20" i="48"/>
  <c r="Q22" i="48"/>
  <c r="Q23" i="48"/>
  <c r="S21" i="48"/>
  <c r="S12" i="48"/>
  <c r="S11" i="48"/>
  <c r="R21" i="48"/>
  <c r="R12" i="48"/>
  <c r="Q12" i="48" s="1"/>
  <c r="R11" i="48"/>
  <c r="P23" i="48"/>
  <c r="G23" i="48" s="1"/>
  <c r="P22" i="48"/>
  <c r="P21" i="48"/>
  <c r="G21" i="48" s="1"/>
  <c r="P19" i="48"/>
  <c r="G19" i="48" s="1"/>
  <c r="P18" i="48"/>
  <c r="G18" i="48" s="1"/>
  <c r="P16" i="48"/>
  <c r="G16" i="48" s="1"/>
  <c r="P15" i="48"/>
  <c r="G15" i="48" s="1"/>
  <c r="P14" i="48"/>
  <c r="P13" i="48"/>
  <c r="G13" i="48" s="1"/>
  <c r="P12" i="48"/>
  <c r="P11" i="48"/>
  <c r="O23" i="48"/>
  <c r="O22" i="48"/>
  <c r="N22" i="48" s="1"/>
  <c r="O21" i="48"/>
  <c r="O19" i="48"/>
  <c r="F19" i="48" s="1"/>
  <c r="O18" i="48"/>
  <c r="O16" i="48"/>
  <c r="O15" i="48"/>
  <c r="O14" i="48"/>
  <c r="F14" i="48" s="1"/>
  <c r="O13" i="48"/>
  <c r="O12" i="48"/>
  <c r="O11" i="48"/>
  <c r="K22" i="48"/>
  <c r="H22" i="48"/>
  <c r="K21" i="48"/>
  <c r="H21" i="48"/>
  <c r="K14" i="48"/>
  <c r="H14" i="48"/>
  <c r="G14" i="48"/>
  <c r="K13" i="48"/>
  <c r="H13" i="48"/>
  <c r="K12" i="48"/>
  <c r="H12" i="48"/>
  <c r="K23" i="48"/>
  <c r="H23" i="48"/>
  <c r="F23" i="48"/>
  <c r="K20" i="48"/>
  <c r="H20" i="48"/>
  <c r="G20" i="48"/>
  <c r="F20" i="48"/>
  <c r="K19" i="48"/>
  <c r="H19" i="48"/>
  <c r="K18" i="48"/>
  <c r="H18" i="48"/>
  <c r="K17" i="48"/>
  <c r="H17" i="48"/>
  <c r="G17" i="48"/>
  <c r="F17" i="48"/>
  <c r="K16" i="48"/>
  <c r="H16" i="48"/>
  <c r="K15" i="48"/>
  <c r="H15" i="48"/>
  <c r="K11" i="48"/>
  <c r="H11" i="48"/>
  <c r="M10" i="48"/>
  <c r="L10" i="48"/>
  <c r="J10" i="48"/>
  <c r="I10" i="48"/>
  <c r="N18" i="48" l="1"/>
  <c r="F22" i="48"/>
  <c r="N11" i="48"/>
  <c r="Q21" i="48"/>
  <c r="Q10" i="48" s="1"/>
  <c r="N13" i="48"/>
  <c r="N23" i="48"/>
  <c r="Q11" i="48"/>
  <c r="N14" i="48"/>
  <c r="N12" i="48"/>
  <c r="N16" i="48"/>
  <c r="N21" i="48"/>
  <c r="N19" i="48"/>
  <c r="N15" i="48"/>
  <c r="S10" i="48"/>
  <c r="G12" i="48"/>
  <c r="R10" i="48"/>
  <c r="E23" i="48"/>
  <c r="G22" i="48"/>
  <c r="E22" i="48" s="1"/>
  <c r="E19" i="48"/>
  <c r="E14" i="48"/>
  <c r="P10" i="48"/>
  <c r="G11" i="48"/>
  <c r="G10" i="48" s="1"/>
  <c r="F21" i="48"/>
  <c r="E21" i="48" s="1"/>
  <c r="F18" i="48"/>
  <c r="E18" i="48" s="1"/>
  <c r="F16" i="48"/>
  <c r="E16" i="48" s="1"/>
  <c r="F15" i="48"/>
  <c r="E15" i="48" s="1"/>
  <c r="F13" i="48"/>
  <c r="E13" i="48" s="1"/>
  <c r="F12" i="48"/>
  <c r="O10" i="48"/>
  <c r="F11" i="48"/>
  <c r="E20" i="48"/>
  <c r="E17" i="48"/>
  <c r="K10" i="48"/>
  <c r="H10" i="48"/>
  <c r="E12" i="48" l="1"/>
  <c r="N10" i="48"/>
  <c r="E11" i="48"/>
  <c r="F10" i="48"/>
  <c r="E10" i="48" l="1"/>
</calcChain>
</file>

<file path=xl/sharedStrings.xml><?xml version="1.0" encoding="utf-8"?>
<sst xmlns="http://schemas.openxmlformats.org/spreadsheetml/2006/main" count="81" uniqueCount="54">
  <si>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</si>
  <si>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</si>
  <si>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</si>
  <si>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</si>
  <si>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</si>
  <si>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</si>
  <si>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</si>
  <si>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</si>
  <si>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</si>
  <si>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</si>
  <si>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</si>
  <si>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</si>
  <si>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</si>
  <si>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 xml:space="preserve">     Source:   _ _ _ _ _ _ _ _Educational Service Area Office, Area_ _ _ _</t>
  </si>
  <si>
    <t xml:space="preserve">         ที่มา:   สำนักงานเขตพื้นที่การศึกษา_ _ _ _ _ _ _ _ _ _ _ เขต _ _ _ _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</si>
  <si>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</si>
  <si>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</si>
  <si>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</si>
  <si>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</si>
  <si>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</si>
  <si>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</si>
  <si>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</si>
  <si>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</si>
  <si>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</si>
  <si>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</si>
  <si>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</si>
  <si>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</si>
  <si>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</si>
  <si>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</si>
  <si>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</si>
  <si>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</si>
  <si>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</si>
  <si>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</si>
  <si>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</si>
  <si>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</si>
  <si>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</si>
  <si>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</si>
  <si>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</si>
  <si>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</si>
  <si>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</si>
  <si>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</si>
  <si>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</si>
  <si>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</si>
  <si>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</si>
  <si>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</si>
  <si>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</si>
  <si>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</si>
  <si>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</si>
  <si>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นักเรียน จำแนกตามระดับการศึกษา และเพศ เป็นรายอำเภอ ปีการศึกษา 2559</t>
  </si>
  <si>
    <t>Student by Level of Education, Sex and District: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</si>
  <si>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</si>
  <si>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</si>
  <si>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  Phathum thanivSecondary Educational Service Area Office, Area 4</t>
  </si>
  <si>
    <t xml:space="preserve">             สำนักงานเขตพื้นที่การศึกษามัธยมศึกษาเขต 4 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</si>
</sst>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2" fillId="0" borderId="0" xfId="0" applyFont="1"/>
    <xf numFmtId="0" fontId="5" fillId="0" borderId="0" xfId="0" applyFont="1" applyBorder="1"/>
    <xf numFmtId="0" fontId="4" fillId="0" borderId="2" xfId="0" applyFont="1" applyBorder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 applyAlignment="1"/>
    <xf numFmtId="3" fontId="4" fillId="0" borderId="4" xfId="0" applyNumberFormat="1" applyFont="1" applyBorder="1" applyAlignment="1">
      <alignment horizontal="right" indent="1"/>
    </xf>
    <xf numFmtId="3" fontId="4" fillId="0" borderId="2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3" fontId="5" fillId="0" borderId="4" xfId="0" applyNumberFormat="1" applyFont="1" applyBorder="1" applyAlignment="1">
      <alignment horizontal="right" vertical="center" indent="1"/>
    </xf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7"/>
  <sheetViews>
    <sheetView tabSelected="1" zoomScale="115" zoomScaleNormal="115" workbookViewId="0">
      <selection activeCell="M1" sqref="M1"/>
    </sheetView>
  </sheetViews>
  <sheetFormatPr defaultRowHeight="18.75" x14ac:dyDescent="0.3"/>
  <cols>
    <col min="1" max="1" width="1.7109375" style="2" customWidth="1"/>
    <col min="2" max="2" width="6" style="2" customWidth="1"/>
    <col min="3" max="3" width="4.5703125" style="2" customWidth="1"/>
    <col min="4" max="4" width="3.85546875" style="2" customWidth="1"/>
    <col min="5" max="6" width="7.7109375" style="2" customWidth="1"/>
    <col min="7" max="7" width="7.5703125" style="2" customWidth="1"/>
    <col min="8" max="8" width="8" style="2" customWidth="1"/>
    <col min="9" max="9" width="7.5703125" style="2" customWidth="1"/>
    <col min="10" max="10" width="7.28515625" style="2" customWidth="1"/>
    <col min="11" max="11" width="7.5703125" style="2" customWidth="1"/>
    <col min="12" max="12" width="7.7109375" style="2" customWidth="1"/>
    <col min="13" max="14" width="7.5703125" style="2" customWidth="1"/>
    <col min="15" max="15" width="8" style="2" customWidth="1"/>
    <col min="16" max="16" width="7.5703125" style="2" customWidth="1"/>
    <col min="17" max="17" width="7" style="2" customWidth="1"/>
    <col min="18" max="18" width="7.140625" style="2" customWidth="1"/>
    <col min="19" max="19" width="7.7109375" style="2" customWidth="1"/>
    <col min="20" max="20" width="18" style="2" customWidth="1"/>
    <col min="21" max="16384" width="9.140625" style="2"/>
  </cols>
  <sheetData>
    <row r="1" spans="1:21" s="1" customFormat="1" x14ac:dyDescent="0.3">
      <c r="B1" s="1" t="s">
        <v>12</v>
      </c>
      <c r="C1" s="16">
        <v>3.7</v>
      </c>
      <c r="D1" s="1" t="s">
        <v>48</v>
      </c>
    </row>
    <row r="2" spans="1:21" s="6" customFormat="1" x14ac:dyDescent="0.3">
      <c r="B2" s="1" t="s">
        <v>21</v>
      </c>
      <c r="C2" s="16">
        <v>3.7</v>
      </c>
      <c r="D2" s="1" t="s">
        <v>49</v>
      </c>
      <c r="E2" s="1"/>
    </row>
    <row r="3" spans="1:21" ht="6" customHeight="1" x14ac:dyDescent="0.3"/>
    <row r="4" spans="1:21" s="4" customFormat="1" ht="21" customHeight="1" x14ac:dyDescent="0.25">
      <c r="A4" s="34" t="s">
        <v>19</v>
      </c>
      <c r="B4" s="34"/>
      <c r="C4" s="34"/>
      <c r="D4" s="35"/>
      <c r="E4" s="17"/>
      <c r="F4" s="11"/>
      <c r="G4" s="18"/>
      <c r="H4" s="40" t="s">
        <v>15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55" t="s">
        <v>20</v>
      </c>
    </row>
    <row r="5" spans="1:21" s="4" customFormat="1" ht="18" customHeight="1" x14ac:dyDescent="0.25">
      <c r="A5" s="36"/>
      <c r="B5" s="36"/>
      <c r="C5" s="36"/>
      <c r="D5" s="37"/>
      <c r="E5" s="53" t="s">
        <v>0</v>
      </c>
      <c r="F5" s="52"/>
      <c r="G5" s="54"/>
      <c r="H5" s="55" t="s">
        <v>6</v>
      </c>
      <c r="I5" s="56"/>
      <c r="J5" s="57"/>
      <c r="K5" s="55" t="s">
        <v>2</v>
      </c>
      <c r="L5" s="56"/>
      <c r="M5" s="57"/>
      <c r="N5" s="56" t="s">
        <v>17</v>
      </c>
      <c r="O5" s="56"/>
      <c r="P5" s="57"/>
      <c r="Q5" s="45" t="s">
        <v>18</v>
      </c>
      <c r="R5" s="46"/>
      <c r="S5" s="47"/>
      <c r="T5" s="53"/>
    </row>
    <row r="6" spans="1:21" s="4" customFormat="1" ht="18" customHeight="1" x14ac:dyDescent="0.25">
      <c r="A6" s="36"/>
      <c r="B6" s="36"/>
      <c r="C6" s="36"/>
      <c r="D6" s="37"/>
      <c r="E6" s="53" t="s">
        <v>1</v>
      </c>
      <c r="F6" s="52"/>
      <c r="G6" s="54"/>
      <c r="H6" s="53" t="s">
        <v>7</v>
      </c>
      <c r="I6" s="52"/>
      <c r="J6" s="54"/>
      <c r="K6" s="53" t="s">
        <v>3</v>
      </c>
      <c r="L6" s="52"/>
      <c r="M6" s="54"/>
      <c r="N6" s="49" t="s">
        <v>4</v>
      </c>
      <c r="O6" s="49"/>
      <c r="P6" s="50"/>
      <c r="Q6" s="48" t="s">
        <v>5</v>
      </c>
      <c r="R6" s="49"/>
      <c r="S6" s="50"/>
      <c r="T6" s="53"/>
    </row>
    <row r="7" spans="1:21" s="4" customFormat="1" ht="19.5" customHeight="1" x14ac:dyDescent="0.25">
      <c r="A7" s="36"/>
      <c r="B7" s="36"/>
      <c r="C7" s="36"/>
      <c r="D7" s="37"/>
      <c r="E7" s="14" t="s">
        <v>0</v>
      </c>
      <c r="F7" s="14" t="s">
        <v>8</v>
      </c>
      <c r="G7" s="32" t="s">
        <v>9</v>
      </c>
      <c r="H7" s="14" t="s">
        <v>0</v>
      </c>
      <c r="I7" s="14" t="s">
        <v>8</v>
      </c>
      <c r="J7" s="32" t="s">
        <v>9</v>
      </c>
      <c r="K7" s="14" t="s">
        <v>0</v>
      </c>
      <c r="L7" s="14" t="s">
        <v>8</v>
      </c>
      <c r="M7" s="32" t="s">
        <v>9</v>
      </c>
      <c r="N7" s="14" t="s">
        <v>0</v>
      </c>
      <c r="O7" s="14" t="s">
        <v>8</v>
      </c>
      <c r="P7" s="32" t="s">
        <v>9</v>
      </c>
      <c r="Q7" s="14" t="s">
        <v>0</v>
      </c>
      <c r="R7" s="14" t="s">
        <v>8</v>
      </c>
      <c r="S7" s="32" t="s">
        <v>9</v>
      </c>
      <c r="T7" s="53"/>
    </row>
    <row r="8" spans="1:21" s="4" customFormat="1" ht="19.5" customHeight="1" x14ac:dyDescent="0.25">
      <c r="A8" s="38"/>
      <c r="B8" s="38"/>
      <c r="C8" s="38"/>
      <c r="D8" s="39"/>
      <c r="E8" s="12" t="s">
        <v>1</v>
      </c>
      <c r="F8" s="12" t="s">
        <v>10</v>
      </c>
      <c r="G8" s="33" t="s">
        <v>11</v>
      </c>
      <c r="H8" s="12" t="s">
        <v>1</v>
      </c>
      <c r="I8" s="12" t="s">
        <v>10</v>
      </c>
      <c r="J8" s="33" t="s">
        <v>11</v>
      </c>
      <c r="K8" s="12" t="s">
        <v>1</v>
      </c>
      <c r="L8" s="12" t="s">
        <v>10</v>
      </c>
      <c r="M8" s="33" t="s">
        <v>11</v>
      </c>
      <c r="N8" s="12" t="s">
        <v>1</v>
      </c>
      <c r="O8" s="12" t="s">
        <v>10</v>
      </c>
      <c r="P8" s="33" t="s">
        <v>11</v>
      </c>
      <c r="Q8" s="12" t="s">
        <v>1</v>
      </c>
      <c r="R8" s="12" t="s">
        <v>10</v>
      </c>
      <c r="S8" s="33" t="s">
        <v>11</v>
      </c>
      <c r="T8" s="51"/>
    </row>
    <row r="9" spans="1:21" s="5" customFormat="1" ht="3" customHeight="1" x14ac:dyDescent="0.3">
      <c r="A9" s="28"/>
      <c r="B9" s="28"/>
      <c r="C9" s="28"/>
      <c r="D9" s="29"/>
      <c r="E9" s="13"/>
      <c r="F9" s="13"/>
      <c r="G9" s="31"/>
      <c r="H9" s="13"/>
      <c r="I9" s="13"/>
      <c r="J9" s="31"/>
      <c r="K9" s="13"/>
      <c r="L9" s="13"/>
      <c r="M9" s="31"/>
      <c r="N9" s="13"/>
      <c r="O9" s="13"/>
      <c r="P9" s="13"/>
      <c r="Q9" s="13"/>
      <c r="R9" s="13"/>
      <c r="S9" s="31"/>
      <c r="T9" s="3"/>
      <c r="U9" s="3"/>
    </row>
    <row r="10" spans="1:21" s="15" customFormat="1" x14ac:dyDescent="0.5">
      <c r="A10" s="43" t="s">
        <v>16</v>
      </c>
      <c r="B10" s="43"/>
      <c r="C10" s="43"/>
      <c r="D10" s="44"/>
      <c r="E10" s="24">
        <f>SUM(E11:E23)</f>
        <v>87248</v>
      </c>
      <c r="F10" s="24">
        <f t="shared" ref="F10:G10" si="0">SUM(F11:F23)</f>
        <v>43749</v>
      </c>
      <c r="G10" s="24">
        <f t="shared" si="0"/>
        <v>43499</v>
      </c>
      <c r="H10" s="24">
        <f>SUM(H11:H23)</f>
        <v>15245</v>
      </c>
      <c r="I10" s="24">
        <f t="shared" ref="I10:J10" si="1">SUM(I11:I23)</f>
        <v>7780</v>
      </c>
      <c r="J10" s="24">
        <f t="shared" si="1"/>
        <v>7465</v>
      </c>
      <c r="K10" s="24">
        <f>SUM(K11:K23)</f>
        <v>41733</v>
      </c>
      <c r="L10" s="24">
        <f t="shared" ref="L10:M10" si="2">SUM(L11:L23)</f>
        <v>21649</v>
      </c>
      <c r="M10" s="24">
        <f t="shared" si="2"/>
        <v>20084</v>
      </c>
      <c r="N10" s="24">
        <f>SUM(N11:N23)</f>
        <v>20284</v>
      </c>
      <c r="O10" s="24">
        <f t="shared" ref="O10:P10" si="3">SUM(O11:O23)</f>
        <v>10480</v>
      </c>
      <c r="P10" s="24">
        <f t="shared" si="3"/>
        <v>9804</v>
      </c>
      <c r="Q10" s="24">
        <f>SUM(Q11:Q23)</f>
        <v>9986</v>
      </c>
      <c r="R10" s="24">
        <f t="shared" ref="R10:S10" si="4">SUM(R11:R23)</f>
        <v>3840</v>
      </c>
      <c r="S10" s="24">
        <f t="shared" si="4"/>
        <v>6146</v>
      </c>
      <c r="T10" s="30" t="s">
        <v>1</v>
      </c>
      <c r="U10" s="9"/>
    </row>
    <row r="11" spans="1:21" ht="18.75" customHeight="1" x14ac:dyDescent="0.3">
      <c r="A11" s="3"/>
      <c r="B11" s="19" t="s">
        <v>22</v>
      </c>
      <c r="C11" s="3"/>
      <c r="D11" s="8"/>
      <c r="E11" s="20">
        <f>SUM(F11:G11)</f>
        <v>18308</v>
      </c>
      <c r="F11" s="20">
        <f>SUM(I11,L11,O11,R11)</f>
        <v>9199</v>
      </c>
      <c r="G11" s="20">
        <f>SUM(J11,M11,P11,S11)</f>
        <v>9109</v>
      </c>
      <c r="H11" s="20">
        <f>SUM(I11:J11)</f>
        <v>3575</v>
      </c>
      <c r="I11" s="20">
        <v>1883</v>
      </c>
      <c r="J11" s="21">
        <v>1692</v>
      </c>
      <c r="K11" s="20">
        <f>SUM(L11:M11)</f>
        <v>8590</v>
      </c>
      <c r="L11" s="20">
        <v>4447</v>
      </c>
      <c r="M11" s="21">
        <v>4143</v>
      </c>
      <c r="N11" s="20">
        <f>SUM(O11:P11)</f>
        <v>3776</v>
      </c>
      <c r="O11" s="20">
        <f>472+1491</f>
        <v>1963</v>
      </c>
      <c r="P11" s="21">
        <f>342+1471</f>
        <v>1813</v>
      </c>
      <c r="Q11" s="20">
        <f>SUM(R11:S11)</f>
        <v>2367</v>
      </c>
      <c r="R11" s="20">
        <f>68+838</f>
        <v>906</v>
      </c>
      <c r="S11" s="21">
        <f>64+1397</f>
        <v>1461</v>
      </c>
      <c r="T11" s="22" t="s">
        <v>35</v>
      </c>
      <c r="U11" s="4"/>
    </row>
    <row r="12" spans="1:21" ht="18.75" customHeight="1" x14ac:dyDescent="0.3">
      <c r="A12" s="3"/>
      <c r="B12" s="19" t="s">
        <v>23</v>
      </c>
      <c r="C12" s="3"/>
      <c r="D12" s="8"/>
      <c r="E12" s="20">
        <f t="shared" ref="E12:E14" si="5">SUM(F12:G12)</f>
        <v>14048</v>
      </c>
      <c r="F12" s="20">
        <f t="shared" ref="F12:G14" si="6">SUM(I12,L12,O12,R12)</f>
        <v>7053</v>
      </c>
      <c r="G12" s="20">
        <f t="shared" si="6"/>
        <v>6995</v>
      </c>
      <c r="H12" s="20">
        <f t="shared" ref="H12:H14" si="7">SUM(I12:J12)</f>
        <v>2288</v>
      </c>
      <c r="I12" s="20">
        <v>1143</v>
      </c>
      <c r="J12" s="21">
        <v>1145</v>
      </c>
      <c r="K12" s="20">
        <f t="shared" ref="K12:K14" si="8">SUM(L12:M12)</f>
        <v>6776</v>
      </c>
      <c r="L12" s="20">
        <v>3535</v>
      </c>
      <c r="M12" s="21">
        <v>3241</v>
      </c>
      <c r="N12" s="20">
        <f t="shared" ref="N12:N23" si="9">SUM(O12:P12)</f>
        <v>3433</v>
      </c>
      <c r="O12" s="20">
        <f>680+1111</f>
        <v>1791</v>
      </c>
      <c r="P12" s="21">
        <f>504+1138</f>
        <v>1642</v>
      </c>
      <c r="Q12" s="20">
        <f t="shared" ref="Q12:Q23" si="10">SUM(R12:S12)</f>
        <v>1551</v>
      </c>
      <c r="R12" s="20">
        <f>11+573</f>
        <v>584</v>
      </c>
      <c r="S12" s="21">
        <f>16+951</f>
        <v>967</v>
      </c>
      <c r="T12" s="22" t="s">
        <v>36</v>
      </c>
      <c r="U12" s="4"/>
    </row>
    <row r="13" spans="1:21" ht="18.75" customHeight="1" x14ac:dyDescent="0.3">
      <c r="A13" s="3"/>
      <c r="B13" s="19" t="s">
        <v>24</v>
      </c>
      <c r="C13" s="3"/>
      <c r="D13" s="8"/>
      <c r="E13" s="20">
        <f t="shared" si="5"/>
        <v>11119</v>
      </c>
      <c r="F13" s="20">
        <f t="shared" si="6"/>
        <v>5452</v>
      </c>
      <c r="G13" s="20">
        <f t="shared" si="6"/>
        <v>5667</v>
      </c>
      <c r="H13" s="20">
        <f t="shared" si="7"/>
        <v>1749</v>
      </c>
      <c r="I13" s="20">
        <v>891</v>
      </c>
      <c r="J13" s="21">
        <v>858</v>
      </c>
      <c r="K13" s="20">
        <f t="shared" si="8"/>
        <v>5235</v>
      </c>
      <c r="L13" s="20">
        <v>2666</v>
      </c>
      <c r="M13" s="21">
        <v>2569</v>
      </c>
      <c r="N13" s="20">
        <f t="shared" si="9"/>
        <v>2681</v>
      </c>
      <c r="O13" s="20">
        <f>387+953</f>
        <v>1340</v>
      </c>
      <c r="P13" s="21">
        <f>332+1009</f>
        <v>1341</v>
      </c>
      <c r="Q13" s="20">
        <f t="shared" si="10"/>
        <v>1454</v>
      </c>
      <c r="R13" s="20">
        <v>555</v>
      </c>
      <c r="S13" s="21">
        <v>899</v>
      </c>
      <c r="T13" s="22" t="s">
        <v>37</v>
      </c>
      <c r="U13" s="4"/>
    </row>
    <row r="14" spans="1:21" ht="18.75" customHeight="1" x14ac:dyDescent="0.3">
      <c r="A14" s="3"/>
      <c r="B14" s="19" t="s">
        <v>25</v>
      </c>
      <c r="C14" s="3"/>
      <c r="D14" s="8"/>
      <c r="E14" s="20">
        <f t="shared" si="5"/>
        <v>5982</v>
      </c>
      <c r="F14" s="20">
        <f t="shared" si="6"/>
        <v>3015</v>
      </c>
      <c r="G14" s="20">
        <f t="shared" si="6"/>
        <v>2967</v>
      </c>
      <c r="H14" s="20">
        <f t="shared" si="7"/>
        <v>1002</v>
      </c>
      <c r="I14" s="20">
        <v>508</v>
      </c>
      <c r="J14" s="21">
        <v>494</v>
      </c>
      <c r="K14" s="20">
        <f t="shared" si="8"/>
        <v>2955</v>
      </c>
      <c r="L14" s="20">
        <v>1499</v>
      </c>
      <c r="M14" s="21">
        <v>1456</v>
      </c>
      <c r="N14" s="20">
        <f t="shared" si="9"/>
        <v>1374</v>
      </c>
      <c r="O14" s="20">
        <f>213+511</f>
        <v>724</v>
      </c>
      <c r="P14" s="21">
        <f>165+485</f>
        <v>650</v>
      </c>
      <c r="Q14" s="20">
        <f t="shared" si="10"/>
        <v>651</v>
      </c>
      <c r="R14" s="20">
        <v>284</v>
      </c>
      <c r="S14" s="21">
        <v>367</v>
      </c>
      <c r="T14" s="22" t="s">
        <v>38</v>
      </c>
      <c r="U14" s="4"/>
    </row>
    <row r="15" spans="1:21" ht="18.75" customHeight="1" x14ac:dyDescent="0.3">
      <c r="A15" s="3"/>
      <c r="B15" s="19" t="s">
        <v>26</v>
      </c>
      <c r="C15" s="3"/>
      <c r="D15" s="8"/>
      <c r="E15" s="20">
        <f t="shared" ref="E15:E23" si="11">SUM(F15:G15)</f>
        <v>1541</v>
      </c>
      <c r="F15" s="20">
        <f t="shared" ref="F15:G23" si="12">SUM(I15,L15,O15,R15)</f>
        <v>803</v>
      </c>
      <c r="G15" s="20">
        <f t="shared" si="12"/>
        <v>738</v>
      </c>
      <c r="H15" s="20">
        <f t="shared" ref="H15:H23" si="13">SUM(I15:J15)</f>
        <v>216</v>
      </c>
      <c r="I15" s="20">
        <v>115</v>
      </c>
      <c r="J15" s="21">
        <v>101</v>
      </c>
      <c r="K15" s="20">
        <f t="shared" ref="K15:K23" si="14">SUM(L15:M15)</f>
        <v>730</v>
      </c>
      <c r="L15" s="20">
        <v>368</v>
      </c>
      <c r="M15" s="21">
        <v>362</v>
      </c>
      <c r="N15" s="20">
        <f t="shared" si="9"/>
        <v>383</v>
      </c>
      <c r="O15" s="20">
        <f>11+200</f>
        <v>211</v>
      </c>
      <c r="P15" s="21">
        <f>11+161</f>
        <v>172</v>
      </c>
      <c r="Q15" s="20">
        <f t="shared" si="10"/>
        <v>212</v>
      </c>
      <c r="R15" s="20">
        <v>109</v>
      </c>
      <c r="S15" s="21">
        <v>103</v>
      </c>
      <c r="T15" s="22" t="s">
        <v>39</v>
      </c>
      <c r="U15" s="4"/>
    </row>
    <row r="16" spans="1:21" ht="18.75" customHeight="1" x14ac:dyDescent="0.3">
      <c r="A16" s="3"/>
      <c r="B16" s="19" t="s">
        <v>27</v>
      </c>
      <c r="C16" s="3"/>
      <c r="D16" s="8"/>
      <c r="E16" s="20">
        <f t="shared" si="11"/>
        <v>3628</v>
      </c>
      <c r="F16" s="20">
        <f t="shared" si="12"/>
        <v>1901</v>
      </c>
      <c r="G16" s="20">
        <f t="shared" si="12"/>
        <v>1727</v>
      </c>
      <c r="H16" s="20">
        <f t="shared" si="13"/>
        <v>725</v>
      </c>
      <c r="I16" s="20">
        <v>379</v>
      </c>
      <c r="J16" s="21">
        <v>346</v>
      </c>
      <c r="K16" s="20">
        <f t="shared" si="14"/>
        <v>1881</v>
      </c>
      <c r="L16" s="20">
        <v>986</v>
      </c>
      <c r="M16" s="21">
        <v>895</v>
      </c>
      <c r="N16" s="20">
        <f t="shared" si="9"/>
        <v>764</v>
      </c>
      <c r="O16" s="20">
        <f>85+339</f>
        <v>424</v>
      </c>
      <c r="P16" s="21">
        <f>65+275</f>
        <v>340</v>
      </c>
      <c r="Q16" s="20">
        <f t="shared" si="10"/>
        <v>258</v>
      </c>
      <c r="R16" s="20">
        <v>112</v>
      </c>
      <c r="S16" s="21">
        <v>146</v>
      </c>
      <c r="T16" s="23" t="s">
        <v>40</v>
      </c>
      <c r="U16" s="4"/>
    </row>
    <row r="17" spans="1:21" ht="18.75" customHeight="1" x14ac:dyDescent="0.3">
      <c r="A17" s="3"/>
      <c r="B17" s="19" t="s">
        <v>28</v>
      </c>
      <c r="C17" s="3"/>
      <c r="D17" s="8"/>
      <c r="E17" s="20">
        <f t="shared" si="11"/>
        <v>940</v>
      </c>
      <c r="F17" s="20">
        <f t="shared" si="12"/>
        <v>488</v>
      </c>
      <c r="G17" s="20">
        <f t="shared" si="12"/>
        <v>452</v>
      </c>
      <c r="H17" s="20">
        <f t="shared" si="13"/>
        <v>118</v>
      </c>
      <c r="I17" s="20">
        <v>60</v>
      </c>
      <c r="J17" s="21">
        <v>58</v>
      </c>
      <c r="K17" s="20">
        <f t="shared" si="14"/>
        <v>458</v>
      </c>
      <c r="L17" s="20">
        <v>231</v>
      </c>
      <c r="M17" s="21">
        <v>227</v>
      </c>
      <c r="N17" s="20">
        <f t="shared" si="9"/>
        <v>234</v>
      </c>
      <c r="O17" s="20">
        <v>137</v>
      </c>
      <c r="P17" s="20">
        <v>97</v>
      </c>
      <c r="Q17" s="20">
        <f t="shared" si="10"/>
        <v>130</v>
      </c>
      <c r="R17" s="20">
        <v>60</v>
      </c>
      <c r="S17" s="21">
        <v>70</v>
      </c>
      <c r="T17" s="23" t="s">
        <v>41</v>
      </c>
      <c r="U17" s="4"/>
    </row>
    <row r="18" spans="1:21" ht="18.75" customHeight="1" x14ac:dyDescent="0.3">
      <c r="A18" s="3"/>
      <c r="B18" s="19" t="s">
        <v>29</v>
      </c>
      <c r="C18" s="3"/>
      <c r="D18" s="8"/>
      <c r="E18" s="20">
        <f t="shared" si="11"/>
        <v>733</v>
      </c>
      <c r="F18" s="20">
        <f t="shared" si="12"/>
        <v>410</v>
      </c>
      <c r="G18" s="20">
        <f t="shared" si="12"/>
        <v>323</v>
      </c>
      <c r="H18" s="20">
        <f t="shared" si="13"/>
        <v>113</v>
      </c>
      <c r="I18" s="20">
        <v>58</v>
      </c>
      <c r="J18" s="21">
        <v>55</v>
      </c>
      <c r="K18" s="20">
        <f t="shared" si="14"/>
        <v>425</v>
      </c>
      <c r="L18" s="20">
        <v>234</v>
      </c>
      <c r="M18" s="21">
        <v>191</v>
      </c>
      <c r="N18" s="20">
        <f t="shared" si="9"/>
        <v>158</v>
      </c>
      <c r="O18" s="20">
        <f>36+61</f>
        <v>97</v>
      </c>
      <c r="P18" s="21">
        <f>33+28</f>
        <v>61</v>
      </c>
      <c r="Q18" s="20">
        <f t="shared" si="10"/>
        <v>37</v>
      </c>
      <c r="R18" s="20">
        <v>21</v>
      </c>
      <c r="S18" s="21">
        <v>16</v>
      </c>
      <c r="T18" s="23" t="s">
        <v>42</v>
      </c>
      <c r="U18" s="4"/>
    </row>
    <row r="19" spans="1:21" ht="18.75" customHeight="1" x14ac:dyDescent="0.3">
      <c r="A19" s="3"/>
      <c r="B19" s="19" t="s">
        <v>30</v>
      </c>
      <c r="C19" s="3"/>
      <c r="D19" s="8"/>
      <c r="E19" s="20">
        <f t="shared" si="11"/>
        <v>7602</v>
      </c>
      <c r="F19" s="20">
        <f t="shared" si="12"/>
        <v>3821</v>
      </c>
      <c r="G19" s="20">
        <f t="shared" si="12"/>
        <v>3781</v>
      </c>
      <c r="H19" s="20">
        <f t="shared" si="13"/>
        <v>1591</v>
      </c>
      <c r="I19" s="20">
        <v>808</v>
      </c>
      <c r="J19" s="21">
        <v>783</v>
      </c>
      <c r="K19" s="20">
        <f t="shared" si="14"/>
        <v>4321</v>
      </c>
      <c r="L19" s="20">
        <v>2252</v>
      </c>
      <c r="M19" s="21">
        <v>2069</v>
      </c>
      <c r="N19" s="20">
        <f t="shared" si="9"/>
        <v>1184</v>
      </c>
      <c r="O19" s="20">
        <f>164+439</f>
        <v>603</v>
      </c>
      <c r="P19" s="21">
        <f>167+414</f>
        <v>581</v>
      </c>
      <c r="Q19" s="20">
        <f t="shared" si="10"/>
        <v>506</v>
      </c>
      <c r="R19" s="20">
        <v>158</v>
      </c>
      <c r="S19" s="21">
        <v>348</v>
      </c>
      <c r="T19" s="23" t="s">
        <v>43</v>
      </c>
      <c r="U19" s="4"/>
    </row>
    <row r="20" spans="1:21" ht="18.75" customHeight="1" x14ac:dyDescent="0.3">
      <c r="A20" s="3"/>
      <c r="B20" s="19" t="s">
        <v>31</v>
      </c>
      <c r="C20" s="3"/>
      <c r="D20" s="8"/>
      <c r="E20" s="20">
        <f t="shared" si="11"/>
        <v>5865</v>
      </c>
      <c r="F20" s="20">
        <f t="shared" si="12"/>
        <v>2792</v>
      </c>
      <c r="G20" s="20">
        <f t="shared" si="12"/>
        <v>3073</v>
      </c>
      <c r="H20" s="20">
        <f t="shared" si="13"/>
        <v>712</v>
      </c>
      <c r="I20" s="20">
        <v>359</v>
      </c>
      <c r="J20" s="21">
        <v>353</v>
      </c>
      <c r="K20" s="20">
        <f t="shared" si="14"/>
        <v>2014</v>
      </c>
      <c r="L20" s="20">
        <v>1066</v>
      </c>
      <c r="M20" s="21">
        <v>948</v>
      </c>
      <c r="N20" s="20">
        <f t="shared" si="9"/>
        <v>1964</v>
      </c>
      <c r="O20" s="20">
        <v>962</v>
      </c>
      <c r="P20" s="20">
        <v>1002</v>
      </c>
      <c r="Q20" s="20">
        <f t="shared" si="10"/>
        <v>1175</v>
      </c>
      <c r="R20" s="20">
        <v>405</v>
      </c>
      <c r="S20" s="21">
        <v>770</v>
      </c>
      <c r="T20" s="23" t="s">
        <v>44</v>
      </c>
      <c r="U20" s="4"/>
    </row>
    <row r="21" spans="1:21" ht="18.75" customHeight="1" x14ac:dyDescent="0.3">
      <c r="A21" s="3"/>
      <c r="B21" s="19" t="s">
        <v>32</v>
      </c>
      <c r="C21" s="3"/>
      <c r="D21" s="8"/>
      <c r="E21" s="20">
        <f t="shared" si="11"/>
        <v>8746</v>
      </c>
      <c r="F21" s="20">
        <f t="shared" si="12"/>
        <v>4467</v>
      </c>
      <c r="G21" s="20">
        <f t="shared" si="12"/>
        <v>4279</v>
      </c>
      <c r="H21" s="20">
        <f t="shared" si="13"/>
        <v>1622</v>
      </c>
      <c r="I21" s="20">
        <v>815</v>
      </c>
      <c r="J21" s="21">
        <v>807</v>
      </c>
      <c r="K21" s="20">
        <f t="shared" si="14"/>
        <v>4259</v>
      </c>
      <c r="L21" s="20">
        <v>2237</v>
      </c>
      <c r="M21" s="21">
        <v>2022</v>
      </c>
      <c r="N21" s="20">
        <f t="shared" si="9"/>
        <v>2038</v>
      </c>
      <c r="O21" s="20">
        <f>373+689</f>
        <v>1062</v>
      </c>
      <c r="P21" s="21">
        <f>327+649</f>
        <v>976</v>
      </c>
      <c r="Q21" s="20">
        <f t="shared" si="10"/>
        <v>827</v>
      </c>
      <c r="R21" s="20">
        <f>34+319</f>
        <v>353</v>
      </c>
      <c r="S21" s="21">
        <f>14+460</f>
        <v>474</v>
      </c>
      <c r="T21" s="23" t="s">
        <v>45</v>
      </c>
      <c r="U21" s="4"/>
    </row>
    <row r="22" spans="1:21" ht="18.75" customHeight="1" x14ac:dyDescent="0.3">
      <c r="A22" s="3"/>
      <c r="B22" s="19" t="s">
        <v>33</v>
      </c>
      <c r="C22" s="3"/>
      <c r="D22" s="8"/>
      <c r="E22" s="20">
        <f t="shared" si="11"/>
        <v>3917</v>
      </c>
      <c r="F22" s="20">
        <f t="shared" si="12"/>
        <v>1947</v>
      </c>
      <c r="G22" s="20">
        <f t="shared" si="12"/>
        <v>1970</v>
      </c>
      <c r="H22" s="20">
        <f t="shared" si="13"/>
        <v>868</v>
      </c>
      <c r="I22" s="20">
        <v>410</v>
      </c>
      <c r="J22" s="21">
        <v>458</v>
      </c>
      <c r="K22" s="20">
        <f t="shared" si="14"/>
        <v>1970</v>
      </c>
      <c r="L22" s="20">
        <v>1015</v>
      </c>
      <c r="M22" s="21">
        <v>955</v>
      </c>
      <c r="N22" s="20">
        <f t="shared" si="9"/>
        <v>806</v>
      </c>
      <c r="O22" s="20">
        <f>375+42</f>
        <v>417</v>
      </c>
      <c r="P22" s="21">
        <f>347+42</f>
        <v>389</v>
      </c>
      <c r="Q22" s="20">
        <f t="shared" si="10"/>
        <v>273</v>
      </c>
      <c r="R22" s="20">
        <v>105</v>
      </c>
      <c r="S22" s="21">
        <v>168</v>
      </c>
      <c r="T22" s="23" t="s">
        <v>46</v>
      </c>
      <c r="U22" s="4"/>
    </row>
    <row r="23" spans="1:21" ht="18.75" customHeight="1" x14ac:dyDescent="0.3">
      <c r="A23" s="3"/>
      <c r="B23" s="19" t="s">
        <v>34</v>
      </c>
      <c r="C23" s="3"/>
      <c r="D23" s="8"/>
      <c r="E23" s="20">
        <f t="shared" si="11"/>
        <v>4819</v>
      </c>
      <c r="F23" s="20">
        <f t="shared" si="12"/>
        <v>2401</v>
      </c>
      <c r="G23" s="20">
        <f t="shared" si="12"/>
        <v>2418</v>
      </c>
      <c r="H23" s="20">
        <f t="shared" si="13"/>
        <v>666</v>
      </c>
      <c r="I23" s="20">
        <v>351</v>
      </c>
      <c r="J23" s="21">
        <v>315</v>
      </c>
      <c r="K23" s="20">
        <f t="shared" si="14"/>
        <v>2119</v>
      </c>
      <c r="L23" s="20">
        <v>1113</v>
      </c>
      <c r="M23" s="21">
        <v>1006</v>
      </c>
      <c r="N23" s="20">
        <f t="shared" si="9"/>
        <v>1489</v>
      </c>
      <c r="O23" s="20">
        <f>214+535</f>
        <v>749</v>
      </c>
      <c r="P23" s="21">
        <f>185+555</f>
        <v>740</v>
      </c>
      <c r="Q23" s="20">
        <f t="shared" si="10"/>
        <v>545</v>
      </c>
      <c r="R23" s="20">
        <v>188</v>
      </c>
      <c r="S23" s="21">
        <v>357</v>
      </c>
      <c r="T23" s="23" t="s">
        <v>47</v>
      </c>
      <c r="U23" s="4"/>
    </row>
    <row r="24" spans="1:21" s="1" customFormat="1" ht="3" customHeight="1" x14ac:dyDescent="0.3">
      <c r="A24" s="25"/>
      <c r="B24" s="25"/>
      <c r="C24" s="25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5"/>
      <c r="U24" s="10"/>
    </row>
    <row r="25" spans="1:21" s="1" customFormat="1" ht="3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10"/>
    </row>
    <row r="26" spans="1:21" s="4" customFormat="1" ht="17.100000000000001" customHeight="1" x14ac:dyDescent="0.25">
      <c r="A26" s="4" t="s">
        <v>14</v>
      </c>
      <c r="B26" s="4" t="s">
        <v>50</v>
      </c>
      <c r="K26" s="4" t="s">
        <v>51</v>
      </c>
    </row>
    <row r="27" spans="1:21" s="4" customFormat="1" ht="17.100000000000001" customHeight="1" x14ac:dyDescent="0.25">
      <c r="A27" s="4" t="s">
        <v>13</v>
      </c>
      <c r="B27" s="4" t="s">
        <v>53</v>
      </c>
      <c r="K27" s="4" t="s">
        <v>52</v>
      </c>
    </row>
  </sheetData>
  <mergeCells count="14"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rintOptions horizontalCentered="1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T-3.7k</vt:lpstr>
      <vt:lpstr>'T-3.7k'!Print_Area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2017-09-05T06:29:24Z</dcterms:modified>
</cp:coreProperties>
</file>