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T-2.7" sheetId="1" r:id="rId1"/>
  </sheets>
  <definedNames>
    <definedName name="_xlnm.Print_Area" localSheetId="0">'T-2.7'!$A$1:$X$21</definedName>
  </definedNames>
  <calcPr calcId="144525"/>
</workbook>
</file>

<file path=xl/calcChain.xml><?xml version="1.0" encoding="utf-8"?>
<calcChain xmlns="http://schemas.openxmlformats.org/spreadsheetml/2006/main">
  <c r="O17" i="1" l="1"/>
  <c r="N17" i="1"/>
  <c r="M17" i="1"/>
  <c r="L17" i="1"/>
  <c r="K17" i="1"/>
  <c r="J17" i="1"/>
  <c r="I17" i="1"/>
  <c r="H17" i="1"/>
  <c r="G17" i="1"/>
  <c r="F17" i="1"/>
  <c r="E17" i="1"/>
  <c r="O16" i="1"/>
  <c r="N16" i="1"/>
  <c r="M16" i="1"/>
  <c r="L16" i="1"/>
  <c r="K16" i="1"/>
  <c r="J16" i="1"/>
  <c r="I16" i="1"/>
  <c r="H16" i="1"/>
  <c r="G16" i="1"/>
  <c r="F16" i="1"/>
  <c r="E16" i="1"/>
  <c r="N15" i="1"/>
  <c r="M15" i="1"/>
  <c r="L15" i="1"/>
  <c r="K15" i="1"/>
  <c r="J15" i="1"/>
  <c r="I15" i="1"/>
  <c r="H15" i="1"/>
  <c r="G15" i="1"/>
  <c r="F15" i="1"/>
  <c r="E15" i="1"/>
  <c r="N14" i="1"/>
  <c r="M14" i="1"/>
  <c r="L14" i="1"/>
  <c r="K14" i="1"/>
  <c r="J14" i="1"/>
  <c r="I14" i="1"/>
  <c r="H14" i="1"/>
  <c r="G14" i="1"/>
  <c r="F14" i="1"/>
  <c r="E14" i="1"/>
  <c r="P13" i="1"/>
  <c r="N13" i="1"/>
  <c r="M13" i="1"/>
  <c r="L13" i="1"/>
  <c r="K13" i="1"/>
  <c r="J13" i="1"/>
  <c r="I13" i="1"/>
  <c r="H13" i="1"/>
  <c r="G13" i="1"/>
  <c r="F13" i="1"/>
  <c r="E13" i="1"/>
  <c r="O12" i="1"/>
  <c r="N12" i="1"/>
  <c r="M12" i="1"/>
  <c r="L12" i="1"/>
  <c r="K12" i="1"/>
  <c r="J12" i="1"/>
  <c r="I12" i="1"/>
  <c r="H12" i="1"/>
  <c r="G12" i="1"/>
  <c r="F12" i="1"/>
  <c r="E12" i="1"/>
  <c r="O11" i="1"/>
  <c r="N11" i="1"/>
  <c r="M11" i="1"/>
  <c r="L11" i="1"/>
  <c r="K11" i="1"/>
  <c r="J11" i="1"/>
  <c r="I11" i="1"/>
  <c r="H11" i="1"/>
  <c r="G11" i="1"/>
  <c r="F11" i="1"/>
  <c r="E11" i="1"/>
  <c r="P10" i="1"/>
  <c r="O10" i="1"/>
  <c r="N10" i="1"/>
  <c r="M10" i="1"/>
  <c r="L10" i="1"/>
  <c r="K10" i="1"/>
  <c r="J10" i="1"/>
  <c r="I10" i="1"/>
  <c r="H10" i="1"/>
  <c r="G10" i="1"/>
  <c r="F10" i="1"/>
  <c r="E10" i="1"/>
  <c r="P9" i="1"/>
  <c r="O9" i="1"/>
  <c r="N9" i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<sst xmlns="http://schemas.openxmlformats.org/spreadsheetml/2006/main" count="71" uniqueCount="44">
  <si>
    <t>ตาราง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</si>
  <si>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2559 - 2560</t>
  </si>
  <si>
    <t>Table</t>
  </si>
  <si>
    <t>Employed Persons Aged 15 Years and Over by Hours Worked per Week, Sex and Quarterly: 2016 - 2017</t>
  </si>
  <si>
    <t>(หน่วยเป็นพัน   In thousands)</t>
  </si>
  <si>
    <t>ชั่วโมงทำงาน</t>
  </si>
  <si>
    <t>2559 (2016)</t>
  </si>
  <si>
    <t>2560 (2017)</t>
  </si>
  <si>
    <t xml:space="preserve">Hours worked 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</si>
  <si>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</si>
  <si>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</si>
  <si>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</si>
  <si>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</si>
  <si>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</si>
  <si>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</si>
  <si>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</si>
  <si>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</si>
  <si>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</si>
  <si>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</si>
  <si>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</si>
  <si>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</si>
  <si>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</si>
  <si>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</si>
  <si>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</si>
  <si>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ไม่ได้ทำงาน</t>
  </si>
  <si>
    <t xml:space="preserve">  Not work</t>
  </si>
  <si>
    <t xml:space="preserve">  1  -  9  ชั่วโมง</t>
  </si>
  <si>
    <t xml:space="preserve">   1  -  9  hours</t>
  </si>
  <si>
    <t xml:space="preserve">10 - 19  ชั่วโมง </t>
  </si>
  <si>
    <t xml:space="preserve"> 10 - 19  hours</t>
  </si>
  <si>
    <t>20 - 29  ชั่วโมง</t>
  </si>
  <si>
    <t xml:space="preserve"> 20 - 29  hours</t>
  </si>
  <si>
    <t>30 - 34  ชั่วโมง</t>
  </si>
  <si>
    <t xml:space="preserve"> 30 - 34  hours</t>
  </si>
  <si>
    <t>35 - 39  ชั่วโมง</t>
  </si>
  <si>
    <t xml:space="preserve"> 35 - 39  hours</t>
  </si>
  <si>
    <t>40 - 49  ชั่วโมง</t>
  </si>
  <si>
    <t xml:space="preserve"> 40 - 49  hours</t>
  </si>
  <si>
    <t>50  ชั่วโมงขึ้นไป</t>
  </si>
  <si>
    <t xml:space="preserve"> 50  hours and over</t>
  </si>
  <si>
    <t>ที่มา: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</si>
  <si>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</si>
  <si>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>Source:</t>
  </si>
  <si>
    <t>The  Labour Force Survey: 2016 - 2017,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</si>
</sst>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3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right" vertical="center"/>
    </xf>
    <xf numFmtId="2" fontId="7" fillId="0" borderId="12" xfId="0" applyNumberFormat="1" applyFont="1" applyBorder="1" applyAlignment="1">
      <alignment horizontal="right" vertical="center"/>
    </xf>
    <xf numFmtId="2" fontId="7" fillId="0" borderId="7" xfId="0" applyNumberFormat="1" applyFont="1" applyBorder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5" fillId="0" borderId="0" xfId="0" quotePrefix="1" applyFont="1" applyAlignment="1">
      <alignment horizontal="left"/>
    </xf>
    <xf numFmtId="0" fontId="5" fillId="0" borderId="0" xfId="0" applyFont="1"/>
    <xf numFmtId="2" fontId="6" fillId="0" borderId="14" xfId="0" applyNumberFormat="1" applyFont="1" applyBorder="1" applyAlignment="1">
      <alignment horizontal="right"/>
    </xf>
    <xf numFmtId="2" fontId="6" fillId="0" borderId="7" xfId="0" applyNumberFormat="1" applyFont="1" applyBorder="1" applyAlignment="1">
      <alignment horizontal="right"/>
    </xf>
    <xf numFmtId="2" fontId="6" fillId="0" borderId="0" xfId="0" applyNumberFormat="1" applyFont="1" applyAlignment="1">
      <alignment horizontal="right"/>
    </xf>
    <xf numFmtId="0" fontId="6" fillId="0" borderId="14" xfId="0" applyFont="1" applyBorder="1" applyAlignment="1">
      <alignment horizontal="right"/>
    </xf>
    <xf numFmtId="0" fontId="5" fillId="0" borderId="8" xfId="0" applyFont="1" applyBorder="1"/>
    <xf numFmtId="0" fontId="5" fillId="0" borderId="0" xfId="0" applyFont="1" applyBorder="1"/>
    <xf numFmtId="2" fontId="6" fillId="0" borderId="8" xfId="0" applyNumberFormat="1" applyFont="1" applyBorder="1" applyAlignment="1">
      <alignment horizontal="right"/>
    </xf>
    <xf numFmtId="0" fontId="5" fillId="0" borderId="8" xfId="0" quotePrefix="1" applyFont="1" applyBorder="1" applyAlignment="1">
      <alignment horizontal="left"/>
    </xf>
    <xf numFmtId="0" fontId="5" fillId="0" borderId="0" xfId="0" quotePrefix="1" applyFont="1" applyBorder="1"/>
    <xf numFmtId="0" fontId="5" fillId="0" borderId="0" xfId="0" quotePrefix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0" xfId="0" applyFont="1" applyBorder="1"/>
    <xf numFmtId="2" fontId="6" fillId="0" borderId="9" xfId="0" applyNumberFormat="1" applyFont="1" applyBorder="1" applyAlignment="1">
      <alignment horizontal="right"/>
    </xf>
    <xf numFmtId="2" fontId="6" fillId="0" borderId="13" xfId="0" applyNumberFormat="1" applyFont="1" applyBorder="1" applyAlignment="1">
      <alignment horizontal="right"/>
    </xf>
    <xf numFmtId="2" fontId="6" fillId="0" borderId="11" xfId="0" applyNumberFormat="1" applyFont="1" applyBorder="1" applyAlignment="1">
      <alignment horizontal="right"/>
    </xf>
    <xf numFmtId="2" fontId="6" fillId="0" borderId="10" xfId="0" applyNumberFormat="1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5" fillId="0" borderId="9" xfId="0" applyFont="1" applyBorder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</cellXfs>
  <cellStyles count="63">
    <cellStyle name="Normal" xfId="0" builtinId="0"/>
    <cellStyle name="เครื่องหมายจุลภาค 2 2 8" xfId="1"/>
    <cellStyle name="เครื่องหมายจุลภาค 2 2 8 10" xfId="2"/>
    <cellStyle name="เครื่องหมายจุลภาค 2 2 8 11" xfId="3"/>
    <cellStyle name="เครื่องหมายจุลภาค 2 2 8 2" xfId="4"/>
    <cellStyle name="เครื่องหมายจุลภาค 2 2 8 3" xfId="5"/>
    <cellStyle name="เครื่องหมายจุลภาค 2 2 8 4" xfId="6"/>
    <cellStyle name="เครื่องหมายจุลภาค 2 2 8 5" xfId="7"/>
    <cellStyle name="เครื่องหมายจุลภาค 2 2 8 6" xfId="8"/>
    <cellStyle name="เครื่องหมายจุลภาค 2 2 8 7" xfId="9"/>
    <cellStyle name="เครื่องหมายจุลภาค 2 2 8 8" xfId="10"/>
    <cellStyle name="เครื่องหมายจุลภาค 2 2 8 9" xfId="11"/>
    <cellStyle name="เครื่องหมายจุลภาค 2 8" xfId="12"/>
    <cellStyle name="เครื่องหมายจุลภาค 2 8 10" xfId="13"/>
    <cellStyle name="เครื่องหมายจุลภาค 2 8 11" xfId="14"/>
    <cellStyle name="เครื่องหมายจุลภาค 2 8 2" xfId="15"/>
    <cellStyle name="เครื่องหมายจุลภาค 2 8 3" xfId="16"/>
    <cellStyle name="เครื่องหมายจุลภาค 2 8 4" xfId="17"/>
    <cellStyle name="เครื่องหมายจุลภาค 2 8 5" xfId="18"/>
    <cellStyle name="เครื่องหมายจุลภาค 2 8 6" xfId="19"/>
    <cellStyle name="เครื่องหมายจุลภาค 2 8 7" xfId="20"/>
    <cellStyle name="เครื่องหมายจุลภาค 2 8 8" xfId="21"/>
    <cellStyle name="เครื่องหมายจุลภาค 2 8 9" xfId="22"/>
    <cellStyle name="จุลภาค 2" xfId="23"/>
    <cellStyle name="ปกติ 2" xfId="24"/>
    <cellStyle name="ปกติ 25" xfId="25"/>
    <cellStyle name="ปกติ 25 10" xfId="26"/>
    <cellStyle name="ปกติ 25 11" xfId="27"/>
    <cellStyle name="ปกติ 25 2" xfId="28"/>
    <cellStyle name="ปกติ 25 3" xfId="29"/>
    <cellStyle name="ปกติ 25 4" xfId="30"/>
    <cellStyle name="ปกติ 25 5" xfId="31"/>
    <cellStyle name="ปกติ 25 6" xfId="32"/>
    <cellStyle name="ปกติ 25 7" xfId="33"/>
    <cellStyle name="ปกติ 25 8" xfId="34"/>
    <cellStyle name="ปกติ 25 9" xfId="35"/>
    <cellStyle name="ปกติ 27" xfId="36"/>
    <cellStyle name="ปกติ 27 10" xfId="37"/>
    <cellStyle name="ปกติ 27 11" xfId="38"/>
    <cellStyle name="ปกติ 27 2" xfId="39"/>
    <cellStyle name="ปกติ 27 3" xfId="40"/>
    <cellStyle name="ปกติ 27 4" xfId="41"/>
    <cellStyle name="ปกติ 27 5" xfId="42"/>
    <cellStyle name="ปกติ 27 6" xfId="43"/>
    <cellStyle name="ปกติ 27 7" xfId="44"/>
    <cellStyle name="ปกติ 27 8" xfId="45"/>
    <cellStyle name="ปกติ 27 9" xfId="46"/>
    <cellStyle name="ปกติ 3" xfId="47"/>
    <cellStyle name="ปกติ 4" xfId="48"/>
    <cellStyle name="ปกติ 5" xfId="49"/>
    <cellStyle name="ปกติ 6" xfId="50"/>
    <cellStyle name="ปกติ 7" xfId="51"/>
    <cellStyle name="ปกติ 8" xfId="52"/>
    <cellStyle name="ปกติ 9 10" xfId="53"/>
    <cellStyle name="ปกติ 9 11" xfId="54"/>
    <cellStyle name="ปกติ 9 2" xfId="55"/>
    <cellStyle name="ปกติ 9 3" xfId="56"/>
    <cellStyle name="ปกติ 9 4" xfId="57"/>
    <cellStyle name="ปกติ 9 5" xfId="58"/>
    <cellStyle name="ปกติ 9 6" xfId="59"/>
    <cellStyle name="ปกติ 9 7" xfId="60"/>
    <cellStyle name="ปกติ 9 8" xfId="61"/>
    <cellStyle name="ปกติ 9 9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238125</xdr:colOff>
      <xdr:row>0</xdr:row>
      <xdr:rowOff>9525</xdr:rowOff>
    </xdr:from>
    <xdr:to>
      <xdr:col>24</xdr:col>
      <xdr:colOff>95250</xdr:colOff>
      <xdr:row>21</xdr:row>
      <xdr:rowOff>85725</xdr:rowOff>
    </xdr:to>
    <xdr:grpSp>
      <xdr:nvGrpSpPr>
        <xdr:cNvPr id="2" name="Group 189"/>
        <xdr:cNvGrpSpPr>
          <a:grpSpLocks/>
        </xdr:cNvGrpSpPr>
      </xdr:nvGrpSpPr>
      <xdr:grpSpPr bwMode="auto">
        <a:xfrm>
          <a:off x="9458325" y="9525"/>
          <a:ext cx="590550" cy="6715125"/>
          <a:chOff x="990" y="0"/>
          <a:chExt cx="62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24"/>
  <sheetViews>
    <sheetView showGridLines="0" tabSelected="1" zoomScaleSheetLayoutView="100" workbookViewId="0">
      <selection activeCell="K14" sqref="K14"/>
    </sheetView>
  </sheetViews>
  <sheetFormatPr defaultRowHeight="21.75" x14ac:dyDescent="0.5"/>
  <cols>
    <col min="1" max="1" width="1.7109375" style="7" customWidth="1"/>
    <col min="2" max="2" width="6.140625" style="7" customWidth="1"/>
    <col min="3" max="3" width="4.28515625" style="7" customWidth="1"/>
    <col min="4" max="4" width="3.42578125" style="7" customWidth="1"/>
    <col min="5" max="19" width="7.28515625" style="7" customWidth="1"/>
    <col min="20" max="20" width="12" style="7" customWidth="1"/>
    <col min="21" max="21" width="1.42578125" style="7" customWidth="1"/>
    <col min="22" max="22" width="4.5703125" style="7" customWidth="1"/>
    <col min="23" max="23" width="2.28515625" style="6" customWidth="1"/>
    <col min="24" max="24" width="4.140625" style="7" customWidth="1"/>
    <col min="25" max="16384" width="9.140625" style="7"/>
  </cols>
  <sheetData>
    <row r="1" spans="1:23" s="1" customFormat="1" x14ac:dyDescent="0.5">
      <c r="B1" s="1" t="s">
        <v>0</v>
      </c>
      <c r="C1" s="2">
        <v>2.7</v>
      </c>
      <c r="D1" s="1" t="s">
        <v>1</v>
      </c>
      <c r="W1" s="3"/>
    </row>
    <row r="2" spans="1:23" s="4" customFormat="1" x14ac:dyDescent="0.5">
      <c r="B2" s="1" t="s">
        <v>2</v>
      </c>
      <c r="C2" s="2">
        <v>2.7</v>
      </c>
      <c r="D2" s="1" t="s">
        <v>3</v>
      </c>
      <c r="E2" s="1"/>
      <c r="W2" s="5"/>
    </row>
    <row r="3" spans="1:23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V3" s="8" t="s">
        <v>4</v>
      </c>
    </row>
    <row r="4" spans="1:23" ht="21.75" customHeight="1" x14ac:dyDescent="0.5">
      <c r="A4" s="9" t="s">
        <v>5</v>
      </c>
      <c r="B4" s="9"/>
      <c r="C4" s="9"/>
      <c r="D4" s="10"/>
      <c r="E4" s="11" t="s">
        <v>6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1" t="s">
        <v>7</v>
      </c>
      <c r="R4" s="12"/>
      <c r="S4" s="13"/>
      <c r="T4" s="14" t="s">
        <v>8</v>
      </c>
      <c r="U4" s="9"/>
      <c r="V4" s="9"/>
    </row>
    <row r="5" spans="1:23" s="19" customFormat="1" ht="22.5" customHeight="1" x14ac:dyDescent="0.45">
      <c r="A5" s="15"/>
      <c r="B5" s="15"/>
      <c r="C5" s="15"/>
      <c r="D5" s="16"/>
      <c r="E5" s="14" t="s">
        <v>9</v>
      </c>
      <c r="F5" s="9"/>
      <c r="G5" s="10"/>
      <c r="H5" s="14" t="s">
        <v>10</v>
      </c>
      <c r="I5" s="9"/>
      <c r="J5" s="10"/>
      <c r="K5" s="14" t="s">
        <v>11</v>
      </c>
      <c r="L5" s="9"/>
      <c r="M5" s="10"/>
      <c r="N5" s="14" t="s">
        <v>12</v>
      </c>
      <c r="O5" s="9"/>
      <c r="P5" s="10"/>
      <c r="Q5" s="14" t="s">
        <v>9</v>
      </c>
      <c r="R5" s="9"/>
      <c r="S5" s="10"/>
      <c r="T5" s="17"/>
      <c r="U5" s="15"/>
      <c r="V5" s="15"/>
      <c r="W5" s="18"/>
    </row>
    <row r="6" spans="1:23" s="19" customFormat="1" ht="21.75" customHeight="1" x14ac:dyDescent="0.45">
      <c r="A6" s="15"/>
      <c r="B6" s="15"/>
      <c r="C6" s="15"/>
      <c r="D6" s="16"/>
      <c r="E6" s="20" t="s">
        <v>13</v>
      </c>
      <c r="F6" s="21"/>
      <c r="G6" s="22"/>
      <c r="H6" s="20" t="s">
        <v>14</v>
      </c>
      <c r="I6" s="21"/>
      <c r="J6" s="22"/>
      <c r="K6" s="20" t="s">
        <v>15</v>
      </c>
      <c r="L6" s="21"/>
      <c r="M6" s="22"/>
      <c r="N6" s="20" t="s">
        <v>16</v>
      </c>
      <c r="O6" s="21"/>
      <c r="P6" s="22"/>
      <c r="Q6" s="20" t="s">
        <v>13</v>
      </c>
      <c r="R6" s="21"/>
      <c r="S6" s="22"/>
      <c r="T6" s="17"/>
      <c r="U6" s="15"/>
      <c r="V6" s="15"/>
      <c r="W6" s="18"/>
    </row>
    <row r="7" spans="1:23" s="19" customFormat="1" ht="21.75" customHeight="1" x14ac:dyDescent="0.45">
      <c r="A7" s="15"/>
      <c r="B7" s="15"/>
      <c r="C7" s="15"/>
      <c r="D7" s="16"/>
      <c r="E7" s="23" t="s">
        <v>17</v>
      </c>
      <c r="F7" s="24" t="s">
        <v>18</v>
      </c>
      <c r="G7" s="25" t="s">
        <v>19</v>
      </c>
      <c r="H7" s="26" t="s">
        <v>17</v>
      </c>
      <c r="I7" s="24" t="s">
        <v>18</v>
      </c>
      <c r="J7" s="25" t="s">
        <v>19</v>
      </c>
      <c r="K7" s="23" t="s">
        <v>17</v>
      </c>
      <c r="L7" s="24" t="s">
        <v>18</v>
      </c>
      <c r="M7" s="25" t="s">
        <v>19</v>
      </c>
      <c r="N7" s="23" t="s">
        <v>17</v>
      </c>
      <c r="O7" s="24" t="s">
        <v>18</v>
      </c>
      <c r="P7" s="25" t="s">
        <v>19</v>
      </c>
      <c r="Q7" s="23" t="s">
        <v>17</v>
      </c>
      <c r="R7" s="24" t="s">
        <v>18</v>
      </c>
      <c r="S7" s="25" t="s">
        <v>19</v>
      </c>
      <c r="T7" s="17"/>
      <c r="U7" s="15"/>
      <c r="V7" s="15"/>
      <c r="W7" s="18"/>
    </row>
    <row r="8" spans="1:23" s="19" customFormat="1" ht="21.75" customHeight="1" x14ac:dyDescent="0.45">
      <c r="A8" s="21"/>
      <c r="B8" s="21"/>
      <c r="C8" s="21"/>
      <c r="D8" s="22"/>
      <c r="E8" s="27" t="s">
        <v>20</v>
      </c>
      <c r="F8" s="28" t="s">
        <v>21</v>
      </c>
      <c r="G8" s="29" t="s">
        <v>22</v>
      </c>
      <c r="H8" s="30" t="s">
        <v>20</v>
      </c>
      <c r="I8" s="28" t="s">
        <v>21</v>
      </c>
      <c r="J8" s="29" t="s">
        <v>22</v>
      </c>
      <c r="K8" s="27" t="s">
        <v>20</v>
      </c>
      <c r="L8" s="28" t="s">
        <v>21</v>
      </c>
      <c r="M8" s="29" t="s">
        <v>22</v>
      </c>
      <c r="N8" s="27" t="s">
        <v>20</v>
      </c>
      <c r="O8" s="28" t="s">
        <v>21</v>
      </c>
      <c r="P8" s="29" t="s">
        <v>22</v>
      </c>
      <c r="Q8" s="27" t="s">
        <v>20</v>
      </c>
      <c r="R8" s="28" t="s">
        <v>21</v>
      </c>
      <c r="S8" s="29" t="s">
        <v>22</v>
      </c>
      <c r="T8" s="20"/>
      <c r="U8" s="21"/>
      <c r="V8" s="21"/>
      <c r="W8" s="18"/>
    </row>
    <row r="9" spans="1:23" s="40" customFormat="1" ht="36" customHeight="1" x14ac:dyDescent="0.45">
      <c r="A9" s="31" t="s">
        <v>23</v>
      </c>
      <c r="B9" s="31"/>
      <c r="C9" s="31"/>
      <c r="D9" s="32"/>
      <c r="E9" s="33">
        <f>512240/1000</f>
        <v>512.24</v>
      </c>
      <c r="F9" s="34">
        <f>279398/1000</f>
        <v>279.39800000000002</v>
      </c>
      <c r="G9" s="35">
        <f>232842/1000</f>
        <v>232.84200000000001</v>
      </c>
      <c r="H9" s="36">
        <f>517890/1000</f>
        <v>517.89</v>
      </c>
      <c r="I9" s="34">
        <f>285344/1000</f>
        <v>285.34399999999999</v>
      </c>
      <c r="J9" s="36">
        <f>232545/1000</f>
        <v>232.54499999999999</v>
      </c>
      <c r="K9" s="33">
        <f>548432/1000</f>
        <v>548.43200000000002</v>
      </c>
      <c r="L9" s="34">
        <f>294432/1000</f>
        <v>294.43200000000002</v>
      </c>
      <c r="M9" s="34">
        <f>253537/1000</f>
        <v>253.53700000000001</v>
      </c>
      <c r="N9" s="37">
        <f>502932.87/1000</f>
        <v>502.93286999999998</v>
      </c>
      <c r="O9" s="37">
        <f>282145.49/1000</f>
        <v>282.14549</v>
      </c>
      <c r="P9" s="34">
        <f>220787.38/1000</f>
        <v>220.78738000000001</v>
      </c>
      <c r="Q9" s="36">
        <v>483.95</v>
      </c>
      <c r="R9" s="34">
        <v>271.95999999999998</v>
      </c>
      <c r="S9" s="36">
        <v>211.99</v>
      </c>
      <c r="T9" s="38" t="s">
        <v>20</v>
      </c>
      <c r="U9" s="31"/>
      <c r="V9" s="31"/>
      <c r="W9" s="39"/>
    </row>
    <row r="10" spans="1:23" s="19" customFormat="1" ht="31.5" customHeight="1" x14ac:dyDescent="0.45">
      <c r="A10" s="41" t="s">
        <v>24</v>
      </c>
      <c r="B10" s="42"/>
      <c r="C10" s="42"/>
      <c r="D10" s="42"/>
      <c r="E10" s="43">
        <f>20364/1000</f>
        <v>20.364000000000001</v>
      </c>
      <c r="F10" s="43">
        <f>11929/1000</f>
        <v>11.929</v>
      </c>
      <c r="G10" s="44">
        <f>8434/1000</f>
        <v>8.4339999999999993</v>
      </c>
      <c r="H10" s="45">
        <f>12564/1000</f>
        <v>12.564</v>
      </c>
      <c r="I10" s="43">
        <f>6762/1000</f>
        <v>6.7619999999999996</v>
      </c>
      <c r="J10" s="45">
        <f>5802/1000</f>
        <v>5.8019999999999996</v>
      </c>
      <c r="K10" s="43">
        <f>2917/1000</f>
        <v>2.9169999999999998</v>
      </c>
      <c r="L10" s="43">
        <f>1670/1000</f>
        <v>1.67</v>
      </c>
      <c r="M10" s="43">
        <f>1264/1000</f>
        <v>1.264</v>
      </c>
      <c r="N10" s="43">
        <f>7037/1000</f>
        <v>7.0369999999999999</v>
      </c>
      <c r="O10" s="43">
        <f>5276.9/1000</f>
        <v>5.2768999999999995</v>
      </c>
      <c r="P10" s="46">
        <f>1760/1000</f>
        <v>1.76</v>
      </c>
      <c r="Q10" s="45">
        <v>13.7</v>
      </c>
      <c r="R10" s="43">
        <v>6.25</v>
      </c>
      <c r="S10" s="45">
        <v>7.45</v>
      </c>
      <c r="T10" s="47" t="s">
        <v>25</v>
      </c>
      <c r="U10" s="48"/>
      <c r="V10" s="42"/>
      <c r="W10" s="18"/>
    </row>
    <row r="11" spans="1:23" s="19" customFormat="1" ht="31.5" customHeight="1" x14ac:dyDescent="0.45">
      <c r="A11" s="41" t="s">
        <v>26</v>
      </c>
      <c r="B11" s="42"/>
      <c r="C11" s="42"/>
      <c r="D11" s="42"/>
      <c r="E11" s="49">
        <f>8090/1000</f>
        <v>8.09</v>
      </c>
      <c r="F11" s="43">
        <f>3366/1000</f>
        <v>3.3660000000000001</v>
      </c>
      <c r="G11" s="44">
        <f>4724/1000</f>
        <v>4.7240000000000002</v>
      </c>
      <c r="H11" s="45">
        <f>7370/1000</f>
        <v>7.37</v>
      </c>
      <c r="I11" s="43">
        <f>2170/1000</f>
        <v>2.17</v>
      </c>
      <c r="J11" s="45">
        <f>5201/1000</f>
        <v>5.2009999999999996</v>
      </c>
      <c r="K11" s="49">
        <f>3914/1000</f>
        <v>3.9140000000000001</v>
      </c>
      <c r="L11" s="43">
        <f>2155/1000</f>
        <v>2.1549999999999998</v>
      </c>
      <c r="M11" s="43">
        <f>1759/1000</f>
        <v>1.7589999999999999</v>
      </c>
      <c r="N11" s="46">
        <f>4960/1000</f>
        <v>4.96</v>
      </c>
      <c r="O11" s="43">
        <f>2772.92/1000</f>
        <v>2.7729200000000001</v>
      </c>
      <c r="P11" s="46">
        <v>2.19</v>
      </c>
      <c r="Q11" s="45">
        <v>2.81</v>
      </c>
      <c r="R11" s="43">
        <v>2.25</v>
      </c>
      <c r="S11" s="45">
        <v>0.56000000000000005</v>
      </c>
      <c r="T11" s="50" t="s">
        <v>27</v>
      </c>
      <c r="U11" s="51"/>
      <c r="V11" s="42"/>
    </row>
    <row r="12" spans="1:23" s="19" customFormat="1" ht="31.5" customHeight="1" x14ac:dyDescent="0.45">
      <c r="A12" s="41" t="s">
        <v>28</v>
      </c>
      <c r="B12" s="42"/>
      <c r="C12" s="42"/>
      <c r="D12" s="42"/>
      <c r="E12" s="49">
        <f>18366/1000</f>
        <v>18.366</v>
      </c>
      <c r="F12" s="43">
        <f>8645/1000</f>
        <v>8.6449999999999996</v>
      </c>
      <c r="G12" s="44">
        <f>9721/1000</f>
        <v>9.7210000000000001</v>
      </c>
      <c r="H12" s="45">
        <f>24575/1000</f>
        <v>24.574999999999999</v>
      </c>
      <c r="I12" s="43">
        <f>10523/1000</f>
        <v>10.523</v>
      </c>
      <c r="J12" s="45">
        <f>14052/1000</f>
        <v>14.052</v>
      </c>
      <c r="K12" s="49">
        <f>20549/1000</f>
        <v>20.548999999999999</v>
      </c>
      <c r="L12" s="43">
        <f>9043/1000</f>
        <v>9.0429999999999993</v>
      </c>
      <c r="M12" s="43">
        <f>11506/1000</f>
        <v>11.506</v>
      </c>
      <c r="N12" s="43">
        <f>23553.82/1000</f>
        <v>23.553819999999998</v>
      </c>
      <c r="O12" s="43">
        <f>13233.31/1000</f>
        <v>13.233309999999999</v>
      </c>
      <c r="P12" s="46">
        <v>10.32</v>
      </c>
      <c r="Q12" s="45">
        <v>30.31</v>
      </c>
      <c r="R12" s="43">
        <v>15.01</v>
      </c>
      <c r="S12" s="45">
        <v>15.3</v>
      </c>
      <c r="T12" s="50" t="s">
        <v>29</v>
      </c>
      <c r="U12" s="52"/>
      <c r="V12" s="52"/>
    </row>
    <row r="13" spans="1:23" s="19" customFormat="1" ht="31.5" customHeight="1" x14ac:dyDescent="0.45">
      <c r="A13" s="41" t="s">
        <v>30</v>
      </c>
      <c r="B13" s="42"/>
      <c r="C13" s="42"/>
      <c r="D13" s="42"/>
      <c r="E13" s="49">
        <f>68886/1000</f>
        <v>68.885999999999996</v>
      </c>
      <c r="F13" s="43">
        <f>35919/1000</f>
        <v>35.918999999999997</v>
      </c>
      <c r="G13" s="44">
        <f>32967/1000</f>
        <v>32.966999999999999</v>
      </c>
      <c r="H13" s="45">
        <f>64509/1000</f>
        <v>64.509</v>
      </c>
      <c r="I13" s="43">
        <f>31447/1000</f>
        <v>31.446999999999999</v>
      </c>
      <c r="J13" s="45">
        <f>33062/1000</f>
        <v>33.061999999999998</v>
      </c>
      <c r="K13" s="49">
        <f>74033/1000</f>
        <v>74.033000000000001</v>
      </c>
      <c r="L13" s="43">
        <f>34771/1000</f>
        <v>34.771000000000001</v>
      </c>
      <c r="M13" s="43">
        <f>39263/1000</f>
        <v>39.262999999999998</v>
      </c>
      <c r="N13" s="43">
        <f>54643.37/1000</f>
        <v>54.643370000000004</v>
      </c>
      <c r="O13" s="46">
        <v>31.14</v>
      </c>
      <c r="P13" s="43">
        <f>23501/1000</f>
        <v>23.501000000000001</v>
      </c>
      <c r="Q13" s="45">
        <v>69.260000000000005</v>
      </c>
      <c r="R13" s="43">
        <v>38.19</v>
      </c>
      <c r="S13" s="45">
        <v>31.07</v>
      </c>
      <c r="T13" s="50" t="s">
        <v>31</v>
      </c>
      <c r="U13" s="52"/>
      <c r="V13" s="52"/>
    </row>
    <row r="14" spans="1:23" s="19" customFormat="1" ht="31.5" customHeight="1" x14ac:dyDescent="0.45">
      <c r="A14" s="41" t="s">
        <v>32</v>
      </c>
      <c r="B14" s="42"/>
      <c r="C14" s="42"/>
      <c r="D14" s="42"/>
      <c r="E14" s="49">
        <f>26015/1000</f>
        <v>26.015000000000001</v>
      </c>
      <c r="F14" s="43">
        <f>13479/1000</f>
        <v>13.478999999999999</v>
      </c>
      <c r="G14" s="44">
        <f>12537/1000</f>
        <v>12.537000000000001</v>
      </c>
      <c r="H14" s="45">
        <f>24320/1000</f>
        <v>24.32</v>
      </c>
      <c r="I14" s="43">
        <f>15187/1000</f>
        <v>15.186999999999999</v>
      </c>
      <c r="J14" s="45">
        <f>9133/1000</f>
        <v>9.1329999999999991</v>
      </c>
      <c r="K14" s="49">
        <f>20864/1000</f>
        <v>20.864000000000001</v>
      </c>
      <c r="L14" s="43">
        <f>8491/1000</f>
        <v>8.4909999999999997</v>
      </c>
      <c r="M14" s="43">
        <f>12372/1000</f>
        <v>12.372</v>
      </c>
      <c r="N14" s="43">
        <f>30940.42/1000</f>
        <v>30.94042</v>
      </c>
      <c r="O14" s="46">
        <v>13.43</v>
      </c>
      <c r="P14" s="46">
        <v>17.510000000000002</v>
      </c>
      <c r="Q14" s="45">
        <v>42.78</v>
      </c>
      <c r="R14" s="43">
        <v>26.43</v>
      </c>
      <c r="S14" s="45">
        <v>16.34</v>
      </c>
      <c r="T14" s="50" t="s">
        <v>33</v>
      </c>
      <c r="U14" s="52"/>
      <c r="V14" s="52"/>
    </row>
    <row r="15" spans="1:23" s="19" customFormat="1" ht="31.5" customHeight="1" x14ac:dyDescent="0.45">
      <c r="A15" s="41" t="s">
        <v>34</v>
      </c>
      <c r="B15" s="42"/>
      <c r="C15" s="42"/>
      <c r="D15" s="42"/>
      <c r="E15" s="49">
        <f>37963/1000</f>
        <v>37.963000000000001</v>
      </c>
      <c r="F15" s="43">
        <f>19916/1000</f>
        <v>19.916</v>
      </c>
      <c r="G15" s="44">
        <f>18047/1000</f>
        <v>18.047000000000001</v>
      </c>
      <c r="H15" s="45">
        <f>44984/1000</f>
        <v>44.984000000000002</v>
      </c>
      <c r="I15" s="43">
        <f>21581/1000</f>
        <v>21.581</v>
      </c>
      <c r="J15" s="45">
        <f>23403/1000</f>
        <v>23.402999999999999</v>
      </c>
      <c r="K15" s="49">
        <f>47848/1000</f>
        <v>47.847999999999999</v>
      </c>
      <c r="L15" s="43">
        <f>21645/1000</f>
        <v>21.645</v>
      </c>
      <c r="M15" s="43">
        <f>26203/1000</f>
        <v>26.202999999999999</v>
      </c>
      <c r="N15" s="43">
        <f>42473.17/1000</f>
        <v>42.473169999999996</v>
      </c>
      <c r="O15" s="46">
        <v>21.84</v>
      </c>
      <c r="P15" s="46">
        <v>20.63</v>
      </c>
      <c r="Q15" s="45">
        <v>38.19</v>
      </c>
      <c r="R15" s="43">
        <v>23.94</v>
      </c>
      <c r="S15" s="45">
        <v>14.26</v>
      </c>
      <c r="T15" s="50" t="s">
        <v>35</v>
      </c>
      <c r="U15" s="52"/>
      <c r="V15" s="52"/>
    </row>
    <row r="16" spans="1:23" s="19" customFormat="1" ht="31.5" customHeight="1" x14ac:dyDescent="0.45">
      <c r="A16" s="41" t="s">
        <v>36</v>
      </c>
      <c r="B16" s="42"/>
      <c r="C16" s="42"/>
      <c r="D16" s="42"/>
      <c r="E16" s="49">
        <f>132107/1000</f>
        <v>132.107</v>
      </c>
      <c r="F16" s="43">
        <f>70079/1000</f>
        <v>70.078999999999994</v>
      </c>
      <c r="G16" s="44">
        <f>62028/1000</f>
        <v>62.027999999999999</v>
      </c>
      <c r="H16" s="45">
        <f>145056/1000</f>
        <v>145.05600000000001</v>
      </c>
      <c r="I16" s="43">
        <f>81254/1000</f>
        <v>81.254000000000005</v>
      </c>
      <c r="J16" s="45">
        <f>63802/1000</f>
        <v>63.802</v>
      </c>
      <c r="K16" s="49">
        <f>174129/1000</f>
        <v>174.12899999999999</v>
      </c>
      <c r="L16" s="43">
        <f>95119/1000</f>
        <v>95.119</v>
      </c>
      <c r="M16" s="43">
        <f>79010/1000</f>
        <v>79.010000000000005</v>
      </c>
      <c r="N16" s="43">
        <f>150803.74/1000</f>
        <v>150.80374</v>
      </c>
      <c r="O16" s="43">
        <f>77564/1000</f>
        <v>77.563999999999993</v>
      </c>
      <c r="P16" s="46">
        <v>73.239999999999995</v>
      </c>
      <c r="Q16" s="45">
        <v>135.09</v>
      </c>
      <c r="R16" s="43">
        <v>72.95</v>
      </c>
      <c r="S16" s="45">
        <v>62.14</v>
      </c>
      <c r="T16" s="50" t="s">
        <v>37</v>
      </c>
      <c r="U16" s="52"/>
      <c r="V16" s="52"/>
    </row>
    <row r="17" spans="1:23" s="19" customFormat="1" ht="31.5" customHeight="1" x14ac:dyDescent="0.45">
      <c r="A17" s="53" t="s">
        <v>38</v>
      </c>
      <c r="B17" s="42"/>
      <c r="C17" s="42"/>
      <c r="D17" s="42"/>
      <c r="E17" s="49">
        <f>200449/1000</f>
        <v>200.44900000000001</v>
      </c>
      <c r="F17" s="43">
        <f>116066/1000</f>
        <v>116.066</v>
      </c>
      <c r="G17" s="44">
        <f>84383/1000</f>
        <v>84.382999999999996</v>
      </c>
      <c r="H17" s="45">
        <f>194511/1000</f>
        <v>194.511</v>
      </c>
      <c r="I17" s="43">
        <f>116420/1000</f>
        <v>116.42</v>
      </c>
      <c r="J17" s="45">
        <f>78091/1000</f>
        <v>78.090999999999994</v>
      </c>
      <c r="K17" s="49">
        <f>204178/1000</f>
        <v>204.178</v>
      </c>
      <c r="L17" s="43">
        <f>122000/1000</f>
        <v>122</v>
      </c>
      <c r="M17" s="43">
        <f>82178/1000</f>
        <v>82.177999999999997</v>
      </c>
      <c r="N17" s="43">
        <f>188521.2/1000</f>
        <v>188.52120000000002</v>
      </c>
      <c r="O17" s="43">
        <f>116882/1000</f>
        <v>116.88200000000001</v>
      </c>
      <c r="P17" s="46">
        <v>71.64</v>
      </c>
      <c r="Q17" s="45">
        <v>151.81</v>
      </c>
      <c r="R17" s="43">
        <v>86.95</v>
      </c>
      <c r="S17" s="45">
        <v>64.87</v>
      </c>
      <c r="T17" s="54" t="s">
        <v>39</v>
      </c>
      <c r="U17" s="51"/>
      <c r="V17" s="42"/>
    </row>
    <row r="18" spans="1:23" s="19" customFormat="1" ht="16.5" customHeight="1" x14ac:dyDescent="0.45">
      <c r="A18" s="55"/>
      <c r="B18" s="55"/>
      <c r="C18" s="55"/>
      <c r="D18" s="55"/>
      <c r="E18" s="56"/>
      <c r="F18" s="57"/>
      <c r="G18" s="58"/>
      <c r="H18" s="59"/>
      <c r="I18" s="57"/>
      <c r="J18" s="59"/>
      <c r="K18" s="56"/>
      <c r="L18" s="57"/>
      <c r="M18" s="57"/>
      <c r="N18" s="60"/>
      <c r="O18" s="60"/>
      <c r="P18" s="60"/>
      <c r="Q18" s="59"/>
      <c r="R18" s="57"/>
      <c r="S18" s="59"/>
      <c r="T18" s="61"/>
      <c r="U18" s="55"/>
      <c r="V18" s="55"/>
      <c r="W18" s="18"/>
    </row>
    <row r="19" spans="1:23" s="19" customFormat="1" ht="4.5" customHeight="1" x14ac:dyDescent="0.4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8"/>
      <c r="T19" s="48"/>
      <c r="U19" s="48"/>
      <c r="V19" s="42"/>
      <c r="W19" s="18"/>
    </row>
    <row r="20" spans="1:23" s="19" customFormat="1" ht="19.5" x14ac:dyDescent="0.45">
      <c r="A20" s="42"/>
      <c r="B20" s="62" t="s">
        <v>40</v>
      </c>
      <c r="C20" s="53" t="s">
        <v>41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</row>
    <row r="21" spans="1:23" s="19" customFormat="1" ht="19.5" x14ac:dyDescent="0.45">
      <c r="A21" s="42"/>
      <c r="B21" s="62" t="s">
        <v>42</v>
      </c>
      <c r="C21" s="63" t="s">
        <v>43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</row>
    <row r="22" spans="1:23" s="19" customFormat="1" ht="18.75" x14ac:dyDescent="0.45">
      <c r="W22" s="18"/>
    </row>
    <row r="23" spans="1:23" s="19" customFormat="1" ht="18.75" x14ac:dyDescent="0.45">
      <c r="W23" s="18"/>
    </row>
    <row r="24" spans="1:23" s="19" customFormat="1" ht="18.75" x14ac:dyDescent="0.45">
      <c r="W24" s="18"/>
    </row>
  </sheetData>
  <mergeCells count="21">
    <mergeCell ref="U12:V12"/>
    <mergeCell ref="U13:V13"/>
    <mergeCell ref="U14:V14"/>
    <mergeCell ref="U15:V15"/>
    <mergeCell ref="U16:V16"/>
    <mergeCell ref="H6:J6"/>
    <mergeCell ref="K6:M6"/>
    <mergeCell ref="N6:P6"/>
    <mergeCell ref="Q6:S6"/>
    <mergeCell ref="A9:D9"/>
    <mergeCell ref="T9:V9"/>
    <mergeCell ref="A4:D8"/>
    <mergeCell ref="E4:P4"/>
    <mergeCell ref="Q4:S4"/>
    <mergeCell ref="T4:V8"/>
    <mergeCell ref="E5:G5"/>
    <mergeCell ref="H5:J5"/>
    <mergeCell ref="K5:M5"/>
    <mergeCell ref="N5:P5"/>
    <mergeCell ref="Q5:S5"/>
    <mergeCell ref="E6:G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T-2.7</vt:lpstr>
      <vt:lpstr>'T-2.7'!Print_Area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surin</dc:creator>
  <cp:lastModifiedBy>surin</cp:lastModifiedBy>
  <dcterms:created xsi:type="dcterms:W3CDTF">2017-05-30T04:05:32Z</dcterms:created>
  <dcterms:modified xsi:type="dcterms:W3CDTF">2017-05-30T04:05:40Z</dcterms:modified>
</cp:coreProperties>
</file>