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7" sheetId="1" r:id="rId1"/>
  </sheets>
  <definedNames>
    <definedName name="_xlnm.Print_Area" localSheetId="0">'T-2.7'!$A$1:$X$21</definedName>
  </definedNames>
  <calcPr calcId="124519"/>
</workbook>
</file>

<file path=xl/calcChain.xml><?xml version="1.0" encoding="utf-8"?>
<calcChain xmlns="http://schemas.openxmlformats.org/spreadsheetml/2006/main">
  <c r="P17" i="1"/>
  <c r="O17"/>
  <c r="N17"/>
  <c r="M17"/>
  <c r="L17"/>
  <c r="K17"/>
  <c r="J17"/>
  <c r="I17"/>
  <c r="H17"/>
  <c r="G17"/>
  <c r="F17"/>
  <c r="E17"/>
  <c r="P16"/>
  <c r="O16"/>
  <c r="N16"/>
  <c r="M16"/>
  <c r="L16"/>
  <c r="K16"/>
  <c r="J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O10"/>
  <c r="N10"/>
  <c r="M10"/>
  <c r="L10"/>
  <c r="K10"/>
  <c r="J10"/>
  <c r="I10"/>
  <c r="H10"/>
  <c r="G10"/>
  <c r="F10"/>
  <c r="E10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<sst xmlns="http://schemas.openxmlformats.org/spreadsheetml/2006/main" count="72" uniqueCount="45">
  <si>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</si>
  <si>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2558 - 2559</t>
  </si>
  <si>
    <t>Table</t>
  </si>
  <si>
    <t>Employed Persons Aged 15 Years and Over by Hours Worked per Week, Sex and Quarterly: 2015 -2016</t>
  </si>
  <si>
    <t>(หน่วยเป็นพัน   In thousands)</t>
  </si>
  <si>
    <t>ชั่วโมงทำงาน</t>
  </si>
  <si>
    <t>2558 (2015)</t>
  </si>
  <si>
    <t>2559 (2016)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</si>
  <si>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</si>
  <si>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</si>
  <si>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</si>
  <si>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</si>
  <si>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</si>
  <si>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</si>
  <si>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</si>
  <si>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</si>
  <si>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</si>
  <si>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</si>
  <si>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</si>
  <si>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</si>
  <si>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</si>
  <si>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</si>
  <si>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</si>
  <si>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</si>
  <si>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</si>
  <si>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</si>
  <si>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</si>
  <si>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</si>
  <si>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</si>
  <si>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</si>
  <si>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</si>
  <si>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</si>
  <si>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</si>
  <si>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</si>
  <si>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</si>
  <si>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</si>
  <si>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</si>
  <si>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</si>
  <si>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</si>
  <si>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</si>
  <si>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</si>
  <si>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</si>
  <si>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2558 -2559 ระดับจังหวัด สำนักงานสถิติแห่งชาติ</t>
  </si>
  <si>
    <t>Source:</t>
  </si>
  <si>
    <t>The  Labour Force Survey: 2015 -2016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</si>
</sst>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;[Red]#,##0.0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87" fontId="2" fillId="0" borderId="12" xfId="0" applyNumberFormat="1" applyFont="1" applyBorder="1" applyAlignment="1">
      <alignment horizontal="right" vertical="center"/>
    </xf>
    <xf numFmtId="187" fontId="2" fillId="0" borderId="12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14" xfId="0" applyNumberFormat="1" applyFont="1" applyBorder="1" applyAlignment="1">
      <alignment horizontal="right" vertical="center"/>
    </xf>
    <xf numFmtId="187" fontId="5" fillId="0" borderId="14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/>
    <xf numFmtId="187" fontId="5" fillId="0" borderId="13" xfId="0" applyNumberFormat="1" applyFont="1" applyBorder="1" applyAlignment="1">
      <alignment horizontal="right" vertical="center"/>
    </xf>
    <xf numFmtId="0" fontId="5" fillId="0" borderId="9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54">
    <cellStyle name="เครื่องหมายจุลภาค 2 2 8" xfId="2"/>
    <cellStyle name="เครื่องหมายจุลภาค 2 2 8 10" xfId="3"/>
    <cellStyle name="เครื่องหมายจุลภาค 2 2 8 11" xfId="4"/>
    <cellStyle name="เครื่องหมายจุลภาค 2 2 8 2" xfId="5"/>
    <cellStyle name="เครื่องหมายจุลภาค 2 2 8 3" xfId="6"/>
    <cellStyle name="เครื่องหมายจุลภาค 2 2 8 4" xfId="7"/>
    <cellStyle name="เครื่องหมายจุลภาค 2 2 8 5" xfId="8"/>
    <cellStyle name="เครื่องหมายจุลภาค 2 2 8 6" xfId="9"/>
    <cellStyle name="เครื่องหมายจุลภาค 2 2 8 7" xfId="10"/>
    <cellStyle name="เครื่องหมายจุลภาค 2 2 8 8" xfId="11"/>
    <cellStyle name="เครื่องหมายจุลภาค 2 2 8 9" xfId="12"/>
    <cellStyle name="เครื่องหมายจุลภาค 2 8" xfId="13"/>
    <cellStyle name="เครื่องหมายจุลภาค 2 8 10" xfId="14"/>
    <cellStyle name="เครื่องหมายจุลภาค 2 8 11" xfId="15"/>
    <cellStyle name="เครื่องหมายจุลภาค 2 8 2" xfId="16"/>
    <cellStyle name="เครื่องหมายจุลภาค 2 8 3" xfId="17"/>
    <cellStyle name="เครื่องหมายจุลภาค 2 8 4" xfId="18"/>
    <cellStyle name="เครื่องหมายจุลภาค 2 8 5" xfId="19"/>
    <cellStyle name="เครื่องหมายจุลภาค 2 8 6" xfId="20"/>
    <cellStyle name="เครื่องหมายจุลภาค 2 8 7" xfId="21"/>
    <cellStyle name="เครื่องหมายจุลภาค 2 8 8" xfId="22"/>
    <cellStyle name="เครื่องหมายจุลภาค 2 8 9" xfId="23"/>
    <cellStyle name="ปกติ" xfId="0" builtinId="0"/>
    <cellStyle name="ปกติ 25 10" xfId="24"/>
    <cellStyle name="ปกติ 25 11" xfId="25"/>
    <cellStyle name="ปกติ 25 2" xfId="26"/>
    <cellStyle name="ปกติ 25 3" xfId="27"/>
    <cellStyle name="ปกติ 25 4" xfId="28"/>
    <cellStyle name="ปกติ 25 5" xfId="29"/>
    <cellStyle name="ปกติ 25 6" xfId="30"/>
    <cellStyle name="ปกติ 25 7" xfId="31"/>
    <cellStyle name="ปกติ 25 8" xfId="32"/>
    <cellStyle name="ปกติ 25 9" xfId="33"/>
    <cellStyle name="ปกติ 27 10" xfId="34"/>
    <cellStyle name="ปกติ 27 11" xfId="35"/>
    <cellStyle name="ปกติ 27 2" xfId="36"/>
    <cellStyle name="ปกติ 27 3" xfId="37"/>
    <cellStyle name="ปกติ 27 4" xfId="38"/>
    <cellStyle name="ปกติ 27 5" xfId="39"/>
    <cellStyle name="ปกติ 27 6" xfId="40"/>
    <cellStyle name="ปกติ 27 7" xfId="41"/>
    <cellStyle name="ปกติ 27 8" xfId="42"/>
    <cellStyle name="ปกติ 27 9" xfId="43"/>
    <cellStyle name="ปกติ 7" xfId="1"/>
    <cellStyle name="ปกติ 9 10" xfId="44"/>
    <cellStyle name="ปกติ 9 11" xfId="45"/>
    <cellStyle name="ปกติ 9 2" xfId="46"/>
    <cellStyle name="ปกติ 9 3" xfId="47"/>
    <cellStyle name="ปกติ 9 4" xfId="48"/>
    <cellStyle name="ปกติ 9 5" xfId="49"/>
    <cellStyle name="ปกติ 9 6" xfId="50"/>
    <cellStyle name="ปกติ 9 7" xfId="51"/>
    <cellStyle name="ปกติ 9 8" xfId="52"/>
    <cellStyle name="ปกติ 9 9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209550</xdr:colOff>
      <xdr:row>0</xdr:row>
      <xdr:rowOff>104775</xdr:rowOff>
    </xdr:from>
    <xdr:to>
      <xdr:col>24</xdr:col>
      <xdr:colOff>66675</xdr:colOff>
      <xdr:row>21</xdr:row>
      <xdr:rowOff>28575</xdr:rowOff>
    </xdr:to>
    <xdr:grpSp>
      <xdr:nvGrpSpPr>
        <xdr:cNvPr id="2" name="Group 230"/>
        <xdr:cNvGrpSpPr>
          <a:grpSpLocks/>
        </xdr:cNvGrpSpPr>
      </xdr:nvGrpSpPr>
      <xdr:grpSpPr bwMode="auto">
        <a:xfrm>
          <a:off x="9607550" y="104775"/>
          <a:ext cx="587375" cy="6448425"/>
          <a:chOff x="989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24"/>
  <sheetViews>
    <sheetView tabSelected="1" view="pageBreakPreview" zoomScale="60" workbookViewId="0">
      <selection activeCell="AA20" sqref="AA20"/>
    </sheetView>
  </sheetViews>
  <sheetFormatPr defaultRowHeight="18.75"/>
  <cols>
    <col min="1" max="1" width="1.7109375" style="7" customWidth="1"/>
    <col min="2" max="2" width="6.140625" style="7" customWidth="1"/>
    <col min="3" max="3" width="5.710937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36" customFormat="1" ht="36" customHeight="1">
      <c r="A9" s="31" t="s">
        <v>23</v>
      </c>
      <c r="B9" s="31"/>
      <c r="C9" s="31"/>
      <c r="D9" s="31"/>
      <c r="E9" s="32">
        <f>493606.05/1000</f>
        <v>493.60604999999998</v>
      </c>
      <c r="F9" s="32">
        <f>277070.49/1000</f>
        <v>277.07049000000001</v>
      </c>
      <c r="G9" s="32">
        <f>216535.56/1000</f>
        <v>216.53556</v>
      </c>
      <c r="H9" s="32">
        <f>510526/1000</f>
        <v>510.52600000000001</v>
      </c>
      <c r="I9" s="32">
        <f>283448/1000</f>
        <v>283.44799999999998</v>
      </c>
      <c r="J9" s="32">
        <f>227078/1000</f>
        <v>227.078</v>
      </c>
      <c r="K9" s="32">
        <f>528215/1000</f>
        <v>528.21500000000003</v>
      </c>
      <c r="L9" s="32">
        <f>287268/1000</f>
        <v>287.26799999999997</v>
      </c>
      <c r="M9" s="32">
        <f>240946/1000</f>
        <v>240.946</v>
      </c>
      <c r="N9" s="32">
        <f>532376/1000</f>
        <v>532.37599999999998</v>
      </c>
      <c r="O9" s="32">
        <f>299453/1000</f>
        <v>299.45299999999997</v>
      </c>
      <c r="P9" s="32">
        <f>232923/1000</f>
        <v>232.923</v>
      </c>
      <c r="Q9" s="33">
        <v>512.24</v>
      </c>
      <c r="R9" s="33">
        <v>279.39800000000002</v>
      </c>
      <c r="S9" s="33">
        <v>232.84200000000001</v>
      </c>
      <c r="T9" s="34" t="s">
        <v>20</v>
      </c>
      <c r="U9" s="31"/>
      <c r="V9" s="31"/>
      <c r="W9" s="35"/>
    </row>
    <row r="10" spans="1:23" s="44" customFormat="1" ht="31.5" customHeight="1">
      <c r="A10" s="37" t="s">
        <v>24</v>
      </c>
      <c r="B10" s="38"/>
      <c r="C10" s="38"/>
      <c r="D10" s="38"/>
      <c r="E10" s="39">
        <f>12038.26/1000</f>
        <v>12.038260000000001</v>
      </c>
      <c r="F10" s="39">
        <f>10076.72/1000</f>
        <v>10.07672</v>
      </c>
      <c r="G10" s="39">
        <f>1961.54/1000</f>
        <v>1.9615400000000001</v>
      </c>
      <c r="H10" s="39">
        <f>2889/1000</f>
        <v>2.8889999999999998</v>
      </c>
      <c r="I10" s="39">
        <f>1464/1000</f>
        <v>1.464</v>
      </c>
      <c r="J10" s="39">
        <f>1425/1000</f>
        <v>1.425</v>
      </c>
      <c r="K10" s="39">
        <f>718/1000</f>
        <v>0.71799999999999997</v>
      </c>
      <c r="L10" s="39">
        <f>506/1000</f>
        <v>0.50600000000000001</v>
      </c>
      <c r="M10" s="39">
        <f>212/1000</f>
        <v>0.21199999999999999</v>
      </c>
      <c r="N10" s="39">
        <f>562/1000</f>
        <v>0.56200000000000006</v>
      </c>
      <c r="O10" s="39">
        <f>562/1000</f>
        <v>0.56200000000000006</v>
      </c>
      <c r="P10" s="39" t="s">
        <v>25</v>
      </c>
      <c r="Q10" s="40">
        <v>20.364000000000001</v>
      </c>
      <c r="R10" s="40">
        <v>11.929</v>
      </c>
      <c r="S10" s="40">
        <v>8.4339999999999993</v>
      </c>
      <c r="T10" s="41" t="s">
        <v>26</v>
      </c>
      <c r="U10" s="42"/>
      <c r="V10" s="38"/>
      <c r="W10" s="43"/>
    </row>
    <row r="11" spans="1:23" s="44" customFormat="1" ht="31.5" customHeight="1">
      <c r="A11" s="37" t="s">
        <v>27</v>
      </c>
      <c r="B11" s="38"/>
      <c r="C11" s="38"/>
      <c r="D11" s="38"/>
      <c r="E11" s="39">
        <f>2928.95/1000</f>
        <v>2.9289499999999999</v>
      </c>
      <c r="F11" s="39">
        <f>1905.87/1000</f>
        <v>1.90587</v>
      </c>
      <c r="G11" s="39">
        <f>1023.07/1000</f>
        <v>1.0230700000000001</v>
      </c>
      <c r="H11" s="39">
        <f>2455/1000</f>
        <v>2.4550000000000001</v>
      </c>
      <c r="I11" s="39">
        <f>1018/1000</f>
        <v>1.018</v>
      </c>
      <c r="J11" s="39">
        <f>1437/1000</f>
        <v>1.4370000000000001</v>
      </c>
      <c r="K11" s="39">
        <f>7457/1000</f>
        <v>7.4569999999999999</v>
      </c>
      <c r="L11" s="39">
        <f>2358/1000</f>
        <v>2.3580000000000001</v>
      </c>
      <c r="M11" s="39">
        <f>5099/1000</f>
        <v>5.0990000000000002</v>
      </c>
      <c r="N11" s="39">
        <f>12874/1000</f>
        <v>12.874000000000001</v>
      </c>
      <c r="O11" s="39">
        <f>6096/1000</f>
        <v>6.0960000000000001</v>
      </c>
      <c r="P11" s="39">
        <f>6778/1000</f>
        <v>6.7779999999999996</v>
      </c>
      <c r="Q11" s="40">
        <v>8.09</v>
      </c>
      <c r="R11" s="40">
        <v>3.3660000000000001</v>
      </c>
      <c r="S11" s="40">
        <v>4.7240000000000002</v>
      </c>
      <c r="T11" s="45" t="s">
        <v>28</v>
      </c>
      <c r="U11" s="46"/>
      <c r="V11" s="38"/>
    </row>
    <row r="12" spans="1:23" s="44" customFormat="1" ht="31.5" customHeight="1">
      <c r="A12" s="37" t="s">
        <v>29</v>
      </c>
      <c r="B12" s="38"/>
      <c r="C12" s="38"/>
      <c r="D12" s="38"/>
      <c r="E12" s="39">
        <f>32156.09/1000</f>
        <v>32.156089999999999</v>
      </c>
      <c r="F12" s="39">
        <f>14053.79/1000</f>
        <v>14.053790000000001</v>
      </c>
      <c r="G12" s="39">
        <f>18102.3/1000</f>
        <v>18.1023</v>
      </c>
      <c r="H12" s="39">
        <f>22856/1000</f>
        <v>22.856000000000002</v>
      </c>
      <c r="I12" s="39">
        <f>11736/1000</f>
        <v>11.736000000000001</v>
      </c>
      <c r="J12" s="39">
        <f>11119/1000</f>
        <v>11.119</v>
      </c>
      <c r="K12" s="39">
        <f>44168/1000</f>
        <v>44.167999999999999</v>
      </c>
      <c r="L12" s="39">
        <f>20952/1000</f>
        <v>20.952000000000002</v>
      </c>
      <c r="M12" s="39">
        <f>23216/1000</f>
        <v>23.216000000000001</v>
      </c>
      <c r="N12" s="39">
        <f>33621/1000</f>
        <v>33.621000000000002</v>
      </c>
      <c r="O12" s="39">
        <f>15536/1000</f>
        <v>15.536</v>
      </c>
      <c r="P12" s="39">
        <f>18086/1000</f>
        <v>18.085999999999999</v>
      </c>
      <c r="Q12" s="40">
        <v>18.366</v>
      </c>
      <c r="R12" s="40">
        <v>8.6449999999999996</v>
      </c>
      <c r="S12" s="40">
        <v>9.7210000000000001</v>
      </c>
      <c r="T12" s="45" t="s">
        <v>30</v>
      </c>
      <c r="U12" s="47"/>
      <c r="V12" s="47"/>
    </row>
    <row r="13" spans="1:23" s="44" customFormat="1" ht="31.5" customHeight="1">
      <c r="A13" s="37" t="s">
        <v>31</v>
      </c>
      <c r="B13" s="38"/>
      <c r="C13" s="38"/>
      <c r="D13" s="38"/>
      <c r="E13" s="39">
        <f>83550.7/1000</f>
        <v>83.550699999999992</v>
      </c>
      <c r="F13" s="39">
        <f>48647.66/1000</f>
        <v>48.647660000000002</v>
      </c>
      <c r="G13" s="39">
        <f>34903.04/1000</f>
        <v>34.903040000000004</v>
      </c>
      <c r="H13" s="39">
        <f>81123/1000</f>
        <v>81.123000000000005</v>
      </c>
      <c r="I13" s="39">
        <f>36321/1000</f>
        <v>36.320999999999998</v>
      </c>
      <c r="J13" s="39">
        <f>44802/1000</f>
        <v>44.802</v>
      </c>
      <c r="K13" s="39">
        <f>70136/1000</f>
        <v>70.135999999999996</v>
      </c>
      <c r="L13" s="39">
        <f>36122/1000</f>
        <v>36.122</v>
      </c>
      <c r="M13" s="39">
        <f>34014/1000</f>
        <v>34.014000000000003</v>
      </c>
      <c r="N13" s="39">
        <f>87425/1000</f>
        <v>87.424999999999997</v>
      </c>
      <c r="O13" s="39">
        <f>48897/1000</f>
        <v>48.896999999999998</v>
      </c>
      <c r="P13" s="39">
        <f>38528/1000</f>
        <v>38.527999999999999</v>
      </c>
      <c r="Q13" s="40">
        <v>68.885999999999996</v>
      </c>
      <c r="R13" s="40">
        <v>35.918999999999997</v>
      </c>
      <c r="S13" s="40">
        <v>32.966999999999999</v>
      </c>
      <c r="T13" s="45" t="s">
        <v>32</v>
      </c>
      <c r="U13" s="47"/>
      <c r="V13" s="47"/>
    </row>
    <row r="14" spans="1:23" s="44" customFormat="1" ht="31.5" customHeight="1">
      <c r="A14" s="37" t="s">
        <v>33</v>
      </c>
      <c r="B14" s="38"/>
      <c r="C14" s="38"/>
      <c r="D14" s="38"/>
      <c r="E14" s="39">
        <f>27752.19/1000</f>
        <v>27.752189999999999</v>
      </c>
      <c r="F14" s="39">
        <f>17703.02/1000</f>
        <v>17.703020000000002</v>
      </c>
      <c r="G14" s="39">
        <f>10049.18/1000</f>
        <v>10.04918</v>
      </c>
      <c r="H14" s="39">
        <f>27247/1000</f>
        <v>27.247</v>
      </c>
      <c r="I14" s="39">
        <f>15000/1000</f>
        <v>15</v>
      </c>
      <c r="J14" s="39">
        <f>12248/1000</f>
        <v>12.247999999999999</v>
      </c>
      <c r="K14" s="39">
        <f>19993/1000</f>
        <v>19.992999999999999</v>
      </c>
      <c r="L14" s="39">
        <f>11303/1000</f>
        <v>11.303000000000001</v>
      </c>
      <c r="M14" s="39">
        <f>8690/1000</f>
        <v>8.69</v>
      </c>
      <c r="N14" s="39">
        <f>25022/1000</f>
        <v>25.021999999999998</v>
      </c>
      <c r="O14" s="39">
        <f>12609/1000</f>
        <v>12.609</v>
      </c>
      <c r="P14" s="39">
        <f>12413/1000</f>
        <v>12.413</v>
      </c>
      <c r="Q14" s="40">
        <v>26.015000000000001</v>
      </c>
      <c r="R14" s="40">
        <v>13.478999999999999</v>
      </c>
      <c r="S14" s="40">
        <v>12.537000000000001</v>
      </c>
      <c r="T14" s="45" t="s">
        <v>34</v>
      </c>
      <c r="U14" s="47"/>
      <c r="V14" s="47"/>
    </row>
    <row r="15" spans="1:23" s="44" customFormat="1" ht="31.5" customHeight="1">
      <c r="A15" s="37" t="s">
        <v>35</v>
      </c>
      <c r="B15" s="38"/>
      <c r="C15" s="38"/>
      <c r="D15" s="38"/>
      <c r="E15" s="39">
        <f>42454.86/1000</f>
        <v>42.454860000000004</v>
      </c>
      <c r="F15" s="39">
        <f>22401.02/1000</f>
        <v>22.401019999999999</v>
      </c>
      <c r="G15" s="39">
        <f>20053.84/1000</f>
        <v>20.053840000000001</v>
      </c>
      <c r="H15" s="39">
        <f>44928/1000</f>
        <v>44.927999999999997</v>
      </c>
      <c r="I15" s="39">
        <f>22204/1000</f>
        <v>22.204000000000001</v>
      </c>
      <c r="J15" s="39">
        <f>22724/1000</f>
        <v>22.724</v>
      </c>
      <c r="K15" s="39">
        <f>48542/1000</f>
        <v>48.542000000000002</v>
      </c>
      <c r="L15" s="39">
        <f>25849/1000</f>
        <v>25.849</v>
      </c>
      <c r="M15" s="39">
        <f>22693/1000</f>
        <v>22.693000000000001</v>
      </c>
      <c r="N15" s="39">
        <f>44898/1000</f>
        <v>44.898000000000003</v>
      </c>
      <c r="O15" s="39">
        <f>21809/1000</f>
        <v>21.809000000000001</v>
      </c>
      <c r="P15" s="39">
        <f>23089/1000</f>
        <v>23.088999999999999</v>
      </c>
      <c r="Q15" s="40">
        <v>37.963000000000001</v>
      </c>
      <c r="R15" s="40">
        <v>19.916</v>
      </c>
      <c r="S15" s="40">
        <v>18.047000000000001</v>
      </c>
      <c r="T15" s="45" t="s">
        <v>36</v>
      </c>
      <c r="U15" s="47"/>
      <c r="V15" s="47"/>
    </row>
    <row r="16" spans="1:23" s="44" customFormat="1" ht="31.5" customHeight="1">
      <c r="A16" s="37" t="s">
        <v>37</v>
      </c>
      <c r="B16" s="38"/>
      <c r="C16" s="38"/>
      <c r="D16" s="38"/>
      <c r="E16" s="39">
        <f>144177.57/1000</f>
        <v>144.17757</v>
      </c>
      <c r="F16" s="39">
        <f>79048/1000</f>
        <v>79.048000000000002</v>
      </c>
      <c r="G16" s="39">
        <f>65129.57/1000</f>
        <v>65.129570000000001</v>
      </c>
      <c r="H16" s="39">
        <f>177184/1000</f>
        <v>177.184</v>
      </c>
      <c r="I16" s="39">
        <v>104.7</v>
      </c>
      <c r="J16" s="39">
        <f>72287/1000</f>
        <v>72.287000000000006</v>
      </c>
      <c r="K16" s="39">
        <f>151431/1000</f>
        <v>151.43100000000001</v>
      </c>
      <c r="L16" s="39">
        <f>83346/1000</f>
        <v>83.346000000000004</v>
      </c>
      <c r="M16" s="39">
        <f>68085/1000</f>
        <v>68.084999999999994</v>
      </c>
      <c r="N16" s="39">
        <f>159638/1000</f>
        <v>159.63800000000001</v>
      </c>
      <c r="O16" s="39">
        <f>89118/1000</f>
        <v>89.117999999999995</v>
      </c>
      <c r="P16" s="39">
        <f>70520/1000</f>
        <v>70.52</v>
      </c>
      <c r="Q16" s="40">
        <v>132.107</v>
      </c>
      <c r="R16" s="40">
        <v>70.078999999999994</v>
      </c>
      <c r="S16" s="40">
        <v>62.027999999999999</v>
      </c>
      <c r="T16" s="45" t="s">
        <v>38</v>
      </c>
      <c r="U16" s="47"/>
      <c r="V16" s="47"/>
    </row>
    <row r="17" spans="1:23" s="44" customFormat="1" ht="31.5" customHeight="1">
      <c r="A17" s="48" t="s">
        <v>39</v>
      </c>
      <c r="B17" s="38"/>
      <c r="C17" s="38"/>
      <c r="D17" s="38"/>
      <c r="E17" s="39">
        <f>148547.44/1000</f>
        <v>148.54743999999999</v>
      </c>
      <c r="F17" s="39">
        <f>83234.41/1000</f>
        <v>83.234409999999997</v>
      </c>
      <c r="G17" s="39">
        <f>65313.02/1000</f>
        <v>65.313019999999995</v>
      </c>
      <c r="H17" s="39">
        <f>151845/1000</f>
        <v>151.845</v>
      </c>
      <c r="I17" s="39">
        <f>90809/1000</f>
        <v>90.808999999999997</v>
      </c>
      <c r="J17" s="39">
        <f>61036/1000</f>
        <v>61.036000000000001</v>
      </c>
      <c r="K17" s="39">
        <f>185770/1000</f>
        <v>185.77</v>
      </c>
      <c r="L17" s="39">
        <f>106832/1000</f>
        <v>106.83199999999999</v>
      </c>
      <c r="M17" s="39">
        <f>78938/1000</f>
        <v>78.938000000000002</v>
      </c>
      <c r="N17" s="39">
        <f>168336/1000</f>
        <v>168.33600000000001</v>
      </c>
      <c r="O17" s="39">
        <f>104827/1000</f>
        <v>104.827</v>
      </c>
      <c r="P17" s="39">
        <f>63509/1000</f>
        <v>63.509</v>
      </c>
      <c r="Q17" s="40">
        <v>200.44900000000001</v>
      </c>
      <c r="R17" s="40">
        <v>116.066</v>
      </c>
      <c r="S17" s="40">
        <v>84.382999999999996</v>
      </c>
      <c r="T17" s="49" t="s">
        <v>40</v>
      </c>
      <c r="U17" s="46"/>
      <c r="V17" s="38"/>
    </row>
    <row r="18" spans="1:23" s="19" customFormat="1" ht="16.5" customHeight="1">
      <c r="A18" s="50"/>
      <c r="B18" s="50"/>
      <c r="C18" s="50"/>
      <c r="D18" s="50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2"/>
      <c r="U18" s="50"/>
      <c r="V18" s="50"/>
      <c r="W18" s="18"/>
    </row>
    <row r="19" spans="1:23" s="19" customFormat="1" ht="4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54"/>
      <c r="U19" s="54"/>
      <c r="V19" s="53"/>
      <c r="W19" s="18"/>
    </row>
    <row r="20" spans="1:23" s="19" customFormat="1" ht="17.25">
      <c r="A20" s="53"/>
      <c r="B20" s="55" t="s">
        <v>41</v>
      </c>
      <c r="C20" s="56" t="s">
        <v>42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1:23" s="44" customFormat="1" ht="25.5" customHeight="1">
      <c r="A21" s="38"/>
      <c r="B21" s="57" t="s">
        <v>43</v>
      </c>
      <c r="C21" s="58" t="s">
        <v>44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3" s="19" customFormat="1" ht="15.75">
      <c r="W22" s="18"/>
    </row>
    <row r="23" spans="1:23" s="19" customFormat="1" ht="15.75"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2016-11-18T08:19:56Z</dcterms:created>
  <dcterms:modified xsi:type="dcterms:W3CDTF">2016-11-18T08:20:03Z</dcterms:modified>
</cp:coreProperties>
</file>