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8" sheetId="16" r:id="rId1"/>
  </sheets>
  <definedNames>
    <definedName name="_xlnm.Print_Area" localSheetId="0">'T-2.8'!$A$1:$N$32</definedName>
  </definedNames>
  <calcPr calcId="152511"/>
</workbook>
</file>

<file path=xl/calcChain.xml><?xml version="1.0" encoding="utf-8"?>
<calcChain xmlns="http://schemas.openxmlformats.org/spreadsheetml/2006/main">
  <c r="J26" i="16" l="1"/>
  <c r="J25" i="16"/>
  <c r="J24" i="16"/>
  <c r="J23" i="16"/>
  <c r="I26" i="16"/>
  <c r="I25" i="16"/>
  <c r="I24" i="16"/>
  <c r="I23" i="16"/>
  <c r="J20" i="16"/>
  <c r="J19" i="16"/>
  <c r="J18" i="16"/>
  <c r="J17" i="16"/>
  <c r="I20" i="16"/>
  <c r="I19" i="16"/>
  <c r="I18" i="16"/>
  <c r="I17" i="16"/>
  <c r="J14" i="16"/>
  <c r="J13" i="16"/>
  <c r="J12" i="16"/>
  <c r="J11" i="16"/>
  <c r="I14" i="16"/>
  <c r="I13" i="16"/>
  <c r="I12" i="16"/>
  <c r="I11" i="16"/>
  <c r="H15" i="16"/>
  <c r="H18" i="16"/>
  <c r="H19" i="16"/>
  <c r="H20" i="16"/>
  <c r="H21" i="16"/>
  <c r="H23" i="16"/>
  <c r="H24" i="16"/>
  <c r="H25" i="16"/>
  <c r="H26" i="16"/>
  <c r="E14" i="16"/>
  <c r="H14" i="16" s="1"/>
  <c r="E13" i="16"/>
  <c r="E11" i="16"/>
  <c r="H11" i="16" s="1"/>
  <c r="H17" i="16"/>
  <c r="H12" i="16"/>
  <c r="H13" i="16" l="1"/>
</calcChain>
</file>

<file path=xl/sharedStrings.xml><?xml version="1.0" encoding="utf-8"?>
<sst xmlns="http://schemas.openxmlformats.org/spreadsheetml/2006/main" count="59" uniqueCount="35">
  <si>
    <t>ตาราง</t>
  </si>
  <si>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</si>
  <si>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</si>
  <si>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</si>
  <si>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</si>
  <si>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</si>
  <si>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</si>
  <si>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</si>
  <si>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</si>
  <si>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</si>
  <si>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</si>
  <si>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</si>
  <si>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</si>
  <si>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</si>
  <si>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</si>
  <si>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</si>
  <si>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</si>
  <si>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</si>
  <si>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</si>
  <si>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</si>
  <si>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</si>
  <si>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</si>
  <si>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</si>
  <si>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</si>
  <si>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     Note:   </t>
  </si>
  <si>
    <t xml:space="preserve">ผู้ว่างงาน  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</si>
  <si>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</si>
  <si>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</si>
  <si>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2017</t>
  </si>
  <si>
    <t>2018</t>
  </si>
  <si>
    <t>2019</t>
  </si>
  <si>
    <t xml:space="preserve">ผู้ว่างงาน และอัตราการว่างงาน จำแนกตามเพศ เป็นรายไตรมาส พ.ศ. 2560 - 2563   </t>
  </si>
  <si>
    <t>Unemployed and Unemployment Rate by Sex and Quarterly: 2017 - 2020</t>
  </si>
  <si>
    <t xml:space="preserve">  การสำรวจภาวะการทำงานของประชากร 2560 - 2563  ระดับจังหวัด</t>
  </si>
  <si>
    <t xml:space="preserve">  The Labour Force Survey 2017 - 2020,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</si>
</sst>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9" formatCode="0.0"/>
    <numFmt numFmtId="194" formatCode="#,##0\ \ "/>
    <numFmt numFmtId="195" formatCode="#,##0.0\ 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94" fontId="8" fillId="0" borderId="4" xfId="1" applyNumberFormat="1" applyFont="1" applyBorder="1" applyAlignment="1">
      <alignment horizontal="right" indent="2"/>
    </xf>
    <xf numFmtId="195" fontId="8" fillId="0" borderId="4" xfId="1" applyNumberFormat="1" applyFont="1" applyBorder="1" applyAlignment="1">
      <alignment horizontal="right" indent="2"/>
    </xf>
    <xf numFmtId="0" fontId="3" fillId="0" borderId="0" xfId="0" applyFont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189" fontId="4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194" fontId="8" fillId="0" borderId="4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19050</xdr:colOff>
      <xdr:row>0</xdr:row>
      <xdr:rowOff>19050</xdr:rowOff>
    </xdr:from>
    <xdr:to>
      <xdr:col>13</xdr:col>
      <xdr:colOff>228605</xdr:colOff>
      <xdr:row>21</xdr:row>
      <xdr:rowOff>45366</xdr:rowOff>
    </xdr:to>
    <xdr:grpSp>
      <xdr:nvGrpSpPr>
        <xdr:cNvPr id="14" name="Group 13"/>
        <xdr:cNvGrpSpPr/>
      </xdr:nvGrpSpPr>
      <xdr:grpSpPr>
        <a:xfrm>
          <a:off x="9391650" y="19050"/>
          <a:ext cx="428630" cy="4169691"/>
          <a:chOff x="9677398" y="9524"/>
          <a:chExt cx="355288" cy="4092075"/>
        </a:xfrm>
      </xdr:grpSpPr>
      <xdr:grpSp>
        <xdr:nvGrpSpPr>
          <xdr:cNvPr id="15" name="Group 14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7" name="Flowchart: Delay 16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94673" y="100324"/>
              <a:ext cx="33652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28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5"/>
  <sheetViews>
    <sheetView showGridLines="0" tabSelected="1" view="pageLayout" topLeftCell="A13" workbookViewId="0">
      <selection activeCell="I28" sqref="I28"/>
    </sheetView>
  </sheetViews>
  <sheetFormatPr defaultColWidth="9.140625" defaultRowHeight="18.600000000000001" customHeight="1" x14ac:dyDescent="0.5"/>
  <cols>
    <col min="1" max="1" width="1.28515625" style="6" customWidth="1"/>
    <col min="2" max="2" width="8.5703125" style="6" customWidth="1"/>
    <col min="3" max="3" width="5.5703125" style="6" customWidth="1"/>
    <col min="4" max="4" width="9.7109375" style="6" customWidth="1"/>
    <col min="5" max="10" width="16.140625" style="6" customWidth="1"/>
    <col min="11" max="11" width="5.42578125" style="6" customWidth="1"/>
    <col min="12" max="12" width="14.42578125" style="5" customWidth="1"/>
    <col min="13" max="13" width="3.28515625" style="6" customWidth="1"/>
    <col min="14" max="14" width="3.5703125" style="6" customWidth="1"/>
    <col min="15" max="16384" width="9.140625" style="6"/>
  </cols>
  <sheetData>
    <row r="1" spans="1:13" s="1" customFormat="1" ht="21.75" x14ac:dyDescent="0.5">
      <c r="B1" s="39" t="s">
        <v>0</v>
      </c>
      <c r="C1" s="2">
        <v>2.8</v>
      </c>
      <c r="D1" s="1" t="s">
        <v>31</v>
      </c>
      <c r="L1" s="8"/>
      <c r="M1" s="8"/>
    </row>
    <row r="2" spans="1:13" s="3" customFormat="1" ht="21.75" x14ac:dyDescent="0.5">
      <c r="B2" s="39" t="s">
        <v>23</v>
      </c>
      <c r="C2" s="2">
        <v>2.8</v>
      </c>
      <c r="D2" s="1" t="s">
        <v>32</v>
      </c>
      <c r="E2" s="1"/>
      <c r="L2" s="9"/>
      <c r="M2" s="9"/>
    </row>
    <row r="3" spans="1:13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1" customFormat="1" ht="19.5" customHeight="1" x14ac:dyDescent="0.45">
      <c r="A4" s="61" t="s">
        <v>10</v>
      </c>
      <c r="B4" s="61"/>
      <c r="C4" s="61"/>
      <c r="D4" s="61"/>
      <c r="E4" s="51" t="s">
        <v>25</v>
      </c>
      <c r="F4" s="52"/>
      <c r="G4" s="54"/>
      <c r="H4" s="51" t="s">
        <v>26</v>
      </c>
      <c r="I4" s="52"/>
      <c r="J4" s="52"/>
      <c r="K4" s="51" t="s">
        <v>11</v>
      </c>
      <c r="L4" s="52"/>
      <c r="M4" s="10"/>
    </row>
    <row r="5" spans="1:13" s="11" customFormat="1" ht="18" customHeight="1" x14ac:dyDescent="0.45">
      <c r="A5" s="62"/>
      <c r="B5" s="62"/>
      <c r="C5" s="62"/>
      <c r="D5" s="62"/>
      <c r="E5" s="48" t="s">
        <v>20</v>
      </c>
      <c r="F5" s="49"/>
      <c r="G5" s="50"/>
      <c r="H5" s="48" t="s">
        <v>27</v>
      </c>
      <c r="I5" s="49"/>
      <c r="J5" s="49"/>
      <c r="K5" s="53"/>
      <c r="L5" s="60"/>
    </row>
    <row r="6" spans="1:13" s="11" customFormat="1" ht="18" customHeight="1" x14ac:dyDescent="0.45">
      <c r="A6" s="62"/>
      <c r="B6" s="62"/>
      <c r="C6" s="62"/>
      <c r="D6" s="62"/>
      <c r="E6" s="13" t="s">
        <v>1</v>
      </c>
      <c r="F6" s="14" t="s">
        <v>2</v>
      </c>
      <c r="G6" s="15" t="s">
        <v>3</v>
      </c>
      <c r="H6" s="16" t="s">
        <v>1</v>
      </c>
      <c r="I6" s="14" t="s">
        <v>2</v>
      </c>
      <c r="J6" s="16" t="s">
        <v>3</v>
      </c>
      <c r="K6" s="53"/>
      <c r="L6" s="60"/>
    </row>
    <row r="7" spans="1:13" s="11" customFormat="1" ht="18" customHeight="1" x14ac:dyDescent="0.45">
      <c r="A7" s="63"/>
      <c r="B7" s="63"/>
      <c r="C7" s="63"/>
      <c r="D7" s="63"/>
      <c r="E7" s="17" t="s">
        <v>4</v>
      </c>
      <c r="F7" s="18" t="s">
        <v>5</v>
      </c>
      <c r="G7" s="19" t="s">
        <v>6</v>
      </c>
      <c r="H7" s="20" t="s">
        <v>4</v>
      </c>
      <c r="I7" s="18" t="s">
        <v>5</v>
      </c>
      <c r="J7" s="20" t="s">
        <v>6</v>
      </c>
      <c r="K7" s="48"/>
      <c r="L7" s="49"/>
      <c r="M7" s="10"/>
    </row>
    <row r="8" spans="1:13" s="7" customFormat="1" ht="6" customHeight="1" x14ac:dyDescent="0.45">
      <c r="A8" s="12"/>
      <c r="B8" s="12"/>
      <c r="C8" s="12"/>
      <c r="D8" s="12"/>
      <c r="E8" s="21"/>
      <c r="F8" s="21"/>
      <c r="G8" s="21"/>
      <c r="H8" s="21"/>
      <c r="I8" s="21"/>
      <c r="J8" s="13"/>
      <c r="K8" s="13"/>
      <c r="L8" s="22"/>
      <c r="M8" s="22"/>
    </row>
    <row r="9" spans="1:13" s="7" customFormat="1" ht="4.5" customHeight="1" x14ac:dyDescent="0.45">
      <c r="A9" s="64"/>
      <c r="B9" s="64"/>
      <c r="C9" s="64"/>
      <c r="D9" s="64"/>
      <c r="E9" s="23"/>
      <c r="F9" s="23"/>
      <c r="G9" s="23"/>
      <c r="H9" s="23"/>
      <c r="I9" s="23"/>
      <c r="J9" s="24"/>
      <c r="K9" s="24"/>
      <c r="L9" s="22"/>
    </row>
    <row r="10" spans="1:13" s="7" customFormat="1" ht="19.5" customHeight="1" x14ac:dyDescent="0.45">
      <c r="A10" s="56">
        <v>2560</v>
      </c>
      <c r="B10" s="56"/>
      <c r="C10" s="56"/>
      <c r="D10" s="57"/>
      <c r="E10" s="23"/>
      <c r="F10" s="23"/>
      <c r="G10" s="23"/>
      <c r="H10" s="44"/>
      <c r="I10" s="44"/>
      <c r="J10" s="44"/>
      <c r="K10" s="65" t="s">
        <v>28</v>
      </c>
      <c r="L10" s="55"/>
    </row>
    <row r="11" spans="1:13" s="7" customFormat="1" ht="18" customHeight="1" x14ac:dyDescent="0.45">
      <c r="A11" s="56" t="s">
        <v>12</v>
      </c>
      <c r="B11" s="56"/>
      <c r="C11" s="56"/>
      <c r="D11" s="57"/>
      <c r="E11" s="46">
        <f>SUM(F11:G11)</f>
        <v>2778</v>
      </c>
      <c r="F11" s="46">
        <v>1829</v>
      </c>
      <c r="G11" s="46">
        <v>949</v>
      </c>
      <c r="H11" s="38" t="e">
        <f>E11/#REF!*100</f>
        <v>#REF!</v>
      </c>
      <c r="I11" s="38">
        <f>F11/181378*100</f>
        <v>1.0083913153745219</v>
      </c>
      <c r="J11" s="38">
        <f>G11/166181*100</f>
        <v>0.57106408073125092</v>
      </c>
      <c r="K11" s="24"/>
      <c r="L11" s="22" t="s">
        <v>13</v>
      </c>
    </row>
    <row r="12" spans="1:13" s="7" customFormat="1" ht="18" customHeight="1" x14ac:dyDescent="0.45">
      <c r="A12" s="56" t="s">
        <v>17</v>
      </c>
      <c r="B12" s="56"/>
      <c r="C12" s="56"/>
      <c r="D12" s="57"/>
      <c r="E12" s="46">
        <v>5282</v>
      </c>
      <c r="F12" s="46">
        <v>3261</v>
      </c>
      <c r="G12" s="46">
        <v>2021</v>
      </c>
      <c r="H12" s="38" t="e">
        <f>E12/#REF!*100</f>
        <v>#REF!</v>
      </c>
      <c r="I12" s="38">
        <f>F12/177416*100</f>
        <v>1.838052937728277</v>
      </c>
      <c r="J12" s="38">
        <f>G12/158372*100</f>
        <v>1.2761094132801254</v>
      </c>
      <c r="K12" s="24"/>
      <c r="L12" s="22" t="s">
        <v>14</v>
      </c>
    </row>
    <row r="13" spans="1:13" s="7" customFormat="1" ht="18" customHeight="1" x14ac:dyDescent="0.45">
      <c r="A13" s="56" t="s">
        <v>18</v>
      </c>
      <c r="B13" s="56"/>
      <c r="C13" s="56"/>
      <c r="D13" s="57"/>
      <c r="E13" s="46">
        <f>SUM(F13:G13)</f>
        <v>6204</v>
      </c>
      <c r="F13" s="46">
        <v>3826</v>
      </c>
      <c r="G13" s="46">
        <v>2378</v>
      </c>
      <c r="H13" s="38" t="e">
        <f>E13/#REF!*100</f>
        <v>#REF!</v>
      </c>
      <c r="I13" s="38">
        <f>F13/179551*100</f>
        <v>2.13087089462047</v>
      </c>
      <c r="J13" s="38">
        <f>G13/162967*100</f>
        <v>1.4591911245835045</v>
      </c>
      <c r="K13" s="24"/>
      <c r="L13" s="22" t="s">
        <v>15</v>
      </c>
    </row>
    <row r="14" spans="1:13" s="7" customFormat="1" ht="18" customHeight="1" x14ac:dyDescent="0.45">
      <c r="A14" s="56" t="s">
        <v>19</v>
      </c>
      <c r="B14" s="56"/>
      <c r="C14" s="56"/>
      <c r="D14" s="57"/>
      <c r="E14" s="46">
        <f>SUM(F14:G14)</f>
        <v>9423</v>
      </c>
      <c r="F14" s="46">
        <v>5344</v>
      </c>
      <c r="G14" s="46">
        <v>4079</v>
      </c>
      <c r="H14" s="38" t="e">
        <f>E14/#REF!*100</f>
        <v>#REF!</v>
      </c>
      <c r="I14" s="38">
        <f>F14/181160*100</f>
        <v>2.9498785603886071</v>
      </c>
      <c r="J14" s="38">
        <f>G14/159160*100</f>
        <v>2.5628298567479266</v>
      </c>
      <c r="K14" s="24"/>
      <c r="L14" s="22" t="s">
        <v>16</v>
      </c>
      <c r="M14" s="22"/>
    </row>
    <row r="15" spans="1:13" s="7" customFormat="1" ht="4.5" customHeight="1" x14ac:dyDescent="0.45">
      <c r="A15" s="41"/>
      <c r="B15" s="41"/>
      <c r="C15" s="41"/>
      <c r="D15" s="41"/>
      <c r="E15" s="21"/>
      <c r="F15" s="21"/>
      <c r="G15" s="21"/>
      <c r="H15" s="38" t="e">
        <f>E15/#REF!*100</f>
        <v>#REF!</v>
      </c>
      <c r="I15" s="38"/>
      <c r="J15" s="38"/>
      <c r="K15" s="24"/>
      <c r="L15" s="22"/>
      <c r="M15" s="22"/>
    </row>
    <row r="16" spans="1:13" s="7" customFormat="1" ht="20.25" customHeight="1" x14ac:dyDescent="0.45">
      <c r="A16" s="56">
        <v>2561</v>
      </c>
      <c r="B16" s="56"/>
      <c r="C16" s="56"/>
      <c r="D16" s="56"/>
      <c r="E16" s="47"/>
      <c r="F16" s="47"/>
      <c r="G16" s="47"/>
      <c r="H16" s="38"/>
      <c r="I16" s="38"/>
      <c r="J16" s="38"/>
      <c r="K16" s="43" t="s">
        <v>29</v>
      </c>
      <c r="L16" s="42"/>
      <c r="M16" s="22"/>
    </row>
    <row r="17" spans="1:13" s="7" customFormat="1" ht="18" customHeight="1" x14ac:dyDescent="0.45">
      <c r="A17" s="57" t="s">
        <v>12</v>
      </c>
      <c r="B17" s="58"/>
      <c r="C17" s="58"/>
      <c r="D17" s="59"/>
      <c r="E17" s="46">
        <v>8325</v>
      </c>
      <c r="F17" s="46">
        <v>6382</v>
      </c>
      <c r="G17" s="46">
        <v>1942</v>
      </c>
      <c r="H17" s="38" t="e">
        <f>E17/#REF!*100</f>
        <v>#REF!</v>
      </c>
      <c r="I17" s="38">
        <f>F17/177289*100</f>
        <v>3.5997721234819986</v>
      </c>
      <c r="J17" s="38">
        <f>G17/167665*100</f>
        <v>1.1582620105567649</v>
      </c>
      <c r="K17" s="24"/>
      <c r="L17" s="22" t="s">
        <v>13</v>
      </c>
      <c r="M17" s="22"/>
    </row>
    <row r="18" spans="1:13" s="7" customFormat="1" ht="18" customHeight="1" x14ac:dyDescent="0.45">
      <c r="A18" s="57" t="s">
        <v>17</v>
      </c>
      <c r="B18" s="58"/>
      <c r="C18" s="58"/>
      <c r="D18" s="59"/>
      <c r="E18" s="46">
        <v>7628</v>
      </c>
      <c r="F18" s="46">
        <v>3774.68</v>
      </c>
      <c r="G18" s="46">
        <v>3853.31</v>
      </c>
      <c r="H18" s="38" t="e">
        <f>E18/#REF!*100</f>
        <v>#REF!</v>
      </c>
      <c r="I18" s="38">
        <f>F18/175761*100</f>
        <v>2.1476209170407543</v>
      </c>
      <c r="J18" s="38">
        <f>G18/158367*100</f>
        <v>2.4331521087095167</v>
      </c>
      <c r="K18" s="24"/>
      <c r="L18" s="22" t="s">
        <v>14</v>
      </c>
      <c r="M18" s="22"/>
    </row>
    <row r="19" spans="1:13" s="7" customFormat="1" ht="18" customHeight="1" x14ac:dyDescent="0.45">
      <c r="A19" s="57" t="s">
        <v>18</v>
      </c>
      <c r="B19" s="58"/>
      <c r="C19" s="58"/>
      <c r="D19" s="59"/>
      <c r="E19" s="46">
        <v>5436.94</v>
      </c>
      <c r="F19" s="46">
        <v>2220.36</v>
      </c>
      <c r="G19" s="46">
        <v>3216.59</v>
      </c>
      <c r="H19" s="38" t="e">
        <f>E19/#REF!*100</f>
        <v>#REF!</v>
      </c>
      <c r="I19" s="38">
        <f>F19/180843*100</f>
        <v>1.2277832152751282</v>
      </c>
      <c r="J19" s="38">
        <f>G19/156760*100</f>
        <v>2.0519201326869099</v>
      </c>
      <c r="K19" s="24"/>
      <c r="L19" s="22" t="s">
        <v>15</v>
      </c>
      <c r="M19" s="22"/>
    </row>
    <row r="20" spans="1:13" s="7" customFormat="1" ht="18" customHeight="1" x14ac:dyDescent="0.45">
      <c r="A20" s="57" t="s">
        <v>19</v>
      </c>
      <c r="B20" s="58"/>
      <c r="C20" s="58"/>
      <c r="D20" s="59"/>
      <c r="E20" s="46">
        <v>5720.81</v>
      </c>
      <c r="F20" s="46">
        <v>2996.27</v>
      </c>
      <c r="G20" s="46">
        <v>2724.55</v>
      </c>
      <c r="H20" s="38" t="e">
        <f>E20/#REF!*100</f>
        <v>#REF!</v>
      </c>
      <c r="I20" s="38">
        <f>F20/178587*100</f>
        <v>1.6777648989008158</v>
      </c>
      <c r="J20" s="38">
        <f>G20/163792*100</f>
        <v>1.6634206798866857</v>
      </c>
      <c r="K20" s="24"/>
      <c r="L20" s="22" t="s">
        <v>16</v>
      </c>
      <c r="M20" s="22"/>
    </row>
    <row r="21" spans="1:13" s="7" customFormat="1" ht="4.5" customHeight="1" x14ac:dyDescent="0.45">
      <c r="A21" s="41"/>
      <c r="B21" s="41"/>
      <c r="C21" s="41"/>
      <c r="D21" s="41"/>
      <c r="E21" s="21"/>
      <c r="F21" s="21"/>
      <c r="G21" s="21"/>
      <c r="H21" s="38" t="e">
        <f>E21/#REF!*100</f>
        <v>#REF!</v>
      </c>
      <c r="I21" s="38"/>
      <c r="J21" s="38"/>
      <c r="K21" s="24"/>
      <c r="L21" s="22"/>
      <c r="M21" s="22"/>
    </row>
    <row r="22" spans="1:13" s="7" customFormat="1" ht="18.75" customHeight="1" x14ac:dyDescent="0.45">
      <c r="A22" s="56">
        <v>2562</v>
      </c>
      <c r="B22" s="56"/>
      <c r="C22" s="56"/>
      <c r="D22" s="56"/>
      <c r="E22" s="47"/>
      <c r="F22" s="47"/>
      <c r="G22" s="47"/>
      <c r="H22" s="38"/>
      <c r="I22" s="38"/>
      <c r="J22" s="38"/>
      <c r="K22" s="43" t="s">
        <v>30</v>
      </c>
      <c r="L22" s="41"/>
      <c r="M22" s="22"/>
    </row>
    <row r="23" spans="1:13" s="7" customFormat="1" ht="18" customHeight="1" x14ac:dyDescent="0.45">
      <c r="A23" s="57" t="s">
        <v>12</v>
      </c>
      <c r="B23" s="58"/>
      <c r="C23" s="58"/>
      <c r="D23" s="59"/>
      <c r="E23" s="46">
        <v>2986.89</v>
      </c>
      <c r="F23" s="46">
        <v>1959.62</v>
      </c>
      <c r="G23" s="46">
        <v>1027.27</v>
      </c>
      <c r="H23" s="38" t="e">
        <f>E23/#REF!*100</f>
        <v>#REF!</v>
      </c>
      <c r="I23" s="38">
        <f>F23/179796*100</f>
        <v>1.0899130125253065</v>
      </c>
      <c r="J23" s="38">
        <f>G23/168601*100</f>
        <v>0.60929057360276628</v>
      </c>
      <c r="K23" s="24"/>
      <c r="L23" s="22" t="s">
        <v>13</v>
      </c>
    </row>
    <row r="24" spans="1:13" s="7" customFormat="1" ht="18" customHeight="1" x14ac:dyDescent="0.45">
      <c r="A24" s="57" t="s">
        <v>17</v>
      </c>
      <c r="B24" s="58"/>
      <c r="C24" s="58"/>
      <c r="D24" s="59"/>
      <c r="E24" s="46">
        <v>9185.0300000000007</v>
      </c>
      <c r="F24" s="46">
        <v>6557.73</v>
      </c>
      <c r="G24" s="46">
        <v>2627.29</v>
      </c>
      <c r="H24" s="38" t="e">
        <f>E24/#REF!*100</f>
        <v>#REF!</v>
      </c>
      <c r="I24" s="38">
        <f>F24/184379*100</f>
        <v>3.5566577538656787</v>
      </c>
      <c r="J24" s="38">
        <f>G24/158974*100</f>
        <v>1.6526538930894359</v>
      </c>
      <c r="K24" s="24"/>
      <c r="L24" s="22" t="s">
        <v>14</v>
      </c>
    </row>
    <row r="25" spans="1:13" s="7" customFormat="1" ht="18" customHeight="1" x14ac:dyDescent="0.45">
      <c r="A25" s="57" t="s">
        <v>18</v>
      </c>
      <c r="B25" s="58"/>
      <c r="C25" s="58"/>
      <c r="D25" s="59"/>
      <c r="E25" s="46">
        <v>3471.46</v>
      </c>
      <c r="F25" s="46">
        <v>1793.37</v>
      </c>
      <c r="G25" s="46">
        <v>1678.09</v>
      </c>
      <c r="H25" s="38" t="e">
        <f>E25/#REF!*100</f>
        <v>#REF!</v>
      </c>
      <c r="I25" s="38">
        <f>F25/177890*100</f>
        <v>1.0081342402608353</v>
      </c>
      <c r="J25" s="38">
        <f>G25/162825*100</f>
        <v>1.0306095501305081</v>
      </c>
      <c r="K25" s="24"/>
      <c r="L25" s="22" t="s">
        <v>15</v>
      </c>
    </row>
    <row r="26" spans="1:13" s="7" customFormat="1" ht="18" customHeight="1" x14ac:dyDescent="0.45">
      <c r="A26" s="57" t="s">
        <v>19</v>
      </c>
      <c r="B26" s="58"/>
      <c r="C26" s="58"/>
      <c r="D26" s="59"/>
      <c r="E26" s="45">
        <v>5484.07</v>
      </c>
      <c r="F26" s="45">
        <v>1755.62</v>
      </c>
      <c r="G26" s="45">
        <v>3728.45</v>
      </c>
      <c r="H26" s="38" t="e">
        <f>E26/#REF!*100</f>
        <v>#REF!</v>
      </c>
      <c r="I26" s="38">
        <f>F26/175461*100</f>
        <v>1.0005756264924968</v>
      </c>
      <c r="J26" s="38">
        <f>G26/162330*100</f>
        <v>2.2968336105464178</v>
      </c>
      <c r="K26" s="24"/>
      <c r="L26" s="22" t="s">
        <v>16</v>
      </c>
    </row>
    <row r="27" spans="1:13" s="28" customFormat="1" ht="19.5" customHeight="1" x14ac:dyDescent="0.45">
      <c r="A27" s="56">
        <v>2563</v>
      </c>
      <c r="B27" s="56"/>
      <c r="C27" s="56"/>
      <c r="D27" s="56"/>
      <c r="E27" s="26"/>
      <c r="F27" s="26"/>
      <c r="G27" s="26"/>
      <c r="H27" s="38"/>
      <c r="I27" s="26"/>
      <c r="J27" s="27"/>
      <c r="K27" s="40">
        <v>2020</v>
      </c>
      <c r="L27" s="25"/>
    </row>
    <row r="28" spans="1:13" s="7" customFormat="1" ht="18.75" customHeight="1" x14ac:dyDescent="0.45">
      <c r="A28" s="57" t="s">
        <v>12</v>
      </c>
      <c r="B28" s="58"/>
      <c r="C28" s="58"/>
      <c r="D28" s="59"/>
      <c r="E28" s="37">
        <v>3227.09</v>
      </c>
      <c r="F28" s="37">
        <v>2377.69</v>
      </c>
      <c r="G28" s="37">
        <v>849.4</v>
      </c>
      <c r="H28" s="38">
        <v>0.9</v>
      </c>
      <c r="I28" s="38">
        <v>1.4</v>
      </c>
      <c r="J28" s="38">
        <v>0.5</v>
      </c>
      <c r="K28" s="24"/>
      <c r="L28" s="22" t="s">
        <v>13</v>
      </c>
      <c r="M28" s="22"/>
    </row>
    <row r="29" spans="1:13" s="7" customFormat="1" ht="3" customHeight="1" x14ac:dyDescent="0.45">
      <c r="A29" s="29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2"/>
      <c r="M29" s="22"/>
    </row>
    <row r="30" spans="1:13" s="7" customFormat="1" ht="3" customHeight="1" x14ac:dyDescent="0.45">
      <c r="A30" s="25"/>
      <c r="B30" s="25"/>
      <c r="C30" s="25"/>
      <c r="D30" s="25"/>
      <c r="E30" s="10"/>
      <c r="F30" s="10"/>
      <c r="G30" s="10"/>
      <c r="H30" s="10"/>
      <c r="I30" s="10"/>
      <c r="J30" s="10"/>
      <c r="K30" s="10"/>
      <c r="L30" s="22"/>
      <c r="M30" s="22"/>
    </row>
    <row r="31" spans="1:13" s="33" customFormat="1" ht="17.25" customHeight="1" x14ac:dyDescent="0.5">
      <c r="B31" s="36" t="s">
        <v>9</v>
      </c>
      <c r="C31" s="33" t="s">
        <v>21</v>
      </c>
      <c r="H31" s="35" t="s">
        <v>7</v>
      </c>
      <c r="I31" s="36" t="s">
        <v>33</v>
      </c>
    </row>
    <row r="32" spans="1:13" s="34" customFormat="1" ht="17.25" customHeight="1" x14ac:dyDescent="0.5">
      <c r="B32" s="33" t="s">
        <v>24</v>
      </c>
      <c r="C32" s="33" t="s">
        <v>22</v>
      </c>
      <c r="H32" s="35" t="s">
        <v>8</v>
      </c>
      <c r="I32" s="36" t="s">
        <v>34</v>
      </c>
    </row>
    <row r="33" spans="12:12" s="7" customFormat="1" ht="18.600000000000001" customHeight="1" x14ac:dyDescent="0.45">
      <c r="L33" s="22"/>
    </row>
    <row r="34" spans="12:12" s="7" customFormat="1" ht="18.600000000000001" customHeight="1" x14ac:dyDescent="0.45">
      <c r="L34" s="22"/>
    </row>
    <row r="35" spans="12:12" s="7" customFormat="1" ht="18.600000000000001" customHeight="1" x14ac:dyDescent="0.45">
      <c r="L35" s="22"/>
    </row>
  </sheetData>
  <mergeCells count="25">
    <mergeCell ref="A10:D10"/>
    <mergeCell ref="K4:L7"/>
    <mergeCell ref="A4:D7"/>
    <mergeCell ref="E4:G4"/>
    <mergeCell ref="E5:G5"/>
    <mergeCell ref="A9:D9"/>
    <mergeCell ref="H4:J4"/>
    <mergeCell ref="H5:J5"/>
    <mergeCell ref="K10:L10"/>
    <mergeCell ref="A18:D18"/>
    <mergeCell ref="A28:D28"/>
    <mergeCell ref="A19:D19"/>
    <mergeCell ref="A20:D20"/>
    <mergeCell ref="A27:D27"/>
    <mergeCell ref="A25:D25"/>
    <mergeCell ref="A26:D26"/>
    <mergeCell ref="A23:D23"/>
    <mergeCell ref="A24:D24"/>
    <mergeCell ref="A22:D22"/>
    <mergeCell ref="A16:D16"/>
    <mergeCell ref="A11:D11"/>
    <mergeCell ref="A12:D12"/>
    <mergeCell ref="A13:D13"/>
    <mergeCell ref="A17:D17"/>
    <mergeCell ref="A14:D14"/>
  </mergeCells>
  <phoneticPr fontId="2" type="noConversion"/>
  <pageMargins left="0.55118110236220474" right="0.32291666666666669" top="0.71" bottom="0.3020833333333333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2020-07-14T06:12:35Z</dcterms:modified>
</cp:coreProperties>
</file>