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 ปี61\บทที่3\"/>
    </mc:Choice>
  </mc:AlternateContent>
  <bookViews>
    <workbookView xWindow="0" yWindow="0" windowWidth="20490" windowHeight="7680"/>
  </bookViews>
  <sheets>
    <sheet name="T-3.8 (2)" sheetId="1" r:id="rId1"/>
  </sheets>
  <definedNames>
    <definedName name="_xlnm.Print_Area" localSheetId="0">'T-3.8 (2)'!$A$1:$Y$27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97" i="1" l="1"/>
  <c r="R97" i="1"/>
  <c r="P97" i="1"/>
  <c r="O97" i="1"/>
  <c r="M97" i="1"/>
  <c r="L97" i="1"/>
  <c r="J97" i="1"/>
  <c r="I97" i="1"/>
  <c r="S96" i="1"/>
  <c r="R96" i="1"/>
  <c r="Q96" i="1"/>
  <c r="P96" i="1"/>
  <c r="O96" i="1"/>
  <c r="M96" i="1"/>
  <c r="L96" i="1"/>
  <c r="K96" i="1"/>
  <c r="J96" i="1"/>
  <c r="I96" i="1"/>
  <c r="S95" i="1"/>
  <c r="R95" i="1"/>
  <c r="P95" i="1"/>
  <c r="O95" i="1"/>
  <c r="M95" i="1"/>
  <c r="L95" i="1"/>
  <c r="J95" i="1"/>
  <c r="I95" i="1"/>
  <c r="S94" i="1"/>
  <c r="R94" i="1"/>
  <c r="Q94" i="1"/>
  <c r="P94" i="1"/>
  <c r="O94" i="1"/>
  <c r="M94" i="1"/>
  <c r="L94" i="1"/>
  <c r="K94" i="1"/>
  <c r="J94" i="1"/>
  <c r="I94" i="1"/>
  <c r="S93" i="1"/>
  <c r="R93" i="1"/>
  <c r="P93" i="1"/>
  <c r="O93" i="1"/>
  <c r="M93" i="1"/>
  <c r="L93" i="1"/>
  <c r="J93" i="1"/>
  <c r="I93" i="1"/>
  <c r="S92" i="1"/>
  <c r="R92" i="1"/>
  <c r="Q92" i="1"/>
  <c r="P92" i="1"/>
  <c r="O92" i="1"/>
  <c r="M92" i="1"/>
  <c r="L92" i="1"/>
  <c r="K92" i="1"/>
  <c r="J92" i="1"/>
  <c r="I92" i="1"/>
  <c r="S91" i="1"/>
  <c r="R91" i="1"/>
  <c r="P91" i="1"/>
  <c r="O91" i="1"/>
  <c r="M91" i="1"/>
  <c r="L91" i="1"/>
  <c r="J91" i="1"/>
  <c r="I91" i="1"/>
  <c r="S90" i="1"/>
  <c r="R90" i="1"/>
  <c r="Q90" i="1"/>
  <c r="P90" i="1"/>
  <c r="O90" i="1"/>
  <c r="M90" i="1"/>
  <c r="L90" i="1"/>
  <c r="K90" i="1"/>
  <c r="J90" i="1"/>
  <c r="I90" i="1"/>
  <c r="S89" i="1"/>
  <c r="R89" i="1"/>
  <c r="P89" i="1"/>
  <c r="O89" i="1"/>
  <c r="M89" i="1"/>
  <c r="L89" i="1"/>
  <c r="J89" i="1"/>
  <c r="I89" i="1"/>
  <c r="S88" i="1"/>
  <c r="R88" i="1"/>
  <c r="Q88" i="1"/>
  <c r="P88" i="1"/>
  <c r="O88" i="1"/>
  <c r="M88" i="1"/>
  <c r="L88" i="1"/>
  <c r="K88" i="1"/>
  <c r="J88" i="1"/>
  <c r="I88" i="1"/>
  <c r="Q72" i="1"/>
  <c r="Q97" i="1" s="1"/>
  <c r="N72" i="1"/>
  <c r="N97" i="1" s="1"/>
  <c r="K72" i="1"/>
  <c r="K97" i="1" s="1"/>
  <c r="H72" i="1"/>
  <c r="H97" i="1" s="1"/>
  <c r="G72" i="1"/>
  <c r="E72" i="1" s="1"/>
  <c r="F72" i="1"/>
  <c r="Q71" i="1"/>
  <c r="N71" i="1"/>
  <c r="N96" i="1" s="1"/>
  <c r="K71" i="1"/>
  <c r="H71" i="1"/>
  <c r="H96" i="1" s="1"/>
  <c r="G71" i="1"/>
  <c r="F71" i="1"/>
  <c r="E71" i="1" s="1"/>
  <c r="Q70" i="1"/>
  <c r="Q95" i="1" s="1"/>
  <c r="N70" i="1"/>
  <c r="N95" i="1" s="1"/>
  <c r="K70" i="1"/>
  <c r="K95" i="1" s="1"/>
  <c r="H70" i="1"/>
  <c r="H95" i="1" s="1"/>
  <c r="G70" i="1"/>
  <c r="E70" i="1" s="1"/>
  <c r="F70" i="1"/>
  <c r="Q69" i="1"/>
  <c r="N69" i="1"/>
  <c r="N94" i="1" s="1"/>
  <c r="K69" i="1"/>
  <c r="H69" i="1"/>
  <c r="H94" i="1" s="1"/>
  <c r="G69" i="1"/>
  <c r="F69" i="1"/>
  <c r="E69" i="1" s="1"/>
  <c r="Q68" i="1"/>
  <c r="Q93" i="1" s="1"/>
  <c r="N68" i="1"/>
  <c r="N93" i="1" s="1"/>
  <c r="K68" i="1"/>
  <c r="K93" i="1" s="1"/>
  <c r="H68" i="1"/>
  <c r="H93" i="1" s="1"/>
  <c r="G68" i="1"/>
  <c r="E68" i="1" s="1"/>
  <c r="F68" i="1"/>
  <c r="Q67" i="1"/>
  <c r="N67" i="1"/>
  <c r="N92" i="1" s="1"/>
  <c r="K67" i="1"/>
  <c r="H67" i="1"/>
  <c r="H92" i="1" s="1"/>
  <c r="G67" i="1"/>
  <c r="F67" i="1"/>
  <c r="E67" i="1" s="1"/>
  <c r="Q66" i="1"/>
  <c r="Q91" i="1" s="1"/>
  <c r="N66" i="1"/>
  <c r="N91" i="1" s="1"/>
  <c r="K66" i="1"/>
  <c r="K91" i="1" s="1"/>
  <c r="H66" i="1"/>
  <c r="H91" i="1" s="1"/>
  <c r="G66" i="1"/>
  <c r="F66" i="1"/>
  <c r="E66" i="1"/>
  <c r="Q65" i="1"/>
  <c r="N65" i="1"/>
  <c r="N90" i="1" s="1"/>
  <c r="K65" i="1"/>
  <c r="H65" i="1"/>
  <c r="H90" i="1" s="1"/>
  <c r="G65" i="1"/>
  <c r="F65" i="1"/>
  <c r="E65" i="1" s="1"/>
  <c r="Q64" i="1"/>
  <c r="Q89" i="1" s="1"/>
  <c r="N64" i="1"/>
  <c r="N89" i="1" s="1"/>
  <c r="K64" i="1"/>
  <c r="K89" i="1" s="1"/>
  <c r="H64" i="1"/>
  <c r="H89" i="1" s="1"/>
  <c r="G64" i="1"/>
  <c r="E64" i="1" s="1"/>
  <c r="F64" i="1"/>
  <c r="Q63" i="1"/>
  <c r="N63" i="1"/>
  <c r="N88" i="1" s="1"/>
  <c r="K63" i="1"/>
  <c r="H63" i="1"/>
  <c r="H62" i="1" s="1"/>
  <c r="G63" i="1"/>
  <c r="F63" i="1"/>
  <c r="E63" i="1" s="1"/>
  <c r="E62" i="1" s="1"/>
  <c r="S62" i="1"/>
  <c r="R62" i="1"/>
  <c r="Q62" i="1"/>
  <c r="P62" i="1"/>
  <c r="O62" i="1"/>
  <c r="M62" i="1"/>
  <c r="L62" i="1"/>
  <c r="K62" i="1"/>
  <c r="J62" i="1"/>
  <c r="I62" i="1"/>
  <c r="G62" i="1"/>
  <c r="Y45" i="1"/>
  <c r="U45" i="1"/>
  <c r="T45" i="1"/>
  <c r="Y44" i="1"/>
  <c r="U44" i="1"/>
  <c r="T44" i="1"/>
  <c r="Y43" i="1"/>
  <c r="U43" i="1"/>
  <c r="T43" i="1"/>
  <c r="Y42" i="1"/>
  <c r="U42" i="1"/>
  <c r="T42" i="1"/>
  <c r="Y41" i="1"/>
  <c r="U41" i="1"/>
  <c r="T41" i="1"/>
  <c r="Y40" i="1"/>
  <c r="U40" i="1"/>
  <c r="T40" i="1"/>
  <c r="Y39" i="1"/>
  <c r="U39" i="1"/>
  <c r="T39" i="1"/>
  <c r="Y38" i="1"/>
  <c r="U38" i="1"/>
  <c r="T38" i="1"/>
  <c r="Y37" i="1"/>
  <c r="U37" i="1"/>
  <c r="T37" i="1"/>
  <c r="Y36" i="1"/>
  <c r="U36" i="1"/>
  <c r="T36" i="1"/>
  <c r="P36" i="1"/>
  <c r="N36" i="1"/>
  <c r="N35" i="1" s="1"/>
  <c r="K36" i="1"/>
  <c r="S35" i="1"/>
  <c r="R35" i="1"/>
  <c r="Q35" i="1"/>
  <c r="P35" i="1"/>
  <c r="M35" i="1"/>
  <c r="Y35" i="1" s="1"/>
  <c r="L35" i="1"/>
  <c r="K35" i="1"/>
  <c r="T35" i="1" s="1"/>
  <c r="J35" i="1"/>
  <c r="I35" i="1"/>
  <c r="U35" i="1" s="1"/>
  <c r="H35" i="1"/>
  <c r="G29" i="1"/>
  <c r="F29" i="1"/>
  <c r="E29" i="1"/>
  <c r="AC21" i="1"/>
  <c r="AG21" i="1" s="1"/>
  <c r="Q21" i="1"/>
  <c r="P21" i="1"/>
  <c r="N21" i="1" s="1"/>
  <c r="K21" i="1"/>
  <c r="H21" i="1"/>
  <c r="G21" i="1"/>
  <c r="AD21" i="1" s="1"/>
  <c r="AH21" i="1" s="1"/>
  <c r="F21" i="1"/>
  <c r="Q20" i="1"/>
  <c r="N20" i="1"/>
  <c r="X20" i="1" s="1"/>
  <c r="K20" i="1"/>
  <c r="E20" i="1" s="1"/>
  <c r="AB20" i="1" s="1"/>
  <c r="AF20" i="1" s="1"/>
  <c r="H20" i="1"/>
  <c r="G20" i="1"/>
  <c r="AD20" i="1" s="1"/>
  <c r="AH20" i="1" s="1"/>
  <c r="F20" i="1"/>
  <c r="AC20" i="1" s="1"/>
  <c r="AG20" i="1" s="1"/>
  <c r="AD19" i="1"/>
  <c r="AH19" i="1" s="1"/>
  <c r="Q19" i="1"/>
  <c r="P19" i="1"/>
  <c r="N19" i="1"/>
  <c r="X19" i="1" s="1"/>
  <c r="K19" i="1"/>
  <c r="H19" i="1"/>
  <c r="E19" i="1" s="1"/>
  <c r="AB19" i="1" s="1"/>
  <c r="AF19" i="1" s="1"/>
  <c r="G19" i="1"/>
  <c r="F19" i="1"/>
  <c r="AC19" i="1" s="1"/>
  <c r="AG19" i="1" s="1"/>
  <c r="X18" i="1"/>
  <c r="Q18" i="1"/>
  <c r="N18" i="1"/>
  <c r="M18" i="1"/>
  <c r="L18" i="1"/>
  <c r="L11" i="1" s="1"/>
  <c r="H18" i="1"/>
  <c r="G18" i="1"/>
  <c r="AD18" i="1" s="1"/>
  <c r="AH18" i="1" s="1"/>
  <c r="F18" i="1"/>
  <c r="AC18" i="1" s="1"/>
  <c r="AG18" i="1" s="1"/>
  <c r="Q17" i="1"/>
  <c r="O17" i="1"/>
  <c r="N17" i="1" s="1"/>
  <c r="X17" i="1" s="1"/>
  <c r="K17" i="1"/>
  <c r="H17" i="1"/>
  <c r="G17" i="1"/>
  <c r="AD17" i="1" s="1"/>
  <c r="AH17" i="1" s="1"/>
  <c r="Q16" i="1"/>
  <c r="X16" i="1" s="1"/>
  <c r="N16" i="1"/>
  <c r="K16" i="1"/>
  <c r="E16" i="1" s="1"/>
  <c r="AB16" i="1" s="1"/>
  <c r="AF16" i="1" s="1"/>
  <c r="H16" i="1"/>
  <c r="G16" i="1"/>
  <c r="AD16" i="1" s="1"/>
  <c r="AH16" i="1" s="1"/>
  <c r="F16" i="1"/>
  <c r="AC16" i="1" s="1"/>
  <c r="AG16" i="1" s="1"/>
  <c r="Q15" i="1"/>
  <c r="N15" i="1"/>
  <c r="X15" i="1" s="1"/>
  <c r="K15" i="1"/>
  <c r="E15" i="1" s="1"/>
  <c r="AB15" i="1" s="1"/>
  <c r="AF15" i="1" s="1"/>
  <c r="H15" i="1"/>
  <c r="G15" i="1"/>
  <c r="AD15" i="1" s="1"/>
  <c r="AH15" i="1" s="1"/>
  <c r="F15" i="1"/>
  <c r="AC15" i="1" s="1"/>
  <c r="AG15" i="1" s="1"/>
  <c r="S14" i="1"/>
  <c r="Q14" i="1" s="1"/>
  <c r="P14" i="1"/>
  <c r="N14" i="1" s="1"/>
  <c r="K14" i="1"/>
  <c r="H14" i="1"/>
  <c r="F14" i="1"/>
  <c r="AC14" i="1" s="1"/>
  <c r="AG14" i="1" s="1"/>
  <c r="R13" i="1"/>
  <c r="Q13" i="1" s="1"/>
  <c r="O13" i="1"/>
  <c r="N13" i="1" s="1"/>
  <c r="K13" i="1"/>
  <c r="H13" i="1"/>
  <c r="G13" i="1"/>
  <c r="AD13" i="1" s="1"/>
  <c r="AH13" i="1" s="1"/>
  <c r="Q12" i="1"/>
  <c r="P12" i="1"/>
  <c r="O12" i="1"/>
  <c r="N12" i="1" s="1"/>
  <c r="X12" i="1" s="1"/>
  <c r="M12" i="1"/>
  <c r="G12" i="1" s="1"/>
  <c r="AD12" i="1" s="1"/>
  <c r="AH12" i="1" s="1"/>
  <c r="L12" i="1"/>
  <c r="J12" i="1"/>
  <c r="I12" i="1"/>
  <c r="F12" i="1" s="1"/>
  <c r="AC12" i="1" s="1"/>
  <c r="AG12" i="1" s="1"/>
  <c r="S11" i="1"/>
  <c r="S31" i="1" s="1"/>
  <c r="S33" i="1" s="1"/>
  <c r="O11" i="1"/>
  <c r="O31" i="1" s="1"/>
  <c r="O33" i="1" s="1"/>
  <c r="O34" i="1" s="1"/>
  <c r="M11" i="1"/>
  <c r="M31" i="1" s="1"/>
  <c r="M33" i="1" s="1"/>
  <c r="J11" i="1"/>
  <c r="J31" i="1" s="1"/>
  <c r="J33" i="1" s="1"/>
  <c r="I11" i="1"/>
  <c r="H11" i="1" s="1"/>
  <c r="X13" i="1" l="1"/>
  <c r="E13" i="1"/>
  <c r="AB13" i="1" s="1"/>
  <c r="AF13" i="1" s="1"/>
  <c r="H31" i="1"/>
  <c r="H33" i="1" s="1"/>
  <c r="X14" i="1"/>
  <c r="E14" i="1"/>
  <c r="AB14" i="1" s="1"/>
  <c r="AF14" i="1" s="1"/>
  <c r="E17" i="1"/>
  <c r="AB17" i="1" s="1"/>
  <c r="AF17" i="1" s="1"/>
  <c r="X21" i="1"/>
  <c r="E21" i="1"/>
  <c r="AB21" i="1" s="1"/>
  <c r="AF21" i="1" s="1"/>
  <c r="L31" i="1"/>
  <c r="L33" i="1" s="1"/>
  <c r="K11" i="1"/>
  <c r="K31" i="1" s="1"/>
  <c r="K33" i="1" s="1"/>
  <c r="K12" i="1"/>
  <c r="G14" i="1"/>
  <c r="AD14" i="1" s="1"/>
  <c r="AH14" i="1" s="1"/>
  <c r="I31" i="1"/>
  <c r="I33" i="1" s="1"/>
  <c r="F11" i="1"/>
  <c r="R11" i="1"/>
  <c r="H12" i="1"/>
  <c r="E12" i="1" s="1"/>
  <c r="AB12" i="1" s="1"/>
  <c r="AF12" i="1" s="1"/>
  <c r="K18" i="1"/>
  <c r="E18" i="1" s="1"/>
  <c r="AB18" i="1" s="1"/>
  <c r="AF18" i="1" s="1"/>
  <c r="F62" i="1"/>
  <c r="N62" i="1"/>
  <c r="H88" i="1"/>
  <c r="P11" i="1"/>
  <c r="N11" i="1" s="1"/>
  <c r="F13" i="1"/>
  <c r="AC13" i="1" s="1"/>
  <c r="AG13" i="1" s="1"/>
  <c r="F17" i="1"/>
  <c r="AC17" i="1" s="1"/>
  <c r="AG17" i="1" s="1"/>
  <c r="N31" i="1" l="1"/>
  <c r="N33" i="1" s="1"/>
  <c r="N34" i="1" s="1"/>
  <c r="Q11" i="1"/>
  <c r="Q31" i="1" s="1"/>
  <c r="Q33" i="1" s="1"/>
  <c r="R31" i="1"/>
  <c r="R33" i="1" s="1"/>
  <c r="E11" i="1"/>
  <c r="P31" i="1"/>
  <c r="P33" i="1" s="1"/>
  <c r="P34" i="1" s="1"/>
  <c r="G11" i="1"/>
  <c r="F31" i="1"/>
  <c r="F33" i="1" s="1"/>
  <c r="AC11" i="1"/>
  <c r="AG11" i="1" s="1"/>
  <c r="E31" i="1" l="1"/>
  <c r="E33" i="1" s="1"/>
  <c r="AB11" i="1"/>
  <c r="AF11" i="1" s="1"/>
  <c r="X11" i="1"/>
  <c r="AD11" i="1"/>
  <c r="AH11" i="1" s="1"/>
  <c r="G31" i="1"/>
  <c r="G33" i="1" s="1"/>
</calcChain>
</file>

<file path=xl/sharedStrings.xml><?xml version="1.0" encoding="utf-8"?>
<sst xmlns="http://schemas.openxmlformats.org/spreadsheetml/2006/main" count="107" uniqueCount="58">
  <si>
    <t xml:space="preserve">ตาราง     </t>
  </si>
  <si>
    <t>นักเรียน จำแนกตามระดับการศึกษา และเพศ เป็นรายอำเภอ ปีการศึกษา 2560</t>
  </si>
  <si>
    <t xml:space="preserve">Table </t>
  </si>
  <si>
    <t>Student by Level of Education, Sex and District: Academic Year 2017</t>
  </si>
  <si>
    <t>อำเภอ</t>
  </si>
  <si>
    <t>ระดับการศึกษา Level of  education</t>
  </si>
  <si>
    <t>District</t>
  </si>
  <si>
    <t>รวม</t>
  </si>
  <si>
    <t>ก่อนประถมศึกษา</t>
  </si>
  <si>
    <t>ประถมศึกษา</t>
  </si>
  <si>
    <t>มัธยมต้น</t>
  </si>
  <si>
    <t>มัธยมปลาย</t>
  </si>
  <si>
    <t>Total</t>
  </si>
  <si>
    <t>Pre-elementary</t>
  </si>
  <si>
    <t>Elementary</t>
  </si>
  <si>
    <t>Lower Secondary</t>
  </si>
  <si>
    <t>Upper Secondary</t>
  </si>
  <si>
    <t>ตาราง 3.7</t>
  </si>
  <si>
    <t>ตาราง 3.6</t>
  </si>
  <si>
    <t>ชาย</t>
  </si>
  <si>
    <t>หญิง</t>
  </si>
  <si>
    <t>Male</t>
  </si>
  <si>
    <t>Female</t>
  </si>
  <si>
    <t>ต่าง</t>
  </si>
  <si>
    <t>รวมยอด</t>
  </si>
  <si>
    <t>เมืองสุพรรณบุรี</t>
  </si>
  <si>
    <t xml:space="preserve">  Muang Suphan Buri</t>
  </si>
  <si>
    <t>เดิมบางนางบวช</t>
  </si>
  <si>
    <t xml:space="preserve">  Doembang Nangbuat</t>
  </si>
  <si>
    <t>ด่านช้าง</t>
  </si>
  <si>
    <t xml:space="preserve">  Dan Chang</t>
  </si>
  <si>
    <t>บางปลาม้า</t>
  </si>
  <si>
    <t xml:space="preserve">  Bang Pla Ma</t>
  </si>
  <si>
    <t>ศรีประจันต์</t>
  </si>
  <si>
    <t xml:space="preserve">  Si Prachan</t>
  </si>
  <si>
    <t>ดอนเจดีย์</t>
  </si>
  <si>
    <t xml:space="preserve">  Don Chedi</t>
  </si>
  <si>
    <t>สองพี่น้อง</t>
  </si>
  <si>
    <t xml:space="preserve">  Song Phi Nong</t>
  </si>
  <si>
    <t>สามชุก</t>
  </si>
  <si>
    <t xml:space="preserve">  Sam Chuk</t>
  </si>
  <si>
    <t>อู่ทอง</t>
  </si>
  <si>
    <t xml:space="preserve">  U Thong</t>
  </si>
  <si>
    <t>หนองหญ้าไซ</t>
  </si>
  <si>
    <t xml:space="preserve">  Nong Yasai</t>
  </si>
  <si>
    <t xml:space="preserve">     ที่มา:  สำนักงานเขตพื้นที่การศึกษาประถมศึกษาสุพรรณบุรี เขต 1,2,3</t>
  </si>
  <si>
    <t>Source:  Suphanburi  Primary Educational Service Area Office, Area 1,2,3</t>
  </si>
  <si>
    <t xml:space="preserve">            สำนักงานเขตพื้นที่การศึกษามัธยมศึกษาเขต 9 จังหวัดสุพรรณบุรี </t>
  </si>
  <si>
    <t xml:space="preserve">            Suphanburi  Secondary Educational Service Area Office, Area 9</t>
  </si>
  <si>
    <t xml:space="preserve">         ที่มา:   สำนักงานเขตพื้นที่การศึกษา_ _ _ _ _ _ _ _ _ _ _ เขต _ _ _ _</t>
  </si>
  <si>
    <t xml:space="preserve">            กรมส่งเสริมการปกครองส่วนท้องถิ่น</t>
  </si>
  <si>
    <t xml:space="preserve">            Department of Local Administration</t>
  </si>
  <si>
    <t xml:space="preserve">     Source:   _ _ _ _ _ _ _ _Educational Service Area Office, Area_ _ _ _</t>
  </si>
  <si>
    <t xml:space="preserve">            สำนักงานศึกษาธิการจังหวัดสุพรรณบุรี</t>
  </si>
  <si>
    <t xml:space="preserve">            Suphanburi Prouincial Educational  Office</t>
  </si>
  <si>
    <t>ศึกษาเอกชน</t>
  </si>
  <si>
    <t>รวม3 เขต + เขต 9</t>
  </si>
  <si>
    <t>รวม 3 เขต + เขต 9 +ศึกษา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</si>
</sst>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20">
    <font>
      <sz val="14"/>
      <name val="Cordia New"/>
      <charset val="222"/>
    </font>
    <font>
      <sz val="11"/>
      <color rgb="FF9C0006"/>
      <name val="Tahoma"/>
      <family val="2"/>
      <charset val="222"/>
      <scheme val="minor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sz val="14"/>
      <name val="Cordia New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b/>
      <sz val="11"/>
      <color rgb="FF006100"/>
      <name val="TH SarabunPSK"/>
      <family val="2"/>
    </font>
    <font>
      <sz val="11"/>
      <color rgb="FF006100"/>
      <name val="TH SarabunPSK"/>
      <family val="2"/>
    </font>
    <font>
      <sz val="14"/>
      <color rgb="FFFF0000"/>
      <name val="TH SarabunPSK"/>
      <family val="2"/>
    </font>
    <font>
      <b/>
      <sz val="12"/>
      <name val="TH SarabunPSK"/>
      <family val="2"/>
    </font>
    <font>
      <b/>
      <sz val="16"/>
      <color rgb="FFFF0000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1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0" fontId="1" fillId="3" borderId="0" applyNumberFormat="0" applyBorder="0" applyAlignment="0" applyProtection="0"/>
  </cellStyleXfs>
  <cellXfs count="119">
    <xf numFmtId="0" fontId="0" fillId="0" borderId="0" xfId="0"/>
    <xf numFmtId="0" fontId="2" fillId="0" borderId="0" xfId="0" applyFont="1"/>
    <xf numFmtId="0" fontId="2" fillId="0" borderId="0" xfId="0" quotePrefix="1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4" borderId="0" xfId="0" applyFont="1" applyFill="1"/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/>
    <xf numFmtId="0" fontId="5" fillId="0" borderId="0" xfId="0" applyFont="1" applyBorder="1"/>
    <xf numFmtId="0" fontId="6" fillId="5" borderId="0" xfId="0" applyFont="1" applyFill="1" applyBorder="1" applyAlignment="1">
      <alignment horizontal="center" vertical="center" shrinkToFit="1"/>
    </xf>
    <xf numFmtId="0" fontId="6" fillId="5" borderId="7" xfId="0" applyFont="1" applyFill="1" applyBorder="1" applyAlignment="1">
      <alignment horizontal="center" vertical="center" shrinkToFit="1"/>
    </xf>
    <xf numFmtId="0" fontId="7" fillId="5" borderId="14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Border="1"/>
    <xf numFmtId="0" fontId="6" fillId="5" borderId="0" xfId="0" applyFont="1" applyFill="1" applyBorder="1"/>
    <xf numFmtId="0" fontId="8" fillId="5" borderId="0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187" fontId="8" fillId="5" borderId="14" xfId="1" applyNumberFormat="1" applyFont="1" applyFill="1" applyBorder="1" applyAlignment="1">
      <alignment vertical="center"/>
    </xf>
    <xf numFmtId="0" fontId="8" fillId="5" borderId="0" xfId="0" applyFont="1" applyFill="1" applyBorder="1" applyAlignment="1">
      <alignment horizontal="center" vertical="center"/>
    </xf>
    <xf numFmtId="0" fontId="6" fillId="5" borderId="0" xfId="0" applyFont="1" applyFill="1" applyAlignment="1">
      <alignment vertical="center"/>
    </xf>
    <xf numFmtId="187" fontId="6" fillId="5" borderId="0" xfId="0" applyNumberFormat="1" applyFont="1" applyFill="1" applyAlignment="1">
      <alignment vertical="center"/>
    </xf>
    <xf numFmtId="187" fontId="6" fillId="5" borderId="15" xfId="0" applyNumberFormat="1" applyFont="1" applyFill="1" applyBorder="1" applyAlignment="1">
      <alignment vertical="center"/>
    </xf>
    <xf numFmtId="187" fontId="6" fillId="5" borderId="0" xfId="1" applyNumberFormat="1" applyFont="1" applyFill="1" applyAlignment="1">
      <alignment vertical="center"/>
    </xf>
    <xf numFmtId="0" fontId="10" fillId="5" borderId="0" xfId="0" applyFont="1" applyFill="1" applyAlignment="1">
      <alignment horizontal="left"/>
    </xf>
    <xf numFmtId="0" fontId="7" fillId="5" borderId="7" xfId="0" applyFont="1" applyFill="1" applyBorder="1"/>
    <xf numFmtId="187" fontId="7" fillId="5" borderId="14" xfId="1" applyNumberFormat="1" applyFont="1" applyFill="1" applyBorder="1" applyAlignment="1">
      <alignment vertical="center"/>
    </xf>
    <xf numFmtId="187" fontId="7" fillId="5" borderId="14" xfId="1" applyNumberFormat="1" applyFont="1" applyFill="1" applyBorder="1"/>
    <xf numFmtId="187" fontId="7" fillId="5" borderId="7" xfId="1" applyNumberFormat="1" applyFont="1" applyFill="1" applyBorder="1"/>
    <xf numFmtId="0" fontId="10" fillId="5" borderId="0" xfId="0" applyFont="1" applyFill="1" applyBorder="1"/>
    <xf numFmtId="0" fontId="6" fillId="5" borderId="0" xfId="0" applyFont="1" applyFill="1"/>
    <xf numFmtId="0" fontId="10" fillId="5" borderId="0" xfId="0" applyFont="1" applyFill="1"/>
    <xf numFmtId="0" fontId="10" fillId="5" borderId="0" xfId="0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horizontal="left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0" xfId="0" applyFont="1" applyBorder="1"/>
    <xf numFmtId="0" fontId="11" fillId="0" borderId="0" xfId="0" applyFont="1"/>
    <xf numFmtId="0" fontId="12" fillId="0" borderId="0" xfId="0" applyFont="1"/>
    <xf numFmtId="0" fontId="5" fillId="0" borderId="0" xfId="0" applyFont="1"/>
    <xf numFmtId="187" fontId="13" fillId="2" borderId="14" xfId="1" applyNumberFormat="1" applyFont="1" applyFill="1" applyBorder="1" applyAlignment="1">
      <alignment vertical="center"/>
    </xf>
    <xf numFmtId="187" fontId="14" fillId="2" borderId="14" xfId="1" applyNumberFormat="1" applyFont="1" applyFill="1" applyBorder="1" applyAlignment="1">
      <alignment vertical="center"/>
    </xf>
    <xf numFmtId="187" fontId="14" fillId="2" borderId="7" xfId="1" applyNumberFormat="1" applyFont="1" applyFill="1" applyBorder="1" applyAlignment="1">
      <alignment vertical="center"/>
    </xf>
    <xf numFmtId="187" fontId="12" fillId="6" borderId="15" xfId="1" applyNumberFormat="1" applyFont="1" applyFill="1" applyBorder="1"/>
    <xf numFmtId="187" fontId="12" fillId="7" borderId="15" xfId="1" applyNumberFormat="1" applyFont="1" applyFill="1" applyBorder="1"/>
    <xf numFmtId="187" fontId="12" fillId="0" borderId="15" xfId="1" applyNumberFormat="1" applyFont="1" applyBorder="1"/>
    <xf numFmtId="187" fontId="4" fillId="8" borderId="0" xfId="0" applyNumberFormat="1" applyFont="1" applyFill="1"/>
    <xf numFmtId="187" fontId="15" fillId="7" borderId="0" xfId="0" applyNumberFormat="1" applyFont="1" applyFill="1"/>
    <xf numFmtId="187" fontId="15" fillId="6" borderId="0" xfId="0" applyNumberFormat="1" applyFont="1" applyFill="1"/>
    <xf numFmtId="187" fontId="15" fillId="4" borderId="0" xfId="0" applyNumberFormat="1" applyFont="1" applyFill="1"/>
    <xf numFmtId="187" fontId="15" fillId="9" borderId="0" xfId="0" applyNumberFormat="1" applyFont="1" applyFill="1"/>
    <xf numFmtId="187" fontId="15" fillId="10" borderId="0" xfId="0" applyNumberFormat="1" applyFont="1" applyFill="1"/>
    <xf numFmtId="187" fontId="5" fillId="0" borderId="0" xfId="0" applyNumberFormat="1" applyFont="1"/>
    <xf numFmtId="0" fontId="16" fillId="0" borderId="0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187" fontId="5" fillId="11" borderId="0" xfId="0" applyNumberFormat="1" applyFont="1" applyFill="1"/>
    <xf numFmtId="0" fontId="5" fillId="9" borderId="0" xfId="0" applyFont="1" applyFill="1"/>
    <xf numFmtId="0" fontId="11" fillId="12" borderId="0" xfId="0" applyFont="1" applyFill="1" applyAlignment="1">
      <alignment horizontal="left"/>
    </xf>
    <xf numFmtId="0" fontId="4" fillId="12" borderId="0" xfId="0" applyFont="1" applyFill="1" applyBorder="1"/>
    <xf numFmtId="0" fontId="4" fillId="12" borderId="7" xfId="0" applyFont="1" applyFill="1" applyBorder="1"/>
    <xf numFmtId="0" fontId="5" fillId="12" borderId="0" xfId="0" applyFont="1" applyFill="1"/>
    <xf numFmtId="187" fontId="5" fillId="12" borderId="0" xfId="0" applyNumberFormat="1" applyFont="1" applyFill="1"/>
    <xf numFmtId="0" fontId="11" fillId="6" borderId="0" xfId="0" applyFont="1" applyFill="1"/>
    <xf numFmtId="0" fontId="11" fillId="6" borderId="0" xfId="0" applyFont="1" applyFill="1" applyBorder="1" applyAlignment="1">
      <alignment horizontal="center" vertical="center"/>
    </xf>
    <xf numFmtId="0" fontId="4" fillId="6" borderId="0" xfId="0" applyFont="1" applyFill="1" applyBorder="1"/>
    <xf numFmtId="0" fontId="4" fillId="6" borderId="7" xfId="0" applyFont="1" applyFill="1" applyBorder="1"/>
    <xf numFmtId="0" fontId="5" fillId="6" borderId="0" xfId="0" applyFont="1" applyFill="1"/>
    <xf numFmtId="0" fontId="11" fillId="7" borderId="0" xfId="0" applyFont="1" applyFill="1"/>
    <xf numFmtId="0" fontId="11" fillId="7" borderId="0" xfId="0" applyFont="1" applyFill="1" applyBorder="1" applyAlignment="1">
      <alignment horizontal="center" vertical="center"/>
    </xf>
    <xf numFmtId="0" fontId="4" fillId="7" borderId="0" xfId="0" applyFont="1" applyFill="1" applyBorder="1"/>
    <xf numFmtId="0" fontId="4" fillId="7" borderId="7" xfId="0" applyFont="1" applyFill="1" applyBorder="1"/>
    <xf numFmtId="0" fontId="5" fillId="7" borderId="0" xfId="0" applyFont="1" applyFill="1"/>
    <xf numFmtId="0" fontId="11" fillId="0" borderId="0" xfId="0" applyFont="1" applyBorder="1" applyAlignment="1">
      <alignment horizontal="center" vertical="center"/>
    </xf>
    <xf numFmtId="0" fontId="4" fillId="0" borderId="7" xfId="0" applyFont="1" applyBorder="1"/>
    <xf numFmtId="0" fontId="11" fillId="11" borderId="0" xfId="0" applyFont="1" applyFill="1"/>
    <xf numFmtId="0" fontId="4" fillId="11" borderId="0" xfId="0" applyFont="1" applyFill="1" applyBorder="1"/>
    <xf numFmtId="0" fontId="4" fillId="11" borderId="7" xfId="0" applyFont="1" applyFill="1" applyBorder="1"/>
    <xf numFmtId="0" fontId="5" fillId="11" borderId="0" xfId="0" applyFont="1" applyFill="1"/>
    <xf numFmtId="187" fontId="5" fillId="9" borderId="0" xfId="0" applyNumberFormat="1" applyFont="1" applyFill="1"/>
    <xf numFmtId="0" fontId="5" fillId="4" borderId="0" xfId="0" applyFont="1" applyFill="1"/>
    <xf numFmtId="3" fontId="17" fillId="8" borderId="9" xfId="0" applyNumberFormat="1" applyFont="1" applyFill="1" applyBorder="1" applyAlignment="1">
      <alignment horizontal="center" vertical="center"/>
    </xf>
    <xf numFmtId="3" fontId="18" fillId="8" borderId="16" xfId="0" applyNumberFormat="1" applyFont="1" applyFill="1" applyBorder="1" applyAlignment="1">
      <alignment horizontal="center" vertical="center"/>
    </xf>
    <xf numFmtId="3" fontId="19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9" fillId="0" borderId="16" xfId="0" applyNumberFormat="1" applyFont="1" applyFill="1" applyBorder="1" applyAlignment="1">
      <alignment horizontal="center" vertical="center"/>
    </xf>
    <xf numFmtId="3" fontId="1" fillId="3" borderId="0" xfId="2" applyNumberFormat="1"/>
    <xf numFmtId="3" fontId="5" fillId="0" borderId="0" xfId="0" applyNumberFormat="1" applyFont="1"/>
  </cellXfs>
  <cellStyles count="3">
    <cellStyle name="จุลภาค" xfId="1" builtinId="3"/>
    <cellStyle name="ปกติ" xfId="0" builtinId="0"/>
    <cellStyle name="แย่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431800</xdr:colOff>
      <xdr:row>0</xdr:row>
      <xdr:rowOff>0</xdr:rowOff>
    </xdr:from>
    <xdr:to>
      <xdr:col>21</xdr:col>
      <xdr:colOff>315925</xdr:colOff>
      <xdr:row>6</xdr:row>
      <xdr:rowOff>191226</xdr:rowOff>
    </xdr:to>
    <xdr:grpSp>
      <xdr:nvGrpSpPr>
        <xdr:cNvPr id="2" name="Group 8"/>
        <xdr:cNvGrpSpPr/>
      </xdr:nvGrpSpPr>
      <xdr:grpSpPr>
        <a:xfrm>
          <a:off x="13906874" y="0"/>
          <a:ext cx="794602" cy="1746042"/>
          <a:chOff x="9601203" y="38100"/>
          <a:chExt cx="380429" cy="1695450"/>
        </a:xfrm>
      </xdr:grpSpPr>
      <xdr:grpSp>
        <xdr:nvGrpSpPr>
          <xdr:cNvPr id="3" name="Group 5"/>
          <xdr:cNvGrpSpPr/>
        </xdr:nvGrpSpPr>
        <xdr:grpSpPr>
          <a:xfrm>
            <a:off x="9601203" y="38100"/>
            <a:ext cx="333375" cy="433390"/>
            <a:chOff x="9629778" y="161925"/>
            <a:chExt cx="333375" cy="433390"/>
          </a:xfrm>
        </xdr:grpSpPr>
        <xdr:sp macro="" textlink="">
          <xdr:nvSpPr>
            <xdr:cNvPr id="5" name="Flowchart: Delay 6"/>
            <xdr:cNvSpPr/>
          </xdr:nvSpPr>
          <xdr:spPr bwMode="auto">
            <a:xfrm rot="16200000">
              <a:off x="9591678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0"/>
            <xdr:cNvSpPr txBox="1"/>
          </xdr:nvSpPr>
          <xdr:spPr>
            <a:xfrm rot="5400000">
              <a:off x="9605969" y="252417"/>
              <a:ext cx="366713" cy="319084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>
                  <a:latin typeface="TH SarabunPSK" pitchFamily="34" charset="-34"/>
                  <a:cs typeface="TH SarabunPSK" pitchFamily="34" charset="-34"/>
                </a:rPr>
                <a:t>40</a:t>
              </a:r>
              <a:endParaRPr lang="th-TH" sz="110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77412" y="485775"/>
            <a:ext cx="304220" cy="12477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rtl="0"/>
            <a:r>
              <a:rPr lang="th-TH" sz="1100" b="1" i="0" baseline="0">
                <a:effectLst/>
                <a:latin typeface="TH SarabunPSK" pitchFamily="34" charset="-34"/>
                <a:ea typeface="+mn-ea"/>
                <a:cs typeface="TH SarabunPSK" pitchFamily="34" charset="-34"/>
              </a:rPr>
              <a:t>สถิติการศึกษา </a:t>
            </a:r>
            <a:endParaRPr lang="th-TH" sz="1200">
              <a:effectLst/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L99"/>
  <sheetViews>
    <sheetView showGridLines="0" tabSelected="1" zoomScale="68" zoomScaleNormal="68" workbookViewId="0">
      <selection activeCell="R12" sqref="R12:S21"/>
    </sheetView>
  </sheetViews>
  <sheetFormatPr defaultColWidth="9.09765625" defaultRowHeight="21.75"/>
  <cols>
    <col min="1" max="1" width="1.69921875" style="71" customWidth="1"/>
    <col min="2" max="2" width="6" style="71" customWidth="1"/>
    <col min="3" max="3" width="6.59765625" style="71" customWidth="1"/>
    <col min="4" max="4" width="1" style="71" customWidth="1"/>
    <col min="5" max="5" width="10.8984375" style="71" bestFit="1" customWidth="1"/>
    <col min="6" max="6" width="7.09765625" style="71" customWidth="1"/>
    <col min="7" max="7" width="7.3984375" style="71" customWidth="1"/>
    <col min="8" max="19" width="7.5" style="71" customWidth="1"/>
    <col min="20" max="20" width="10.69921875" style="71" customWidth="1"/>
    <col min="21" max="24" width="9.59765625" style="71" customWidth="1"/>
    <col min="25" max="25" width="7" style="71" customWidth="1"/>
    <col min="26" max="30" width="9.09765625" style="71"/>
    <col min="31" max="31" width="1.3984375" style="71" customWidth="1"/>
    <col min="32" max="16384" width="9.09765625" style="71"/>
  </cols>
  <sheetData>
    <row r="1" spans="1:38" s="1" customFormat="1">
      <c r="B1" s="1" t="s">
        <v>0</v>
      </c>
      <c r="C1" s="2">
        <v>3.8</v>
      </c>
      <c r="D1" s="1" t="s">
        <v>1</v>
      </c>
    </row>
    <row r="2" spans="1:38" s="3" customFormat="1">
      <c r="B2" s="1" t="s">
        <v>2</v>
      </c>
      <c r="C2" s="2">
        <v>3.8</v>
      </c>
      <c r="D2" s="1" t="s">
        <v>3</v>
      </c>
      <c r="E2" s="1"/>
    </row>
    <row r="4" spans="1:38" s="13" customFormat="1" ht="21" customHeight="1">
      <c r="A4" s="4" t="s">
        <v>4</v>
      </c>
      <c r="B4" s="4"/>
      <c r="C4" s="4"/>
      <c r="D4" s="5"/>
      <c r="E4" s="6"/>
      <c r="F4" s="7"/>
      <c r="G4" s="8"/>
      <c r="H4" s="9" t="s">
        <v>5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1"/>
      <c r="T4" s="12" t="s">
        <v>6</v>
      </c>
    </row>
    <row r="5" spans="1:38" s="13" customFormat="1" ht="18" customHeight="1">
      <c r="A5" s="14"/>
      <c r="B5" s="14"/>
      <c r="C5" s="14"/>
      <c r="D5" s="15"/>
      <c r="E5" s="16" t="s">
        <v>7</v>
      </c>
      <c r="F5" s="17"/>
      <c r="G5" s="18"/>
      <c r="H5" s="12" t="s">
        <v>8</v>
      </c>
      <c r="I5" s="19"/>
      <c r="J5" s="20"/>
      <c r="K5" s="12" t="s">
        <v>9</v>
      </c>
      <c r="L5" s="19"/>
      <c r="M5" s="20"/>
      <c r="N5" s="19" t="s">
        <v>10</v>
      </c>
      <c r="O5" s="19"/>
      <c r="P5" s="20"/>
      <c r="Q5" s="21" t="s">
        <v>11</v>
      </c>
      <c r="R5" s="22"/>
      <c r="S5" s="23"/>
      <c r="T5" s="16"/>
    </row>
    <row r="6" spans="1:38" s="13" customFormat="1" ht="18" customHeight="1">
      <c r="A6" s="14"/>
      <c r="B6" s="14"/>
      <c r="C6" s="14"/>
      <c r="D6" s="15"/>
      <c r="E6" s="16" t="s">
        <v>12</v>
      </c>
      <c r="F6" s="17"/>
      <c r="G6" s="18"/>
      <c r="H6" s="16" t="s">
        <v>13</v>
      </c>
      <c r="I6" s="17"/>
      <c r="J6" s="18"/>
      <c r="K6" s="16" t="s">
        <v>14</v>
      </c>
      <c r="L6" s="17"/>
      <c r="M6" s="18"/>
      <c r="N6" s="24" t="s">
        <v>15</v>
      </c>
      <c r="O6" s="24"/>
      <c r="P6" s="25"/>
      <c r="Q6" s="26" t="s">
        <v>16</v>
      </c>
      <c r="R6" s="24"/>
      <c r="S6" s="25"/>
      <c r="T6" s="16"/>
      <c r="AB6" s="27" t="s">
        <v>17</v>
      </c>
      <c r="AF6" s="27" t="s">
        <v>18</v>
      </c>
    </row>
    <row r="7" spans="1:38" s="13" customFormat="1" ht="19.5" customHeight="1">
      <c r="A7" s="14"/>
      <c r="B7" s="14"/>
      <c r="C7" s="14"/>
      <c r="D7" s="15"/>
      <c r="E7" s="28" t="s">
        <v>7</v>
      </c>
      <c r="F7" s="28" t="s">
        <v>19</v>
      </c>
      <c r="G7" s="29" t="s">
        <v>20</v>
      </c>
      <c r="H7" s="28" t="s">
        <v>7</v>
      </c>
      <c r="I7" s="28" t="s">
        <v>19</v>
      </c>
      <c r="J7" s="29" t="s">
        <v>20</v>
      </c>
      <c r="K7" s="28" t="s">
        <v>7</v>
      </c>
      <c r="L7" s="28" t="s">
        <v>19</v>
      </c>
      <c r="M7" s="29" t="s">
        <v>20</v>
      </c>
      <c r="N7" s="28" t="s">
        <v>7</v>
      </c>
      <c r="O7" s="28" t="s">
        <v>19</v>
      </c>
      <c r="P7" s="29" t="s">
        <v>20</v>
      </c>
      <c r="Q7" s="28" t="s">
        <v>7</v>
      </c>
      <c r="R7" s="28" t="s">
        <v>19</v>
      </c>
      <c r="S7" s="29" t="s">
        <v>20</v>
      </c>
      <c r="T7" s="16"/>
    </row>
    <row r="8" spans="1:38" s="13" customFormat="1" ht="19.5" customHeight="1">
      <c r="A8" s="30"/>
      <c r="B8" s="30"/>
      <c r="C8" s="30"/>
      <c r="D8" s="31"/>
      <c r="E8" s="32" t="s">
        <v>12</v>
      </c>
      <c r="F8" s="32" t="s">
        <v>21</v>
      </c>
      <c r="G8" s="33" t="s">
        <v>22</v>
      </c>
      <c r="H8" s="32" t="s">
        <v>12</v>
      </c>
      <c r="I8" s="32" t="s">
        <v>21</v>
      </c>
      <c r="J8" s="33" t="s">
        <v>22</v>
      </c>
      <c r="K8" s="32" t="s">
        <v>12</v>
      </c>
      <c r="L8" s="32" t="s">
        <v>21</v>
      </c>
      <c r="M8" s="33" t="s">
        <v>22</v>
      </c>
      <c r="N8" s="32" t="s">
        <v>12</v>
      </c>
      <c r="O8" s="32" t="s">
        <v>21</v>
      </c>
      <c r="P8" s="33" t="s">
        <v>22</v>
      </c>
      <c r="Q8" s="32" t="s">
        <v>12</v>
      </c>
      <c r="R8" s="32" t="s">
        <v>21</v>
      </c>
      <c r="S8" s="33" t="s">
        <v>22</v>
      </c>
      <c r="T8" s="34"/>
      <c r="AF8" s="13" t="s">
        <v>23</v>
      </c>
    </row>
    <row r="9" spans="1:38" s="40" customFormat="1" ht="3" customHeight="1">
      <c r="A9" s="35"/>
      <c r="B9" s="35"/>
      <c r="C9" s="35"/>
      <c r="D9" s="36"/>
      <c r="E9" s="37"/>
      <c r="F9" s="37"/>
      <c r="G9" s="38"/>
      <c r="H9" s="37"/>
      <c r="I9" s="37"/>
      <c r="J9" s="38"/>
      <c r="K9" s="37"/>
      <c r="L9" s="37"/>
      <c r="M9" s="38"/>
      <c r="N9" s="37"/>
      <c r="O9" s="37"/>
      <c r="P9" s="37"/>
      <c r="Q9" s="37"/>
      <c r="R9" s="37"/>
      <c r="S9" s="38"/>
      <c r="T9" s="39"/>
    </row>
    <row r="10" spans="1:38" s="46" customFormat="1" ht="12" customHeight="1">
      <c r="A10" s="41"/>
      <c r="B10" s="41"/>
      <c r="C10" s="41"/>
      <c r="D10" s="42"/>
      <c r="E10" s="43"/>
      <c r="F10" s="43"/>
      <c r="G10" s="44"/>
      <c r="H10" s="43"/>
      <c r="I10" s="43"/>
      <c r="J10" s="44"/>
      <c r="K10" s="43"/>
      <c r="L10" s="43"/>
      <c r="M10" s="44"/>
      <c r="N10" s="43"/>
      <c r="O10" s="43"/>
      <c r="P10" s="43"/>
      <c r="Q10" s="43"/>
      <c r="R10" s="43"/>
      <c r="S10" s="44"/>
      <c r="T10" s="45"/>
    </row>
    <row r="11" spans="1:38" s="51" customFormat="1">
      <c r="A11" s="47" t="s">
        <v>24</v>
      </c>
      <c r="B11" s="47"/>
      <c r="C11" s="47"/>
      <c r="D11" s="48"/>
      <c r="E11" s="49">
        <f>H11+K11+N11+Q11</f>
        <v>117277</v>
      </c>
      <c r="F11" s="49">
        <f>I11+L11+O11+R11</f>
        <v>58529</v>
      </c>
      <c r="G11" s="49">
        <f>J11+M11+P11+S11</f>
        <v>58748</v>
      </c>
      <c r="H11" s="49">
        <f>SUM(I11:J11)</f>
        <v>20103</v>
      </c>
      <c r="I11" s="49">
        <f>SUM(I12:I21)</f>
        <v>10351</v>
      </c>
      <c r="J11" s="49">
        <f>SUM(J12:J21)</f>
        <v>9752</v>
      </c>
      <c r="K11" s="49">
        <f>SUM(L11:M11)</f>
        <v>57123</v>
      </c>
      <c r="L11" s="49">
        <f>SUM(L12:L21)</f>
        <v>29357</v>
      </c>
      <c r="M11" s="49">
        <f>SUM(M12:M21)</f>
        <v>27766</v>
      </c>
      <c r="N11" s="49">
        <f>SUM(O11:P11)</f>
        <v>26374</v>
      </c>
      <c r="O11" s="49">
        <f>SUM(O12:O21)</f>
        <v>13369</v>
      </c>
      <c r="P11" s="49">
        <f>SUM(P12:P21)</f>
        <v>13005</v>
      </c>
      <c r="Q11" s="49">
        <f>SUM(R11:S11)</f>
        <v>13677</v>
      </c>
      <c r="R11" s="49">
        <f>SUM(R12:R21)</f>
        <v>5452</v>
      </c>
      <c r="S11" s="49">
        <f>SUM(S12:S21)</f>
        <v>8225</v>
      </c>
      <c r="T11" s="50" t="s">
        <v>12</v>
      </c>
      <c r="X11" s="52">
        <f>N11+Q11</f>
        <v>40051</v>
      </c>
      <c r="Y11" s="51">
        <v>117277</v>
      </c>
      <c r="Z11" s="51">
        <v>58529</v>
      </c>
      <c r="AA11" s="51">
        <v>58748</v>
      </c>
      <c r="AB11" s="52">
        <f t="shared" ref="AB11:AD21" si="0">E11</f>
        <v>117277</v>
      </c>
      <c r="AC11" s="52">
        <f t="shared" si="0"/>
        <v>58529</v>
      </c>
      <c r="AD11" s="52">
        <f t="shared" si="0"/>
        <v>58748</v>
      </c>
      <c r="AF11" s="53">
        <f>Y11-AB11</f>
        <v>0</v>
      </c>
      <c r="AG11" s="53">
        <f>Z11-AC11</f>
        <v>0</v>
      </c>
      <c r="AH11" s="53">
        <f>AA11-AD11</f>
        <v>0</v>
      </c>
      <c r="AJ11" s="54"/>
      <c r="AK11" s="54"/>
      <c r="AL11" s="54"/>
    </row>
    <row r="12" spans="1:38" s="61" customFormat="1" ht="18.75" customHeight="1">
      <c r="A12" s="55" t="s">
        <v>25</v>
      </c>
      <c r="B12" s="45"/>
      <c r="C12" s="45"/>
      <c r="D12" s="56"/>
      <c r="E12" s="57">
        <f t="shared" ref="E12:G21" si="1">H12+K12+N12+Q12</f>
        <v>29432</v>
      </c>
      <c r="F12" s="57">
        <f t="shared" si="1"/>
        <v>14032</v>
      </c>
      <c r="G12" s="57">
        <f>J12+M12+P12+S12</f>
        <v>15400</v>
      </c>
      <c r="H12" s="57">
        <f t="shared" ref="H12:H21" si="2">SUM(I12:J12)</f>
        <v>5206</v>
      </c>
      <c r="I12" s="58">
        <f>2111+586</f>
        <v>2697</v>
      </c>
      <c r="J12" s="59">
        <f>1967+542</f>
        <v>2509</v>
      </c>
      <c r="K12" s="57">
        <f t="shared" ref="K12:K21" si="3">SUM(L12:M12)</f>
        <v>12456</v>
      </c>
      <c r="L12" s="58">
        <f>5711+523</f>
        <v>6234</v>
      </c>
      <c r="M12" s="59">
        <f>5724+498</f>
        <v>6222</v>
      </c>
      <c r="N12" s="57">
        <f t="shared" ref="N12:N21" si="4">SUM(O12:P12)</f>
        <v>7914</v>
      </c>
      <c r="O12" s="58">
        <f>3044+703+4</f>
        <v>3751</v>
      </c>
      <c r="P12" s="58">
        <f>3559+604</f>
        <v>4163</v>
      </c>
      <c r="Q12" s="57">
        <f t="shared" ref="Q12:Q21" si="5">SUM(R12:S12)</f>
        <v>3856</v>
      </c>
      <c r="R12" s="58">
        <v>1350</v>
      </c>
      <c r="S12" s="59">
        <v>2506</v>
      </c>
      <c r="T12" s="60" t="s">
        <v>26</v>
      </c>
      <c r="X12" s="52">
        <f t="shared" ref="X12:X21" si="6">N12+Q12</f>
        <v>11770</v>
      </c>
      <c r="Y12" s="61">
        <v>29432</v>
      </c>
      <c r="Z12" s="61">
        <v>14032</v>
      </c>
      <c r="AA12" s="61">
        <v>15400</v>
      </c>
      <c r="AB12" s="52">
        <f t="shared" si="0"/>
        <v>29432</v>
      </c>
      <c r="AC12" s="52">
        <f t="shared" si="0"/>
        <v>14032</v>
      </c>
      <c r="AD12" s="52">
        <f t="shared" si="0"/>
        <v>15400</v>
      </c>
      <c r="AF12" s="53">
        <f t="shared" ref="AF12:AH21" si="7">Y12-AB12</f>
        <v>0</v>
      </c>
      <c r="AG12" s="53">
        <f t="shared" si="7"/>
        <v>0</v>
      </c>
      <c r="AH12" s="53">
        <f t="shared" si="7"/>
        <v>0</v>
      </c>
      <c r="AJ12" s="54"/>
      <c r="AK12" s="54"/>
      <c r="AL12" s="54"/>
    </row>
    <row r="13" spans="1:38" s="61" customFormat="1" ht="18.75" customHeight="1">
      <c r="A13" s="62" t="s">
        <v>27</v>
      </c>
      <c r="B13" s="63"/>
      <c r="C13" s="45"/>
      <c r="D13" s="56"/>
      <c r="E13" s="57">
        <f t="shared" si="1"/>
        <v>8832</v>
      </c>
      <c r="F13" s="57">
        <f t="shared" si="1"/>
        <v>4467</v>
      </c>
      <c r="G13" s="57">
        <f t="shared" si="1"/>
        <v>4365</v>
      </c>
      <c r="H13" s="57">
        <f t="shared" si="2"/>
        <v>1486</v>
      </c>
      <c r="I13" s="58">
        <v>783</v>
      </c>
      <c r="J13" s="59">
        <v>703</v>
      </c>
      <c r="K13" s="57">
        <f t="shared" si="3"/>
        <v>4397</v>
      </c>
      <c r="L13" s="58">
        <v>2264</v>
      </c>
      <c r="M13" s="59">
        <v>2133</v>
      </c>
      <c r="N13" s="57">
        <f t="shared" si="4"/>
        <v>1831</v>
      </c>
      <c r="O13" s="58">
        <f>953-31</f>
        <v>922</v>
      </c>
      <c r="P13" s="58">
        <v>909</v>
      </c>
      <c r="Q13" s="57">
        <f t="shared" si="5"/>
        <v>1118</v>
      </c>
      <c r="R13" s="58">
        <f>529-31</f>
        <v>498</v>
      </c>
      <c r="S13" s="59">
        <v>620</v>
      </c>
      <c r="T13" s="64" t="s">
        <v>28</v>
      </c>
      <c r="X13" s="52">
        <f t="shared" si="6"/>
        <v>2949</v>
      </c>
      <c r="Y13" s="61">
        <v>8832</v>
      </c>
      <c r="Z13" s="61">
        <v>4467</v>
      </c>
      <c r="AA13" s="61">
        <v>4365</v>
      </c>
      <c r="AB13" s="52">
        <f t="shared" si="0"/>
        <v>8832</v>
      </c>
      <c r="AC13" s="52">
        <f t="shared" si="0"/>
        <v>4467</v>
      </c>
      <c r="AD13" s="52">
        <f t="shared" si="0"/>
        <v>4365</v>
      </c>
      <c r="AF13" s="53">
        <f t="shared" si="7"/>
        <v>0</v>
      </c>
      <c r="AG13" s="53">
        <f t="shared" si="7"/>
        <v>0</v>
      </c>
      <c r="AH13" s="53">
        <f t="shared" si="7"/>
        <v>0</v>
      </c>
      <c r="AJ13" s="54"/>
      <c r="AK13" s="54"/>
      <c r="AL13" s="54"/>
    </row>
    <row r="14" spans="1:38" s="61" customFormat="1" ht="18.75" customHeight="1">
      <c r="A14" s="62" t="s">
        <v>29</v>
      </c>
      <c r="B14" s="63"/>
      <c r="C14" s="45"/>
      <c r="D14" s="56"/>
      <c r="E14" s="57">
        <f t="shared" si="1"/>
        <v>11161</v>
      </c>
      <c r="F14" s="57">
        <f t="shared" si="1"/>
        <v>5512</v>
      </c>
      <c r="G14" s="57">
        <f t="shared" si="1"/>
        <v>5649</v>
      </c>
      <c r="H14" s="57">
        <f t="shared" si="2"/>
        <v>1951</v>
      </c>
      <c r="I14" s="58">
        <v>994</v>
      </c>
      <c r="J14" s="59">
        <v>957</v>
      </c>
      <c r="K14" s="57">
        <f t="shared" si="3"/>
        <v>5735</v>
      </c>
      <c r="L14" s="58">
        <v>2936</v>
      </c>
      <c r="M14" s="59">
        <v>2799</v>
      </c>
      <c r="N14" s="57">
        <f t="shared" si="4"/>
        <v>2323</v>
      </c>
      <c r="O14" s="58">
        <v>1129</v>
      </c>
      <c r="P14" s="58">
        <f>1198-4</f>
        <v>1194</v>
      </c>
      <c r="Q14" s="57">
        <f t="shared" si="5"/>
        <v>1152</v>
      </c>
      <c r="R14" s="58">
        <v>453</v>
      </c>
      <c r="S14" s="59">
        <f>745-46</f>
        <v>699</v>
      </c>
      <c r="T14" s="64" t="s">
        <v>30</v>
      </c>
      <c r="X14" s="52">
        <f t="shared" si="6"/>
        <v>3475</v>
      </c>
      <c r="Y14" s="61">
        <v>11161</v>
      </c>
      <c r="Z14" s="61">
        <v>5512</v>
      </c>
      <c r="AA14" s="61">
        <v>5649</v>
      </c>
      <c r="AB14" s="52">
        <f t="shared" si="0"/>
        <v>11161</v>
      </c>
      <c r="AC14" s="52">
        <f t="shared" si="0"/>
        <v>5512</v>
      </c>
      <c r="AD14" s="52">
        <f t="shared" si="0"/>
        <v>5649</v>
      </c>
      <c r="AF14" s="53">
        <f t="shared" si="7"/>
        <v>0</v>
      </c>
      <c r="AG14" s="53">
        <f t="shared" si="7"/>
        <v>0</v>
      </c>
      <c r="AH14" s="53">
        <f t="shared" si="7"/>
        <v>0</v>
      </c>
      <c r="AJ14" s="54"/>
      <c r="AK14" s="54"/>
      <c r="AL14" s="54"/>
    </row>
    <row r="15" spans="1:38" s="61" customFormat="1" ht="18.75" customHeight="1">
      <c r="A15" s="62" t="s">
        <v>31</v>
      </c>
      <c r="B15" s="63"/>
      <c r="C15" s="45"/>
      <c r="D15" s="56"/>
      <c r="E15" s="57">
        <f t="shared" si="1"/>
        <v>7471</v>
      </c>
      <c r="F15" s="57">
        <f t="shared" si="1"/>
        <v>3863</v>
      </c>
      <c r="G15" s="57">
        <f t="shared" si="1"/>
        <v>3608</v>
      </c>
      <c r="H15" s="57">
        <f t="shared" si="2"/>
        <v>1165</v>
      </c>
      <c r="I15" s="58">
        <v>628</v>
      </c>
      <c r="J15" s="59">
        <v>537</v>
      </c>
      <c r="K15" s="57">
        <f t="shared" si="3"/>
        <v>3504</v>
      </c>
      <c r="L15" s="58">
        <v>1829</v>
      </c>
      <c r="M15" s="59">
        <v>1675</v>
      </c>
      <c r="N15" s="57">
        <f t="shared" si="4"/>
        <v>1854</v>
      </c>
      <c r="O15" s="58">
        <v>1026</v>
      </c>
      <c r="P15" s="58">
        <v>828</v>
      </c>
      <c r="Q15" s="57">
        <f t="shared" si="5"/>
        <v>948</v>
      </c>
      <c r="R15" s="58">
        <v>380</v>
      </c>
      <c r="S15" s="59">
        <v>568</v>
      </c>
      <c r="T15" s="64" t="s">
        <v>32</v>
      </c>
      <c r="X15" s="52">
        <f t="shared" si="6"/>
        <v>2802</v>
      </c>
      <c r="Y15" s="61">
        <v>7471</v>
      </c>
      <c r="Z15" s="61">
        <v>3863</v>
      </c>
      <c r="AA15" s="61">
        <v>3608</v>
      </c>
      <c r="AB15" s="52">
        <f t="shared" si="0"/>
        <v>7471</v>
      </c>
      <c r="AC15" s="52">
        <f t="shared" si="0"/>
        <v>3863</v>
      </c>
      <c r="AD15" s="52">
        <f t="shared" si="0"/>
        <v>3608</v>
      </c>
      <c r="AF15" s="53">
        <f t="shared" si="7"/>
        <v>0</v>
      </c>
      <c r="AG15" s="53">
        <f t="shared" si="7"/>
        <v>0</v>
      </c>
      <c r="AH15" s="53">
        <f t="shared" si="7"/>
        <v>0</v>
      </c>
      <c r="AJ15" s="54"/>
      <c r="AK15" s="54"/>
      <c r="AL15" s="54"/>
    </row>
    <row r="16" spans="1:38" s="61" customFormat="1" ht="18.75" customHeight="1">
      <c r="A16" s="62" t="s">
        <v>33</v>
      </c>
      <c r="B16" s="45"/>
      <c r="C16" s="45"/>
      <c r="D16" s="56"/>
      <c r="E16" s="57">
        <f t="shared" si="1"/>
        <v>5860</v>
      </c>
      <c r="F16" s="57">
        <f t="shared" si="1"/>
        <v>3022</v>
      </c>
      <c r="G16" s="57">
        <f t="shared" si="1"/>
        <v>2838</v>
      </c>
      <c r="H16" s="57">
        <f t="shared" si="2"/>
        <v>1043</v>
      </c>
      <c r="I16" s="58">
        <v>518</v>
      </c>
      <c r="J16" s="59">
        <v>525</v>
      </c>
      <c r="K16" s="57">
        <f t="shared" si="3"/>
        <v>3131</v>
      </c>
      <c r="L16" s="58">
        <v>1627</v>
      </c>
      <c r="M16" s="59">
        <v>1504</v>
      </c>
      <c r="N16" s="57">
        <f t="shared" si="4"/>
        <v>1160</v>
      </c>
      <c r="O16" s="58">
        <v>633</v>
      </c>
      <c r="P16" s="58">
        <v>527</v>
      </c>
      <c r="Q16" s="57">
        <f t="shared" si="5"/>
        <v>526</v>
      </c>
      <c r="R16" s="58">
        <v>244</v>
      </c>
      <c r="S16" s="59">
        <v>282</v>
      </c>
      <c r="T16" s="64" t="s">
        <v>34</v>
      </c>
      <c r="X16" s="52">
        <f t="shared" si="6"/>
        <v>1686</v>
      </c>
      <c r="Y16" s="61">
        <v>5860</v>
      </c>
      <c r="Z16" s="61">
        <v>3022</v>
      </c>
      <c r="AA16" s="61">
        <v>2838</v>
      </c>
      <c r="AB16" s="52">
        <f t="shared" si="0"/>
        <v>5860</v>
      </c>
      <c r="AC16" s="52">
        <f t="shared" si="0"/>
        <v>3022</v>
      </c>
      <c r="AD16" s="52">
        <f t="shared" si="0"/>
        <v>2838</v>
      </c>
      <c r="AF16" s="53">
        <f t="shared" si="7"/>
        <v>0</v>
      </c>
      <c r="AG16" s="53">
        <f t="shared" si="7"/>
        <v>0</v>
      </c>
      <c r="AH16" s="53">
        <f t="shared" si="7"/>
        <v>0</v>
      </c>
      <c r="AJ16" s="54"/>
      <c r="AK16" s="54"/>
      <c r="AL16" s="54"/>
    </row>
    <row r="17" spans="1:38" s="61" customFormat="1" ht="18.75" customHeight="1">
      <c r="A17" s="62" t="s">
        <v>35</v>
      </c>
      <c r="B17" s="45"/>
      <c r="C17" s="45"/>
      <c r="D17" s="56"/>
      <c r="E17" s="57">
        <f t="shared" si="1"/>
        <v>7667</v>
      </c>
      <c r="F17" s="57">
        <f t="shared" si="1"/>
        <v>3958</v>
      </c>
      <c r="G17" s="57">
        <f t="shared" si="1"/>
        <v>3709</v>
      </c>
      <c r="H17" s="57">
        <f t="shared" si="2"/>
        <v>1089</v>
      </c>
      <c r="I17" s="58">
        <v>552</v>
      </c>
      <c r="J17" s="59">
        <v>537</v>
      </c>
      <c r="K17" s="57">
        <f t="shared" si="3"/>
        <v>3504</v>
      </c>
      <c r="L17" s="58">
        <v>1872</v>
      </c>
      <c r="M17" s="59">
        <v>1632</v>
      </c>
      <c r="N17" s="57">
        <f t="shared" si="4"/>
        <v>1953</v>
      </c>
      <c r="O17" s="58">
        <f>1027+27</f>
        <v>1054</v>
      </c>
      <c r="P17" s="58">
        <v>899</v>
      </c>
      <c r="Q17" s="57">
        <f t="shared" si="5"/>
        <v>1121</v>
      </c>
      <c r="R17" s="58">
        <v>480</v>
      </c>
      <c r="S17" s="59">
        <v>641</v>
      </c>
      <c r="T17" s="64" t="s">
        <v>36</v>
      </c>
      <c r="X17" s="52">
        <f t="shared" si="6"/>
        <v>3074</v>
      </c>
      <c r="Y17" s="61">
        <v>7667</v>
      </c>
      <c r="Z17" s="61">
        <v>3958</v>
      </c>
      <c r="AA17" s="61">
        <v>3709</v>
      </c>
      <c r="AB17" s="52">
        <f t="shared" si="0"/>
        <v>7667</v>
      </c>
      <c r="AC17" s="52">
        <f t="shared" si="0"/>
        <v>3958</v>
      </c>
      <c r="AD17" s="52">
        <f t="shared" si="0"/>
        <v>3709</v>
      </c>
      <c r="AF17" s="53">
        <f t="shared" si="7"/>
        <v>0</v>
      </c>
      <c r="AG17" s="53">
        <f t="shared" si="7"/>
        <v>0</v>
      </c>
      <c r="AH17" s="53">
        <f t="shared" si="7"/>
        <v>0</v>
      </c>
      <c r="AJ17" s="54"/>
      <c r="AK17" s="54"/>
      <c r="AL17" s="54"/>
    </row>
    <row r="18" spans="1:38" s="61" customFormat="1" ht="18.75" customHeight="1">
      <c r="A18" s="62" t="s">
        <v>37</v>
      </c>
      <c r="B18" s="45"/>
      <c r="C18" s="45"/>
      <c r="D18" s="56"/>
      <c r="E18" s="57">
        <f t="shared" si="1"/>
        <v>16229</v>
      </c>
      <c r="F18" s="57">
        <f t="shared" si="1"/>
        <v>8355</v>
      </c>
      <c r="G18" s="57">
        <f t="shared" si="1"/>
        <v>7874</v>
      </c>
      <c r="H18" s="57">
        <f t="shared" si="2"/>
        <v>2762</v>
      </c>
      <c r="I18" s="58">
        <v>1480</v>
      </c>
      <c r="J18" s="59">
        <v>1282</v>
      </c>
      <c r="K18" s="57">
        <f t="shared" si="3"/>
        <v>9070</v>
      </c>
      <c r="L18" s="58">
        <f>3875+809</f>
        <v>4684</v>
      </c>
      <c r="M18" s="59">
        <f>3597+789</f>
        <v>4386</v>
      </c>
      <c r="N18" s="57">
        <f t="shared" si="4"/>
        <v>3140</v>
      </c>
      <c r="O18" s="58">
        <v>1636</v>
      </c>
      <c r="P18" s="58">
        <v>1504</v>
      </c>
      <c r="Q18" s="57">
        <f t="shared" si="5"/>
        <v>1257</v>
      </c>
      <c r="R18" s="58">
        <v>555</v>
      </c>
      <c r="S18" s="59">
        <v>702</v>
      </c>
      <c r="T18" s="64" t="s">
        <v>38</v>
      </c>
      <c r="X18" s="52">
        <f t="shared" si="6"/>
        <v>4397</v>
      </c>
      <c r="Y18" s="61">
        <v>16229</v>
      </c>
      <c r="Z18" s="61">
        <v>8355</v>
      </c>
      <c r="AA18" s="61">
        <v>7874</v>
      </c>
      <c r="AB18" s="52">
        <f t="shared" si="0"/>
        <v>16229</v>
      </c>
      <c r="AC18" s="52">
        <f t="shared" si="0"/>
        <v>8355</v>
      </c>
      <c r="AD18" s="52">
        <f t="shared" si="0"/>
        <v>7874</v>
      </c>
      <c r="AF18" s="53">
        <f t="shared" si="7"/>
        <v>0</v>
      </c>
      <c r="AG18" s="53">
        <f t="shared" si="7"/>
        <v>0</v>
      </c>
      <c r="AH18" s="53">
        <f t="shared" si="7"/>
        <v>0</v>
      </c>
      <c r="AJ18" s="54"/>
      <c r="AK18" s="54"/>
      <c r="AL18" s="54"/>
    </row>
    <row r="19" spans="1:38" s="61" customFormat="1" ht="18.75" customHeight="1">
      <c r="A19" s="62" t="s">
        <v>39</v>
      </c>
      <c r="B19" s="45"/>
      <c r="C19" s="45"/>
      <c r="D19" s="56"/>
      <c r="E19" s="57">
        <f t="shared" si="1"/>
        <v>7276</v>
      </c>
      <c r="F19" s="57">
        <f t="shared" si="1"/>
        <v>3628</v>
      </c>
      <c r="G19" s="57">
        <f t="shared" si="1"/>
        <v>3648</v>
      </c>
      <c r="H19" s="57">
        <f t="shared" si="2"/>
        <v>1191</v>
      </c>
      <c r="I19" s="58">
        <v>591</v>
      </c>
      <c r="J19" s="59">
        <v>600</v>
      </c>
      <c r="K19" s="57">
        <f t="shared" si="3"/>
        <v>3308</v>
      </c>
      <c r="L19" s="58">
        <v>1712</v>
      </c>
      <c r="M19" s="59">
        <v>1596</v>
      </c>
      <c r="N19" s="57">
        <f t="shared" si="4"/>
        <v>1673</v>
      </c>
      <c r="O19" s="58">
        <v>859</v>
      </c>
      <c r="P19" s="58">
        <f>875-61</f>
        <v>814</v>
      </c>
      <c r="Q19" s="57">
        <f t="shared" si="5"/>
        <v>1104</v>
      </c>
      <c r="R19" s="58">
        <v>466</v>
      </c>
      <c r="S19" s="59">
        <v>638</v>
      </c>
      <c r="T19" s="60" t="s">
        <v>40</v>
      </c>
      <c r="X19" s="52">
        <f t="shared" si="6"/>
        <v>2777</v>
      </c>
      <c r="Y19" s="61">
        <v>7276</v>
      </c>
      <c r="Z19" s="61">
        <v>3628</v>
      </c>
      <c r="AA19" s="61">
        <v>3648</v>
      </c>
      <c r="AB19" s="52">
        <f t="shared" si="0"/>
        <v>7276</v>
      </c>
      <c r="AC19" s="52">
        <f t="shared" si="0"/>
        <v>3628</v>
      </c>
      <c r="AD19" s="52">
        <f t="shared" si="0"/>
        <v>3648</v>
      </c>
      <c r="AF19" s="53">
        <f t="shared" si="7"/>
        <v>0</v>
      </c>
      <c r="AG19" s="53">
        <f t="shared" si="7"/>
        <v>0</v>
      </c>
      <c r="AH19" s="53">
        <f t="shared" si="7"/>
        <v>0</v>
      </c>
      <c r="AJ19" s="54"/>
      <c r="AK19" s="54"/>
      <c r="AL19" s="54"/>
    </row>
    <row r="20" spans="1:38" s="61" customFormat="1" ht="18.75" customHeight="1">
      <c r="A20" s="62" t="s">
        <v>41</v>
      </c>
      <c r="B20" s="45"/>
      <c r="C20" s="45"/>
      <c r="D20" s="56"/>
      <c r="E20" s="57">
        <f t="shared" si="1"/>
        <v>18765</v>
      </c>
      <c r="F20" s="57">
        <f t="shared" si="1"/>
        <v>9314</v>
      </c>
      <c r="G20" s="57">
        <f t="shared" si="1"/>
        <v>9451</v>
      </c>
      <c r="H20" s="57">
        <f t="shared" si="2"/>
        <v>3519</v>
      </c>
      <c r="I20" s="58">
        <v>1760</v>
      </c>
      <c r="J20" s="59">
        <v>1759</v>
      </c>
      <c r="K20" s="57">
        <f t="shared" si="3"/>
        <v>9650</v>
      </c>
      <c r="L20" s="58">
        <v>4964</v>
      </c>
      <c r="M20" s="59">
        <v>4686</v>
      </c>
      <c r="N20" s="57">
        <f t="shared" si="4"/>
        <v>3507</v>
      </c>
      <c r="O20" s="58">
        <v>1778</v>
      </c>
      <c r="P20" s="58">
        <v>1729</v>
      </c>
      <c r="Q20" s="57">
        <f t="shared" si="5"/>
        <v>2089</v>
      </c>
      <c r="R20" s="58">
        <v>812</v>
      </c>
      <c r="S20" s="59">
        <v>1277</v>
      </c>
      <c r="T20" s="60" t="s">
        <v>42</v>
      </c>
      <c r="X20" s="52">
        <f t="shared" si="6"/>
        <v>5596</v>
      </c>
      <c r="Y20" s="61">
        <v>18765</v>
      </c>
      <c r="Z20" s="61">
        <v>9314</v>
      </c>
      <c r="AA20" s="61">
        <v>9451</v>
      </c>
      <c r="AB20" s="52">
        <f t="shared" si="0"/>
        <v>18765</v>
      </c>
      <c r="AC20" s="52">
        <f t="shared" si="0"/>
        <v>9314</v>
      </c>
      <c r="AD20" s="52">
        <f t="shared" si="0"/>
        <v>9451</v>
      </c>
      <c r="AF20" s="53">
        <f t="shared" si="7"/>
        <v>0</v>
      </c>
      <c r="AG20" s="53">
        <f t="shared" si="7"/>
        <v>0</v>
      </c>
      <c r="AH20" s="53">
        <f t="shared" si="7"/>
        <v>0</v>
      </c>
      <c r="AJ20" s="54"/>
      <c r="AK20" s="54"/>
      <c r="AL20" s="54"/>
    </row>
    <row r="21" spans="1:38" s="61" customFormat="1" ht="18.75" customHeight="1">
      <c r="A21" s="62" t="s">
        <v>43</v>
      </c>
      <c r="B21" s="45"/>
      <c r="C21" s="45"/>
      <c r="D21" s="56"/>
      <c r="E21" s="57">
        <f t="shared" si="1"/>
        <v>4584</v>
      </c>
      <c r="F21" s="57">
        <f t="shared" si="1"/>
        <v>2378</v>
      </c>
      <c r="G21" s="57">
        <f t="shared" si="1"/>
        <v>2206</v>
      </c>
      <c r="H21" s="57">
        <f t="shared" si="2"/>
        <v>691</v>
      </c>
      <c r="I21" s="58">
        <v>348</v>
      </c>
      <c r="J21" s="59">
        <v>343</v>
      </c>
      <c r="K21" s="57">
        <f t="shared" si="3"/>
        <v>2368</v>
      </c>
      <c r="L21" s="58">
        <v>1235</v>
      </c>
      <c r="M21" s="59">
        <v>1133</v>
      </c>
      <c r="N21" s="57">
        <f t="shared" si="4"/>
        <v>1019</v>
      </c>
      <c r="O21" s="58">
        <v>581</v>
      </c>
      <c r="P21" s="58">
        <f>479-41</f>
        <v>438</v>
      </c>
      <c r="Q21" s="57">
        <f t="shared" si="5"/>
        <v>506</v>
      </c>
      <c r="R21" s="58">
        <v>214</v>
      </c>
      <c r="S21" s="59">
        <v>292</v>
      </c>
      <c r="T21" s="60" t="s">
        <v>44</v>
      </c>
      <c r="X21" s="52">
        <f t="shared" si="6"/>
        <v>1525</v>
      </c>
      <c r="Y21" s="61">
        <v>4584</v>
      </c>
      <c r="Z21" s="61">
        <v>2378</v>
      </c>
      <c r="AA21" s="61">
        <v>2206</v>
      </c>
      <c r="AB21" s="52">
        <f t="shared" si="0"/>
        <v>4584</v>
      </c>
      <c r="AC21" s="52">
        <f t="shared" si="0"/>
        <v>2378</v>
      </c>
      <c r="AD21" s="52">
        <f t="shared" si="0"/>
        <v>2206</v>
      </c>
      <c r="AF21" s="53">
        <f t="shared" si="7"/>
        <v>0</v>
      </c>
      <c r="AG21" s="53">
        <f t="shared" si="7"/>
        <v>0</v>
      </c>
      <c r="AH21" s="53">
        <f t="shared" si="7"/>
        <v>0</v>
      </c>
      <c r="AJ21" s="54"/>
      <c r="AK21" s="54"/>
      <c r="AL21" s="54"/>
    </row>
    <row r="22" spans="1:38" s="1" customFormat="1" ht="5.25" customHeight="1">
      <c r="A22" s="65"/>
      <c r="B22" s="65"/>
      <c r="C22" s="65"/>
      <c r="D22" s="66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5"/>
    </row>
    <row r="23" spans="1:38" s="1" customFormat="1">
      <c r="A23" s="68"/>
      <c r="B23" s="69" t="s">
        <v>45</v>
      </c>
      <c r="C23" s="69"/>
      <c r="D23" s="69"/>
      <c r="E23" s="69"/>
      <c r="F23" s="69"/>
      <c r="G23" s="69"/>
      <c r="H23" s="70"/>
      <c r="I23" s="70"/>
      <c r="J23" s="68"/>
      <c r="K23" s="69" t="s">
        <v>46</v>
      </c>
      <c r="L23" s="69"/>
      <c r="M23" s="69"/>
      <c r="N23" s="69"/>
      <c r="O23" s="69"/>
      <c r="P23" s="70"/>
      <c r="Q23" s="68"/>
      <c r="R23" s="68"/>
      <c r="S23" s="68"/>
      <c r="T23" s="68"/>
    </row>
    <row r="24" spans="1:38">
      <c r="A24" s="39"/>
      <c r="B24" s="69" t="s">
        <v>47</v>
      </c>
      <c r="C24" s="69"/>
      <c r="D24" s="69"/>
      <c r="E24" s="69"/>
      <c r="F24" s="69"/>
      <c r="G24" s="69"/>
      <c r="J24" s="39"/>
      <c r="K24" s="69" t="s">
        <v>48</v>
      </c>
      <c r="L24" s="69"/>
    </row>
    <row r="25" spans="1:38" s="13" customFormat="1" ht="17.100000000000001" customHeight="1">
      <c r="A25" s="13" t="s">
        <v>49</v>
      </c>
      <c r="B25" s="69" t="s">
        <v>50</v>
      </c>
      <c r="C25" s="69"/>
      <c r="D25" s="69"/>
      <c r="E25" s="69"/>
      <c r="F25" s="69"/>
      <c r="G25" s="69"/>
      <c r="H25" s="71"/>
      <c r="I25" s="69"/>
      <c r="K25" s="69" t="s">
        <v>51</v>
      </c>
      <c r="L25" s="71"/>
      <c r="M25" s="71"/>
      <c r="N25" s="71"/>
      <c r="O25" s="71"/>
      <c r="P25" s="71"/>
      <c r="Q25" s="70"/>
      <c r="R25" s="70"/>
    </row>
    <row r="26" spans="1:38" s="13" customFormat="1" ht="16.899999999999999" customHeight="1">
      <c r="A26" s="13" t="s">
        <v>52</v>
      </c>
      <c r="B26" s="69" t="s">
        <v>53</v>
      </c>
      <c r="C26" s="40"/>
      <c r="D26" s="40"/>
      <c r="E26" s="40"/>
      <c r="F26" s="40"/>
      <c r="G26" s="40"/>
      <c r="H26" s="40"/>
      <c r="I26" s="40"/>
      <c r="K26" s="69" t="s">
        <v>54</v>
      </c>
      <c r="L26" s="40"/>
      <c r="M26" s="40"/>
      <c r="N26" s="40"/>
      <c r="O26" s="40"/>
      <c r="P26" s="40"/>
      <c r="Q26" s="71"/>
      <c r="R26" s="71"/>
    </row>
    <row r="27" spans="1:38" ht="16.899999999999999" customHeight="1">
      <c r="B27" s="69"/>
      <c r="C27" s="69"/>
      <c r="D27" s="69"/>
      <c r="E27" s="69"/>
      <c r="F27" s="69"/>
      <c r="G27" s="69"/>
      <c r="I27" s="69"/>
      <c r="J27" s="13"/>
      <c r="K27" s="69"/>
    </row>
    <row r="29" spans="1:38" s="70" customFormat="1" ht="17.25">
      <c r="E29" s="72">
        <f>H29+K29+N29+Q29</f>
        <v>117277</v>
      </c>
      <c r="F29" s="72">
        <f>I29+L29+O29+R29</f>
        <v>58529</v>
      </c>
      <c r="G29" s="72">
        <f>J29+M29+P29+S29</f>
        <v>58748</v>
      </c>
      <c r="H29" s="73">
        <v>20103</v>
      </c>
      <c r="I29" s="74">
        <v>10351</v>
      </c>
      <c r="J29" s="74">
        <v>9752</v>
      </c>
      <c r="K29" s="75">
        <v>57123</v>
      </c>
      <c r="L29" s="75">
        <v>29357</v>
      </c>
      <c r="M29" s="75">
        <v>27766</v>
      </c>
      <c r="N29" s="76">
        <v>26374</v>
      </c>
      <c r="O29" s="76">
        <v>13369</v>
      </c>
      <c r="P29" s="76">
        <v>13005</v>
      </c>
      <c r="Q29" s="77">
        <v>13677</v>
      </c>
      <c r="R29" s="77">
        <v>5452</v>
      </c>
      <c r="S29" s="77">
        <v>8225</v>
      </c>
    </row>
    <row r="31" spans="1:38" s="13" customFormat="1" ht="18.75">
      <c r="E31" s="78">
        <f>E11</f>
        <v>117277</v>
      </c>
      <c r="F31" s="78">
        <f t="shared" ref="F31:S31" si="8">F11</f>
        <v>58529</v>
      </c>
      <c r="G31" s="78">
        <f t="shared" si="8"/>
        <v>58748</v>
      </c>
      <c r="H31" s="78">
        <f t="shared" si="8"/>
        <v>20103</v>
      </c>
      <c r="I31" s="78">
        <f t="shared" si="8"/>
        <v>10351</v>
      </c>
      <c r="J31" s="78">
        <f t="shared" si="8"/>
        <v>9752</v>
      </c>
      <c r="K31" s="78">
        <f t="shared" si="8"/>
        <v>57123</v>
      </c>
      <c r="L31" s="78">
        <f t="shared" si="8"/>
        <v>29357</v>
      </c>
      <c r="M31" s="78">
        <f t="shared" si="8"/>
        <v>27766</v>
      </c>
      <c r="N31" s="78">
        <f t="shared" si="8"/>
        <v>26374</v>
      </c>
      <c r="O31" s="78">
        <f t="shared" si="8"/>
        <v>13369</v>
      </c>
      <c r="P31" s="78">
        <f t="shared" si="8"/>
        <v>13005</v>
      </c>
      <c r="Q31" s="78">
        <f t="shared" si="8"/>
        <v>13677</v>
      </c>
      <c r="R31" s="78">
        <f t="shared" si="8"/>
        <v>5452</v>
      </c>
      <c r="S31" s="78">
        <f t="shared" si="8"/>
        <v>8225</v>
      </c>
    </row>
    <row r="33" spans="1:25">
      <c r="C33" s="71" t="s">
        <v>23</v>
      </c>
      <c r="E33" s="79">
        <f>E29-E31</f>
        <v>0</v>
      </c>
      <c r="F33" s="79">
        <f t="shared" ref="F33:S33" si="9">F29-F31</f>
        <v>0</v>
      </c>
      <c r="G33" s="79">
        <f t="shared" si="9"/>
        <v>0</v>
      </c>
      <c r="H33" s="80">
        <f t="shared" si="9"/>
        <v>0</v>
      </c>
      <c r="I33" s="80">
        <f t="shared" si="9"/>
        <v>0</v>
      </c>
      <c r="J33" s="80">
        <f t="shared" si="9"/>
        <v>0</v>
      </c>
      <c r="K33" s="81">
        <f t="shared" si="9"/>
        <v>0</v>
      </c>
      <c r="L33" s="81">
        <f t="shared" si="9"/>
        <v>0</v>
      </c>
      <c r="M33" s="81">
        <f t="shared" si="9"/>
        <v>0</v>
      </c>
      <c r="N33" s="82">
        <f t="shared" si="9"/>
        <v>0</v>
      </c>
      <c r="O33" s="82">
        <f t="shared" si="9"/>
        <v>0</v>
      </c>
      <c r="P33" s="82">
        <f t="shared" si="9"/>
        <v>0</v>
      </c>
      <c r="Q33" s="83">
        <f t="shared" si="9"/>
        <v>0</v>
      </c>
      <c r="R33" s="83">
        <f t="shared" si="9"/>
        <v>0</v>
      </c>
      <c r="S33" s="83">
        <f t="shared" si="9"/>
        <v>0</v>
      </c>
    </row>
    <row r="34" spans="1:25" ht="25.15" customHeight="1">
      <c r="N34" s="84">
        <f>N33-N35</f>
        <v>-1201</v>
      </c>
      <c r="O34" s="84">
        <f>O33-O35</f>
        <v>-703</v>
      </c>
      <c r="P34" s="84">
        <f>P33-P35</f>
        <v>-498</v>
      </c>
    </row>
    <row r="35" spans="1:25">
      <c r="A35" s="85" t="s">
        <v>24</v>
      </c>
      <c r="B35" s="85"/>
      <c r="C35" s="85"/>
      <c r="D35" s="86"/>
      <c r="E35" s="71">
        <v>4871</v>
      </c>
      <c r="F35" s="71">
        <v>2590</v>
      </c>
      <c r="G35" s="71">
        <v>2281</v>
      </c>
      <c r="H35" s="71">
        <f t="shared" ref="H35:N35" si="10">SUM(H36:H45)</f>
        <v>1128</v>
      </c>
      <c r="I35" s="71">
        <f t="shared" si="10"/>
        <v>586</v>
      </c>
      <c r="J35" s="71">
        <f t="shared" si="10"/>
        <v>542</v>
      </c>
      <c r="K35" s="87">
        <f t="shared" si="10"/>
        <v>2619</v>
      </c>
      <c r="L35" s="87">
        <f t="shared" si="10"/>
        <v>1332</v>
      </c>
      <c r="M35" s="87">
        <f t="shared" si="10"/>
        <v>1287</v>
      </c>
      <c r="N35" s="88">
        <f t="shared" si="10"/>
        <v>1201</v>
      </c>
      <c r="O35" s="88">
        <v>703</v>
      </c>
      <c r="P35" s="88">
        <f>SUM(P36:P45)</f>
        <v>498</v>
      </c>
      <c r="Q35" s="71">
        <f>SUM(Q36:Q45)</f>
        <v>-77</v>
      </c>
      <c r="R35" s="71">
        <f>SUM(R36:R45)</f>
        <v>-31</v>
      </c>
      <c r="S35" s="71">
        <f>SUM(S36:S45)</f>
        <v>-46</v>
      </c>
      <c r="T35" s="84">
        <f>H35+K35+N35+Q35</f>
        <v>4871</v>
      </c>
      <c r="U35" s="84">
        <f>I35+L35+O35+R35</f>
        <v>2590</v>
      </c>
      <c r="V35" s="84"/>
      <c r="W35" s="84"/>
      <c r="X35" s="84"/>
      <c r="Y35" s="84">
        <f>J35+M35+P35+S35</f>
        <v>2281</v>
      </c>
    </row>
    <row r="36" spans="1:25" s="92" customFormat="1">
      <c r="A36" s="89" t="s">
        <v>25</v>
      </c>
      <c r="B36" s="90"/>
      <c r="C36" s="90"/>
      <c r="D36" s="91"/>
      <c r="E36" s="92">
        <v>3460</v>
      </c>
      <c r="F36" s="92">
        <v>1816</v>
      </c>
      <c r="G36" s="92">
        <v>1644</v>
      </c>
      <c r="H36" s="92">
        <v>1128</v>
      </c>
      <c r="I36" s="92">
        <v>586</v>
      </c>
      <c r="J36" s="92">
        <v>542</v>
      </c>
      <c r="K36" s="93">
        <f>M36+L36</f>
        <v>1021</v>
      </c>
      <c r="L36" s="93">
        <v>523</v>
      </c>
      <c r="M36" s="93">
        <v>498</v>
      </c>
      <c r="N36" s="92">
        <f>1201+110</f>
        <v>1311</v>
      </c>
      <c r="O36" s="92">
        <v>703</v>
      </c>
      <c r="P36" s="92">
        <f>498+137-31</f>
        <v>604</v>
      </c>
      <c r="T36" s="84">
        <f t="shared" ref="T36:U45" si="11">H36+K36+N36+Q36</f>
        <v>3460</v>
      </c>
      <c r="U36" s="84">
        <f t="shared" si="11"/>
        <v>1812</v>
      </c>
      <c r="V36" s="84"/>
      <c r="W36" s="84"/>
      <c r="X36" s="84"/>
      <c r="Y36" s="84">
        <f t="shared" ref="Y36:Y45" si="12">J36+M36+P36+S36</f>
        <v>1644</v>
      </c>
    </row>
    <row r="37" spans="1:25" s="98" customFormat="1">
      <c r="A37" s="94" t="s">
        <v>27</v>
      </c>
      <c r="B37" s="95"/>
      <c r="C37" s="96"/>
      <c r="D37" s="97"/>
      <c r="E37" s="98">
        <v>-62</v>
      </c>
      <c r="F37" s="98">
        <v>-62</v>
      </c>
      <c r="G37" s="98">
        <v>0</v>
      </c>
      <c r="N37" s="98">
        <v>-31</v>
      </c>
      <c r="O37" s="98">
        <v>-31</v>
      </c>
      <c r="Q37" s="98">
        <v>-31</v>
      </c>
      <c r="R37" s="98">
        <v>-31</v>
      </c>
      <c r="T37" s="84">
        <f t="shared" si="11"/>
        <v>-62</v>
      </c>
      <c r="U37" s="84">
        <f t="shared" si="11"/>
        <v>-62</v>
      </c>
      <c r="V37" s="84"/>
      <c r="W37" s="84"/>
      <c r="X37" s="84"/>
      <c r="Y37" s="84">
        <f t="shared" si="12"/>
        <v>0</v>
      </c>
    </row>
    <row r="38" spans="1:25" s="103" customFormat="1">
      <c r="A38" s="99" t="s">
        <v>29</v>
      </c>
      <c r="B38" s="100"/>
      <c r="C38" s="101"/>
      <c r="D38" s="102"/>
      <c r="E38" s="103">
        <v>-50</v>
      </c>
      <c r="F38" s="103">
        <v>0</v>
      </c>
      <c r="G38" s="103">
        <v>-50</v>
      </c>
      <c r="N38" s="103">
        <v>-4</v>
      </c>
      <c r="P38" s="103">
        <v>-4</v>
      </c>
      <c r="Q38" s="98">
        <v>-46</v>
      </c>
      <c r="S38" s="103">
        <v>-46</v>
      </c>
      <c r="T38" s="84">
        <f t="shared" si="11"/>
        <v>-50</v>
      </c>
      <c r="U38" s="84">
        <f t="shared" si="11"/>
        <v>0</v>
      </c>
      <c r="V38" s="84"/>
      <c r="W38" s="84"/>
      <c r="X38" s="84"/>
      <c r="Y38" s="84">
        <f t="shared" si="12"/>
        <v>-50</v>
      </c>
    </row>
    <row r="39" spans="1:25">
      <c r="A39" s="69" t="s">
        <v>31</v>
      </c>
      <c r="B39" s="104"/>
      <c r="C39" s="39"/>
      <c r="D39" s="105"/>
      <c r="E39" s="71">
        <v>0</v>
      </c>
      <c r="F39" s="71">
        <v>0</v>
      </c>
      <c r="G39" s="71">
        <v>0</v>
      </c>
      <c r="T39" s="84">
        <f t="shared" si="11"/>
        <v>0</v>
      </c>
      <c r="U39" s="84">
        <f t="shared" si="11"/>
        <v>0</v>
      </c>
      <c r="V39" s="84"/>
      <c r="W39" s="84"/>
      <c r="X39" s="84"/>
      <c r="Y39" s="84">
        <f t="shared" si="12"/>
        <v>0</v>
      </c>
    </row>
    <row r="40" spans="1:25">
      <c r="A40" s="69" t="s">
        <v>33</v>
      </c>
      <c r="B40" s="39"/>
      <c r="C40" s="39"/>
      <c r="D40" s="105"/>
      <c r="E40" s="71">
        <v>0</v>
      </c>
      <c r="F40" s="71">
        <v>0</v>
      </c>
      <c r="G40" s="71">
        <v>0</v>
      </c>
      <c r="T40" s="84">
        <f t="shared" si="11"/>
        <v>0</v>
      </c>
      <c r="U40" s="84">
        <f t="shared" si="11"/>
        <v>0</v>
      </c>
      <c r="V40" s="84"/>
      <c r="W40" s="84"/>
      <c r="X40" s="84"/>
      <c r="Y40" s="84">
        <f t="shared" si="12"/>
        <v>0</v>
      </c>
    </row>
    <row r="41" spans="1:25" s="103" customFormat="1">
      <c r="A41" s="99" t="s">
        <v>35</v>
      </c>
      <c r="B41" s="101"/>
      <c r="C41" s="101"/>
      <c r="D41" s="102"/>
      <c r="E41" s="103">
        <v>27</v>
      </c>
      <c r="F41" s="103">
        <v>27</v>
      </c>
      <c r="G41" s="103">
        <v>0</v>
      </c>
      <c r="N41" s="103">
        <v>27</v>
      </c>
      <c r="O41" s="103">
        <v>27</v>
      </c>
      <c r="T41" s="84">
        <f t="shared" si="11"/>
        <v>27</v>
      </c>
      <c r="U41" s="84">
        <f t="shared" si="11"/>
        <v>27</v>
      </c>
      <c r="V41" s="84"/>
      <c r="W41" s="84"/>
      <c r="X41" s="84"/>
      <c r="Y41" s="84">
        <f t="shared" si="12"/>
        <v>0</v>
      </c>
    </row>
    <row r="42" spans="1:25" s="98" customFormat="1">
      <c r="A42" s="94" t="s">
        <v>37</v>
      </c>
      <c r="B42" s="96"/>
      <c r="C42" s="96"/>
      <c r="D42" s="97"/>
      <c r="E42" s="98">
        <v>1598</v>
      </c>
      <c r="F42" s="98">
        <v>809</v>
      </c>
      <c r="G42" s="98">
        <v>789</v>
      </c>
      <c r="K42" s="98">
        <v>1598</v>
      </c>
      <c r="L42" s="98">
        <v>809</v>
      </c>
      <c r="M42" s="98">
        <v>789</v>
      </c>
      <c r="T42" s="84">
        <f t="shared" si="11"/>
        <v>1598</v>
      </c>
      <c r="U42" s="84">
        <f t="shared" si="11"/>
        <v>809</v>
      </c>
      <c r="V42" s="84"/>
      <c r="W42" s="84"/>
      <c r="X42" s="84"/>
      <c r="Y42" s="84">
        <f t="shared" si="12"/>
        <v>789</v>
      </c>
    </row>
    <row r="43" spans="1:25" s="109" customFormat="1">
      <c r="A43" s="106" t="s">
        <v>39</v>
      </c>
      <c r="B43" s="107"/>
      <c r="C43" s="107"/>
      <c r="D43" s="108"/>
      <c r="E43" s="109">
        <v>-61</v>
      </c>
      <c r="F43" s="109">
        <v>0</v>
      </c>
      <c r="G43" s="109">
        <v>-61</v>
      </c>
      <c r="N43" s="109">
        <v>-61</v>
      </c>
      <c r="P43" s="109">
        <v>-61</v>
      </c>
      <c r="T43" s="110">
        <f t="shared" si="11"/>
        <v>-61</v>
      </c>
      <c r="U43" s="110">
        <f t="shared" si="11"/>
        <v>0</v>
      </c>
      <c r="V43" s="110"/>
      <c r="W43" s="110"/>
      <c r="X43" s="110"/>
      <c r="Y43" s="110">
        <f t="shared" si="12"/>
        <v>-61</v>
      </c>
    </row>
    <row r="44" spans="1:25">
      <c r="A44" s="69" t="s">
        <v>41</v>
      </c>
      <c r="B44" s="39"/>
      <c r="C44" s="39"/>
      <c r="D44" s="105"/>
      <c r="E44" s="71">
        <v>0</v>
      </c>
      <c r="F44" s="71">
        <v>0</v>
      </c>
      <c r="G44" s="71">
        <v>0</v>
      </c>
      <c r="T44" s="84">
        <f t="shared" si="11"/>
        <v>0</v>
      </c>
      <c r="U44" s="84">
        <f t="shared" si="11"/>
        <v>0</v>
      </c>
      <c r="V44" s="84"/>
      <c r="W44" s="84"/>
      <c r="X44" s="84"/>
      <c r="Y44" s="84">
        <f t="shared" si="12"/>
        <v>0</v>
      </c>
    </row>
    <row r="45" spans="1:25" s="109" customFormat="1">
      <c r="A45" s="106" t="s">
        <v>43</v>
      </c>
      <c r="B45" s="107"/>
      <c r="C45" s="107"/>
      <c r="D45" s="108"/>
      <c r="E45" s="109">
        <v>-41</v>
      </c>
      <c r="F45" s="109">
        <v>0</v>
      </c>
      <c r="G45" s="109">
        <v>-41</v>
      </c>
      <c r="N45" s="109">
        <v>-41</v>
      </c>
      <c r="P45" s="109">
        <v>-41</v>
      </c>
      <c r="T45" s="110">
        <f t="shared" si="11"/>
        <v>-41</v>
      </c>
      <c r="U45" s="110">
        <f t="shared" si="11"/>
        <v>0</v>
      </c>
      <c r="V45" s="110"/>
      <c r="W45" s="110"/>
      <c r="X45" s="110"/>
      <c r="Y45" s="110">
        <f t="shared" si="12"/>
        <v>-41</v>
      </c>
    </row>
    <row r="47" spans="1:25">
      <c r="A47" s="71" t="s">
        <v>25</v>
      </c>
      <c r="E47" s="71">
        <v>3460</v>
      </c>
      <c r="F47" s="71">
        <v>1816</v>
      </c>
      <c r="G47" s="71">
        <v>1644</v>
      </c>
      <c r="H47" s="71">
        <v>1128</v>
      </c>
      <c r="I47" s="71">
        <v>586</v>
      </c>
      <c r="J47" s="71">
        <v>542</v>
      </c>
      <c r="K47" s="71">
        <v>1021</v>
      </c>
      <c r="L47" s="71">
        <v>523</v>
      </c>
      <c r="M47" s="71">
        <v>498</v>
      </c>
      <c r="N47" s="88">
        <v>1311</v>
      </c>
      <c r="O47" s="88">
        <v>703</v>
      </c>
      <c r="P47" s="88">
        <v>604</v>
      </c>
    </row>
    <row r="48" spans="1:25">
      <c r="A48" s="71" t="s">
        <v>27</v>
      </c>
      <c r="E48" s="71">
        <v>-62</v>
      </c>
      <c r="F48" s="71">
        <v>-62</v>
      </c>
      <c r="G48" s="71">
        <v>0</v>
      </c>
      <c r="N48" s="103">
        <v>-31</v>
      </c>
      <c r="O48" s="103">
        <v>-31</v>
      </c>
      <c r="P48" s="103"/>
      <c r="Q48" s="111">
        <v>-31</v>
      </c>
      <c r="R48" s="111">
        <v>-31</v>
      </c>
      <c r="S48" s="111"/>
    </row>
    <row r="49" spans="1:19">
      <c r="A49" s="71" t="s">
        <v>29</v>
      </c>
      <c r="E49" s="71">
        <v>-50</v>
      </c>
      <c r="F49" s="71">
        <v>0</v>
      </c>
      <c r="G49" s="71">
        <v>-50</v>
      </c>
      <c r="N49" s="111">
        <v>-4</v>
      </c>
      <c r="O49" s="111"/>
      <c r="P49" s="111">
        <v>-4</v>
      </c>
      <c r="Q49" s="111">
        <v>-46</v>
      </c>
      <c r="R49" s="111"/>
      <c r="S49" s="111">
        <v>-46</v>
      </c>
    </row>
    <row r="50" spans="1:19">
      <c r="A50" s="71" t="s">
        <v>31</v>
      </c>
      <c r="E50" s="71">
        <v>0</v>
      </c>
      <c r="F50" s="71">
        <v>0</v>
      </c>
      <c r="G50" s="71">
        <v>0</v>
      </c>
    </row>
    <row r="51" spans="1:19">
      <c r="A51" s="71" t="s">
        <v>33</v>
      </c>
      <c r="E51" s="71">
        <v>0</v>
      </c>
      <c r="F51" s="71">
        <v>0</v>
      </c>
      <c r="G51" s="71">
        <v>0</v>
      </c>
    </row>
    <row r="52" spans="1:19">
      <c r="A52" s="71" t="s">
        <v>35</v>
      </c>
      <c r="E52" s="71">
        <v>27</v>
      </c>
      <c r="F52" s="71">
        <v>27</v>
      </c>
      <c r="G52" s="71">
        <v>0</v>
      </c>
      <c r="N52" s="111">
        <v>27</v>
      </c>
      <c r="O52" s="111">
        <v>27</v>
      </c>
      <c r="P52" s="111"/>
    </row>
    <row r="53" spans="1:19">
      <c r="A53" s="71" t="s">
        <v>37</v>
      </c>
      <c r="E53" s="71">
        <v>1598</v>
      </c>
      <c r="F53" s="71">
        <v>809</v>
      </c>
      <c r="G53" s="71">
        <v>789</v>
      </c>
      <c r="K53" s="71">
        <v>1598</v>
      </c>
      <c r="L53" s="71">
        <v>809</v>
      </c>
      <c r="M53" s="71">
        <v>789</v>
      </c>
    </row>
    <row r="54" spans="1:19">
      <c r="A54" s="71" t="s">
        <v>39</v>
      </c>
      <c r="E54" s="71">
        <v>-61</v>
      </c>
      <c r="F54" s="71">
        <v>0</v>
      </c>
      <c r="G54" s="71">
        <v>-61</v>
      </c>
      <c r="N54" s="111">
        <v>-61</v>
      </c>
      <c r="O54" s="111"/>
      <c r="P54" s="111">
        <v>-61</v>
      </c>
    </row>
    <row r="55" spans="1:19">
      <c r="A55" s="71" t="s">
        <v>41</v>
      </c>
      <c r="E55" s="71">
        <v>0</v>
      </c>
      <c r="F55" s="71">
        <v>0</v>
      </c>
      <c r="G55" s="71">
        <v>0</v>
      </c>
    </row>
    <row r="56" spans="1:19">
      <c r="A56" s="71" t="s">
        <v>43</v>
      </c>
      <c r="E56" s="71">
        <v>-41</v>
      </c>
      <c r="F56" s="71">
        <v>0</v>
      </c>
      <c r="G56" s="71">
        <v>-41</v>
      </c>
      <c r="N56" s="111">
        <v>-41</v>
      </c>
      <c r="O56" s="111"/>
      <c r="P56" s="111">
        <v>-41</v>
      </c>
    </row>
    <row r="61" spans="1:19" ht="19.899999999999999" customHeight="1"/>
    <row r="62" spans="1:19" ht="24">
      <c r="D62" s="71" t="s">
        <v>55</v>
      </c>
      <c r="E62" s="112">
        <f t="shared" ref="E62:R62" si="13">SUM(E63:E72)</f>
        <v>15829</v>
      </c>
      <c r="F62" s="112">
        <f t="shared" si="13"/>
        <v>7977</v>
      </c>
      <c r="G62" s="112">
        <f t="shared" si="13"/>
        <v>7852</v>
      </c>
      <c r="H62" s="112">
        <f t="shared" si="13"/>
        <v>4849</v>
      </c>
      <c r="I62" s="112">
        <f t="shared" si="13"/>
        <v>2447</v>
      </c>
      <c r="J62" s="112">
        <f t="shared" si="13"/>
        <v>2402</v>
      </c>
      <c r="K62" s="112">
        <f t="shared" si="13"/>
        <v>10153</v>
      </c>
      <c r="L62" s="112">
        <f t="shared" si="13"/>
        <v>5059</v>
      </c>
      <c r="M62" s="112">
        <f t="shared" si="13"/>
        <v>5094</v>
      </c>
      <c r="N62" s="112">
        <f t="shared" si="13"/>
        <v>768</v>
      </c>
      <c r="O62" s="112">
        <f t="shared" si="13"/>
        <v>449</v>
      </c>
      <c r="P62" s="112">
        <f>SUM(P63:P72)</f>
        <v>319</v>
      </c>
      <c r="Q62" s="112">
        <f t="shared" si="13"/>
        <v>59</v>
      </c>
      <c r="R62" s="112">
        <f t="shared" si="13"/>
        <v>22</v>
      </c>
      <c r="S62" s="112">
        <f>SUM(S63:S72)</f>
        <v>37</v>
      </c>
    </row>
    <row r="63" spans="1:19" ht="24">
      <c r="E63" s="113">
        <f>SUM(F63:G63)</f>
        <v>3879</v>
      </c>
      <c r="F63" s="114">
        <f>SUM(I63+L63+O63+R63)</f>
        <v>1959</v>
      </c>
      <c r="G63" s="114">
        <f>SUM(J63+M63+P63+S63)</f>
        <v>1920</v>
      </c>
      <c r="H63" s="115">
        <f>SUM(I63:J63)</f>
        <v>1373</v>
      </c>
      <c r="I63" s="114">
        <v>698</v>
      </c>
      <c r="J63" s="114">
        <v>675</v>
      </c>
      <c r="K63" s="115">
        <f>SUM(L63:M63)</f>
        <v>2242</v>
      </c>
      <c r="L63" s="114">
        <v>1116</v>
      </c>
      <c r="M63" s="114">
        <v>1126</v>
      </c>
      <c r="N63" s="115">
        <f>SUM(O63:P63)</f>
        <v>205</v>
      </c>
      <c r="O63" s="114">
        <v>123</v>
      </c>
      <c r="P63" s="114">
        <v>82</v>
      </c>
      <c r="Q63" s="115">
        <f>SUM(R63:S63)</f>
        <v>59</v>
      </c>
      <c r="R63" s="114">
        <v>22</v>
      </c>
      <c r="S63" s="114">
        <v>37</v>
      </c>
    </row>
    <row r="64" spans="1:19" ht="24">
      <c r="E64" s="113">
        <f t="shared" ref="E64:E72" si="14">SUM(F64:G64)</f>
        <v>1450</v>
      </c>
      <c r="F64" s="114">
        <f t="shared" ref="F64:G72" si="15">SUM(I64+L64+O64+R64)</f>
        <v>726</v>
      </c>
      <c r="G64" s="114">
        <f t="shared" si="15"/>
        <v>724</v>
      </c>
      <c r="H64" s="115">
        <f t="shared" ref="H64:H72" si="16">SUM(I64:J64)</f>
        <v>455</v>
      </c>
      <c r="I64" s="114">
        <v>238</v>
      </c>
      <c r="J64" s="114">
        <v>217</v>
      </c>
      <c r="K64" s="115">
        <f t="shared" ref="K64:K72" si="17">SUM(L64:M64)</f>
        <v>995</v>
      </c>
      <c r="L64" s="114">
        <v>488</v>
      </c>
      <c r="M64" s="114">
        <v>507</v>
      </c>
      <c r="N64" s="115">
        <f t="shared" ref="N64:N72" si="18">SUM(O64:P64)</f>
        <v>0</v>
      </c>
      <c r="O64" s="114">
        <v>0</v>
      </c>
      <c r="P64" s="114">
        <v>0</v>
      </c>
      <c r="Q64" s="115">
        <f t="shared" ref="Q64:Q72" si="19">SUM(R64:S64)</f>
        <v>0</v>
      </c>
      <c r="R64" s="114"/>
      <c r="S64" s="114"/>
    </row>
    <row r="65" spans="4:19" ht="24">
      <c r="E65" s="113">
        <f t="shared" si="14"/>
        <v>992</v>
      </c>
      <c r="F65" s="114">
        <f t="shared" si="15"/>
        <v>506</v>
      </c>
      <c r="G65" s="114">
        <f t="shared" si="15"/>
        <v>486</v>
      </c>
      <c r="H65" s="115">
        <f t="shared" si="16"/>
        <v>394</v>
      </c>
      <c r="I65" s="114">
        <v>209</v>
      </c>
      <c r="J65" s="114">
        <v>185</v>
      </c>
      <c r="K65" s="115">
        <f t="shared" si="17"/>
        <v>598</v>
      </c>
      <c r="L65" s="114">
        <v>297</v>
      </c>
      <c r="M65" s="114">
        <v>301</v>
      </c>
      <c r="N65" s="115">
        <f t="shared" si="18"/>
        <v>0</v>
      </c>
      <c r="O65" s="114">
        <v>0</v>
      </c>
      <c r="P65" s="114">
        <v>0</v>
      </c>
      <c r="Q65" s="115">
        <f t="shared" si="19"/>
        <v>0</v>
      </c>
      <c r="R65" s="114"/>
      <c r="S65" s="114"/>
    </row>
    <row r="66" spans="4:19" ht="24">
      <c r="E66" s="113">
        <f t="shared" si="14"/>
        <v>160</v>
      </c>
      <c r="F66" s="114">
        <f t="shared" si="15"/>
        <v>77</v>
      </c>
      <c r="G66" s="114">
        <f t="shared" si="15"/>
        <v>83</v>
      </c>
      <c r="H66" s="115">
        <f t="shared" si="16"/>
        <v>48</v>
      </c>
      <c r="I66" s="114">
        <v>27</v>
      </c>
      <c r="J66" s="114">
        <v>21</v>
      </c>
      <c r="K66" s="115">
        <f t="shared" si="17"/>
        <v>112</v>
      </c>
      <c r="L66" s="114">
        <v>50</v>
      </c>
      <c r="M66" s="114">
        <v>62</v>
      </c>
      <c r="N66" s="115">
        <f t="shared" si="18"/>
        <v>0</v>
      </c>
      <c r="O66" s="114">
        <v>0</v>
      </c>
      <c r="P66" s="114">
        <v>0</v>
      </c>
      <c r="Q66" s="115">
        <f t="shared" si="19"/>
        <v>0</v>
      </c>
      <c r="R66" s="114"/>
      <c r="S66" s="114"/>
    </row>
    <row r="67" spans="4:19" ht="24">
      <c r="E67" s="113">
        <f t="shared" si="14"/>
        <v>792</v>
      </c>
      <c r="F67" s="114">
        <f t="shared" si="15"/>
        <v>402</v>
      </c>
      <c r="G67" s="114">
        <f t="shared" si="15"/>
        <v>390</v>
      </c>
      <c r="H67" s="115">
        <f t="shared" si="16"/>
        <v>149</v>
      </c>
      <c r="I67" s="114">
        <v>61</v>
      </c>
      <c r="J67" s="114">
        <v>88</v>
      </c>
      <c r="K67" s="115">
        <f t="shared" si="17"/>
        <v>501</v>
      </c>
      <c r="L67" s="114">
        <v>249</v>
      </c>
      <c r="M67" s="114">
        <v>252</v>
      </c>
      <c r="N67" s="115">
        <f t="shared" si="18"/>
        <v>142</v>
      </c>
      <c r="O67" s="114">
        <v>92</v>
      </c>
      <c r="P67" s="114">
        <v>50</v>
      </c>
      <c r="Q67" s="115">
        <f t="shared" si="19"/>
        <v>0</v>
      </c>
      <c r="R67" s="114"/>
      <c r="S67" s="114"/>
    </row>
    <row r="68" spans="4:19" ht="24">
      <c r="E68" s="113">
        <f t="shared" si="14"/>
        <v>702</v>
      </c>
      <c r="F68" s="114">
        <f t="shared" si="15"/>
        <v>373</v>
      </c>
      <c r="G68" s="114">
        <f t="shared" si="15"/>
        <v>329</v>
      </c>
      <c r="H68" s="115">
        <f t="shared" si="16"/>
        <v>176</v>
      </c>
      <c r="I68" s="114">
        <v>91</v>
      </c>
      <c r="J68" s="114">
        <v>85</v>
      </c>
      <c r="K68" s="115">
        <f t="shared" si="17"/>
        <v>494</v>
      </c>
      <c r="L68" s="114">
        <v>256</v>
      </c>
      <c r="M68" s="114">
        <v>238</v>
      </c>
      <c r="N68" s="115">
        <f t="shared" si="18"/>
        <v>32</v>
      </c>
      <c r="O68" s="114">
        <v>26</v>
      </c>
      <c r="P68" s="114">
        <v>6</v>
      </c>
      <c r="Q68" s="115">
        <f t="shared" si="19"/>
        <v>0</v>
      </c>
      <c r="R68" s="114"/>
      <c r="S68" s="114"/>
    </row>
    <row r="69" spans="4:19" ht="24">
      <c r="E69" s="113">
        <f t="shared" si="14"/>
        <v>1922</v>
      </c>
      <c r="F69" s="114">
        <f t="shared" si="15"/>
        <v>931</v>
      </c>
      <c r="G69" s="114">
        <f t="shared" si="15"/>
        <v>991</v>
      </c>
      <c r="H69" s="115">
        <f t="shared" si="16"/>
        <v>517</v>
      </c>
      <c r="I69" s="114">
        <v>263</v>
      </c>
      <c r="J69" s="114">
        <v>254</v>
      </c>
      <c r="K69" s="115">
        <f t="shared" si="17"/>
        <v>1218</v>
      </c>
      <c r="L69" s="114">
        <v>578</v>
      </c>
      <c r="M69" s="114">
        <v>640</v>
      </c>
      <c r="N69" s="115">
        <f t="shared" si="18"/>
        <v>187</v>
      </c>
      <c r="O69" s="114">
        <v>90</v>
      </c>
      <c r="P69" s="114">
        <v>97</v>
      </c>
      <c r="Q69" s="115">
        <f t="shared" si="19"/>
        <v>0</v>
      </c>
      <c r="R69" s="114"/>
      <c r="S69" s="114"/>
    </row>
    <row r="70" spans="4:19" ht="24">
      <c r="E70" s="113">
        <f t="shared" si="14"/>
        <v>374</v>
      </c>
      <c r="F70" s="114">
        <f t="shared" si="15"/>
        <v>184</v>
      </c>
      <c r="G70" s="114">
        <f t="shared" si="15"/>
        <v>190</v>
      </c>
      <c r="H70" s="115">
        <f t="shared" si="16"/>
        <v>87</v>
      </c>
      <c r="I70" s="114">
        <v>39</v>
      </c>
      <c r="J70" s="114">
        <v>48</v>
      </c>
      <c r="K70" s="115">
        <f t="shared" si="17"/>
        <v>231</v>
      </c>
      <c r="L70" s="114">
        <v>112</v>
      </c>
      <c r="M70" s="114">
        <v>119</v>
      </c>
      <c r="N70" s="115">
        <f t="shared" si="18"/>
        <v>56</v>
      </c>
      <c r="O70" s="114">
        <v>33</v>
      </c>
      <c r="P70" s="114">
        <v>23</v>
      </c>
      <c r="Q70" s="115">
        <f t="shared" si="19"/>
        <v>0</v>
      </c>
      <c r="R70" s="114"/>
      <c r="S70" s="114"/>
    </row>
    <row r="71" spans="4:19" ht="24">
      <c r="E71" s="113">
        <f t="shared" si="14"/>
        <v>5515</v>
      </c>
      <c r="F71" s="114">
        <f t="shared" si="15"/>
        <v>2795</v>
      </c>
      <c r="G71" s="114">
        <f t="shared" si="15"/>
        <v>2720</v>
      </c>
      <c r="H71" s="115">
        <f t="shared" si="16"/>
        <v>1607</v>
      </c>
      <c r="I71" s="114">
        <v>797</v>
      </c>
      <c r="J71" s="114">
        <v>810</v>
      </c>
      <c r="K71" s="115">
        <f t="shared" si="17"/>
        <v>3762</v>
      </c>
      <c r="L71" s="114">
        <v>1913</v>
      </c>
      <c r="M71" s="114">
        <v>1849</v>
      </c>
      <c r="N71" s="115">
        <f t="shared" si="18"/>
        <v>146</v>
      </c>
      <c r="O71" s="114">
        <v>85</v>
      </c>
      <c r="P71" s="114">
        <v>61</v>
      </c>
      <c r="Q71" s="115">
        <f t="shared" si="19"/>
        <v>0</v>
      </c>
      <c r="R71" s="114"/>
      <c r="S71" s="114"/>
    </row>
    <row r="72" spans="4:19" ht="24">
      <c r="E72" s="113">
        <f t="shared" si="14"/>
        <v>43</v>
      </c>
      <c r="F72" s="114">
        <f t="shared" si="15"/>
        <v>24</v>
      </c>
      <c r="G72" s="114">
        <f t="shared" si="15"/>
        <v>19</v>
      </c>
      <c r="H72" s="115">
        <f t="shared" si="16"/>
        <v>43</v>
      </c>
      <c r="I72" s="116">
        <v>24</v>
      </c>
      <c r="J72" s="116">
        <v>19</v>
      </c>
      <c r="K72" s="115">
        <f t="shared" si="17"/>
        <v>0</v>
      </c>
      <c r="L72" s="116">
        <v>0</v>
      </c>
      <c r="M72" s="116">
        <v>0</v>
      </c>
      <c r="N72" s="115">
        <f t="shared" si="18"/>
        <v>0</v>
      </c>
      <c r="O72" s="116">
        <v>0</v>
      </c>
      <c r="P72" s="116">
        <v>0</v>
      </c>
      <c r="Q72" s="115">
        <f t="shared" si="19"/>
        <v>0</v>
      </c>
      <c r="R72" s="116"/>
      <c r="S72" s="116"/>
    </row>
    <row r="76" spans="4:19">
      <c r="D76" s="71" t="s">
        <v>56</v>
      </c>
      <c r="H76" s="71">
        <v>2705</v>
      </c>
      <c r="I76" s="71">
        <v>1413</v>
      </c>
      <c r="J76" s="71">
        <v>1292</v>
      </c>
      <c r="K76" s="71">
        <v>9193</v>
      </c>
      <c r="L76" s="71">
        <v>4595</v>
      </c>
      <c r="M76" s="71">
        <v>4598</v>
      </c>
      <c r="N76" s="71">
        <v>6398</v>
      </c>
      <c r="O76" s="71">
        <v>2921</v>
      </c>
      <c r="P76" s="71">
        <v>3477</v>
      </c>
      <c r="Q76" s="71">
        <v>3797</v>
      </c>
      <c r="R76" s="71">
        <v>1328</v>
      </c>
      <c r="S76" s="71">
        <v>2469</v>
      </c>
    </row>
    <row r="77" spans="4:19">
      <c r="H77" s="71">
        <v>969</v>
      </c>
      <c r="I77" s="71">
        <v>483</v>
      </c>
      <c r="J77" s="71">
        <v>486</v>
      </c>
      <c r="K77" s="71">
        <v>3402</v>
      </c>
      <c r="L77" s="71">
        <v>1776</v>
      </c>
      <c r="M77" s="71">
        <v>1626</v>
      </c>
      <c r="N77" s="71">
        <v>1862</v>
      </c>
      <c r="O77" s="71">
        <v>953</v>
      </c>
      <c r="P77" s="71">
        <v>909</v>
      </c>
      <c r="Q77" s="71">
        <v>1149</v>
      </c>
      <c r="R77" s="71">
        <v>529</v>
      </c>
      <c r="S77" s="71">
        <v>620</v>
      </c>
    </row>
    <row r="78" spans="4:19">
      <c r="H78" s="71">
        <v>1557</v>
      </c>
      <c r="I78" s="71">
        <v>785</v>
      </c>
      <c r="J78" s="71">
        <v>772</v>
      </c>
      <c r="K78" s="71">
        <v>5137</v>
      </c>
      <c r="L78" s="71">
        <v>2639</v>
      </c>
      <c r="M78" s="71">
        <v>2498</v>
      </c>
      <c r="N78" s="71">
        <v>2327</v>
      </c>
      <c r="O78" s="71">
        <v>1129</v>
      </c>
      <c r="P78" s="71">
        <v>1198</v>
      </c>
      <c r="Q78" s="71">
        <v>1198</v>
      </c>
      <c r="R78" s="71">
        <v>453</v>
      </c>
      <c r="S78" s="71">
        <v>745</v>
      </c>
    </row>
    <row r="79" spans="4:19">
      <c r="H79" s="71">
        <v>1117</v>
      </c>
      <c r="I79" s="71">
        <v>601</v>
      </c>
      <c r="J79" s="71">
        <v>516</v>
      </c>
      <c r="K79" s="71">
        <v>3392</v>
      </c>
      <c r="L79" s="71">
        <v>1779</v>
      </c>
      <c r="M79" s="71">
        <v>1613</v>
      </c>
      <c r="N79" s="71">
        <v>1854</v>
      </c>
      <c r="O79" s="71">
        <v>1026</v>
      </c>
      <c r="P79" s="71">
        <v>828</v>
      </c>
      <c r="Q79" s="71">
        <v>948</v>
      </c>
      <c r="R79" s="71">
        <v>380</v>
      </c>
      <c r="S79" s="71">
        <v>568</v>
      </c>
    </row>
    <row r="80" spans="4:19">
      <c r="H80" s="71">
        <v>894</v>
      </c>
      <c r="I80" s="71">
        <v>457</v>
      </c>
      <c r="J80" s="71">
        <v>437</v>
      </c>
      <c r="K80" s="71">
        <v>2630</v>
      </c>
      <c r="L80" s="71">
        <v>1378</v>
      </c>
      <c r="M80" s="71">
        <v>1252</v>
      </c>
      <c r="N80" s="71">
        <v>1018</v>
      </c>
      <c r="O80" s="71">
        <v>541</v>
      </c>
      <c r="P80" s="71">
        <v>477</v>
      </c>
      <c r="Q80" s="71">
        <v>526</v>
      </c>
      <c r="R80" s="71">
        <v>244</v>
      </c>
      <c r="S80" s="71">
        <v>282</v>
      </c>
    </row>
    <row r="81" spans="4:19">
      <c r="H81" s="71">
        <v>913</v>
      </c>
      <c r="I81" s="71">
        <v>461</v>
      </c>
      <c r="J81" s="71">
        <v>452</v>
      </c>
      <c r="K81" s="71">
        <v>3010</v>
      </c>
      <c r="L81" s="71">
        <v>1616</v>
      </c>
      <c r="M81" s="71">
        <v>1394</v>
      </c>
      <c r="N81" s="71">
        <v>1894</v>
      </c>
      <c r="O81" s="71">
        <v>1001</v>
      </c>
      <c r="P81" s="71">
        <v>893</v>
      </c>
      <c r="Q81" s="71">
        <v>1121</v>
      </c>
      <c r="R81" s="71">
        <v>480</v>
      </c>
      <c r="S81" s="71">
        <v>641</v>
      </c>
    </row>
    <row r="82" spans="4:19">
      <c r="H82" s="71">
        <v>2245</v>
      </c>
      <c r="I82" s="71">
        <v>1217</v>
      </c>
      <c r="J82" s="71">
        <v>1028</v>
      </c>
      <c r="K82" s="71">
        <v>6254</v>
      </c>
      <c r="L82" s="71">
        <v>3297</v>
      </c>
      <c r="M82" s="71">
        <v>2957</v>
      </c>
      <c r="N82" s="71">
        <v>2953</v>
      </c>
      <c r="O82" s="71">
        <v>1546</v>
      </c>
      <c r="P82" s="71">
        <v>1407</v>
      </c>
      <c r="Q82" s="71">
        <v>1257</v>
      </c>
      <c r="R82" s="71">
        <v>555</v>
      </c>
      <c r="S82" s="71">
        <v>702</v>
      </c>
    </row>
    <row r="83" spans="4:19">
      <c r="H83" s="71">
        <v>1104</v>
      </c>
      <c r="I83" s="71">
        <v>552</v>
      </c>
      <c r="J83" s="71">
        <v>552</v>
      </c>
      <c r="K83" s="71">
        <v>3077</v>
      </c>
      <c r="L83" s="71">
        <v>1600</v>
      </c>
      <c r="M83" s="71">
        <v>1477</v>
      </c>
      <c r="N83" s="71">
        <v>1678</v>
      </c>
      <c r="O83" s="71">
        <v>826</v>
      </c>
      <c r="P83" s="71">
        <v>852</v>
      </c>
      <c r="Q83" s="71">
        <v>1104</v>
      </c>
      <c r="R83" s="71">
        <v>466</v>
      </c>
      <c r="S83" s="71">
        <v>638</v>
      </c>
    </row>
    <row r="84" spans="4:19">
      <c r="H84" s="71">
        <v>1912</v>
      </c>
      <c r="I84" s="71">
        <v>963</v>
      </c>
      <c r="J84" s="71">
        <v>949</v>
      </c>
      <c r="K84" s="71">
        <v>5888</v>
      </c>
      <c r="L84" s="71">
        <v>3051</v>
      </c>
      <c r="M84" s="71">
        <v>2837</v>
      </c>
      <c r="N84" s="71">
        <v>3361</v>
      </c>
      <c r="O84" s="71">
        <v>1693</v>
      </c>
      <c r="P84" s="71">
        <v>1668</v>
      </c>
      <c r="Q84" s="71">
        <v>2089</v>
      </c>
      <c r="R84" s="71">
        <v>812</v>
      </c>
      <c r="S84" s="71">
        <v>1277</v>
      </c>
    </row>
    <row r="85" spans="4:19">
      <c r="H85" s="71">
        <v>648</v>
      </c>
      <c r="I85" s="71">
        <v>324</v>
      </c>
      <c r="J85" s="71">
        <v>324</v>
      </c>
      <c r="K85" s="71">
        <v>2368</v>
      </c>
      <c r="L85" s="71">
        <v>1235</v>
      </c>
      <c r="M85" s="71">
        <v>1133</v>
      </c>
      <c r="N85" s="71">
        <v>1060</v>
      </c>
      <c r="O85" s="71">
        <v>581</v>
      </c>
      <c r="P85" s="71">
        <v>479</v>
      </c>
      <c r="Q85" s="71">
        <v>506</v>
      </c>
      <c r="R85" s="71">
        <v>214</v>
      </c>
      <c r="S85" s="71">
        <v>292</v>
      </c>
    </row>
    <row r="88" spans="4:19">
      <c r="D88" s="71" t="s">
        <v>57</v>
      </c>
      <c r="H88" s="117">
        <f>H63+H76</f>
        <v>4078</v>
      </c>
      <c r="I88" s="117">
        <f t="shared" ref="I88:S88" si="20">I63+I76</f>
        <v>2111</v>
      </c>
      <c r="J88" s="117">
        <f t="shared" si="20"/>
        <v>1967</v>
      </c>
      <c r="K88" s="117">
        <f t="shared" si="20"/>
        <v>11435</v>
      </c>
      <c r="L88" s="117">
        <f t="shared" si="20"/>
        <v>5711</v>
      </c>
      <c r="M88" s="117">
        <f t="shared" si="20"/>
        <v>5724</v>
      </c>
      <c r="N88" s="117">
        <f t="shared" si="20"/>
        <v>6603</v>
      </c>
      <c r="O88" s="117">
        <f t="shared" si="20"/>
        <v>3044</v>
      </c>
      <c r="P88" s="117">
        <f t="shared" si="20"/>
        <v>3559</v>
      </c>
      <c r="Q88" s="117">
        <f t="shared" si="20"/>
        <v>3856</v>
      </c>
      <c r="R88" s="117">
        <f t="shared" si="20"/>
        <v>1350</v>
      </c>
      <c r="S88" s="117">
        <f t="shared" si="20"/>
        <v>2506</v>
      </c>
    </row>
    <row r="89" spans="4:19">
      <c r="H89" s="117">
        <f t="shared" ref="H89:S97" si="21">H64+H77</f>
        <v>1424</v>
      </c>
      <c r="I89" s="117">
        <f t="shared" si="21"/>
        <v>721</v>
      </c>
      <c r="J89" s="117">
        <f t="shared" si="21"/>
        <v>703</v>
      </c>
      <c r="K89" s="117">
        <f t="shared" si="21"/>
        <v>4397</v>
      </c>
      <c r="L89" s="117">
        <f t="shared" si="21"/>
        <v>2264</v>
      </c>
      <c r="M89" s="117">
        <f t="shared" si="21"/>
        <v>2133</v>
      </c>
      <c r="N89" s="117">
        <f t="shared" si="21"/>
        <v>1862</v>
      </c>
      <c r="O89" s="117">
        <f t="shared" si="21"/>
        <v>953</v>
      </c>
      <c r="P89" s="117">
        <f t="shared" si="21"/>
        <v>909</v>
      </c>
      <c r="Q89" s="117">
        <f t="shared" si="21"/>
        <v>1149</v>
      </c>
      <c r="R89" s="117">
        <f t="shared" si="21"/>
        <v>529</v>
      </c>
      <c r="S89" s="117">
        <f t="shared" si="21"/>
        <v>620</v>
      </c>
    </row>
    <row r="90" spans="4:19">
      <c r="H90" s="117">
        <f t="shared" si="21"/>
        <v>1951</v>
      </c>
      <c r="I90" s="117">
        <f t="shared" si="21"/>
        <v>994</v>
      </c>
      <c r="J90" s="117">
        <f t="shared" si="21"/>
        <v>957</v>
      </c>
      <c r="K90" s="117">
        <f t="shared" si="21"/>
        <v>5735</v>
      </c>
      <c r="L90" s="117">
        <f t="shared" si="21"/>
        <v>2936</v>
      </c>
      <c r="M90" s="117">
        <f t="shared" si="21"/>
        <v>2799</v>
      </c>
      <c r="N90" s="117">
        <f t="shared" si="21"/>
        <v>2327</v>
      </c>
      <c r="O90" s="117">
        <f t="shared" si="21"/>
        <v>1129</v>
      </c>
      <c r="P90" s="117">
        <f t="shared" si="21"/>
        <v>1198</v>
      </c>
      <c r="Q90" s="117">
        <f t="shared" si="21"/>
        <v>1198</v>
      </c>
      <c r="R90" s="117">
        <f t="shared" si="21"/>
        <v>453</v>
      </c>
      <c r="S90" s="117">
        <f t="shared" si="21"/>
        <v>745</v>
      </c>
    </row>
    <row r="91" spans="4:19">
      <c r="H91" s="117">
        <f t="shared" si="21"/>
        <v>1165</v>
      </c>
      <c r="I91" s="117">
        <f t="shared" si="21"/>
        <v>628</v>
      </c>
      <c r="J91" s="117">
        <f t="shared" si="21"/>
        <v>537</v>
      </c>
      <c r="K91" s="117">
        <f t="shared" si="21"/>
        <v>3504</v>
      </c>
      <c r="L91" s="117">
        <f t="shared" si="21"/>
        <v>1829</v>
      </c>
      <c r="M91" s="117">
        <f t="shared" si="21"/>
        <v>1675</v>
      </c>
      <c r="N91" s="117">
        <f t="shared" si="21"/>
        <v>1854</v>
      </c>
      <c r="O91" s="117">
        <f t="shared" si="21"/>
        <v>1026</v>
      </c>
      <c r="P91" s="117">
        <f t="shared" si="21"/>
        <v>828</v>
      </c>
      <c r="Q91" s="117">
        <f t="shared" si="21"/>
        <v>948</v>
      </c>
      <c r="R91" s="117">
        <f t="shared" si="21"/>
        <v>380</v>
      </c>
      <c r="S91" s="117">
        <f t="shared" si="21"/>
        <v>568</v>
      </c>
    </row>
    <row r="92" spans="4:19">
      <c r="H92" s="117">
        <f t="shared" si="21"/>
        <v>1043</v>
      </c>
      <c r="I92" s="117">
        <f t="shared" si="21"/>
        <v>518</v>
      </c>
      <c r="J92" s="117">
        <f t="shared" si="21"/>
        <v>525</v>
      </c>
      <c r="K92" s="117">
        <f t="shared" si="21"/>
        <v>3131</v>
      </c>
      <c r="L92" s="117">
        <f t="shared" si="21"/>
        <v>1627</v>
      </c>
      <c r="M92" s="117">
        <f t="shared" si="21"/>
        <v>1504</v>
      </c>
      <c r="N92" s="117">
        <f t="shared" si="21"/>
        <v>1160</v>
      </c>
      <c r="O92" s="117">
        <f t="shared" si="21"/>
        <v>633</v>
      </c>
      <c r="P92" s="117">
        <f t="shared" si="21"/>
        <v>527</v>
      </c>
      <c r="Q92" s="117">
        <f t="shared" si="21"/>
        <v>526</v>
      </c>
      <c r="R92" s="117">
        <f t="shared" si="21"/>
        <v>244</v>
      </c>
      <c r="S92" s="117">
        <f t="shared" si="21"/>
        <v>282</v>
      </c>
    </row>
    <row r="93" spans="4:19">
      <c r="H93" s="117">
        <f t="shared" si="21"/>
        <v>1089</v>
      </c>
      <c r="I93" s="117">
        <f t="shared" si="21"/>
        <v>552</v>
      </c>
      <c r="J93" s="117">
        <f t="shared" si="21"/>
        <v>537</v>
      </c>
      <c r="K93" s="117">
        <f t="shared" si="21"/>
        <v>3504</v>
      </c>
      <c r="L93" s="117">
        <f t="shared" si="21"/>
        <v>1872</v>
      </c>
      <c r="M93" s="117">
        <f t="shared" si="21"/>
        <v>1632</v>
      </c>
      <c r="N93" s="117">
        <f t="shared" si="21"/>
        <v>1926</v>
      </c>
      <c r="O93" s="117">
        <f t="shared" si="21"/>
        <v>1027</v>
      </c>
      <c r="P93" s="117">
        <f t="shared" si="21"/>
        <v>899</v>
      </c>
      <c r="Q93" s="117">
        <f t="shared" si="21"/>
        <v>1121</v>
      </c>
      <c r="R93" s="117">
        <f t="shared" si="21"/>
        <v>480</v>
      </c>
      <c r="S93" s="117">
        <f t="shared" si="21"/>
        <v>641</v>
      </c>
    </row>
    <row r="94" spans="4:19">
      <c r="H94" s="117">
        <f t="shared" si="21"/>
        <v>2762</v>
      </c>
      <c r="I94" s="117">
        <f t="shared" si="21"/>
        <v>1480</v>
      </c>
      <c r="J94" s="117">
        <f t="shared" si="21"/>
        <v>1282</v>
      </c>
      <c r="K94" s="117">
        <f t="shared" si="21"/>
        <v>7472</v>
      </c>
      <c r="L94" s="117">
        <f t="shared" si="21"/>
        <v>3875</v>
      </c>
      <c r="M94" s="117">
        <f t="shared" si="21"/>
        <v>3597</v>
      </c>
      <c r="N94" s="117">
        <f t="shared" si="21"/>
        <v>3140</v>
      </c>
      <c r="O94" s="117">
        <f t="shared" si="21"/>
        <v>1636</v>
      </c>
      <c r="P94" s="117">
        <f t="shared" si="21"/>
        <v>1504</v>
      </c>
      <c r="Q94" s="117">
        <f t="shared" si="21"/>
        <v>1257</v>
      </c>
      <c r="R94" s="117">
        <f t="shared" si="21"/>
        <v>555</v>
      </c>
      <c r="S94" s="117">
        <f t="shared" si="21"/>
        <v>702</v>
      </c>
    </row>
    <row r="95" spans="4:19">
      <c r="H95" s="117">
        <f t="shared" si="21"/>
        <v>1191</v>
      </c>
      <c r="I95" s="117">
        <f t="shared" si="21"/>
        <v>591</v>
      </c>
      <c r="J95" s="117">
        <f t="shared" si="21"/>
        <v>600</v>
      </c>
      <c r="K95" s="117">
        <f t="shared" si="21"/>
        <v>3308</v>
      </c>
      <c r="L95" s="117">
        <f t="shared" si="21"/>
        <v>1712</v>
      </c>
      <c r="M95" s="117">
        <f t="shared" si="21"/>
        <v>1596</v>
      </c>
      <c r="N95" s="117">
        <f t="shared" si="21"/>
        <v>1734</v>
      </c>
      <c r="O95" s="117">
        <f t="shared" si="21"/>
        <v>859</v>
      </c>
      <c r="P95" s="117">
        <f t="shared" si="21"/>
        <v>875</v>
      </c>
      <c r="Q95" s="117">
        <f t="shared" si="21"/>
        <v>1104</v>
      </c>
      <c r="R95" s="117">
        <f t="shared" si="21"/>
        <v>466</v>
      </c>
      <c r="S95" s="117">
        <f t="shared" si="21"/>
        <v>638</v>
      </c>
    </row>
    <row r="96" spans="4:19">
      <c r="H96" s="117">
        <f t="shared" si="21"/>
        <v>3519</v>
      </c>
      <c r="I96" s="117">
        <f t="shared" si="21"/>
        <v>1760</v>
      </c>
      <c r="J96" s="117">
        <f t="shared" si="21"/>
        <v>1759</v>
      </c>
      <c r="K96" s="117">
        <f t="shared" si="21"/>
        <v>9650</v>
      </c>
      <c r="L96" s="117">
        <f t="shared" si="21"/>
        <v>4964</v>
      </c>
      <c r="M96" s="117">
        <f t="shared" si="21"/>
        <v>4686</v>
      </c>
      <c r="N96" s="117">
        <f t="shared" si="21"/>
        <v>3507</v>
      </c>
      <c r="O96" s="117">
        <f t="shared" si="21"/>
        <v>1778</v>
      </c>
      <c r="P96" s="117">
        <f t="shared" si="21"/>
        <v>1729</v>
      </c>
      <c r="Q96" s="117">
        <f t="shared" si="21"/>
        <v>2089</v>
      </c>
      <c r="R96" s="117">
        <f t="shared" si="21"/>
        <v>812</v>
      </c>
      <c r="S96" s="117">
        <f t="shared" si="21"/>
        <v>1277</v>
      </c>
    </row>
    <row r="97" spans="8:19">
      <c r="H97" s="117">
        <f t="shared" si="21"/>
        <v>691</v>
      </c>
      <c r="I97" s="117">
        <f t="shared" si="21"/>
        <v>348</v>
      </c>
      <c r="J97" s="117">
        <f t="shared" si="21"/>
        <v>343</v>
      </c>
      <c r="K97" s="117">
        <f t="shared" si="21"/>
        <v>2368</v>
      </c>
      <c r="L97" s="117">
        <f t="shared" si="21"/>
        <v>1235</v>
      </c>
      <c r="M97" s="117">
        <f t="shared" si="21"/>
        <v>1133</v>
      </c>
      <c r="N97" s="117">
        <f t="shared" si="21"/>
        <v>1060</v>
      </c>
      <c r="O97" s="117">
        <f t="shared" si="21"/>
        <v>581</v>
      </c>
      <c r="P97" s="117">
        <f t="shared" si="21"/>
        <v>479</v>
      </c>
      <c r="Q97" s="117">
        <f t="shared" si="21"/>
        <v>506</v>
      </c>
      <c r="R97" s="117">
        <f t="shared" si="21"/>
        <v>214</v>
      </c>
      <c r="S97" s="117">
        <f t="shared" si="21"/>
        <v>292</v>
      </c>
    </row>
    <row r="98" spans="8:19">
      <c r="H98" s="118"/>
    </row>
    <row r="99" spans="8:19">
      <c r="H99" s="118"/>
    </row>
  </sheetData>
  <mergeCells count="15">
    <mergeCell ref="K6:M6"/>
    <mergeCell ref="N6:P6"/>
    <mergeCell ref="Q6:S6"/>
    <mergeCell ref="A11:D11"/>
    <mergeCell ref="A35:D35"/>
    <mergeCell ref="A4:D8"/>
    <mergeCell ref="H4:S4"/>
    <mergeCell ref="T4:T8"/>
    <mergeCell ref="E5:G5"/>
    <mergeCell ref="H5:J5"/>
    <mergeCell ref="K5:M5"/>
    <mergeCell ref="N5:P5"/>
    <mergeCell ref="Q5:S5"/>
    <mergeCell ref="E6:G6"/>
    <mergeCell ref="H6:J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T-3.8 (2)</vt:lpstr>
      <vt:lpstr>'T-3.8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2018-10-31T02:25:00Z</dcterms:created>
  <dcterms:modified xsi:type="dcterms:W3CDTF">2018-10-31T02:25:18Z</dcterms:modified>
</cp:coreProperties>
</file>