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.8" sheetId="1" r:id="rId1"/>
  </sheets>
  <definedNames>
    <definedName name="_xlnm.Print_Area" localSheetId="0">'T-2.8'!$A$1:$O$34</definedName>
  </definedNames>
  <calcPr calcId="124519"/>
</workbook>
</file>

<file path=xl/calcChain.xml><?xml version="1.0" encoding="utf-8"?>
<calcChain xmlns="http://schemas.openxmlformats.org/spreadsheetml/2006/main">
  <c r="P11" i="1"/>
  <c r="I11" s="1"/>
  <c r="Q11"/>
  <c r="R11"/>
  <c r="S11"/>
  <c r="P12"/>
  <c r="H12" s="1"/>
  <c r="Q12"/>
  <c r="R12"/>
  <c r="S12"/>
  <c r="J13"/>
  <c r="P13"/>
  <c r="I13" s="1"/>
  <c r="Q13"/>
  <c r="R13"/>
  <c r="S13"/>
  <c r="I14"/>
  <c r="P14"/>
  <c r="H14" s="1"/>
  <c r="Q14"/>
  <c r="R14"/>
  <c r="S14"/>
  <c r="P17"/>
  <c r="H17" s="1"/>
  <c r="Q17"/>
  <c r="R17"/>
  <c r="S17"/>
  <c r="H18"/>
  <c r="J18"/>
  <c r="P18"/>
  <c r="I18" s="1"/>
  <c r="Q18"/>
  <c r="R18"/>
  <c r="S18"/>
  <c r="P19"/>
  <c r="H19" s="1"/>
  <c r="Q19"/>
  <c r="R19"/>
  <c r="S19"/>
  <c r="H20"/>
  <c r="J20"/>
  <c r="P20"/>
  <c r="I20" s="1"/>
  <c r="Q20"/>
  <c r="R20"/>
  <c r="S20"/>
  <c r="P23"/>
  <c r="H23" s="1"/>
  <c r="Q23"/>
  <c r="R23"/>
  <c r="S23"/>
  <c r="P24"/>
  <c r="Q24"/>
  <c r="R24"/>
  <c r="S24"/>
  <c r="P25"/>
  <c r="Q25"/>
  <c r="R25"/>
  <c r="S25"/>
  <c r="P26"/>
  <c r="Q26"/>
  <c r="R26"/>
  <c r="S26"/>
  <c r="P28"/>
  <c r="Q28"/>
  <c r="R28"/>
  <c r="S28"/>
  <c r="I23" l="1"/>
  <c r="I19"/>
  <c r="I17"/>
  <c r="H13"/>
  <c r="I12"/>
  <c r="J11"/>
  <c r="H11"/>
  <c r="J23"/>
  <c r="J19"/>
  <c r="J17"/>
  <c r="J12"/>
</calcChain>
</file>

<file path=xl/sharedStrings.xml><?xml version="1.0" encoding="utf-8"?>
<sst xmlns="http://schemas.openxmlformats.org/spreadsheetml/2006/main" count="68" uniqueCount="43">
  <si>
    <t xml:space="preserve">  The Labour Force Survey 2014 - 2017 , Province level</t>
  </si>
  <si>
    <t>Source:</t>
  </si>
  <si>
    <t xml:space="preserve">  การสำรวจภาวะการทำงานของประชากร 2557 -2560 , ระดับจังหวัด</t>
  </si>
  <si>
    <t>ที่มา: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</si>
  <si>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</si>
  <si>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</si>
  <si>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</si>
  <si>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</si>
  <si>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Quarter 1</t>
  </si>
  <si>
    <t xml:space="preserve">           ไตรมาสที่ 1 </t>
  </si>
  <si>
    <t>2017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</si>
  <si>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</si>
  <si>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</si>
  <si>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</si>
  <si>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</si>
  <si>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</si>
  <si>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</si>
  <si>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>2016</t>
  </si>
  <si>
    <t xml:space="preserve">           ไตรมาสที่ 4</t>
  </si>
  <si>
    <t xml:space="preserve">           ไตรมาสที่ 1</t>
  </si>
  <si>
    <t>2015</t>
  </si>
  <si>
    <t>2014</t>
  </si>
  <si>
    <t>Unemployed</t>
  </si>
  <si>
    <t>Employed</t>
  </si>
  <si>
    <t>Total</t>
  </si>
  <si>
    <t>ผู้ว่างงาน</t>
  </si>
  <si>
    <t>ผู้มีงานทำ</t>
  </si>
  <si>
    <t>รวม</t>
  </si>
  <si>
    <t>Female</t>
  </si>
  <si>
    <t>Male</t>
  </si>
  <si>
    <t>Current labour force</t>
  </si>
  <si>
    <t>หญิง</t>
  </si>
  <si>
    <t>ชาย</t>
  </si>
  <si>
    <t>กำลังแรงงานปัจจุบัน</t>
  </si>
  <si>
    <r>
      <t xml:space="preserve">Unemployment rate </t>
    </r>
    <r>
      <rPr>
        <sz val="11"/>
        <rFont val="TH SarabunPSK"/>
        <family val="2"/>
      </rPr>
      <t>(%)</t>
    </r>
  </si>
  <si>
    <t>Year</t>
  </si>
  <si>
    <t>อัตราการว่างงาน</t>
  </si>
  <si>
    <t xml:space="preserve">ผู้ว่างงาน  </t>
  </si>
  <si>
    <t>ปี</t>
  </si>
  <si>
    <t>Unemployed and Unemployment Rate by Sex and Quarterly: 2014 - 2017</t>
  </si>
  <si>
    <t>Table</t>
  </si>
  <si>
    <t xml:space="preserve">ผู้ว่างงาน และอัตราการว่างงาน จำแนกตามเพศ เป็นรายไตรมาส พ.ศ. 2557 - 2560   </t>
  </si>
  <si>
    <t xml:space="preserve">ตาราง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</si>
</sst>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\ \ \ "/>
    <numFmt numFmtId="188" formatCode="0.0\ \ "/>
    <numFmt numFmtId="189" formatCode="#,##0\ \ "/>
    <numFmt numFmtId="190" formatCode="\-\ \ 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left"/>
    </xf>
    <xf numFmtId="187" fontId="2" fillId="0" borderId="2" xfId="0" applyNumberFormat="1" applyFont="1" applyBorder="1"/>
    <xf numFmtId="0" fontId="3" fillId="0" borderId="4" xfId="0" applyFont="1" applyBorder="1"/>
    <xf numFmtId="188" fontId="3" fillId="0" borderId="5" xfId="0" applyNumberFormat="1" applyFont="1" applyBorder="1"/>
    <xf numFmtId="189" fontId="3" fillId="0" borderId="5" xfId="0" applyNumberFormat="1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3" fillId="0" borderId="0" xfId="0" quotePrefix="1" applyFont="1" applyBorder="1" applyAlignment="1">
      <alignment horizontal="left"/>
    </xf>
    <xf numFmtId="0" fontId="5" fillId="0" borderId="4" xfId="0" applyFont="1" applyBorder="1"/>
    <xf numFmtId="189" fontId="5" fillId="0" borderId="5" xfId="0" applyNumberFormat="1" applyFont="1" applyBorder="1"/>
    <xf numFmtId="0" fontId="3" fillId="0" borderId="0" xfId="0" applyFont="1" applyBorder="1" applyAlignment="1">
      <alignment horizontal="left"/>
    </xf>
    <xf numFmtId="187" fontId="2" fillId="0" borderId="4" xfId="0" applyNumberFormat="1" applyFont="1" applyBorder="1"/>
    <xf numFmtId="187" fontId="2" fillId="0" borderId="5" xfId="0" applyNumberFormat="1" applyFont="1" applyBorder="1"/>
    <xf numFmtId="0" fontId="2" fillId="0" borderId="4" xfId="0" applyFont="1" applyBorder="1"/>
    <xf numFmtId="0" fontId="3" fillId="0" borderId="0" xfId="0" quotePrefix="1" applyFont="1" applyBorder="1" applyAlignment="1">
      <alignment horizontal="left"/>
    </xf>
    <xf numFmtId="187" fontId="2" fillId="0" borderId="4" xfId="0" applyNumberFormat="1" applyFont="1" applyFill="1" applyBorder="1"/>
    <xf numFmtId="187" fontId="2" fillId="0" borderId="5" xfId="0" applyNumberFormat="1" applyFont="1" applyFill="1" applyBorder="1"/>
    <xf numFmtId="187" fontId="2" fillId="0" borderId="0" xfId="0" applyNumberFormat="1" applyFont="1" applyFill="1"/>
    <xf numFmtId="187" fontId="2" fillId="0" borderId="5" xfId="0" applyNumberFormat="1" applyFont="1" applyFill="1" applyBorder="1" applyAlignment="1">
      <alignment vertical="center"/>
    </xf>
    <xf numFmtId="187" fontId="2" fillId="0" borderId="0" xfId="0" applyNumberFormat="1" applyFont="1" applyFill="1" applyBorder="1"/>
    <xf numFmtId="189" fontId="2" fillId="0" borderId="4" xfId="0" applyNumberFormat="1" applyFont="1" applyBorder="1"/>
    <xf numFmtId="0" fontId="3" fillId="0" borderId="0" xfId="0" applyFont="1" applyBorder="1" applyAlignment="1">
      <alignment horizontal="center"/>
    </xf>
    <xf numFmtId="190" fontId="3" fillId="0" borderId="5" xfId="0" applyNumberFormat="1" applyFont="1" applyBorder="1"/>
    <xf numFmtId="189" fontId="2" fillId="0" borderId="4" xfId="0" applyNumberFormat="1" applyFont="1" applyFill="1" applyBorder="1"/>
    <xf numFmtId="189" fontId="2" fillId="0" borderId="5" xfId="0" applyNumberFormat="1" applyFont="1" applyFill="1" applyBorder="1"/>
    <xf numFmtId="189" fontId="2" fillId="0" borderId="5" xfId="0" applyNumberFormat="1" applyFont="1" applyFill="1" applyBorder="1" applyAlignment="1">
      <alignment vertical="center"/>
    </xf>
    <xf numFmtId="0" fontId="3" fillId="0" borderId="5" xfId="0" applyFont="1" applyBorder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1" fillId="0" borderId="1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62</xdr:row>
      <xdr:rowOff>38100</xdr:rowOff>
    </xdr:from>
    <xdr:to>
      <xdr:col>13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7924800" y="16906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14</xdr:col>
      <xdr:colOff>0</xdr:colOff>
      <xdr:row>62</xdr:row>
      <xdr:rowOff>190500</xdr:rowOff>
    </xdr:from>
    <xdr:to>
      <xdr:col>14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8534400" y="17059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13</xdr:col>
      <xdr:colOff>28575</xdr:colOff>
      <xdr:row>0</xdr:row>
      <xdr:rowOff>0</xdr:rowOff>
    </xdr:from>
    <xdr:to>
      <xdr:col>19</xdr:col>
      <xdr:colOff>123825</xdr:colOff>
      <xdr:row>33</xdr:row>
      <xdr:rowOff>200025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572625" y="0"/>
          <a:ext cx="552450" cy="6638925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0" y="732"/>
            <a:ext cx="33" cy="4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showGridLines="0" tabSelected="1" workbookViewId="0">
      <selection activeCell="I34" sqref="I34"/>
    </sheetView>
  </sheetViews>
  <sheetFormatPr defaultRowHeight="18.600000000000001" customHeight="1"/>
  <cols>
    <col min="1" max="1" width="1.28515625" style="1" customWidth="1"/>
    <col min="2" max="2" width="7.28515625" style="1" customWidth="1"/>
    <col min="3" max="3" width="4.140625" style="1" customWidth="1"/>
    <col min="4" max="4" width="9.28515625" style="1" customWidth="1"/>
    <col min="5" max="10" width="16.7109375" style="1" customWidth="1"/>
    <col min="11" max="11" width="1.7109375" style="1" customWidth="1"/>
    <col min="12" max="12" width="7.140625" style="1" customWidth="1"/>
    <col min="13" max="13" width="12" style="2" customWidth="1"/>
    <col min="14" max="14" width="6.85546875" style="1" customWidth="1"/>
    <col min="15" max="15" width="2.28515625" style="1" hidden="1" customWidth="1"/>
    <col min="16" max="16" width="10.42578125" style="1" hidden="1" customWidth="1"/>
    <col min="17" max="19" width="0" style="1" hidden="1" customWidth="1"/>
    <col min="20" max="16384" width="9.140625" style="1"/>
  </cols>
  <sheetData>
    <row r="1" spans="1:19" s="83" customFormat="1" ht="18.75">
      <c r="B1" s="85" t="s">
        <v>42</v>
      </c>
      <c r="C1" s="84">
        <v>2.8</v>
      </c>
      <c r="D1" s="83" t="s">
        <v>41</v>
      </c>
      <c r="M1" s="86"/>
      <c r="N1" s="86"/>
    </row>
    <row r="2" spans="1:19" s="81" customFormat="1" ht="18.75">
      <c r="B2" s="85" t="s">
        <v>40</v>
      </c>
      <c r="C2" s="84">
        <v>2.8</v>
      </c>
      <c r="D2" s="83" t="s">
        <v>39</v>
      </c>
      <c r="E2" s="83"/>
      <c r="M2" s="82"/>
      <c r="N2" s="82"/>
    </row>
    <row r="3" spans="1:19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80"/>
      <c r="N3" s="2"/>
    </row>
    <row r="4" spans="1:19" s="52" customFormat="1" ht="19.5" customHeight="1">
      <c r="A4" s="79" t="s">
        <v>38</v>
      </c>
      <c r="B4" s="79"/>
      <c r="C4" s="79"/>
      <c r="D4" s="79"/>
      <c r="E4" s="78" t="s">
        <v>37</v>
      </c>
      <c r="F4" s="75"/>
      <c r="G4" s="77"/>
      <c r="H4" s="78" t="s">
        <v>36</v>
      </c>
      <c r="I4" s="75"/>
      <c r="J4" s="77"/>
      <c r="K4" s="76"/>
      <c r="L4" s="75" t="s">
        <v>35</v>
      </c>
      <c r="M4" s="75"/>
      <c r="N4" s="11"/>
    </row>
    <row r="5" spans="1:19" s="52" customFormat="1" ht="18" customHeight="1">
      <c r="A5" s="68"/>
      <c r="B5" s="68"/>
      <c r="C5" s="68"/>
      <c r="D5" s="68"/>
      <c r="E5" s="74" t="s">
        <v>22</v>
      </c>
      <c r="F5" s="55"/>
      <c r="G5" s="73"/>
      <c r="H5" s="74" t="s">
        <v>34</v>
      </c>
      <c r="I5" s="55"/>
      <c r="J5" s="73"/>
      <c r="K5" s="72"/>
      <c r="L5" s="64"/>
      <c r="M5" s="64"/>
      <c r="Q5" s="71" t="s">
        <v>33</v>
      </c>
      <c r="R5" s="70"/>
      <c r="S5" s="69"/>
    </row>
    <row r="6" spans="1:19" s="52" customFormat="1" ht="18" customHeight="1">
      <c r="A6" s="68"/>
      <c r="B6" s="68"/>
      <c r="C6" s="68"/>
      <c r="D6" s="68"/>
      <c r="E6" s="67" t="s">
        <v>27</v>
      </c>
      <c r="F6" s="65" t="s">
        <v>32</v>
      </c>
      <c r="G6" s="66" t="s">
        <v>31</v>
      </c>
      <c r="H6" s="49" t="s">
        <v>27</v>
      </c>
      <c r="I6" s="65" t="s">
        <v>32</v>
      </c>
      <c r="J6" s="65" t="s">
        <v>31</v>
      </c>
      <c r="K6" s="49"/>
      <c r="L6" s="64"/>
      <c r="M6" s="64"/>
      <c r="Q6" s="63" t="s">
        <v>30</v>
      </c>
      <c r="R6" s="62"/>
      <c r="S6" s="61"/>
    </row>
    <row r="7" spans="1:19" s="52" customFormat="1" ht="18" customHeight="1">
      <c r="A7" s="60"/>
      <c r="B7" s="60"/>
      <c r="C7" s="60"/>
      <c r="D7" s="60"/>
      <c r="E7" s="59" t="s">
        <v>24</v>
      </c>
      <c r="F7" s="57" t="s">
        <v>29</v>
      </c>
      <c r="G7" s="58" t="s">
        <v>28</v>
      </c>
      <c r="H7" s="56" t="s">
        <v>24</v>
      </c>
      <c r="I7" s="57" t="s">
        <v>29</v>
      </c>
      <c r="J7" s="57" t="s">
        <v>28</v>
      </c>
      <c r="K7" s="56"/>
      <c r="L7" s="55"/>
      <c r="M7" s="55"/>
      <c r="N7" s="11"/>
      <c r="Q7" s="54" t="s">
        <v>27</v>
      </c>
      <c r="R7" s="53" t="s">
        <v>26</v>
      </c>
      <c r="S7" s="53" t="s">
        <v>25</v>
      </c>
    </row>
    <row r="8" spans="1:19" s="3" customFormat="1" ht="6" customHeight="1">
      <c r="A8" s="51"/>
      <c r="B8" s="51"/>
      <c r="C8" s="51"/>
      <c r="D8" s="51"/>
      <c r="E8" s="50"/>
      <c r="F8" s="50"/>
      <c r="G8" s="50"/>
      <c r="H8" s="50"/>
      <c r="I8" s="50"/>
      <c r="J8" s="50"/>
      <c r="K8" s="49"/>
      <c r="L8" s="49"/>
      <c r="M8" s="4"/>
      <c r="N8" s="4"/>
      <c r="Q8" s="48" t="s">
        <v>24</v>
      </c>
      <c r="R8" s="48" t="s">
        <v>23</v>
      </c>
      <c r="S8" s="48" t="s">
        <v>22</v>
      </c>
    </row>
    <row r="9" spans="1:19" s="3" customFormat="1" ht="4.5" customHeight="1">
      <c r="A9" s="41"/>
      <c r="B9" s="41"/>
      <c r="C9" s="41"/>
      <c r="D9" s="41"/>
      <c r="E9" s="46"/>
      <c r="F9" s="46"/>
      <c r="G9" s="46"/>
      <c r="H9" s="46"/>
      <c r="I9" s="46"/>
      <c r="J9" s="46"/>
      <c r="K9" s="11"/>
      <c r="L9" s="11"/>
      <c r="M9" s="4"/>
      <c r="Q9" s="47"/>
      <c r="R9" s="47"/>
      <c r="S9" s="47"/>
    </row>
    <row r="10" spans="1:19" s="3" customFormat="1" ht="19.5" customHeight="1">
      <c r="A10" s="24">
        <v>2557</v>
      </c>
      <c r="B10" s="23"/>
      <c r="C10" s="23"/>
      <c r="D10" s="22"/>
      <c r="E10" s="46"/>
      <c r="F10" s="46"/>
      <c r="G10" s="46"/>
      <c r="H10" s="46"/>
      <c r="I10" s="46"/>
      <c r="J10" s="19"/>
      <c r="K10" s="19"/>
      <c r="L10" s="34" t="s">
        <v>21</v>
      </c>
      <c r="M10" s="30"/>
      <c r="Q10" s="26"/>
      <c r="R10" s="26"/>
      <c r="S10" s="26"/>
    </row>
    <row r="11" spans="1:19" s="3" customFormat="1" ht="18" customHeight="1">
      <c r="A11" s="24" t="s">
        <v>9</v>
      </c>
      <c r="B11" s="23"/>
      <c r="C11" s="23"/>
      <c r="D11" s="22"/>
      <c r="E11" s="45">
        <v>18054</v>
      </c>
      <c r="F11" s="21">
        <v>13666</v>
      </c>
      <c r="G11" s="21">
        <v>4388</v>
      </c>
      <c r="H11" s="20">
        <f>(E11*100)/$P11</f>
        <v>1.4368506754487473</v>
      </c>
      <c r="I11" s="20">
        <f>(F11*100)/$P11</f>
        <v>1.0876260845620129</v>
      </c>
      <c r="J11" s="20">
        <f>(G11*100)/$P11</f>
        <v>0.34922459088673441</v>
      </c>
      <c r="K11" s="19"/>
      <c r="L11" s="11"/>
      <c r="M11" s="4" t="s">
        <v>8</v>
      </c>
      <c r="P11" s="36">
        <f>1256498</f>
        <v>1256498</v>
      </c>
      <c r="Q11" s="36">
        <f>1256498/1000</f>
        <v>1256.498</v>
      </c>
      <c r="R11" s="39">
        <f>1242626/1000</f>
        <v>1242.626</v>
      </c>
      <c r="S11" s="36">
        <f>13872/1000</f>
        <v>13.872</v>
      </c>
    </row>
    <row r="12" spans="1:19" s="3" customFormat="1" ht="18" customHeight="1">
      <c r="A12" s="24" t="s">
        <v>16</v>
      </c>
      <c r="B12" s="23"/>
      <c r="C12" s="23"/>
      <c r="D12" s="22"/>
      <c r="E12" s="44">
        <v>22607</v>
      </c>
      <c r="F12" s="21">
        <v>11643</v>
      </c>
      <c r="G12" s="21">
        <v>10963</v>
      </c>
      <c r="H12" s="20">
        <f>(E12*100)/$P12</f>
        <v>1.7900508739632204</v>
      </c>
      <c r="I12" s="20">
        <f>(F12*100)/$P12</f>
        <v>0.92190747669101492</v>
      </c>
      <c r="J12" s="20">
        <f>(G12*100)/$P12</f>
        <v>0.86806421600649286</v>
      </c>
      <c r="K12" s="19"/>
      <c r="L12" s="11"/>
      <c r="M12" s="4" t="s">
        <v>15</v>
      </c>
      <c r="P12" s="36">
        <f>1262925</f>
        <v>1262925</v>
      </c>
      <c r="Q12" s="36">
        <f>1262925/1000</f>
        <v>1262.925</v>
      </c>
      <c r="R12" s="39">
        <f>1247846/1000</f>
        <v>1247.846</v>
      </c>
      <c r="S12" s="36">
        <f>15080/1000</f>
        <v>15.08</v>
      </c>
    </row>
    <row r="13" spans="1:19" s="3" customFormat="1" ht="18" customHeight="1">
      <c r="A13" s="24" t="s">
        <v>14</v>
      </c>
      <c r="B13" s="23"/>
      <c r="C13" s="23"/>
      <c r="D13" s="22"/>
      <c r="E13" s="44">
        <v>21559</v>
      </c>
      <c r="F13" s="21">
        <v>8462</v>
      </c>
      <c r="G13" s="21">
        <v>13098</v>
      </c>
      <c r="H13" s="20">
        <f>(E13*100)/$P13</f>
        <v>1.7417219934108796</v>
      </c>
      <c r="I13" s="20">
        <f>(F13*100)/$P13</f>
        <v>0.68363335536169878</v>
      </c>
      <c r="J13" s="20">
        <f>(G13*100)/$P13</f>
        <v>1.0581694266754349</v>
      </c>
      <c r="K13" s="19"/>
      <c r="L13" s="11"/>
      <c r="M13" s="4" t="s">
        <v>13</v>
      </c>
      <c r="P13" s="36">
        <f>1237798</f>
        <v>1237798</v>
      </c>
      <c r="Q13" s="36">
        <f>1237798/1000</f>
        <v>1237.798</v>
      </c>
      <c r="R13" s="39">
        <f>1221039/1000</f>
        <v>1221.039</v>
      </c>
      <c r="S13" s="36">
        <f>16759/1000</f>
        <v>16.759</v>
      </c>
    </row>
    <row r="14" spans="1:19" s="3" customFormat="1" ht="18" customHeight="1">
      <c r="A14" s="24" t="s">
        <v>12</v>
      </c>
      <c r="B14" s="23"/>
      <c r="C14" s="23"/>
      <c r="D14" s="22"/>
      <c r="E14" s="43">
        <v>2595</v>
      </c>
      <c r="F14" s="21">
        <v>2595</v>
      </c>
      <c r="G14" s="42">
        <v>0</v>
      </c>
      <c r="H14" s="20">
        <f>(E14*100)/$P14</f>
        <v>0.20078115086672466</v>
      </c>
      <c r="I14" s="20">
        <f>(F14*100)/$P14</f>
        <v>0.20078115086672466</v>
      </c>
      <c r="J14" s="42">
        <v>0</v>
      </c>
      <c r="K14" s="19"/>
      <c r="L14" s="11"/>
      <c r="M14" s="4" t="s">
        <v>11</v>
      </c>
      <c r="N14" s="4"/>
      <c r="P14" s="36">
        <f>1292452</f>
        <v>1292452</v>
      </c>
      <c r="Q14" s="36">
        <f>1292452/1000</f>
        <v>1292.452</v>
      </c>
      <c r="R14" s="39">
        <f>1280419/1000</f>
        <v>1280.4190000000001</v>
      </c>
      <c r="S14" s="36">
        <f>12032/1000</f>
        <v>12.032</v>
      </c>
    </row>
    <row r="15" spans="1:19" s="3" customFormat="1" ht="4.5" customHeight="1">
      <c r="A15" s="41"/>
      <c r="B15" s="41"/>
      <c r="C15" s="41"/>
      <c r="D15" s="41"/>
      <c r="E15" s="40"/>
      <c r="F15" s="21"/>
      <c r="G15" s="21"/>
      <c r="H15" s="20"/>
      <c r="I15" s="20"/>
      <c r="J15" s="20"/>
      <c r="K15" s="19"/>
      <c r="L15" s="11"/>
      <c r="M15" s="4"/>
      <c r="N15" s="4"/>
      <c r="P15" s="33"/>
      <c r="Q15" s="33"/>
      <c r="R15" s="33"/>
      <c r="S15" s="33"/>
    </row>
    <row r="16" spans="1:19" s="3" customFormat="1" ht="20.25" customHeight="1">
      <c r="A16" s="24">
        <v>2558</v>
      </c>
      <c r="B16" s="23"/>
      <c r="C16" s="23"/>
      <c r="D16" s="22"/>
      <c r="E16" s="40"/>
      <c r="F16" s="21"/>
      <c r="G16" s="21"/>
      <c r="H16" s="20"/>
      <c r="I16" s="20"/>
      <c r="J16" s="20"/>
      <c r="K16" s="19"/>
      <c r="L16" s="34" t="s">
        <v>20</v>
      </c>
      <c r="M16" s="30"/>
      <c r="N16" s="4"/>
      <c r="P16" s="33"/>
      <c r="Q16" s="33"/>
      <c r="R16" s="33"/>
      <c r="S16" s="33"/>
    </row>
    <row r="17" spans="1:19" s="3" customFormat="1" ht="18" customHeight="1">
      <c r="A17" s="24" t="s">
        <v>19</v>
      </c>
      <c r="B17" s="23"/>
      <c r="C17" s="23"/>
      <c r="D17" s="22"/>
      <c r="E17" s="21">
        <v>30595</v>
      </c>
      <c r="F17" s="21">
        <v>12884</v>
      </c>
      <c r="G17" s="21">
        <v>17711</v>
      </c>
      <c r="H17" s="20">
        <f>(E17*100)/$P17</f>
        <v>2.3469433006190892</v>
      </c>
      <c r="I17" s="20">
        <f>(F17*100)/$P17</f>
        <v>0.98833199820808437</v>
      </c>
      <c r="J17" s="20">
        <f>(G17*100)/$P17</f>
        <v>1.3586113024110045</v>
      </c>
      <c r="K17" s="19"/>
      <c r="L17" s="11"/>
      <c r="M17" s="4" t="s">
        <v>8</v>
      </c>
      <c r="N17" s="4"/>
      <c r="P17" s="36">
        <f>1303610.53</f>
        <v>1303610.53</v>
      </c>
      <c r="Q17" s="36">
        <f>1303610.53/1000</f>
        <v>1303.6105299999999</v>
      </c>
      <c r="R17" s="39">
        <f>1285556.52/1000</f>
        <v>1285.5565200000001</v>
      </c>
      <c r="S17" s="38">
        <f>18054/1000</f>
        <v>18.053999999999998</v>
      </c>
    </row>
    <row r="18" spans="1:19" s="3" customFormat="1" ht="18" customHeight="1">
      <c r="A18" s="24" t="s">
        <v>16</v>
      </c>
      <c r="B18" s="23"/>
      <c r="C18" s="23"/>
      <c r="D18" s="22"/>
      <c r="E18" s="21">
        <v>6741</v>
      </c>
      <c r="F18" s="21">
        <v>4703</v>
      </c>
      <c r="G18" s="21">
        <v>2038</v>
      </c>
      <c r="H18" s="20">
        <f>(E18*100)/$P18</f>
        <v>0.52939929162118227</v>
      </c>
      <c r="I18" s="20">
        <f>(F18*100)/$P18</f>
        <v>0.36934651661391782</v>
      </c>
      <c r="J18" s="20">
        <f>(G18*100)/$P18</f>
        <v>0.16005277500726442</v>
      </c>
      <c r="K18" s="19"/>
      <c r="L18" s="11"/>
      <c r="M18" s="4" t="s">
        <v>15</v>
      </c>
      <c r="N18" s="4"/>
      <c r="P18" s="36">
        <f>1273330</f>
        <v>1273330</v>
      </c>
      <c r="Q18" s="36">
        <f>1273330/1000</f>
        <v>1273.33</v>
      </c>
      <c r="R18" s="37">
        <f>1250723/1000</f>
        <v>1250.723</v>
      </c>
      <c r="S18" s="36">
        <f>22607/1000</f>
        <v>22.606999999999999</v>
      </c>
    </row>
    <row r="19" spans="1:19" s="3" customFormat="1" ht="18" customHeight="1">
      <c r="A19" s="24" t="s">
        <v>14</v>
      </c>
      <c r="B19" s="23"/>
      <c r="C19" s="23"/>
      <c r="D19" s="22"/>
      <c r="E19" s="21">
        <v>7601</v>
      </c>
      <c r="F19" s="21">
        <v>2619</v>
      </c>
      <c r="G19" s="21">
        <v>4982</v>
      </c>
      <c r="H19" s="20">
        <f>(E19*100)/$P19</f>
        <v>0.58471299753683592</v>
      </c>
      <c r="I19" s="20">
        <f>(F19*100)/$P19</f>
        <v>0.2014686673528448</v>
      </c>
      <c r="J19" s="20">
        <f>(G19*100)/$P19</f>
        <v>0.38324433018399112</v>
      </c>
      <c r="K19" s="19"/>
      <c r="L19" s="11"/>
      <c r="M19" s="4" t="s">
        <v>13</v>
      </c>
      <c r="N19" s="4"/>
      <c r="P19" s="35">
        <f>1299954</f>
        <v>1299954</v>
      </c>
      <c r="Q19" s="35">
        <f>1299954/1000</f>
        <v>1299.954</v>
      </c>
      <c r="R19" s="35">
        <f>1278395/1000</f>
        <v>1278.395</v>
      </c>
      <c r="S19" s="36">
        <f>21559/1000</f>
        <v>21.559000000000001</v>
      </c>
    </row>
    <row r="20" spans="1:19" s="3" customFormat="1" ht="18" customHeight="1">
      <c r="A20" s="24" t="s">
        <v>18</v>
      </c>
      <c r="B20" s="23"/>
      <c r="C20" s="23"/>
      <c r="D20" s="22"/>
      <c r="E20" s="21">
        <v>8924</v>
      </c>
      <c r="F20" s="21">
        <v>3533</v>
      </c>
      <c r="G20" s="21">
        <v>5391</v>
      </c>
      <c r="H20" s="20">
        <f>(E20*100)/$P20</f>
        <v>0.68202783291082358</v>
      </c>
      <c r="I20" s="20">
        <f>(F20*100)/$P20</f>
        <v>0.27001393250492378</v>
      </c>
      <c r="J20" s="20">
        <f>(G20*100)/$P20</f>
        <v>0.4120139004058998</v>
      </c>
      <c r="K20" s="19"/>
      <c r="L20" s="11"/>
      <c r="M20" s="4" t="s">
        <v>11</v>
      </c>
      <c r="N20" s="4"/>
      <c r="P20" s="35">
        <f>1308451</f>
        <v>1308451</v>
      </c>
      <c r="Q20" s="35">
        <f>1308451/1000</f>
        <v>1308.451</v>
      </c>
      <c r="R20" s="35">
        <f>1305856/1000</f>
        <v>1305.856</v>
      </c>
      <c r="S20" s="35">
        <f>2595/1000</f>
        <v>2.5950000000000002</v>
      </c>
    </row>
    <row r="21" spans="1:19" s="3" customFormat="1" ht="4.5" customHeight="1">
      <c r="A21" s="12"/>
      <c r="B21" s="12"/>
      <c r="C21" s="12"/>
      <c r="D21" s="12"/>
      <c r="E21" s="21"/>
      <c r="F21" s="21"/>
      <c r="G21" s="21"/>
      <c r="H21" s="20"/>
      <c r="I21" s="20"/>
      <c r="J21" s="20"/>
      <c r="K21" s="19"/>
      <c r="L21" s="11"/>
      <c r="M21" s="4"/>
      <c r="N21" s="4"/>
      <c r="P21" s="4"/>
      <c r="Q21" s="4"/>
      <c r="R21" s="33"/>
      <c r="S21" s="33"/>
    </row>
    <row r="22" spans="1:19" s="3" customFormat="1" ht="18.75" customHeight="1">
      <c r="A22" s="24">
        <v>2559</v>
      </c>
      <c r="B22" s="23"/>
      <c r="C22" s="23"/>
      <c r="D22" s="22"/>
      <c r="E22" s="21"/>
      <c r="F22" s="21"/>
      <c r="G22" s="21"/>
      <c r="H22" s="20"/>
      <c r="I22" s="20"/>
      <c r="J22" s="20"/>
      <c r="K22" s="19"/>
      <c r="L22" s="34" t="s">
        <v>17</v>
      </c>
      <c r="M22" s="30"/>
      <c r="N22" s="4"/>
      <c r="P22" s="4"/>
      <c r="Q22" s="4"/>
      <c r="R22" s="33"/>
      <c r="S22" s="33"/>
    </row>
    <row r="23" spans="1:19" s="3" customFormat="1" ht="18" customHeight="1">
      <c r="A23" s="24" t="s">
        <v>9</v>
      </c>
      <c r="B23" s="23"/>
      <c r="C23" s="23"/>
      <c r="D23" s="22"/>
      <c r="E23" s="21">
        <v>7295</v>
      </c>
      <c r="F23" s="21">
        <v>5713</v>
      </c>
      <c r="G23" s="21">
        <v>1582</v>
      </c>
      <c r="H23" s="20">
        <f>(E23*100)/$P23</f>
        <v>0.57107339095472986</v>
      </c>
      <c r="I23" s="20">
        <f>(F23*100)/$P23</f>
        <v>0.44722992221033192</v>
      </c>
      <c r="J23" s="20">
        <f>(G23*100)/$P23</f>
        <v>0.12384346874439789</v>
      </c>
      <c r="K23" s="19"/>
      <c r="L23" s="11"/>
      <c r="M23" s="4" t="s">
        <v>8</v>
      </c>
      <c r="P23" s="31">
        <f>1277419</f>
        <v>1277419</v>
      </c>
      <c r="Q23" s="31">
        <f>1277419/1000</f>
        <v>1277.4190000000001</v>
      </c>
      <c r="R23" s="32">
        <f>1246824/1000</f>
        <v>1246.8240000000001</v>
      </c>
      <c r="S23" s="32">
        <f>30595/1000</f>
        <v>30.594999999999999</v>
      </c>
    </row>
    <row r="24" spans="1:19" s="3" customFormat="1" ht="18" customHeight="1">
      <c r="A24" s="24" t="s">
        <v>16</v>
      </c>
      <c r="B24" s="23"/>
      <c r="C24" s="23"/>
      <c r="D24" s="22"/>
      <c r="E24" s="21">
        <v>9628</v>
      </c>
      <c r="F24" s="21">
        <v>2127</v>
      </c>
      <c r="G24" s="21">
        <v>7501</v>
      </c>
      <c r="H24" s="20">
        <v>0.7</v>
      </c>
      <c r="I24" s="20">
        <v>0.3</v>
      </c>
      <c r="J24" s="20">
        <v>1.2</v>
      </c>
      <c r="K24" s="19"/>
      <c r="L24" s="11"/>
      <c r="M24" s="4" t="s">
        <v>15</v>
      </c>
      <c r="P24" s="31">
        <f>1268473</f>
        <v>1268473</v>
      </c>
      <c r="Q24" s="31">
        <f>1268473/1000</f>
        <v>1268.473</v>
      </c>
      <c r="R24" s="31">
        <f>1261733/1000</f>
        <v>1261.7329999999999</v>
      </c>
      <c r="S24" s="31">
        <f>6741/1000</f>
        <v>6.7409999999999997</v>
      </c>
    </row>
    <row r="25" spans="1:19" s="3" customFormat="1" ht="18" customHeight="1">
      <c r="A25" s="24" t="s">
        <v>14</v>
      </c>
      <c r="B25" s="23"/>
      <c r="C25" s="23"/>
      <c r="D25" s="22"/>
      <c r="E25" s="21">
        <v>18055</v>
      </c>
      <c r="F25" s="21">
        <v>8035</v>
      </c>
      <c r="G25" s="21">
        <v>10020</v>
      </c>
      <c r="H25" s="20">
        <v>1.3</v>
      </c>
      <c r="I25" s="20">
        <v>1.1000000000000001</v>
      </c>
      <c r="J25" s="20">
        <v>1.6</v>
      </c>
      <c r="K25" s="19"/>
      <c r="L25" s="11"/>
      <c r="M25" s="4" t="s">
        <v>13</v>
      </c>
      <c r="P25" s="31">
        <f>1329912</f>
        <v>1329912</v>
      </c>
      <c r="Q25" s="31">
        <f>1329912/1000</f>
        <v>1329.912</v>
      </c>
      <c r="R25" s="31">
        <f>1322312/1000</f>
        <v>1322.3119999999999</v>
      </c>
      <c r="S25" s="31">
        <f>7601/1000</f>
        <v>7.601</v>
      </c>
    </row>
    <row r="26" spans="1:19" s="3" customFormat="1" ht="18" customHeight="1">
      <c r="A26" s="24" t="s">
        <v>12</v>
      </c>
      <c r="B26" s="23"/>
      <c r="C26" s="23"/>
      <c r="D26" s="22"/>
      <c r="E26" s="21">
        <v>27310</v>
      </c>
      <c r="F26" s="21">
        <v>16615</v>
      </c>
      <c r="G26" s="21">
        <v>10695</v>
      </c>
      <c r="H26" s="20">
        <v>2.1</v>
      </c>
      <c r="I26" s="20">
        <v>2.4</v>
      </c>
      <c r="J26" s="20">
        <v>1.7</v>
      </c>
      <c r="K26" s="19"/>
      <c r="L26" s="11"/>
      <c r="M26" s="4" t="s">
        <v>11</v>
      </c>
      <c r="P26" s="31">
        <f>1341395</f>
        <v>1341395</v>
      </c>
      <c r="Q26" s="31">
        <f>1341395/1000</f>
        <v>1341.395</v>
      </c>
      <c r="R26" s="31">
        <f>1332471/1000</f>
        <v>1332.471</v>
      </c>
      <c r="S26" s="31">
        <f>8924/1000</f>
        <v>8.9239999999999995</v>
      </c>
    </row>
    <row r="27" spans="1:19" s="25" customFormat="1" ht="19.5" customHeight="1">
      <c r="A27" s="30">
        <v>2560</v>
      </c>
      <c r="B27" s="30"/>
      <c r="C27" s="30"/>
      <c r="D27" s="30"/>
      <c r="E27" s="29"/>
      <c r="F27" s="29"/>
      <c r="G27" s="29"/>
      <c r="H27" s="20"/>
      <c r="I27" s="20"/>
      <c r="J27" s="20"/>
      <c r="K27" s="28"/>
      <c r="L27" s="27" t="s">
        <v>10</v>
      </c>
      <c r="M27" s="12"/>
      <c r="P27" s="26"/>
      <c r="Q27" s="26"/>
      <c r="R27" s="26"/>
      <c r="S27" s="26"/>
    </row>
    <row r="28" spans="1:19" s="3" customFormat="1" ht="18.75" customHeight="1">
      <c r="A28" s="24" t="s">
        <v>9</v>
      </c>
      <c r="B28" s="23"/>
      <c r="C28" s="23"/>
      <c r="D28" s="22"/>
      <c r="E28" s="21">
        <v>23120</v>
      </c>
      <c r="F28" s="21">
        <v>10529</v>
      </c>
      <c r="G28" s="21">
        <v>12592</v>
      </c>
      <c r="H28" s="20">
        <v>1.7</v>
      </c>
      <c r="I28" s="20">
        <v>1.4</v>
      </c>
      <c r="J28" s="20">
        <v>1.9</v>
      </c>
      <c r="K28" s="19"/>
      <c r="L28" s="11"/>
      <c r="M28" s="4" t="s">
        <v>8</v>
      </c>
      <c r="N28" s="4"/>
      <c r="P28" s="18">
        <f>1325456</f>
        <v>1325456</v>
      </c>
      <c r="Q28" s="18">
        <f>1325456/1000</f>
        <v>1325.4559999999999</v>
      </c>
      <c r="R28" s="18">
        <f>1318161/1000</f>
        <v>1318.1610000000001</v>
      </c>
      <c r="S28" s="18">
        <f>7295/1000</f>
        <v>7.2949999999999999</v>
      </c>
    </row>
    <row r="29" spans="1:19" s="3" customFormat="1" ht="3" customHeight="1">
      <c r="A29" s="17"/>
      <c r="B29" s="17"/>
      <c r="C29" s="17"/>
      <c r="D29" s="17"/>
      <c r="E29" s="16"/>
      <c r="F29" s="16"/>
      <c r="G29" s="16"/>
      <c r="H29" s="16"/>
      <c r="I29" s="16"/>
      <c r="J29" s="15"/>
      <c r="K29" s="15"/>
      <c r="L29" s="14"/>
      <c r="M29" s="13"/>
      <c r="N29" s="4"/>
    </row>
    <row r="30" spans="1:19" s="3" customFormat="1" ht="3" customHeight="1">
      <c r="A30" s="12"/>
      <c r="B30" s="12"/>
      <c r="C30" s="12"/>
      <c r="D30" s="12"/>
      <c r="E30" s="11"/>
      <c r="F30" s="11"/>
      <c r="G30" s="11"/>
      <c r="H30" s="11"/>
      <c r="I30" s="11"/>
      <c r="J30" s="11"/>
      <c r="K30" s="11"/>
      <c r="L30" s="11"/>
      <c r="M30" s="4"/>
      <c r="N30" s="4"/>
    </row>
    <row r="31" spans="1:19" s="8" customFormat="1" ht="17.25" customHeight="1">
      <c r="B31" s="8" t="s">
        <v>7</v>
      </c>
      <c r="C31" s="8" t="s">
        <v>6</v>
      </c>
      <c r="M31" s="10"/>
      <c r="N31" s="10"/>
    </row>
    <row r="32" spans="1:19" s="5" customFormat="1" ht="17.25" customHeight="1">
      <c r="B32" s="8" t="s">
        <v>5</v>
      </c>
      <c r="C32" s="8" t="s">
        <v>4</v>
      </c>
      <c r="M32" s="9"/>
      <c r="N32" s="9"/>
    </row>
    <row r="33" spans="2:13" s="8" customFormat="1" ht="17.25" customHeight="1">
      <c r="B33" s="7" t="s">
        <v>3</v>
      </c>
      <c r="C33" s="6" t="s">
        <v>2</v>
      </c>
    </row>
    <row r="34" spans="2:13" s="5" customFormat="1" ht="17.25" customHeight="1">
      <c r="B34" s="7" t="s">
        <v>1</v>
      </c>
      <c r="C34" s="6" t="s">
        <v>0</v>
      </c>
    </row>
    <row r="35" spans="2:13" s="3" customFormat="1" ht="18.600000000000001" customHeight="1">
      <c r="M35" s="4"/>
    </row>
    <row r="36" spans="2:13" s="3" customFormat="1" ht="18.600000000000001" customHeight="1">
      <c r="M36" s="4"/>
    </row>
    <row r="37" spans="2:13" s="3" customFormat="1" ht="18.600000000000001" customHeight="1">
      <c r="M37" s="4"/>
    </row>
  </sheetData>
  <mergeCells count="29">
    <mergeCell ref="Q5:S5"/>
    <mergeCell ref="A28:D28"/>
    <mergeCell ref="L22:M22"/>
    <mergeCell ref="A19:D19"/>
    <mergeCell ref="A20:D20"/>
    <mergeCell ref="A27:D27"/>
    <mergeCell ref="A25:D25"/>
    <mergeCell ref="A26:D26"/>
    <mergeCell ref="A23:D23"/>
    <mergeCell ref="A24:D24"/>
    <mergeCell ref="A22:D22"/>
    <mergeCell ref="L10:M10"/>
    <mergeCell ref="L16:M16"/>
    <mergeCell ref="A15:D15"/>
    <mergeCell ref="A14:D14"/>
    <mergeCell ref="A16:D16"/>
    <mergeCell ref="A10:D10"/>
    <mergeCell ref="A12:D12"/>
    <mergeCell ref="A13:D13"/>
    <mergeCell ref="A17:D17"/>
    <mergeCell ref="A18:D18"/>
    <mergeCell ref="L4:M7"/>
    <mergeCell ref="A4:D7"/>
    <mergeCell ref="E4:G4"/>
    <mergeCell ref="E5:G5"/>
    <mergeCell ref="A11:D11"/>
    <mergeCell ref="A9:D9"/>
    <mergeCell ref="H4:J4"/>
    <mergeCell ref="H5:J5"/>
  </mergeCells>
  <pageMargins left="0.55118110236220474" right="0.21" top="0.78740157480314965" bottom="0.47" header="0.51181102362204722" footer="0.4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2017-07-11T04:01:16Z</dcterms:created>
  <dcterms:modified xsi:type="dcterms:W3CDTF">2017-07-11T04:01:24Z</dcterms:modified>
</cp:coreProperties>
</file>