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8" sheetId="1" r:id="rId1"/>
  </sheets>
  <externalReferences>
    <externalReference r:id="rId2"/>
  </externalReferences>
  <definedNames>
    <definedName name="_xlnm.Print_Area" localSheetId="0">'T-3.8'!$A$1:$T$35</definedName>
  </definedNames>
  <calcPr calcId="125725"/>
</workbook>
</file>

<file path=xl/calcChain.xml><?xml version="1.0" encoding="utf-8"?>
<calcChain xmlns="http://schemas.openxmlformats.org/spreadsheetml/2006/main">
  <c r="Y27" i="1"/>
  <c r="X27"/>
  <c r="Q27"/>
  <c r="N27"/>
  <c r="W27" s="1"/>
  <c r="K27"/>
  <c r="AB27" s="1"/>
  <c r="H27"/>
  <c r="AA27" s="1"/>
  <c r="G27"/>
  <c r="F27"/>
  <c r="E27" s="1"/>
  <c r="Y26"/>
  <c r="X26"/>
  <c r="Q26"/>
  <c r="N26"/>
  <c r="W26" s="1"/>
  <c r="K26"/>
  <c r="AB26" s="1"/>
  <c r="H26"/>
  <c r="AA26" s="1"/>
  <c r="G26"/>
  <c r="F26"/>
  <c r="E26" s="1"/>
  <c r="Y25"/>
  <c r="X25"/>
  <c r="Q25"/>
  <c r="N25"/>
  <c r="W25" s="1"/>
  <c r="K25"/>
  <c r="AB25" s="1"/>
  <c r="H25"/>
  <c r="AA25" s="1"/>
  <c r="G25"/>
  <c r="F25"/>
  <c r="E25" s="1"/>
  <c r="Y24"/>
  <c r="X24"/>
  <c r="Q24"/>
  <c r="N24"/>
  <c r="W24" s="1"/>
  <c r="K24"/>
  <c r="AB24" s="1"/>
  <c r="H24"/>
  <c r="AA24" s="1"/>
  <c r="G24"/>
  <c r="F24"/>
  <c r="E24" s="1"/>
  <c r="Y23"/>
  <c r="X23"/>
  <c r="Q23"/>
  <c r="N23"/>
  <c r="W23" s="1"/>
  <c r="K23"/>
  <c r="AB23" s="1"/>
  <c r="H23"/>
  <c r="AA23" s="1"/>
  <c r="G23"/>
  <c r="F23"/>
  <c r="E23" s="1"/>
  <c r="Y22"/>
  <c r="X22"/>
  <c r="Q22"/>
  <c r="N22"/>
  <c r="W22" s="1"/>
  <c r="K22"/>
  <c r="AB22" s="1"/>
  <c r="H22"/>
  <c r="AA22" s="1"/>
  <c r="G22"/>
  <c r="F22"/>
  <c r="E22" s="1"/>
  <c r="Y21"/>
  <c r="X21"/>
  <c r="Q21"/>
  <c r="N21"/>
  <c r="W21" s="1"/>
  <c r="K21"/>
  <c r="AB21" s="1"/>
  <c r="H21"/>
  <c r="AA21" s="1"/>
  <c r="G21"/>
  <c r="F21"/>
  <c r="E21" s="1"/>
  <c r="Y20"/>
  <c r="X20"/>
  <c r="Q20"/>
  <c r="N20"/>
  <c r="W20" s="1"/>
  <c r="K20"/>
  <c r="AB20" s="1"/>
  <c r="H20"/>
  <c r="AA20" s="1"/>
  <c r="G20"/>
  <c r="F20"/>
  <c r="E20" s="1"/>
  <c r="Q19"/>
  <c r="N19"/>
  <c r="W19" s="1"/>
  <c r="M19"/>
  <c r="L19"/>
  <c r="K19"/>
  <c r="Y19" s="1"/>
  <c r="J19"/>
  <c r="G19" s="1"/>
  <c r="I19"/>
  <c r="H19" s="1"/>
  <c r="F19"/>
  <c r="Y18"/>
  <c r="X18"/>
  <c r="Q18"/>
  <c r="N18"/>
  <c r="W18" s="1"/>
  <c r="K18"/>
  <c r="AB18" s="1"/>
  <c r="H18"/>
  <c r="AA18" s="1"/>
  <c r="G18"/>
  <c r="F18"/>
  <c r="E18" s="1"/>
  <c r="Y17"/>
  <c r="X17"/>
  <c r="Q17"/>
  <c r="N17"/>
  <c r="W17" s="1"/>
  <c r="K17"/>
  <c r="AB17" s="1"/>
  <c r="H17"/>
  <c r="AA17" s="1"/>
  <c r="G17"/>
  <c r="F17"/>
  <c r="E17" s="1"/>
  <c r="Y16"/>
  <c r="Q16"/>
  <c r="P16"/>
  <c r="G16" s="1"/>
  <c r="O16"/>
  <c r="F16" s="1"/>
  <c r="E16" s="1"/>
  <c r="K16"/>
  <c r="AB16" s="1"/>
  <c r="H16"/>
  <c r="X16" s="1"/>
  <c r="S15"/>
  <c r="R15"/>
  <c r="Q15"/>
  <c r="P15"/>
  <c r="O15"/>
  <c r="N15" s="1"/>
  <c r="W15" s="1"/>
  <c r="K15"/>
  <c r="Y15" s="1"/>
  <c r="J15"/>
  <c r="G15" s="1"/>
  <c r="I15"/>
  <c r="H15" s="1"/>
  <c r="F15"/>
  <c r="Y14"/>
  <c r="X14"/>
  <c r="Q14"/>
  <c r="N14"/>
  <c r="W14" s="1"/>
  <c r="K14"/>
  <c r="AB14" s="1"/>
  <c r="H14"/>
  <c r="AA14" s="1"/>
  <c r="G14"/>
  <c r="F14"/>
  <c r="E14" s="1"/>
  <c r="Y13"/>
  <c r="Q13"/>
  <c r="N13"/>
  <c r="W13" s="1"/>
  <c r="M13"/>
  <c r="L13"/>
  <c r="K13"/>
  <c r="AB13" s="1"/>
  <c r="J13"/>
  <c r="J10" s="1"/>
  <c r="H10" s="1"/>
  <c r="I13"/>
  <c r="H13" s="1"/>
  <c r="G13"/>
  <c r="F13"/>
  <c r="E13" s="1"/>
  <c r="Y12"/>
  <c r="X12"/>
  <c r="Q12"/>
  <c r="N12"/>
  <c r="W12" s="1"/>
  <c r="K12"/>
  <c r="AB12" s="1"/>
  <c r="H12"/>
  <c r="AA12" s="1"/>
  <c r="G12"/>
  <c r="F12"/>
  <c r="E12" s="1"/>
  <c r="Q11"/>
  <c r="P11"/>
  <c r="O11"/>
  <c r="N11" s="1"/>
  <c r="W11" s="1"/>
  <c r="M11"/>
  <c r="G11" s="1"/>
  <c r="G10" s="1"/>
  <c r="L11"/>
  <c r="K11" s="1"/>
  <c r="J11"/>
  <c r="I11"/>
  <c r="F11" s="1"/>
  <c r="H11"/>
  <c r="AA11" s="1"/>
  <c r="S10"/>
  <c r="R10"/>
  <c r="Q10"/>
  <c r="P10"/>
  <c r="O10"/>
  <c r="N10" s="1"/>
  <c r="M10"/>
  <c r="L10"/>
  <c r="K10" s="1"/>
  <c r="I10"/>
  <c r="Z11" l="1"/>
  <c r="AC11"/>
  <c r="Z17"/>
  <c r="AC17"/>
  <c r="Z20"/>
  <c r="AC20"/>
  <c r="Z23"/>
  <c r="AC23"/>
  <c r="AA10"/>
  <c r="X10"/>
  <c r="AA15"/>
  <c r="X15"/>
  <c r="X13"/>
  <c r="AA13"/>
  <c r="Y10"/>
  <c r="AB10"/>
  <c r="AD17"/>
  <c r="AE17"/>
  <c r="AD21"/>
  <c r="AE21"/>
  <c r="AD22"/>
  <c r="AE22"/>
  <c r="AD24"/>
  <c r="AE24"/>
  <c r="AD25"/>
  <c r="AE25"/>
  <c r="AD26"/>
  <c r="AE26"/>
  <c r="AD27"/>
  <c r="AE27"/>
  <c r="AD12"/>
  <c r="AE12"/>
  <c r="AD13"/>
  <c r="AE13"/>
  <c r="E15"/>
  <c r="E19"/>
  <c r="AD16"/>
  <c r="AE16"/>
  <c r="AC18"/>
  <c r="Z18"/>
  <c r="Z21"/>
  <c r="AC21"/>
  <c r="Z22"/>
  <c r="AC22"/>
  <c r="Z24"/>
  <c r="AC24"/>
  <c r="Z25"/>
  <c r="AC25"/>
  <c r="Z26"/>
  <c r="AC26"/>
  <c r="Z27"/>
  <c r="AC27"/>
  <c r="AC12"/>
  <c r="Z12"/>
  <c r="AB11"/>
  <c r="Y11"/>
  <c r="AD14"/>
  <c r="AE14"/>
  <c r="AA19"/>
  <c r="X19"/>
  <c r="F10"/>
  <c r="E10" s="1"/>
  <c r="E11"/>
  <c r="AE18"/>
  <c r="AD18"/>
  <c r="AD20"/>
  <c r="AE20"/>
  <c r="AD23"/>
  <c r="AE23"/>
  <c r="Z13"/>
  <c r="AC13"/>
  <c r="Z19"/>
  <c r="AC19"/>
  <c r="AC14"/>
  <c r="Z14"/>
  <c r="Z15"/>
  <c r="AC15"/>
  <c r="X11"/>
  <c r="N16"/>
  <c r="W16" s="1"/>
  <c r="AA16"/>
  <c r="AB15"/>
  <c r="AB19"/>
  <c r="AD10" l="1"/>
  <c r="AE10"/>
  <c r="AC16"/>
  <c r="Z16"/>
  <c r="AE15"/>
  <c r="AD15"/>
  <c r="AD19"/>
  <c r="AE19"/>
  <c r="AD11"/>
  <c r="AE11"/>
  <c r="W10"/>
  <c r="Z10" l="1"/>
  <c r="AC10"/>
</calcChain>
</file>

<file path=xl/sharedStrings.xml><?xml version="1.0" encoding="utf-8"?>
<sst xmlns="http://schemas.openxmlformats.org/spreadsheetml/2006/main" count="95" uniqueCount="68">
  <si>
    <t xml:space="preserve">ตาราง     </t>
  </si>
  <si>
    <t>นักเรียน จำแนกตามระดับการศึกษา และเพศ เป็นรายอำเภอ ปีการศึกษา 2560</t>
  </si>
  <si>
    <t xml:space="preserve">Table </t>
  </si>
  <si>
    <t>Student by Level of Education, Sex and District: Academic Year 2017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</si>
  <si>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</si>
  <si>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</si>
  <si>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</si>
  <si>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</si>
  <si>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</si>
  <si>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</si>
  <si>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</si>
  <si>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</si>
  <si>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</si>
  <si>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</si>
  <si>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</si>
  <si>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</si>
  <si>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</si>
  <si>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</si>
  <si>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</si>
  <si>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</si>
  <si>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</si>
  <si>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</si>
  <si>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</si>
  <si>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</si>
  <si>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</si>
  <si>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</si>
  <si>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</si>
  <si>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</si>
  <si>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</si>
  <si>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</si>
  <si>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</si>
  <si>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</si>
  <si>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</si>
  <si>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</si>
  <si>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</si>
  <si>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</si>
  <si>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</si>
  <si>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</si>
  <si>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</si>
  <si>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</si>
  <si>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</si>
  <si>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</si>
  <si>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</si>
  <si>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</si>
  <si>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</si>
  <si>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</si>
  <si>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</si>
  <si>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</si>
  <si>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</si>
  <si>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</si>
  <si>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</si>
  <si>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</si>
  <si>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</si>
  <si>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</si>
  <si>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</si>
  <si>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</si>
  <si>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</si>
  <si>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</si>
  <si>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</si>
  <si>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</si>
  <si>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1,2 และ 3</t>
  </si>
  <si>
    <t>Source:  Surin Primary Educational Service Area Office, Area 1, 2and 3</t>
  </si>
  <si>
    <t xml:space="preserve">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</si>
  <si>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</si>
  <si>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</si>
  <si>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</si>
  <si>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 สำนักงานศึกษาธิการจังหวัดสุรินทร์</t>
  </si>
  <si>
    <t xml:space="preserve">            Surin Provincial Education Office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</si>
</sst>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14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3" fontId="2" fillId="0" borderId="7" xfId="0" applyNumberFormat="1" applyFont="1" applyFill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0" fontId="2" fillId="0" borderId="0" xfId="0" applyFont="1" applyAlignment="1">
      <alignment horizontal="left" inden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left" inden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&#3626;&#3606;&#3636;&#3605;&#3636;&#3585;&#3634;&#3619;&#3624;&#3638;&#3585;&#3625;&#36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3"/>
      <sheetName val="T-3.4"/>
      <sheetName val="T-3.5"/>
      <sheetName val="T-3.6"/>
      <sheetName val="T-3.7"/>
      <sheetName val="T-3.8"/>
      <sheetName val="T-3.9"/>
      <sheetName val="T-3.10"/>
      <sheetName val="T-3.11"/>
      <sheetName val="T-3.12"/>
      <sheetName val="T-3.13"/>
      <sheetName val="T-3.14"/>
    </sheetNames>
    <sheetDataSet>
      <sheetData sheetId="0"/>
      <sheetData sheetId="1">
        <row r="12">
          <cell r="E12">
            <v>9822</v>
          </cell>
          <cell r="J12">
            <v>1842</v>
          </cell>
          <cell r="K12">
            <v>5333</v>
          </cell>
          <cell r="L12">
            <v>2647</v>
          </cell>
        </row>
        <row r="13">
          <cell r="E13">
            <v>1693</v>
          </cell>
          <cell r="J13">
            <v>314</v>
          </cell>
          <cell r="K13">
            <v>858</v>
          </cell>
          <cell r="L13">
            <v>521</v>
          </cell>
        </row>
        <row r="14">
          <cell r="E14">
            <v>531</v>
          </cell>
          <cell r="J14">
            <v>108</v>
          </cell>
          <cell r="K14">
            <v>305</v>
          </cell>
          <cell r="L14">
            <v>118</v>
          </cell>
        </row>
        <row r="15">
          <cell r="E15">
            <v>787</v>
          </cell>
          <cell r="J15">
            <v>149</v>
          </cell>
          <cell r="K15">
            <v>446</v>
          </cell>
          <cell r="L15">
            <v>192</v>
          </cell>
        </row>
        <row r="16">
          <cell r="E16">
            <v>507</v>
          </cell>
          <cell r="J16">
            <v>91</v>
          </cell>
          <cell r="K16">
            <v>269</v>
          </cell>
          <cell r="L16">
            <v>147</v>
          </cell>
        </row>
        <row r="17">
          <cell r="E17">
            <v>1003</v>
          </cell>
          <cell r="J17">
            <v>187</v>
          </cell>
          <cell r="K17">
            <v>562</v>
          </cell>
          <cell r="L17">
            <v>254</v>
          </cell>
        </row>
        <row r="18">
          <cell r="E18">
            <v>427</v>
          </cell>
          <cell r="J18">
            <v>74</v>
          </cell>
          <cell r="K18">
            <v>227</v>
          </cell>
          <cell r="L18">
            <v>126</v>
          </cell>
        </row>
        <row r="19">
          <cell r="E19">
            <v>668</v>
          </cell>
          <cell r="J19">
            <v>126</v>
          </cell>
          <cell r="K19">
            <v>374</v>
          </cell>
          <cell r="L19">
            <v>168</v>
          </cell>
        </row>
        <row r="20">
          <cell r="E20">
            <v>329</v>
          </cell>
          <cell r="J20">
            <v>64</v>
          </cell>
          <cell r="K20">
            <v>189</v>
          </cell>
          <cell r="L20">
            <v>76</v>
          </cell>
        </row>
        <row r="21">
          <cell r="E21">
            <v>954</v>
          </cell>
          <cell r="J21">
            <v>176</v>
          </cell>
          <cell r="K21">
            <v>518</v>
          </cell>
          <cell r="L21">
            <v>260</v>
          </cell>
        </row>
        <row r="22">
          <cell r="E22">
            <v>916</v>
          </cell>
          <cell r="J22">
            <v>169</v>
          </cell>
          <cell r="K22">
            <v>492</v>
          </cell>
          <cell r="L22">
            <v>255</v>
          </cell>
        </row>
        <row r="23">
          <cell r="E23">
            <v>247</v>
          </cell>
          <cell r="J23">
            <v>43</v>
          </cell>
          <cell r="K23">
            <v>120</v>
          </cell>
          <cell r="L23">
            <v>84</v>
          </cell>
        </row>
        <row r="24">
          <cell r="E24">
            <v>384</v>
          </cell>
          <cell r="J24">
            <v>71</v>
          </cell>
          <cell r="K24">
            <v>209</v>
          </cell>
          <cell r="L24">
            <v>104</v>
          </cell>
        </row>
        <row r="25">
          <cell r="E25">
            <v>326</v>
          </cell>
          <cell r="J25">
            <v>61</v>
          </cell>
          <cell r="K25">
            <v>171</v>
          </cell>
          <cell r="L25">
            <v>94</v>
          </cell>
        </row>
        <row r="26">
          <cell r="E26">
            <v>245</v>
          </cell>
          <cell r="J26">
            <v>45</v>
          </cell>
          <cell r="K26">
            <v>136</v>
          </cell>
          <cell r="L26">
            <v>64</v>
          </cell>
        </row>
        <row r="27">
          <cell r="E27">
            <v>306</v>
          </cell>
          <cell r="J27">
            <v>59</v>
          </cell>
          <cell r="K27">
            <v>182</v>
          </cell>
          <cell r="L27">
            <v>65</v>
          </cell>
        </row>
        <row r="28">
          <cell r="E28">
            <v>259</v>
          </cell>
          <cell r="J28">
            <v>59</v>
          </cell>
          <cell r="K28">
            <v>137</v>
          </cell>
          <cell r="L28">
            <v>63</v>
          </cell>
        </row>
        <row r="29">
          <cell r="E29">
            <v>240</v>
          </cell>
          <cell r="J29">
            <v>46</v>
          </cell>
          <cell r="K29">
            <v>138</v>
          </cell>
          <cell r="L29">
            <v>56</v>
          </cell>
        </row>
      </sheetData>
      <sheetData sheetId="2"/>
      <sheetData sheetId="3">
        <row r="10">
          <cell r="E10">
            <v>11923</v>
          </cell>
          <cell r="H10">
            <v>1440</v>
          </cell>
          <cell r="K10">
            <v>5860</v>
          </cell>
          <cell r="N10">
            <v>4623</v>
          </cell>
        </row>
        <row r="11">
          <cell r="E11">
            <v>2224</v>
          </cell>
          <cell r="H11">
            <v>247</v>
          </cell>
          <cell r="K11">
            <v>1036</v>
          </cell>
          <cell r="N11">
            <v>941</v>
          </cell>
        </row>
        <row r="12">
          <cell r="E12">
            <v>912</v>
          </cell>
          <cell r="H12">
            <v>120</v>
          </cell>
          <cell r="K12">
            <v>518</v>
          </cell>
          <cell r="N12">
            <v>274</v>
          </cell>
        </row>
        <row r="13">
          <cell r="E13">
            <v>833</v>
          </cell>
          <cell r="H13">
            <v>124</v>
          </cell>
          <cell r="K13">
            <v>387</v>
          </cell>
          <cell r="N13">
            <v>322</v>
          </cell>
        </row>
        <row r="14">
          <cell r="E14">
            <v>563</v>
          </cell>
          <cell r="H14">
            <v>47</v>
          </cell>
          <cell r="K14">
            <v>276</v>
          </cell>
          <cell r="N14">
            <v>240</v>
          </cell>
        </row>
        <row r="15">
          <cell r="E15">
            <v>1204</v>
          </cell>
          <cell r="H15">
            <v>140</v>
          </cell>
          <cell r="K15">
            <v>636</v>
          </cell>
          <cell r="N15">
            <v>428</v>
          </cell>
        </row>
        <row r="16">
          <cell r="E16">
            <v>528</v>
          </cell>
          <cell r="H16">
            <v>65</v>
          </cell>
          <cell r="K16">
            <v>256</v>
          </cell>
          <cell r="N16">
            <v>207</v>
          </cell>
        </row>
        <row r="17">
          <cell r="E17">
            <v>715</v>
          </cell>
          <cell r="H17">
            <v>99</v>
          </cell>
          <cell r="K17">
            <v>319</v>
          </cell>
          <cell r="N17">
            <v>297</v>
          </cell>
        </row>
        <row r="18">
          <cell r="E18">
            <v>450</v>
          </cell>
          <cell r="H18">
            <v>59</v>
          </cell>
          <cell r="K18">
            <v>226</v>
          </cell>
          <cell r="N18">
            <v>165</v>
          </cell>
        </row>
        <row r="19">
          <cell r="E19">
            <v>1072</v>
          </cell>
          <cell r="H19">
            <v>119</v>
          </cell>
          <cell r="K19">
            <v>521</v>
          </cell>
          <cell r="N19">
            <v>432</v>
          </cell>
        </row>
        <row r="20">
          <cell r="E20">
            <v>1164</v>
          </cell>
          <cell r="H20">
            <v>142</v>
          </cell>
          <cell r="K20">
            <v>590</v>
          </cell>
          <cell r="N20">
            <v>432</v>
          </cell>
        </row>
        <row r="21">
          <cell r="E21">
            <v>311</v>
          </cell>
          <cell r="H21">
            <v>32</v>
          </cell>
          <cell r="K21">
            <v>137</v>
          </cell>
          <cell r="N21">
            <v>142</v>
          </cell>
        </row>
        <row r="22">
          <cell r="E22">
            <v>417</v>
          </cell>
          <cell r="H22">
            <v>42</v>
          </cell>
          <cell r="K22">
            <v>209</v>
          </cell>
          <cell r="N22">
            <v>166</v>
          </cell>
        </row>
        <row r="23">
          <cell r="E23">
            <v>387</v>
          </cell>
          <cell r="H23">
            <v>46</v>
          </cell>
          <cell r="K23">
            <v>183</v>
          </cell>
          <cell r="N23">
            <v>158</v>
          </cell>
        </row>
        <row r="24">
          <cell r="E24">
            <v>294</v>
          </cell>
          <cell r="H24">
            <v>37</v>
          </cell>
          <cell r="K24">
            <v>150</v>
          </cell>
          <cell r="N24">
            <v>107</v>
          </cell>
        </row>
        <row r="25">
          <cell r="E25">
            <v>318</v>
          </cell>
          <cell r="H25">
            <v>54</v>
          </cell>
          <cell r="K25">
            <v>144</v>
          </cell>
          <cell r="N25">
            <v>120</v>
          </cell>
        </row>
        <row r="26">
          <cell r="E26">
            <v>276</v>
          </cell>
          <cell r="H26">
            <v>26</v>
          </cell>
          <cell r="K26">
            <v>146</v>
          </cell>
          <cell r="N26">
            <v>104</v>
          </cell>
        </row>
        <row r="27">
          <cell r="E27">
            <v>255</v>
          </cell>
          <cell r="H27">
            <v>41</v>
          </cell>
          <cell r="K27">
            <v>126</v>
          </cell>
          <cell r="N27">
            <v>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E36"/>
  <sheetViews>
    <sheetView tabSelected="1" view="pageBreakPreview" zoomScale="80" zoomScaleNormal="100" zoomScaleSheetLayoutView="80" workbookViewId="0">
      <selection activeCell="O12" sqref="O12"/>
    </sheetView>
  </sheetViews>
  <sheetFormatPr defaultColWidth="9.09765625" defaultRowHeight="18.75"/>
  <cols>
    <col min="1" max="1" width="1.69921875" style="66" customWidth="1"/>
    <col min="2" max="2" width="5.59765625" style="66" customWidth="1"/>
    <col min="3" max="3" width="4.59765625" style="66" customWidth="1"/>
    <col min="4" max="4" width="6.3984375" style="66" customWidth="1"/>
    <col min="5" max="7" width="11.09765625" style="66" customWidth="1"/>
    <col min="8" max="9" width="7.8984375" style="66" customWidth="1"/>
    <col min="10" max="10" width="9" style="66" customWidth="1"/>
    <col min="11" max="12" width="7.8984375" style="66" customWidth="1"/>
    <col min="13" max="13" width="8.8984375" style="66" customWidth="1"/>
    <col min="14" max="15" width="7.8984375" style="66" customWidth="1"/>
    <col min="16" max="16" width="8.296875" style="66" customWidth="1"/>
    <col min="17" max="18" width="7.8984375" style="66" customWidth="1"/>
    <col min="19" max="19" width="9" style="66" customWidth="1"/>
    <col min="20" max="20" width="19.3984375" style="66" customWidth="1"/>
    <col min="21" max="21" width="2.296875" style="66" customWidth="1"/>
    <col min="22" max="22" width="4.8984375" style="66" customWidth="1"/>
    <col min="23" max="16384" width="9.09765625" style="66"/>
  </cols>
  <sheetData>
    <row r="1" spans="1:31" s="1" customFormat="1">
      <c r="B1" s="1" t="s">
        <v>0</v>
      </c>
      <c r="C1" s="2">
        <v>3.8</v>
      </c>
      <c r="D1" s="1" t="s">
        <v>1</v>
      </c>
    </row>
    <row r="2" spans="1:31" s="1" customFormat="1">
      <c r="B2" s="1" t="s">
        <v>2</v>
      </c>
      <c r="C2" s="2">
        <v>3.8</v>
      </c>
      <c r="D2" s="1" t="s">
        <v>3</v>
      </c>
    </row>
    <row r="3" spans="1:31" s="3" customFormat="1" ht="6" customHeight="1"/>
    <row r="4" spans="1:31" s="13" customFormat="1" ht="21" customHeight="1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 t="s">
        <v>6</v>
      </c>
    </row>
    <row r="5" spans="1:31" s="13" customFormat="1" ht="25.5" customHeight="1">
      <c r="A5" s="14"/>
      <c r="B5" s="14"/>
      <c r="C5" s="14"/>
      <c r="D5" s="15"/>
      <c r="E5" s="16" t="s">
        <v>7</v>
      </c>
      <c r="F5" s="17"/>
      <c r="G5" s="18"/>
      <c r="H5" s="19" t="s">
        <v>8</v>
      </c>
      <c r="I5" s="20"/>
      <c r="J5" s="21"/>
      <c r="K5" s="19" t="s">
        <v>9</v>
      </c>
      <c r="L5" s="20"/>
      <c r="M5" s="21"/>
      <c r="N5" s="20" t="s">
        <v>10</v>
      </c>
      <c r="O5" s="20"/>
      <c r="P5" s="21"/>
      <c r="Q5" s="19" t="s">
        <v>11</v>
      </c>
      <c r="R5" s="20"/>
      <c r="S5" s="21"/>
      <c r="T5" s="22"/>
    </row>
    <row r="6" spans="1:31" s="25" customFormat="1" ht="25.5" customHeight="1">
      <c r="A6" s="14"/>
      <c r="B6" s="14"/>
      <c r="C6" s="14"/>
      <c r="D6" s="15"/>
      <c r="E6" s="22" t="s">
        <v>12</v>
      </c>
      <c r="F6" s="23"/>
      <c r="G6" s="24"/>
      <c r="H6" s="22" t="s">
        <v>13</v>
      </c>
      <c r="I6" s="23"/>
      <c r="J6" s="24"/>
      <c r="K6" s="22" t="s">
        <v>14</v>
      </c>
      <c r="L6" s="23"/>
      <c r="M6" s="24"/>
      <c r="N6" s="23" t="s">
        <v>15</v>
      </c>
      <c r="O6" s="23"/>
      <c r="P6" s="24"/>
      <c r="Q6" s="22" t="s">
        <v>16</v>
      </c>
      <c r="R6" s="23"/>
      <c r="S6" s="24"/>
      <c r="T6" s="22"/>
    </row>
    <row r="7" spans="1:31" s="13" customFormat="1" ht="19.5" customHeight="1">
      <c r="A7" s="14"/>
      <c r="B7" s="14"/>
      <c r="C7" s="14"/>
      <c r="D7" s="15"/>
      <c r="E7" s="26" t="s">
        <v>7</v>
      </c>
      <c r="F7" s="26" t="s">
        <v>17</v>
      </c>
      <c r="G7" s="27" t="s">
        <v>18</v>
      </c>
      <c r="H7" s="26" t="s">
        <v>7</v>
      </c>
      <c r="I7" s="26" t="s">
        <v>17</v>
      </c>
      <c r="J7" s="27" t="s">
        <v>18</v>
      </c>
      <c r="K7" s="26" t="s">
        <v>7</v>
      </c>
      <c r="L7" s="26" t="s">
        <v>17</v>
      </c>
      <c r="M7" s="27" t="s">
        <v>18</v>
      </c>
      <c r="N7" s="26" t="s">
        <v>7</v>
      </c>
      <c r="O7" s="26" t="s">
        <v>17</v>
      </c>
      <c r="P7" s="27" t="s">
        <v>18</v>
      </c>
      <c r="Q7" s="26" t="s">
        <v>7</v>
      </c>
      <c r="R7" s="26" t="s">
        <v>17</v>
      </c>
      <c r="S7" s="27" t="s">
        <v>18</v>
      </c>
      <c r="T7" s="22"/>
    </row>
    <row r="8" spans="1:31" s="13" customFormat="1" ht="19.5" customHeight="1">
      <c r="A8" s="28"/>
      <c r="B8" s="28"/>
      <c r="C8" s="28"/>
      <c r="D8" s="29"/>
      <c r="E8" s="30" t="s">
        <v>12</v>
      </c>
      <c r="F8" s="30" t="s">
        <v>19</v>
      </c>
      <c r="G8" s="31" t="s">
        <v>20</v>
      </c>
      <c r="H8" s="30" t="s">
        <v>12</v>
      </c>
      <c r="I8" s="30" t="s">
        <v>19</v>
      </c>
      <c r="J8" s="31" t="s">
        <v>20</v>
      </c>
      <c r="K8" s="30" t="s">
        <v>12</v>
      </c>
      <c r="L8" s="30" t="s">
        <v>19</v>
      </c>
      <c r="M8" s="31" t="s">
        <v>20</v>
      </c>
      <c r="N8" s="30" t="s">
        <v>12</v>
      </c>
      <c r="O8" s="30" t="s">
        <v>19</v>
      </c>
      <c r="P8" s="31" t="s">
        <v>20</v>
      </c>
      <c r="Q8" s="30" t="s">
        <v>12</v>
      </c>
      <c r="R8" s="30" t="s">
        <v>19</v>
      </c>
      <c r="S8" s="31" t="s">
        <v>20</v>
      </c>
      <c r="T8" s="32"/>
    </row>
    <row r="9" spans="1:31" s="37" customFormat="1" ht="3" customHeight="1">
      <c r="A9" s="33"/>
      <c r="B9" s="33"/>
      <c r="C9" s="33"/>
      <c r="D9" s="34"/>
      <c r="E9" s="35"/>
      <c r="F9" s="35"/>
      <c r="G9" s="36"/>
      <c r="H9" s="35"/>
      <c r="I9" s="35"/>
      <c r="J9" s="36"/>
      <c r="K9" s="35"/>
      <c r="L9" s="35"/>
      <c r="M9" s="36"/>
      <c r="N9" s="35"/>
      <c r="O9" s="35"/>
      <c r="P9" s="35"/>
      <c r="Q9" s="35"/>
      <c r="R9" s="35"/>
      <c r="S9" s="36"/>
    </row>
    <row r="10" spans="1:31" s="43" customFormat="1" ht="19.5" customHeight="1">
      <c r="A10" s="38" t="s">
        <v>21</v>
      </c>
      <c r="B10" s="38"/>
      <c r="C10" s="38"/>
      <c r="D10" s="39"/>
      <c r="E10" s="40">
        <f>SUM(F10:G10)</f>
        <v>200443</v>
      </c>
      <c r="F10" s="40">
        <f>SUM(F11:F27)</f>
        <v>99723</v>
      </c>
      <c r="G10" s="40">
        <f>SUM(G11:G27)</f>
        <v>100720</v>
      </c>
      <c r="H10" s="41">
        <f>SUM(I10:J10)</f>
        <v>33696</v>
      </c>
      <c r="I10" s="41">
        <f>SUM(I11:I27)</f>
        <v>17209</v>
      </c>
      <c r="J10" s="41">
        <f>SUM(J11:J27)</f>
        <v>16487</v>
      </c>
      <c r="K10" s="41">
        <f>SUM(L10:M10)</f>
        <v>96164</v>
      </c>
      <c r="L10" s="41">
        <f>SUM(L11:L27)</f>
        <v>49635</v>
      </c>
      <c r="M10" s="41">
        <f>SUM(M11:M27)</f>
        <v>46529</v>
      </c>
      <c r="N10" s="41">
        <f>SUM(O10:P10)</f>
        <v>46839</v>
      </c>
      <c r="O10" s="41">
        <f>SUM(O11:O27)</f>
        <v>23801</v>
      </c>
      <c r="P10" s="41">
        <f>SUM(P11:P27)</f>
        <v>23038</v>
      </c>
      <c r="Q10" s="41">
        <f>SUM(R10:S10)</f>
        <v>23744</v>
      </c>
      <c r="R10" s="41">
        <f>SUM(R11:R27)</f>
        <v>9078</v>
      </c>
      <c r="S10" s="40">
        <f>SUM(S11:S27)</f>
        <v>14666</v>
      </c>
      <c r="T10" s="42" t="s">
        <v>12</v>
      </c>
      <c r="W10" s="44">
        <f>SUM(W11:W27)</f>
        <v>70583</v>
      </c>
      <c r="X10" s="45">
        <f>H10/'[1]T-3.3'!J12</f>
        <v>18.293159609120522</v>
      </c>
      <c r="Y10" s="45">
        <f>K10/'[1]T-3.3'!K12</f>
        <v>18.031876992312018</v>
      </c>
      <c r="Z10" s="45">
        <f>W10/'[1]T-3.3'!L12</f>
        <v>26.665281450698906</v>
      </c>
      <c r="AA10" s="46">
        <f>H10/'[1]T-3.5'!H10</f>
        <v>23.4</v>
      </c>
      <c r="AB10" s="46">
        <f>K10/'[1]T-3.5'!K10</f>
        <v>16.410238907849831</v>
      </c>
      <c r="AC10" s="46">
        <f>W10/'[1]T-3.5'!N10</f>
        <v>15.267791477395631</v>
      </c>
      <c r="AD10" s="45">
        <f>E10/'[1]T-3.3'!E12</f>
        <v>20.407554469558136</v>
      </c>
      <c r="AE10" s="46">
        <f>E10/'[1]T-3.5'!E10</f>
        <v>16.811456848108698</v>
      </c>
    </row>
    <row r="11" spans="1:31" s="3" customFormat="1" ht="19.5" customHeight="1">
      <c r="A11" s="37"/>
      <c r="B11" s="47" t="s">
        <v>22</v>
      </c>
      <c r="C11" s="37"/>
      <c r="D11" s="48"/>
      <c r="E11" s="49">
        <f>SUM(F11:G11)</f>
        <v>41330</v>
      </c>
      <c r="F11" s="50">
        <f>SUM(I11,L11,O11,R11)</f>
        <v>20311</v>
      </c>
      <c r="G11" s="50">
        <f>SUM(J11,M11,P11,S11)</f>
        <v>21019</v>
      </c>
      <c r="H11" s="51">
        <f>SUM(I11:J11)</f>
        <v>6934</v>
      </c>
      <c r="I11" s="52">
        <f>653+2899</f>
        <v>3552</v>
      </c>
      <c r="J11" s="53">
        <f>641+2741</f>
        <v>3382</v>
      </c>
      <c r="K11" s="51">
        <f>SUM(L11:M11)</f>
        <v>18728</v>
      </c>
      <c r="L11" s="52">
        <f>687+8943</f>
        <v>9630</v>
      </c>
      <c r="M11" s="53">
        <f>702+8396</f>
        <v>9098</v>
      </c>
      <c r="N11" s="52">
        <f>SUM(O11:P11)</f>
        <v>9753</v>
      </c>
      <c r="O11" s="52">
        <f>41+4842</f>
        <v>4883</v>
      </c>
      <c r="P11" s="52">
        <f>23+4847</f>
        <v>4870</v>
      </c>
      <c r="Q11" s="52">
        <f>SUM(R11:S11)</f>
        <v>5915</v>
      </c>
      <c r="R11" s="52">
        <v>2246</v>
      </c>
      <c r="S11" s="53">
        <v>3669</v>
      </c>
      <c r="T11" s="54" t="s">
        <v>23</v>
      </c>
      <c r="W11" s="55">
        <f>N11+Q11</f>
        <v>15668</v>
      </c>
      <c r="X11" s="45">
        <f>H11/'[1]T-3.3'!J13</f>
        <v>22.082802547770701</v>
      </c>
      <c r="Y11" s="45">
        <f>K11/'[1]T-3.3'!K13</f>
        <v>21.827505827505828</v>
      </c>
      <c r="Z11" s="45">
        <f>W11/'[1]T-3.3'!L13</f>
        <v>30.072936660268713</v>
      </c>
      <c r="AA11" s="46">
        <f>H11/'[1]T-3.5'!H11</f>
        <v>28.072874493927124</v>
      </c>
      <c r="AB11" s="46">
        <f>K11/'[1]T-3.5'!K11</f>
        <v>18.077220077220076</v>
      </c>
      <c r="AC11" s="46">
        <f>W11/'[1]T-3.5'!N11</f>
        <v>16.650371944739639</v>
      </c>
      <c r="AD11" s="45">
        <f>E11/'[1]T-3.3'!E13</f>
        <v>24.412285883047844</v>
      </c>
      <c r="AE11" s="46">
        <f>E11/'[1]T-3.5'!E11</f>
        <v>18.583633093525179</v>
      </c>
    </row>
    <row r="12" spans="1:31" s="3" customFormat="1" ht="19.5" customHeight="1">
      <c r="A12" s="37"/>
      <c r="B12" s="56" t="s">
        <v>24</v>
      </c>
      <c r="C12" s="37"/>
      <c r="D12" s="48"/>
      <c r="E12" s="49">
        <f t="shared" ref="E12:E27" si="0">SUM(F12:G12)</f>
        <v>8541</v>
      </c>
      <c r="F12" s="50">
        <f t="shared" ref="F12:G27" si="1">SUM(I12,L12,O12,R12)</f>
        <v>4342</v>
      </c>
      <c r="G12" s="50">
        <f t="shared" si="1"/>
        <v>4199</v>
      </c>
      <c r="H12" s="51">
        <f t="shared" ref="H12:H27" si="2">SUM(I12:J12)</f>
        <v>1557</v>
      </c>
      <c r="I12" s="52">
        <v>797</v>
      </c>
      <c r="J12" s="53">
        <v>760</v>
      </c>
      <c r="K12" s="51">
        <f>SUM(L12:M12)</f>
        <v>4227</v>
      </c>
      <c r="L12" s="52">
        <v>2208</v>
      </c>
      <c r="M12" s="53">
        <v>2019</v>
      </c>
      <c r="N12" s="52">
        <f t="shared" ref="N12:N27" si="3">SUM(O12:P12)</f>
        <v>1819</v>
      </c>
      <c r="O12" s="52">
        <v>946</v>
      </c>
      <c r="P12" s="52">
        <v>873</v>
      </c>
      <c r="Q12" s="52">
        <f t="shared" ref="Q12:Q27" si="4">SUM(R12:S12)</f>
        <v>938</v>
      </c>
      <c r="R12" s="52">
        <v>391</v>
      </c>
      <c r="S12" s="53">
        <v>547</v>
      </c>
      <c r="T12" s="54" t="s">
        <v>25</v>
      </c>
      <c r="W12" s="55">
        <f t="shared" ref="W12:W27" si="5">N12+Q12</f>
        <v>2757</v>
      </c>
      <c r="X12" s="45">
        <f>H12/'[1]T-3.3'!J14</f>
        <v>14.416666666666666</v>
      </c>
      <c r="Y12" s="45">
        <f>K12/'[1]T-3.3'!K14</f>
        <v>13.859016393442623</v>
      </c>
      <c r="Z12" s="45">
        <f>W12/'[1]T-3.3'!L14</f>
        <v>23.364406779661017</v>
      </c>
      <c r="AA12" s="46">
        <f>H12/'[1]T-3.5'!H12</f>
        <v>12.975</v>
      </c>
      <c r="AB12" s="46">
        <f>K12/'[1]T-3.5'!K12</f>
        <v>8.1602316602316609</v>
      </c>
      <c r="AC12" s="46">
        <f>W12/'[1]T-3.5'!N12</f>
        <v>10.062043795620438</v>
      </c>
      <c r="AD12" s="45">
        <f>E12/'[1]T-3.3'!E14</f>
        <v>16.084745762711865</v>
      </c>
      <c r="AE12" s="46">
        <f>E12/'[1]T-3.5'!E12</f>
        <v>9.3651315789473681</v>
      </c>
    </row>
    <row r="13" spans="1:31" s="3" customFormat="1" ht="19.5" customHeight="1">
      <c r="A13" s="37"/>
      <c r="B13" s="47" t="s">
        <v>26</v>
      </c>
      <c r="C13" s="37"/>
      <c r="D13" s="48"/>
      <c r="E13" s="49">
        <f t="shared" si="0"/>
        <v>13405</v>
      </c>
      <c r="F13" s="50">
        <f t="shared" si="1"/>
        <v>6766</v>
      </c>
      <c r="G13" s="50">
        <f t="shared" si="1"/>
        <v>6639</v>
      </c>
      <c r="H13" s="51">
        <f t="shared" si="2"/>
        <v>2152</v>
      </c>
      <c r="I13" s="52">
        <f>104+992</f>
        <v>1096</v>
      </c>
      <c r="J13" s="53">
        <f>100+956</f>
        <v>1056</v>
      </c>
      <c r="K13" s="51">
        <f t="shared" ref="K13:K27" si="6">SUM(L13:M13)</f>
        <v>6639</v>
      </c>
      <c r="L13" s="52">
        <f>209+3272</f>
        <v>3481</v>
      </c>
      <c r="M13" s="53">
        <f>196+2962</f>
        <v>3158</v>
      </c>
      <c r="N13" s="52">
        <f t="shared" si="3"/>
        <v>3149</v>
      </c>
      <c r="O13" s="52">
        <v>1670</v>
      </c>
      <c r="P13" s="52">
        <v>1479</v>
      </c>
      <c r="Q13" s="52">
        <f t="shared" si="4"/>
        <v>1465</v>
      </c>
      <c r="R13" s="52">
        <v>519</v>
      </c>
      <c r="S13" s="53">
        <v>946</v>
      </c>
      <c r="T13" s="54" t="s">
        <v>27</v>
      </c>
      <c r="W13" s="55">
        <f t="shared" si="5"/>
        <v>4614</v>
      </c>
      <c r="X13" s="45">
        <f>H13/'[1]T-3.3'!J15</f>
        <v>14.442953020134228</v>
      </c>
      <c r="Y13" s="45">
        <f>K13/'[1]T-3.3'!K15</f>
        <v>14.885650224215247</v>
      </c>
      <c r="Z13" s="45">
        <f>W13/'[1]T-3.3'!L15</f>
        <v>24.03125</v>
      </c>
      <c r="AA13" s="46">
        <f>H13/'[1]T-3.5'!H13</f>
        <v>17.35483870967742</v>
      </c>
      <c r="AB13" s="46">
        <f>K13/'[1]T-3.5'!K13</f>
        <v>17.155038759689923</v>
      </c>
      <c r="AC13" s="46">
        <f>W13/'[1]T-3.5'!N13</f>
        <v>14.329192546583851</v>
      </c>
      <c r="AD13" s="45">
        <f>E13/'[1]T-3.3'!E15</f>
        <v>17.033036848792886</v>
      </c>
      <c r="AE13" s="46">
        <f>E13/'[1]T-3.5'!E13</f>
        <v>16.092436974789916</v>
      </c>
    </row>
    <row r="14" spans="1:31" s="3" customFormat="1" ht="19.5" customHeight="1">
      <c r="A14" s="37"/>
      <c r="B14" s="47" t="s">
        <v>28</v>
      </c>
      <c r="C14" s="37"/>
      <c r="D14" s="48"/>
      <c r="E14" s="49">
        <f t="shared" si="0"/>
        <v>8880</v>
      </c>
      <c r="F14" s="50">
        <f t="shared" si="1"/>
        <v>4372</v>
      </c>
      <c r="G14" s="50">
        <f t="shared" si="1"/>
        <v>4508</v>
      </c>
      <c r="H14" s="51">
        <f t="shared" si="2"/>
        <v>1328</v>
      </c>
      <c r="I14" s="52">
        <v>658</v>
      </c>
      <c r="J14" s="53">
        <v>670</v>
      </c>
      <c r="K14" s="51">
        <f t="shared" si="6"/>
        <v>3974</v>
      </c>
      <c r="L14" s="52">
        <v>2074</v>
      </c>
      <c r="M14" s="53">
        <v>1900</v>
      </c>
      <c r="N14" s="52">
        <f t="shared" si="3"/>
        <v>2340</v>
      </c>
      <c r="O14" s="52">
        <v>1212</v>
      </c>
      <c r="P14" s="52">
        <v>1128</v>
      </c>
      <c r="Q14" s="52">
        <f t="shared" si="4"/>
        <v>1238</v>
      </c>
      <c r="R14" s="52">
        <v>428</v>
      </c>
      <c r="S14" s="53">
        <v>810</v>
      </c>
      <c r="T14" s="54" t="s">
        <v>29</v>
      </c>
      <c r="W14" s="55">
        <f t="shared" si="5"/>
        <v>3578</v>
      </c>
      <c r="X14" s="45">
        <f>H14/'[1]T-3.3'!J16</f>
        <v>14.593406593406593</v>
      </c>
      <c r="Y14" s="45">
        <f>K14/'[1]T-3.3'!K16</f>
        <v>14.773234200743495</v>
      </c>
      <c r="Z14" s="45">
        <f>W14/'[1]T-3.3'!L16</f>
        <v>24.34013605442177</v>
      </c>
      <c r="AA14" s="46">
        <f>H14/'[1]T-3.5'!H14</f>
        <v>28.25531914893617</v>
      </c>
      <c r="AB14" s="46">
        <f>K14/'[1]T-3.5'!K14</f>
        <v>14.398550724637682</v>
      </c>
      <c r="AC14" s="46">
        <f>W14/'[1]T-3.5'!N14</f>
        <v>14.908333333333333</v>
      </c>
      <c r="AD14" s="45">
        <f>E14/'[1]T-3.3'!E16</f>
        <v>17.514792899408285</v>
      </c>
      <c r="AE14" s="46">
        <f>E14/'[1]T-3.5'!E14</f>
        <v>15.772646536412077</v>
      </c>
    </row>
    <row r="15" spans="1:31" s="3" customFormat="1" ht="19.5" customHeight="1">
      <c r="A15" s="37"/>
      <c r="B15" s="47" t="s">
        <v>30</v>
      </c>
      <c r="C15" s="37"/>
      <c r="D15" s="48"/>
      <c r="E15" s="49">
        <f t="shared" si="0"/>
        <v>21870</v>
      </c>
      <c r="F15" s="50">
        <f t="shared" si="1"/>
        <v>10642</v>
      </c>
      <c r="G15" s="50">
        <f t="shared" si="1"/>
        <v>11228</v>
      </c>
      <c r="H15" s="51">
        <f t="shared" si="2"/>
        <v>3743</v>
      </c>
      <c r="I15" s="52">
        <f>37+1856</f>
        <v>1893</v>
      </c>
      <c r="J15" s="53">
        <f>27+1823</f>
        <v>1850</v>
      </c>
      <c r="K15" s="51">
        <f t="shared" si="6"/>
        <v>10944</v>
      </c>
      <c r="L15" s="52">
        <v>5489</v>
      </c>
      <c r="M15" s="52">
        <v>5455</v>
      </c>
      <c r="N15" s="52">
        <f t="shared" si="3"/>
        <v>5041</v>
      </c>
      <c r="O15" s="52">
        <f>180+2306</f>
        <v>2486</v>
      </c>
      <c r="P15" s="52">
        <f>171+2384</f>
        <v>2555</v>
      </c>
      <c r="Q15" s="52">
        <f t="shared" si="4"/>
        <v>2142</v>
      </c>
      <c r="R15" s="52">
        <f>40+734</f>
        <v>774</v>
      </c>
      <c r="S15" s="53">
        <f>89+1279</f>
        <v>1368</v>
      </c>
      <c r="T15" s="54" t="s">
        <v>31</v>
      </c>
      <c r="W15" s="55">
        <f t="shared" si="5"/>
        <v>7183</v>
      </c>
      <c r="X15" s="45">
        <f>H15/'[1]T-3.3'!J17</f>
        <v>20.016042780748663</v>
      </c>
      <c r="Y15" s="45">
        <f>K15/'[1]T-3.3'!K17</f>
        <v>19.473309608540927</v>
      </c>
      <c r="Z15" s="45">
        <f>W15/'[1]T-3.3'!L17</f>
        <v>28.279527559055119</v>
      </c>
      <c r="AA15" s="46">
        <f>H15/'[1]T-3.5'!H15</f>
        <v>26.735714285714284</v>
      </c>
      <c r="AB15" s="46">
        <f>K15/'[1]T-3.5'!K15</f>
        <v>17.20754716981132</v>
      </c>
      <c r="AC15" s="46">
        <f>W15/'[1]T-3.5'!N15</f>
        <v>16.782710280373831</v>
      </c>
      <c r="AD15" s="45">
        <f>E15/'[1]T-3.3'!E17</f>
        <v>21.804586241276173</v>
      </c>
      <c r="AE15" s="46">
        <f>E15/'[1]T-3.5'!E15</f>
        <v>18.164451827242527</v>
      </c>
    </row>
    <row r="16" spans="1:31" s="3" customFormat="1" ht="19.5" customHeight="1">
      <c r="A16" s="37"/>
      <c r="B16" s="47" t="s">
        <v>32</v>
      </c>
      <c r="C16" s="37"/>
      <c r="D16" s="48"/>
      <c r="E16" s="49">
        <f t="shared" si="0"/>
        <v>17067</v>
      </c>
      <c r="F16" s="50">
        <f t="shared" si="1"/>
        <v>8757</v>
      </c>
      <c r="G16" s="50">
        <f t="shared" si="1"/>
        <v>8310</v>
      </c>
      <c r="H16" s="51">
        <f t="shared" si="2"/>
        <v>3295</v>
      </c>
      <c r="I16" s="52">
        <v>1677</v>
      </c>
      <c r="J16" s="53">
        <v>1618</v>
      </c>
      <c r="K16" s="51">
        <f t="shared" si="6"/>
        <v>9526</v>
      </c>
      <c r="L16" s="52">
        <v>4945</v>
      </c>
      <c r="M16" s="53">
        <v>4581</v>
      </c>
      <c r="N16" s="52">
        <f t="shared" si="3"/>
        <v>3538</v>
      </c>
      <c r="O16" s="52">
        <f>32+1836</f>
        <v>1868</v>
      </c>
      <c r="P16" s="52">
        <f>38+1632</f>
        <v>1670</v>
      </c>
      <c r="Q16" s="52">
        <f t="shared" si="4"/>
        <v>708</v>
      </c>
      <c r="R16" s="52">
        <v>267</v>
      </c>
      <c r="S16" s="53">
        <v>441</v>
      </c>
      <c r="T16" s="54" t="s">
        <v>33</v>
      </c>
      <c r="W16" s="55">
        <f t="shared" si="5"/>
        <v>4246</v>
      </c>
      <c r="X16" s="45">
        <f>H16/'[1]T-3.3'!J18</f>
        <v>44.527027027027025</v>
      </c>
      <c r="Y16" s="45">
        <f>K16/'[1]T-3.3'!K18</f>
        <v>41.964757709251103</v>
      </c>
      <c r="Z16" s="45">
        <f>W16/'[1]T-3.3'!L18</f>
        <v>33.698412698412696</v>
      </c>
      <c r="AA16" s="46">
        <f>H16/'[1]T-3.5'!H16</f>
        <v>50.692307692307693</v>
      </c>
      <c r="AB16" s="46">
        <f>K16/'[1]T-3.5'!K16</f>
        <v>37.2109375</v>
      </c>
      <c r="AC16" s="46">
        <f>W16/'[1]T-3.5'!N16</f>
        <v>20.512077294685991</v>
      </c>
      <c r="AD16" s="45">
        <f>E16/'[1]T-3.3'!E18</f>
        <v>39.969555035128806</v>
      </c>
      <c r="AE16" s="46">
        <f>E16/'[1]T-3.5'!E16</f>
        <v>32.323863636363633</v>
      </c>
    </row>
    <row r="17" spans="1:31" s="3" customFormat="1" ht="19.5" customHeight="1">
      <c r="A17" s="37"/>
      <c r="B17" s="47" t="s">
        <v>34</v>
      </c>
      <c r="C17" s="37"/>
      <c r="D17" s="48"/>
      <c r="E17" s="49">
        <f t="shared" si="0"/>
        <v>12266</v>
      </c>
      <c r="F17" s="50">
        <f t="shared" si="1"/>
        <v>6173</v>
      </c>
      <c r="G17" s="50">
        <f t="shared" si="1"/>
        <v>6093</v>
      </c>
      <c r="H17" s="51">
        <f t="shared" si="2"/>
        <v>1962</v>
      </c>
      <c r="I17" s="52">
        <v>1007</v>
      </c>
      <c r="J17" s="53">
        <v>955</v>
      </c>
      <c r="K17" s="51">
        <f t="shared" si="6"/>
        <v>5772</v>
      </c>
      <c r="L17" s="52">
        <v>3000</v>
      </c>
      <c r="M17" s="53">
        <v>2772</v>
      </c>
      <c r="N17" s="52">
        <f t="shared" si="3"/>
        <v>3031</v>
      </c>
      <c r="O17" s="52">
        <v>1549</v>
      </c>
      <c r="P17" s="52">
        <v>1482</v>
      </c>
      <c r="Q17" s="52">
        <f t="shared" si="4"/>
        <v>1501</v>
      </c>
      <c r="R17" s="52">
        <v>617</v>
      </c>
      <c r="S17" s="53">
        <v>884</v>
      </c>
      <c r="T17" s="54" t="s">
        <v>35</v>
      </c>
      <c r="W17" s="55">
        <f t="shared" si="5"/>
        <v>4532</v>
      </c>
      <c r="X17" s="45">
        <f>H17/'[1]T-3.3'!J19</f>
        <v>15.571428571428571</v>
      </c>
      <c r="Y17" s="45">
        <f>K17/'[1]T-3.3'!K19</f>
        <v>15.433155080213904</v>
      </c>
      <c r="Z17" s="45">
        <f>W17/'[1]T-3.3'!L19</f>
        <v>26.976190476190474</v>
      </c>
      <c r="AA17" s="46">
        <f>H17/'[1]T-3.5'!H17</f>
        <v>19.818181818181817</v>
      </c>
      <c r="AB17" s="46">
        <f>K17/'[1]T-3.5'!K17</f>
        <v>18.094043887147336</v>
      </c>
      <c r="AC17" s="46">
        <f>W17/'[1]T-3.5'!N17</f>
        <v>15.25925925925926</v>
      </c>
      <c r="AD17" s="45">
        <f>E17/'[1]T-3.3'!E19</f>
        <v>18.362275449101798</v>
      </c>
      <c r="AE17" s="46">
        <f>E17/'[1]T-3.5'!E17</f>
        <v>17.155244755244755</v>
      </c>
    </row>
    <row r="18" spans="1:31" s="3" customFormat="1" ht="19.5" customHeight="1">
      <c r="A18" s="37"/>
      <c r="B18" s="47" t="s">
        <v>36</v>
      </c>
      <c r="C18" s="37"/>
      <c r="D18" s="48"/>
      <c r="E18" s="49">
        <f t="shared" si="0"/>
        <v>5644</v>
      </c>
      <c r="F18" s="50">
        <f t="shared" si="1"/>
        <v>2868</v>
      </c>
      <c r="G18" s="50">
        <f t="shared" si="1"/>
        <v>2776</v>
      </c>
      <c r="H18" s="51">
        <f t="shared" si="2"/>
        <v>883</v>
      </c>
      <c r="I18" s="52">
        <v>440</v>
      </c>
      <c r="J18" s="53">
        <v>443</v>
      </c>
      <c r="K18" s="51">
        <f t="shared" si="6"/>
        <v>2891</v>
      </c>
      <c r="L18" s="52">
        <v>1534</v>
      </c>
      <c r="M18" s="53">
        <v>1357</v>
      </c>
      <c r="N18" s="52">
        <f t="shared" si="3"/>
        <v>1262</v>
      </c>
      <c r="O18" s="52">
        <v>656</v>
      </c>
      <c r="P18" s="52">
        <v>606</v>
      </c>
      <c r="Q18" s="52">
        <f t="shared" si="4"/>
        <v>608</v>
      </c>
      <c r="R18" s="52">
        <v>238</v>
      </c>
      <c r="S18" s="53">
        <v>370</v>
      </c>
      <c r="T18" s="54" t="s">
        <v>37</v>
      </c>
      <c r="W18" s="55">
        <f t="shared" si="5"/>
        <v>1870</v>
      </c>
      <c r="X18" s="45">
        <f>H18/'[1]T-3.3'!J20</f>
        <v>13.796875</v>
      </c>
      <c r="Y18" s="45">
        <f>K18/'[1]T-3.3'!K20</f>
        <v>15.296296296296296</v>
      </c>
      <c r="Z18" s="45">
        <f>W18/'[1]T-3.3'!L20</f>
        <v>24.605263157894736</v>
      </c>
      <c r="AA18" s="46">
        <f>H18/'[1]T-3.5'!H18</f>
        <v>14.966101694915254</v>
      </c>
      <c r="AB18" s="46">
        <f>K18/'[1]T-3.5'!K18</f>
        <v>12.792035398230089</v>
      </c>
      <c r="AC18" s="46">
        <f>W18/'[1]T-3.5'!N18</f>
        <v>11.333333333333334</v>
      </c>
      <c r="AD18" s="45">
        <f>E18/'[1]T-3.3'!E20</f>
        <v>17.155015197568389</v>
      </c>
      <c r="AE18" s="46">
        <f>E18/'[1]T-3.5'!E18</f>
        <v>12.542222222222222</v>
      </c>
    </row>
    <row r="19" spans="1:31" s="3" customFormat="1" ht="19.5" customHeight="1">
      <c r="A19" s="37"/>
      <c r="B19" s="47" t="s">
        <v>38</v>
      </c>
      <c r="C19" s="37"/>
      <c r="D19" s="48"/>
      <c r="E19" s="49">
        <f t="shared" si="0"/>
        <v>19328</v>
      </c>
      <c r="F19" s="50">
        <f t="shared" si="1"/>
        <v>9576</v>
      </c>
      <c r="G19" s="50">
        <f t="shared" si="1"/>
        <v>9752</v>
      </c>
      <c r="H19" s="51">
        <f t="shared" si="2"/>
        <v>3148</v>
      </c>
      <c r="I19" s="52">
        <f>176+1444</f>
        <v>1620</v>
      </c>
      <c r="J19" s="53">
        <f>187+1341</f>
        <v>1528</v>
      </c>
      <c r="K19" s="51">
        <f t="shared" si="6"/>
        <v>9174</v>
      </c>
      <c r="L19" s="52">
        <f>253+4504</f>
        <v>4757</v>
      </c>
      <c r="M19" s="53">
        <f>263+4154</f>
        <v>4417</v>
      </c>
      <c r="N19" s="52">
        <f t="shared" si="3"/>
        <v>4528</v>
      </c>
      <c r="O19" s="52">
        <v>2270</v>
      </c>
      <c r="P19" s="52">
        <v>2258</v>
      </c>
      <c r="Q19" s="52">
        <f t="shared" si="4"/>
        <v>2478</v>
      </c>
      <c r="R19" s="52">
        <v>929</v>
      </c>
      <c r="S19" s="53">
        <v>1549</v>
      </c>
      <c r="T19" s="54" t="s">
        <v>39</v>
      </c>
      <c r="W19" s="55">
        <f t="shared" si="5"/>
        <v>7006</v>
      </c>
      <c r="X19" s="45">
        <f>H19/'[1]T-3.3'!J21</f>
        <v>17.886363636363637</v>
      </c>
      <c r="Y19" s="45">
        <f>K19/'[1]T-3.3'!K21</f>
        <v>17.710424710424711</v>
      </c>
      <c r="Z19" s="45">
        <f>W19/'[1]T-3.3'!L21</f>
        <v>26.946153846153845</v>
      </c>
      <c r="AA19" s="46">
        <f>H19/'[1]T-3.5'!H19</f>
        <v>26.45378151260504</v>
      </c>
      <c r="AB19" s="46">
        <f>K19/'[1]T-3.5'!K19</f>
        <v>17.608445297504797</v>
      </c>
      <c r="AC19" s="46">
        <f>W19/'[1]T-3.5'!N19</f>
        <v>16.217592592592592</v>
      </c>
      <c r="AD19" s="45">
        <f>E19/'[1]T-3.3'!E21</f>
        <v>20.259958071278827</v>
      </c>
      <c r="AE19" s="46">
        <f>E19/'[1]T-3.5'!E19</f>
        <v>18.029850746268657</v>
      </c>
    </row>
    <row r="20" spans="1:31" s="3" customFormat="1" ht="19.5" customHeight="1">
      <c r="A20" s="37"/>
      <c r="B20" s="47" t="s">
        <v>40</v>
      </c>
      <c r="C20" s="37"/>
      <c r="D20" s="48"/>
      <c r="E20" s="49">
        <f t="shared" si="0"/>
        <v>10218</v>
      </c>
      <c r="F20" s="50">
        <f t="shared" si="1"/>
        <v>4802</v>
      </c>
      <c r="G20" s="50">
        <f t="shared" si="1"/>
        <v>5416</v>
      </c>
      <c r="H20" s="51">
        <f t="shared" si="2"/>
        <v>1466</v>
      </c>
      <c r="I20" s="52">
        <v>733</v>
      </c>
      <c r="J20" s="53">
        <v>733</v>
      </c>
      <c r="K20" s="51">
        <f t="shared" si="6"/>
        <v>3567</v>
      </c>
      <c r="L20" s="52">
        <v>1868</v>
      </c>
      <c r="M20" s="53">
        <v>1699</v>
      </c>
      <c r="N20" s="52">
        <f t="shared" si="3"/>
        <v>2805</v>
      </c>
      <c r="O20" s="52">
        <v>1299</v>
      </c>
      <c r="P20" s="52">
        <v>1506</v>
      </c>
      <c r="Q20" s="52">
        <f t="shared" si="4"/>
        <v>2380</v>
      </c>
      <c r="R20" s="52">
        <v>902</v>
      </c>
      <c r="S20" s="53">
        <v>1478</v>
      </c>
      <c r="T20" s="54" t="s">
        <v>41</v>
      </c>
      <c r="W20" s="55">
        <f t="shared" si="5"/>
        <v>5185</v>
      </c>
      <c r="X20" s="45">
        <f>H20/'[1]T-3.3'!J22</f>
        <v>8.6745562130177518</v>
      </c>
      <c r="Y20" s="45">
        <f>K20/'[1]T-3.3'!K22</f>
        <v>7.25</v>
      </c>
      <c r="Z20" s="45">
        <f>W20/'[1]T-3.3'!L22</f>
        <v>20.333333333333332</v>
      </c>
      <c r="AA20" s="46">
        <f>H20/'[1]T-3.5'!H20</f>
        <v>10.32394366197183</v>
      </c>
      <c r="AB20" s="46">
        <f>K20/'[1]T-3.5'!K20</f>
        <v>6.0457627118644064</v>
      </c>
      <c r="AC20" s="46">
        <f>W20/'[1]T-3.5'!N20</f>
        <v>12.002314814814815</v>
      </c>
      <c r="AD20" s="45">
        <f>E20/'[1]T-3.3'!E22</f>
        <v>11.155021834061136</v>
      </c>
      <c r="AE20" s="46">
        <f>E20/'[1]T-3.5'!E20</f>
        <v>8.7783505154639183</v>
      </c>
    </row>
    <row r="21" spans="1:31" s="3" customFormat="1" ht="19.5" customHeight="1">
      <c r="A21" s="37"/>
      <c r="B21" s="47" t="s">
        <v>42</v>
      </c>
      <c r="C21" s="37"/>
      <c r="D21" s="48"/>
      <c r="E21" s="49">
        <f t="shared" si="0"/>
        <v>5238</v>
      </c>
      <c r="F21" s="50">
        <f t="shared" si="1"/>
        <v>2569</v>
      </c>
      <c r="G21" s="50">
        <f t="shared" si="1"/>
        <v>2669</v>
      </c>
      <c r="H21" s="51">
        <f t="shared" si="2"/>
        <v>779</v>
      </c>
      <c r="I21" s="52">
        <v>377</v>
      </c>
      <c r="J21" s="53">
        <v>402</v>
      </c>
      <c r="K21" s="51">
        <f t="shared" si="6"/>
        <v>2155</v>
      </c>
      <c r="L21" s="52">
        <v>1107</v>
      </c>
      <c r="M21" s="53">
        <v>1048</v>
      </c>
      <c r="N21" s="52">
        <f t="shared" si="3"/>
        <v>1445</v>
      </c>
      <c r="O21" s="52">
        <v>758</v>
      </c>
      <c r="P21" s="52">
        <v>687</v>
      </c>
      <c r="Q21" s="52">
        <f t="shared" si="4"/>
        <v>859</v>
      </c>
      <c r="R21" s="52">
        <v>327</v>
      </c>
      <c r="S21" s="53">
        <v>532</v>
      </c>
      <c r="T21" s="54" t="s">
        <v>43</v>
      </c>
      <c r="W21" s="55">
        <f t="shared" si="5"/>
        <v>2304</v>
      </c>
      <c r="X21" s="45">
        <f>H21/'[1]T-3.3'!J23</f>
        <v>18.11627906976744</v>
      </c>
      <c r="Y21" s="45">
        <f>K21/'[1]T-3.3'!K23</f>
        <v>17.958333333333332</v>
      </c>
      <c r="Z21" s="45">
        <f>W21/'[1]T-3.3'!L23</f>
        <v>27.428571428571427</v>
      </c>
      <c r="AA21" s="46">
        <f>H21/'[1]T-3.5'!H21</f>
        <v>24.34375</v>
      </c>
      <c r="AB21" s="46">
        <f>K21/'[1]T-3.5'!K21</f>
        <v>15.729927007299271</v>
      </c>
      <c r="AC21" s="46">
        <f>W21/'[1]T-3.5'!N21</f>
        <v>16.225352112676056</v>
      </c>
      <c r="AD21" s="45">
        <f>E21/'[1]T-3.3'!E23</f>
        <v>21.206477732793523</v>
      </c>
      <c r="AE21" s="46">
        <f>E21/'[1]T-3.5'!E21</f>
        <v>16.842443729903536</v>
      </c>
    </row>
    <row r="22" spans="1:31" s="3" customFormat="1" ht="19.5" customHeight="1">
      <c r="A22" s="37"/>
      <c r="B22" s="47" t="s">
        <v>44</v>
      </c>
      <c r="C22" s="37"/>
      <c r="D22" s="48"/>
      <c r="E22" s="49">
        <f t="shared" si="0"/>
        <v>7089</v>
      </c>
      <c r="F22" s="50">
        <f t="shared" si="1"/>
        <v>3538</v>
      </c>
      <c r="G22" s="50">
        <f t="shared" si="1"/>
        <v>3551</v>
      </c>
      <c r="H22" s="51">
        <f t="shared" si="2"/>
        <v>1130</v>
      </c>
      <c r="I22" s="52">
        <v>550</v>
      </c>
      <c r="J22" s="53">
        <v>580</v>
      </c>
      <c r="K22" s="51">
        <f t="shared" si="6"/>
        <v>3430</v>
      </c>
      <c r="L22" s="52">
        <v>1800</v>
      </c>
      <c r="M22" s="53">
        <v>1630</v>
      </c>
      <c r="N22" s="52">
        <f t="shared" si="3"/>
        <v>1625</v>
      </c>
      <c r="O22" s="52">
        <v>812</v>
      </c>
      <c r="P22" s="52">
        <v>813</v>
      </c>
      <c r="Q22" s="52">
        <f t="shared" si="4"/>
        <v>904</v>
      </c>
      <c r="R22" s="52">
        <v>376</v>
      </c>
      <c r="S22" s="53">
        <v>528</v>
      </c>
      <c r="T22" s="54" t="s">
        <v>45</v>
      </c>
      <c r="W22" s="55">
        <f t="shared" si="5"/>
        <v>2529</v>
      </c>
      <c r="X22" s="45">
        <f>H22/'[1]T-3.3'!J24</f>
        <v>15.915492957746478</v>
      </c>
      <c r="Y22" s="45">
        <f>K22/'[1]T-3.3'!K24</f>
        <v>16.411483253588518</v>
      </c>
      <c r="Z22" s="45">
        <f>W22/'[1]T-3.3'!L24</f>
        <v>24.317307692307693</v>
      </c>
      <c r="AA22" s="46">
        <f>H22/'[1]T-3.5'!H22</f>
        <v>26.904761904761905</v>
      </c>
      <c r="AB22" s="46">
        <f>K22/'[1]T-3.5'!K22</f>
        <v>16.411483253588518</v>
      </c>
      <c r="AC22" s="46">
        <f>W22/'[1]T-3.5'!N22</f>
        <v>15.234939759036145</v>
      </c>
      <c r="AD22" s="45">
        <f>E22/'[1]T-3.3'!E24</f>
        <v>18.4609375</v>
      </c>
      <c r="AE22" s="46">
        <f>E22/'[1]T-3.5'!E22</f>
        <v>17</v>
      </c>
    </row>
    <row r="23" spans="1:31" s="3" customFormat="1" ht="19.5" customHeight="1">
      <c r="A23" s="37"/>
      <c r="B23" s="3" t="s">
        <v>46</v>
      </c>
      <c r="C23" s="37"/>
      <c r="D23" s="48"/>
      <c r="E23" s="49">
        <f t="shared" si="0"/>
        <v>9397</v>
      </c>
      <c r="F23" s="50">
        <f t="shared" si="1"/>
        <v>4706</v>
      </c>
      <c r="G23" s="50">
        <f t="shared" si="1"/>
        <v>4691</v>
      </c>
      <c r="H23" s="51">
        <f t="shared" si="2"/>
        <v>1617</v>
      </c>
      <c r="I23" s="52">
        <v>858</v>
      </c>
      <c r="J23" s="53">
        <v>759</v>
      </c>
      <c r="K23" s="51">
        <f t="shared" si="6"/>
        <v>4738</v>
      </c>
      <c r="L23" s="52">
        <v>2430</v>
      </c>
      <c r="M23" s="53">
        <v>2308</v>
      </c>
      <c r="N23" s="52">
        <f t="shared" si="3"/>
        <v>2205</v>
      </c>
      <c r="O23" s="52">
        <v>1112</v>
      </c>
      <c r="P23" s="52">
        <v>1093</v>
      </c>
      <c r="Q23" s="52">
        <f t="shared" si="4"/>
        <v>837</v>
      </c>
      <c r="R23" s="52">
        <v>306</v>
      </c>
      <c r="S23" s="53">
        <v>531</v>
      </c>
      <c r="T23" s="54" t="s">
        <v>47</v>
      </c>
      <c r="W23" s="55">
        <f t="shared" si="5"/>
        <v>3042</v>
      </c>
      <c r="X23" s="45">
        <f>H23/'[1]T-3.3'!J25</f>
        <v>26.508196721311474</v>
      </c>
      <c r="Y23" s="45">
        <f>K23/'[1]T-3.3'!K25</f>
        <v>27.707602339181285</v>
      </c>
      <c r="Z23" s="45">
        <f>W23/'[1]T-3.3'!L25</f>
        <v>32.361702127659576</v>
      </c>
      <c r="AA23" s="46">
        <f>H23/'[1]T-3.5'!H23</f>
        <v>35.152173913043477</v>
      </c>
      <c r="AB23" s="46">
        <f>K23/'[1]T-3.5'!K23</f>
        <v>25.89071038251366</v>
      </c>
      <c r="AC23" s="46">
        <f>W23/'[1]T-3.5'!N23</f>
        <v>19.253164556962027</v>
      </c>
      <c r="AD23" s="45">
        <f>E23/'[1]T-3.3'!E25</f>
        <v>28.825153374233128</v>
      </c>
      <c r="AE23" s="46">
        <f>E23/'[1]T-3.5'!E23</f>
        <v>24.281653746770026</v>
      </c>
    </row>
    <row r="24" spans="1:31" s="3" customFormat="1" ht="19.5" customHeight="1">
      <c r="A24" s="37"/>
      <c r="B24" s="3" t="s">
        <v>48</v>
      </c>
      <c r="C24" s="37"/>
      <c r="D24" s="48"/>
      <c r="E24" s="49">
        <f t="shared" si="0"/>
        <v>5479</v>
      </c>
      <c r="F24" s="50">
        <f t="shared" si="1"/>
        <v>2831</v>
      </c>
      <c r="G24" s="50">
        <f t="shared" si="1"/>
        <v>2648</v>
      </c>
      <c r="H24" s="51">
        <f t="shared" si="2"/>
        <v>1014</v>
      </c>
      <c r="I24" s="52">
        <v>529</v>
      </c>
      <c r="J24" s="53">
        <v>485</v>
      </c>
      <c r="K24" s="51">
        <f t="shared" si="6"/>
        <v>2755</v>
      </c>
      <c r="L24" s="52">
        <v>1426</v>
      </c>
      <c r="M24" s="53">
        <v>1329</v>
      </c>
      <c r="N24" s="52">
        <f t="shared" si="3"/>
        <v>1103</v>
      </c>
      <c r="O24" s="52">
        <v>609</v>
      </c>
      <c r="P24" s="52">
        <v>494</v>
      </c>
      <c r="Q24" s="52">
        <f t="shared" si="4"/>
        <v>607</v>
      </c>
      <c r="R24" s="52">
        <v>267</v>
      </c>
      <c r="S24" s="53">
        <v>340</v>
      </c>
      <c r="T24" s="54" t="s">
        <v>49</v>
      </c>
      <c r="W24" s="55">
        <f t="shared" si="5"/>
        <v>1710</v>
      </c>
      <c r="X24" s="45">
        <f>H24/'[1]T-3.3'!J26</f>
        <v>22.533333333333335</v>
      </c>
      <c r="Y24" s="45">
        <f>K24/'[1]T-3.3'!K26</f>
        <v>20.257352941176471</v>
      </c>
      <c r="Z24" s="45">
        <f>W24/'[1]T-3.3'!L26</f>
        <v>26.71875</v>
      </c>
      <c r="AA24" s="46">
        <f>H24/'[1]T-3.5'!H24</f>
        <v>27.405405405405407</v>
      </c>
      <c r="AB24" s="46">
        <f>K24/'[1]T-3.5'!K24</f>
        <v>18.366666666666667</v>
      </c>
      <c r="AC24" s="46">
        <f>W24/'[1]T-3.5'!N24</f>
        <v>15.981308411214954</v>
      </c>
      <c r="AD24" s="45">
        <f>E24/'[1]T-3.3'!E26</f>
        <v>22.36326530612245</v>
      </c>
      <c r="AE24" s="46">
        <f>E24/'[1]T-3.5'!E24</f>
        <v>18.636054421768709</v>
      </c>
    </row>
    <row r="25" spans="1:31" s="3" customFormat="1" ht="19.5" customHeight="1">
      <c r="A25" s="37"/>
      <c r="B25" s="3" t="s">
        <v>50</v>
      </c>
      <c r="C25" s="37"/>
      <c r="D25" s="48"/>
      <c r="E25" s="49">
        <f t="shared" si="0"/>
        <v>5873</v>
      </c>
      <c r="F25" s="50">
        <f t="shared" si="1"/>
        <v>2948</v>
      </c>
      <c r="G25" s="50">
        <f t="shared" si="1"/>
        <v>2925</v>
      </c>
      <c r="H25" s="51">
        <f t="shared" si="2"/>
        <v>1122</v>
      </c>
      <c r="I25" s="52">
        <v>590</v>
      </c>
      <c r="J25" s="53">
        <v>532</v>
      </c>
      <c r="K25" s="51">
        <f t="shared" si="6"/>
        <v>3258</v>
      </c>
      <c r="L25" s="52">
        <v>1633</v>
      </c>
      <c r="M25" s="53">
        <v>1625</v>
      </c>
      <c r="N25" s="52">
        <f t="shared" si="3"/>
        <v>1266</v>
      </c>
      <c r="O25" s="52">
        <v>646</v>
      </c>
      <c r="P25" s="52">
        <v>620</v>
      </c>
      <c r="Q25" s="52">
        <f t="shared" si="4"/>
        <v>227</v>
      </c>
      <c r="R25" s="52">
        <v>79</v>
      </c>
      <c r="S25" s="53">
        <v>148</v>
      </c>
      <c r="T25" s="54" t="s">
        <v>51</v>
      </c>
      <c r="W25" s="55">
        <f t="shared" si="5"/>
        <v>1493</v>
      </c>
      <c r="X25" s="45">
        <f>H25/'[1]T-3.3'!J27</f>
        <v>19.016949152542374</v>
      </c>
      <c r="Y25" s="45">
        <f>K25/'[1]T-3.3'!K27</f>
        <v>17.901098901098901</v>
      </c>
      <c r="Z25" s="45">
        <f>W25/'[1]T-3.3'!L27</f>
        <v>22.969230769230769</v>
      </c>
      <c r="AA25" s="46">
        <f>H25/'[1]T-3.5'!H25</f>
        <v>20.777777777777779</v>
      </c>
      <c r="AB25" s="46">
        <f>K25/'[1]T-3.5'!K25</f>
        <v>22.625</v>
      </c>
      <c r="AC25" s="46">
        <f>W25/'[1]T-3.5'!N25</f>
        <v>12.441666666666666</v>
      </c>
      <c r="AD25" s="45">
        <f>E25/'[1]T-3.3'!E27</f>
        <v>19.192810457516341</v>
      </c>
      <c r="AE25" s="46">
        <f>E25/'[1]T-3.5'!E25</f>
        <v>18.468553459119498</v>
      </c>
    </row>
    <row r="26" spans="1:31" s="3" customFormat="1" ht="19.5" customHeight="1">
      <c r="A26" s="37"/>
      <c r="B26" s="3" t="s">
        <v>52</v>
      </c>
      <c r="C26" s="37"/>
      <c r="D26" s="48"/>
      <c r="E26" s="49">
        <f t="shared" si="0"/>
        <v>4466</v>
      </c>
      <c r="F26" s="50">
        <f t="shared" si="1"/>
        <v>2338</v>
      </c>
      <c r="G26" s="50">
        <f t="shared" si="1"/>
        <v>2128</v>
      </c>
      <c r="H26" s="51">
        <f t="shared" si="2"/>
        <v>809</v>
      </c>
      <c r="I26" s="52">
        <v>425</v>
      </c>
      <c r="J26" s="53">
        <v>384</v>
      </c>
      <c r="K26" s="51">
        <f>SUM(L26:M26)</f>
        <v>2182</v>
      </c>
      <c r="L26" s="52">
        <v>1150</v>
      </c>
      <c r="M26" s="53">
        <v>1032</v>
      </c>
      <c r="N26" s="52">
        <f t="shared" si="3"/>
        <v>1048</v>
      </c>
      <c r="O26" s="52">
        <v>559</v>
      </c>
      <c r="P26" s="52">
        <v>489</v>
      </c>
      <c r="Q26" s="52">
        <f t="shared" si="4"/>
        <v>427</v>
      </c>
      <c r="R26" s="52">
        <v>204</v>
      </c>
      <c r="S26" s="53">
        <v>223</v>
      </c>
      <c r="T26" s="54" t="s">
        <v>53</v>
      </c>
      <c r="W26" s="55">
        <f t="shared" si="5"/>
        <v>1475</v>
      </c>
      <c r="X26" s="45">
        <f>H26/'[1]T-3.3'!J28</f>
        <v>13.711864406779661</v>
      </c>
      <c r="Y26" s="45">
        <f>K26/'[1]T-3.3'!K28</f>
        <v>15.927007299270073</v>
      </c>
      <c r="Z26" s="45">
        <f>W26/'[1]T-3.3'!L28</f>
        <v>23.412698412698411</v>
      </c>
      <c r="AA26" s="46">
        <f>H26/'[1]T-3.5'!H26</f>
        <v>31.115384615384617</v>
      </c>
      <c r="AB26" s="46">
        <f>K26/'[1]T-3.5'!K26</f>
        <v>14.945205479452055</v>
      </c>
      <c r="AC26" s="46">
        <f>W26/'[1]T-3.5'!N26</f>
        <v>14.182692307692308</v>
      </c>
      <c r="AD26" s="45">
        <f>E26/'[1]T-3.3'!E28</f>
        <v>17.243243243243242</v>
      </c>
      <c r="AE26" s="46">
        <f>E26/'[1]T-3.5'!E26</f>
        <v>16.181159420289855</v>
      </c>
    </row>
    <row r="27" spans="1:31" s="3" customFormat="1" ht="19.5" customHeight="1">
      <c r="A27" s="37"/>
      <c r="B27" s="37" t="s">
        <v>54</v>
      </c>
      <c r="C27" s="37"/>
      <c r="D27" s="48"/>
      <c r="E27" s="49">
        <f t="shared" si="0"/>
        <v>4352</v>
      </c>
      <c r="F27" s="50">
        <f t="shared" si="1"/>
        <v>2184</v>
      </c>
      <c r="G27" s="50">
        <f t="shared" si="1"/>
        <v>2168</v>
      </c>
      <c r="H27" s="51">
        <f t="shared" si="2"/>
        <v>757</v>
      </c>
      <c r="I27" s="52">
        <v>407</v>
      </c>
      <c r="J27" s="53">
        <v>350</v>
      </c>
      <c r="K27" s="51">
        <f t="shared" si="6"/>
        <v>2204</v>
      </c>
      <c r="L27" s="52">
        <v>1103</v>
      </c>
      <c r="M27" s="53">
        <v>1101</v>
      </c>
      <c r="N27" s="52">
        <f t="shared" si="3"/>
        <v>881</v>
      </c>
      <c r="O27" s="52">
        <v>466</v>
      </c>
      <c r="P27" s="52">
        <v>415</v>
      </c>
      <c r="Q27" s="52">
        <f t="shared" si="4"/>
        <v>510</v>
      </c>
      <c r="R27" s="52">
        <v>208</v>
      </c>
      <c r="S27" s="53">
        <v>302</v>
      </c>
      <c r="T27" s="57" t="s">
        <v>55</v>
      </c>
      <c r="W27" s="55">
        <f t="shared" si="5"/>
        <v>1391</v>
      </c>
      <c r="X27" s="45">
        <f>H27/'[1]T-3.3'!J29</f>
        <v>16.456521739130434</v>
      </c>
      <c r="Y27" s="45">
        <f>K27/'[1]T-3.3'!K29</f>
        <v>15.971014492753623</v>
      </c>
      <c r="Z27" s="45">
        <f>W27/'[1]T-3.3'!L29</f>
        <v>24.839285714285715</v>
      </c>
      <c r="AA27" s="46">
        <f>H27/'[1]T-3.5'!H27</f>
        <v>18.463414634146343</v>
      </c>
      <c r="AB27" s="46">
        <f>K27/'[1]T-3.5'!K27</f>
        <v>17.49206349206349</v>
      </c>
      <c r="AC27" s="46">
        <f>W27/'[1]T-3.5'!N27</f>
        <v>15.806818181818182</v>
      </c>
      <c r="AD27" s="45">
        <f>E27/'[1]T-3.3'!E29</f>
        <v>18.133333333333333</v>
      </c>
      <c r="AE27" s="46">
        <f>E27/'[1]T-3.5'!E27</f>
        <v>17.066666666666666</v>
      </c>
    </row>
    <row r="28" spans="1:31" s="61" customFormat="1" ht="3" customHeight="1">
      <c r="A28" s="58"/>
      <c r="B28" s="58"/>
      <c r="C28" s="58"/>
      <c r="D28" s="5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58"/>
    </row>
    <row r="29" spans="1:31" s="61" customFormat="1" ht="3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31" s="64" customFormat="1" ht="18.75" customHeight="1">
      <c r="A30" s="63"/>
      <c r="B30" s="64" t="s">
        <v>56</v>
      </c>
      <c r="C30" s="63"/>
      <c r="D30" s="63"/>
      <c r="E30" s="63"/>
      <c r="F30" s="63"/>
      <c r="J30" s="63"/>
      <c r="K30" s="65" t="s">
        <v>57</v>
      </c>
    </row>
    <row r="31" spans="1:31" s="64" customFormat="1" ht="18.75" customHeight="1">
      <c r="A31" s="63"/>
      <c r="C31" s="63" t="s">
        <v>58</v>
      </c>
      <c r="D31" s="63"/>
      <c r="E31" s="63"/>
      <c r="F31" s="63"/>
      <c r="J31" s="63"/>
      <c r="K31" s="65" t="s">
        <v>59</v>
      </c>
    </row>
    <row r="32" spans="1:31" s="64" customFormat="1" ht="18.75" customHeight="1">
      <c r="B32" s="64" t="s">
        <v>60</v>
      </c>
      <c r="K32" s="64" t="s">
        <v>61</v>
      </c>
    </row>
    <row r="33" spans="2:11" s="64" customFormat="1" ht="18.75" customHeight="1">
      <c r="B33" s="64" t="s">
        <v>62</v>
      </c>
      <c r="K33" s="64" t="s">
        <v>63</v>
      </c>
    </row>
    <row r="34" spans="2:11" s="64" customFormat="1" ht="18.75" customHeight="1">
      <c r="B34" s="64" t="s">
        <v>64</v>
      </c>
      <c r="K34" s="64" t="s">
        <v>65</v>
      </c>
    </row>
    <row r="35" spans="2:11" s="64" customFormat="1" ht="18.75" customHeight="1">
      <c r="B35" s="64" t="s">
        <v>66</v>
      </c>
      <c r="K35" s="64" t="s">
        <v>67</v>
      </c>
    </row>
    <row r="36" spans="2:11" s="64" customFormat="1" ht="18.75" customHeight="1"/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97" right="0.35433070866141703" top="0.53740157499999996" bottom="0.34055118099999998" header="0.511811023622047" footer="0.51181102362204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2018-10-30T08:19:36Z</dcterms:created>
  <dcterms:modified xsi:type="dcterms:W3CDTF">2018-10-30T08:19:43Z</dcterms:modified>
</cp:coreProperties>
</file>