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39D49B3-627E-4AEA-A5AD-C9507FB3EA78}" xr6:coauthVersionLast="45" xr6:coauthVersionMax="45" xr10:uidLastSave="{00000000-0000-0000-0000-000000000000}"/>
  <bookViews>
    <workbookView xWindow="-120" yWindow="-120" windowWidth="15600" windowHeight="11310" tabRatio="448" xr2:uid="{00000000-000D-0000-FFFF-FFFF00000000}"/>
  </bookViews>
  <sheets>
    <sheet name="ตาราง 2 2562" sheetId="136" r:id="rId1"/>
    <sheet name="ตาราง 3" sheetId="134" r:id="rId2"/>
    <sheet name="ตาราง 1" sheetId="104" r:id="rId3"/>
    <sheet name="กำหนดอัลฟ้าเบต้าแกรมม่า =  0.1" sheetId="131" r:id="rId4"/>
    <sheet name="ทำโดยปรับจากโปรแกรม" sheetId="132" r:id="rId5"/>
    <sheet name="Sheet4" sheetId="101" r:id="rId6"/>
    <sheet name="อนุกรมเวลาไตรมาส 1234 2554-2563" sheetId="100" r:id="rId7"/>
    <sheet name="ไตรมาส 1234 2554-2563" sheetId="99" r:id="rId8"/>
    <sheet name="ตารางที่1ไตรมาส 1234พ.ศ.2562" sheetId="105" r:id="rId9"/>
    <sheet name="ตารางที่2ไตรมาส 1234 พ.ศ.2562" sheetId="106" r:id="rId10"/>
    <sheet name="ตารางที่3ไตรมาส 1234พ.ศ. 2562" sheetId="107" r:id="rId11"/>
    <sheet name="ตารางที่4ไตรมาส 1234 พ.ศ. 2562" sheetId="108" r:id="rId12"/>
    <sheet name="ตารางที่5ไตรมาส1234 พ.ศ.2562" sheetId="109" r:id="rId13"/>
    <sheet name="ตารางที่6ไตรมาส 1234 พ.ศ. 2562" sheetId="110" r:id="rId14"/>
    <sheet name="ตารางที่7ไตรมาส 1234 พ.ศ. 2562 " sheetId="111" r:id="rId15"/>
    <sheet name="มกราคม" sheetId="112" r:id="rId16"/>
    <sheet name="กุมภาพันธ์ " sheetId="113" r:id="rId17"/>
    <sheet name="มีนาคม" sheetId="114" r:id="rId18"/>
    <sheet name="เมษายน" sheetId="115" r:id="rId19"/>
    <sheet name="พฤษภาคม" sheetId="116" r:id="rId20"/>
    <sheet name="มิถุนายน" sheetId="117" r:id="rId21"/>
    <sheet name="กรกฎาคม" sheetId="118" r:id="rId22"/>
    <sheet name="สิงหาคม" sheetId="119" r:id="rId23"/>
    <sheet name="กันยายน" sheetId="120" r:id="rId24"/>
    <sheet name="ตุลาคม" sheetId="121" r:id="rId25"/>
    <sheet name="พฤศจิกายน" sheetId="122" r:id="rId26"/>
    <sheet name="ธันวาคม" sheetId="123" r:id="rId27"/>
    <sheet name="1 กุมภาพันธ์ 2561" sheetId="124" r:id="rId28"/>
    <sheet name=" 1 พฤษภาคม 2561  " sheetId="125" r:id="rId29"/>
    <sheet name="1 สิงหาคม 2561" sheetId="126" r:id="rId30"/>
    <sheet name="1 พฤศจิกายน 2561" sheetId="127" r:id="rId31"/>
    <sheet name="ตาราง 1 (2)" sheetId="135" r:id="rId32"/>
    <sheet name="ตาราง 4" sheetId="137" r:id="rId33"/>
    <sheet name="ตาราง 5" sheetId="138" r:id="rId34"/>
    <sheet name="ตาราง 6" sheetId="139" r:id="rId35"/>
  </sheets>
  <definedNames>
    <definedName name="HTML_CodePage" hidden="1">874</definedName>
    <definedName name="HTML_Control" localSheetId="2" hidden="1">{"'ตารางที่17 '!$A$1:$I$26"}</definedName>
    <definedName name="HTML_Control" localSheetId="31" hidden="1">{"'ตารางที่17 '!$A$1:$I$26"}</definedName>
    <definedName name="HTML_Control" localSheetId="0" hidden="1">{"'ตารางที่17 '!$A$1:$I$26"}</definedName>
    <definedName name="HTML_Control" localSheetId="1" hidden="1">{"'ตารางที่17 '!$A$1:$I$26"}</definedName>
    <definedName name="HTML_Control" localSheetId="34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OLE_LINK1" localSheetId="9">'ตารางที่2ไตรมาส 1234 พ.ศ.2562'!#REF!</definedName>
    <definedName name="_xlnm.Print_Titles" localSheetId="28">' 1 พฤษภาคม 2561  '!$1:$4</definedName>
    <definedName name="_xlnm.Print_Titles" localSheetId="27">'1 กุมภาพันธ์ 2561'!$1:$4</definedName>
    <definedName name="_xlnm.Print_Titles" localSheetId="30">'1 พฤศจิกายน 2561'!$1:$4</definedName>
    <definedName name="_xlnm.Print_Titles" localSheetId="29">'1 สิงหาคม 2561'!$1:$4</definedName>
    <definedName name="SAPBEXdnldView" hidden="1">"3ZY5706QR6UW8T5CLKDTEF6F5"</definedName>
    <definedName name="SAPBEXsysID" hidden="1">"BWP"</definedName>
  </definedNames>
  <calcPr calcId="181029"/>
</workbook>
</file>

<file path=xl/calcChain.xml><?xml version="1.0" encoding="utf-8"?>
<calcChain xmlns="http://schemas.openxmlformats.org/spreadsheetml/2006/main">
  <c r="B19" i="139" l="1"/>
  <c r="C19" i="139"/>
  <c r="E19" i="139"/>
  <c r="F19" i="139"/>
  <c r="G19" i="139"/>
  <c r="H19" i="139"/>
  <c r="I19" i="139"/>
  <c r="J19" i="139"/>
  <c r="K19" i="139"/>
  <c r="L19" i="139"/>
  <c r="M19" i="139"/>
  <c r="N19" i="139"/>
  <c r="O19" i="139"/>
  <c r="P19" i="139"/>
  <c r="Q19" i="139"/>
  <c r="R19" i="139"/>
  <c r="S19" i="139"/>
  <c r="T19" i="139"/>
  <c r="U19" i="139"/>
  <c r="V19" i="139"/>
  <c r="W19" i="139"/>
  <c r="X19" i="139"/>
  <c r="Y19" i="139"/>
  <c r="Z19" i="139"/>
  <c r="AA19" i="139"/>
  <c r="AB19" i="139"/>
  <c r="AC19" i="139"/>
  <c r="AD19" i="139"/>
  <c r="AE19" i="139"/>
  <c r="AF19" i="139"/>
  <c r="AG19" i="139"/>
  <c r="AH19" i="139"/>
  <c r="AI19" i="139"/>
  <c r="AJ19" i="139"/>
  <c r="AK19" i="139"/>
  <c r="AL19" i="139"/>
  <c r="AM19" i="139"/>
  <c r="AN19" i="139"/>
  <c r="AO19" i="139"/>
  <c r="B20" i="139"/>
  <c r="E20" i="139"/>
  <c r="H20" i="139"/>
  <c r="I20" i="139"/>
  <c r="J20" i="139"/>
  <c r="K20" i="139"/>
  <c r="L20" i="139"/>
  <c r="M20" i="139"/>
  <c r="N20" i="139"/>
  <c r="O20" i="139"/>
  <c r="P20" i="139"/>
  <c r="Q20" i="139"/>
  <c r="R20" i="139"/>
  <c r="S20" i="139"/>
  <c r="T20" i="139"/>
  <c r="U20" i="139"/>
  <c r="V20" i="139"/>
  <c r="W20" i="139"/>
  <c r="X20" i="139"/>
  <c r="Y20" i="139"/>
  <c r="Z20" i="139"/>
  <c r="AA20" i="139"/>
  <c r="AB20" i="139"/>
  <c r="AC20" i="139"/>
  <c r="AD20" i="139"/>
  <c r="AE20" i="139"/>
  <c r="AF20" i="139"/>
  <c r="AG20" i="139"/>
  <c r="AH20" i="139"/>
  <c r="AI20" i="139"/>
  <c r="AJ20" i="139"/>
  <c r="AK20" i="139"/>
  <c r="AL20" i="139"/>
  <c r="AM20" i="139"/>
  <c r="AN20" i="139"/>
  <c r="AO20" i="139"/>
  <c r="B21" i="139"/>
  <c r="C21" i="139"/>
  <c r="E21" i="139"/>
  <c r="F21" i="139"/>
  <c r="G21" i="139"/>
  <c r="H21" i="139"/>
  <c r="I21" i="139"/>
  <c r="J21" i="139"/>
  <c r="K21" i="139"/>
  <c r="L21" i="139"/>
  <c r="M21" i="139"/>
  <c r="N21" i="139"/>
  <c r="O21" i="139"/>
  <c r="P21" i="139"/>
  <c r="Q21" i="139"/>
  <c r="R21" i="139"/>
  <c r="S21" i="139"/>
  <c r="T21" i="139"/>
  <c r="U21" i="139"/>
  <c r="V21" i="139"/>
  <c r="W21" i="139"/>
  <c r="X21" i="139"/>
  <c r="Y21" i="139"/>
  <c r="Z21" i="139"/>
  <c r="AA21" i="139"/>
  <c r="AB21" i="139"/>
  <c r="AC21" i="139"/>
  <c r="AD21" i="139"/>
  <c r="AE21" i="139"/>
  <c r="AF21" i="139"/>
  <c r="AG21" i="139"/>
  <c r="AH21" i="139"/>
  <c r="AI21" i="139"/>
  <c r="AJ21" i="139"/>
  <c r="AK21" i="139"/>
  <c r="AL21" i="139"/>
  <c r="AM21" i="139"/>
  <c r="AN21" i="139"/>
  <c r="AO21" i="139"/>
  <c r="B22" i="139"/>
  <c r="C22" i="139"/>
  <c r="E22" i="139"/>
  <c r="F22" i="139"/>
  <c r="G22" i="139"/>
  <c r="H22" i="139"/>
  <c r="I22" i="139"/>
  <c r="J22" i="139"/>
  <c r="K22" i="139"/>
  <c r="L22" i="139"/>
  <c r="M22" i="139"/>
  <c r="N22" i="139"/>
  <c r="O22" i="139"/>
  <c r="P22" i="139"/>
  <c r="Q22" i="139"/>
  <c r="R22" i="139"/>
  <c r="S22" i="139"/>
  <c r="T22" i="139"/>
  <c r="U22" i="139"/>
  <c r="V22" i="139"/>
  <c r="W22" i="139"/>
  <c r="X22" i="139"/>
  <c r="Y22" i="139"/>
  <c r="Z22" i="139"/>
  <c r="AA22" i="139"/>
  <c r="AB22" i="139"/>
  <c r="AC22" i="139"/>
  <c r="AD22" i="139"/>
  <c r="AE22" i="139"/>
  <c r="AF22" i="139"/>
  <c r="AG22" i="139"/>
  <c r="AH22" i="139"/>
  <c r="AI22" i="139"/>
  <c r="AJ22" i="139"/>
  <c r="AK22" i="139"/>
  <c r="AL22" i="139"/>
  <c r="AM22" i="139"/>
  <c r="AN22" i="139"/>
  <c r="AO22" i="139"/>
  <c r="B23" i="139"/>
  <c r="C23" i="139"/>
  <c r="E23" i="139"/>
  <c r="F23" i="139"/>
  <c r="G23" i="139"/>
  <c r="H23" i="139"/>
  <c r="I23" i="139"/>
  <c r="J23" i="139"/>
  <c r="K23" i="139"/>
  <c r="L23" i="139"/>
  <c r="M23" i="139"/>
  <c r="N23" i="139"/>
  <c r="O23" i="139"/>
  <c r="P23" i="139"/>
  <c r="Q23" i="139"/>
  <c r="R23" i="139"/>
  <c r="S23" i="139"/>
  <c r="T23" i="139"/>
  <c r="U23" i="139"/>
  <c r="V23" i="139"/>
  <c r="W23" i="139"/>
  <c r="X23" i="139"/>
  <c r="Y23" i="139"/>
  <c r="Z23" i="139"/>
  <c r="AA23" i="139"/>
  <c r="AB23" i="139"/>
  <c r="AC23" i="139"/>
  <c r="AD23" i="139"/>
  <c r="AE23" i="139"/>
  <c r="AF23" i="139"/>
  <c r="AG23" i="139"/>
  <c r="AH23" i="139"/>
  <c r="AI23" i="139"/>
  <c r="AJ23" i="139"/>
  <c r="AK23" i="139"/>
  <c r="AL23" i="139"/>
  <c r="AM23" i="139"/>
  <c r="AN23" i="139"/>
  <c r="AO23" i="139"/>
  <c r="B24" i="139"/>
  <c r="C24" i="139"/>
  <c r="E24" i="139"/>
  <c r="F24" i="139"/>
  <c r="G24" i="139"/>
  <c r="H24" i="139"/>
  <c r="I24" i="139"/>
  <c r="J24" i="139"/>
  <c r="K24" i="139"/>
  <c r="L24" i="139"/>
  <c r="M24" i="139"/>
  <c r="N24" i="139"/>
  <c r="O24" i="139"/>
  <c r="P24" i="139"/>
  <c r="Q24" i="139"/>
  <c r="R24" i="139"/>
  <c r="S24" i="139"/>
  <c r="T24" i="139"/>
  <c r="U24" i="139"/>
  <c r="V24" i="139"/>
  <c r="W24" i="139"/>
  <c r="X24" i="139"/>
  <c r="Y24" i="139"/>
  <c r="Z24" i="139"/>
  <c r="AA24" i="139"/>
  <c r="AB24" i="139"/>
  <c r="AC24" i="139"/>
  <c r="AD24" i="139"/>
  <c r="AE24" i="139"/>
  <c r="AF24" i="139"/>
  <c r="AG24" i="139"/>
  <c r="AH24" i="139"/>
  <c r="AI24" i="139"/>
  <c r="AJ24" i="139"/>
  <c r="AK24" i="139"/>
  <c r="AL24" i="139"/>
  <c r="AM24" i="139"/>
  <c r="AN24" i="139"/>
  <c r="AO24" i="139"/>
  <c r="B25" i="139"/>
  <c r="C25" i="139"/>
  <c r="E25" i="139"/>
  <c r="F25" i="139"/>
  <c r="G25" i="139"/>
  <c r="H25" i="139"/>
  <c r="I25" i="139"/>
  <c r="J25" i="139"/>
  <c r="K25" i="139"/>
  <c r="L25" i="139"/>
  <c r="M25" i="139"/>
  <c r="N25" i="139"/>
  <c r="O25" i="139"/>
  <c r="P25" i="139"/>
  <c r="Q25" i="139"/>
  <c r="R25" i="139"/>
  <c r="S25" i="139"/>
  <c r="T25" i="139"/>
  <c r="U25" i="139"/>
  <c r="V25" i="139"/>
  <c r="W25" i="139"/>
  <c r="X25" i="139"/>
  <c r="Y25" i="139"/>
  <c r="Z25" i="139"/>
  <c r="AA25" i="139"/>
  <c r="AB25" i="139"/>
  <c r="AC25" i="139"/>
  <c r="AD25" i="139"/>
  <c r="AE25" i="139"/>
  <c r="AF25" i="139"/>
  <c r="AG25" i="139"/>
  <c r="AH25" i="139"/>
  <c r="AI25" i="139"/>
  <c r="AJ25" i="139"/>
  <c r="AK25" i="139"/>
  <c r="AL25" i="139"/>
  <c r="AM25" i="139"/>
  <c r="AN25" i="139"/>
  <c r="AO25" i="139"/>
  <c r="B26" i="139"/>
  <c r="C26" i="139"/>
  <c r="E26" i="139"/>
  <c r="F26" i="139"/>
  <c r="G26" i="139"/>
  <c r="H26" i="139"/>
  <c r="I26" i="139"/>
  <c r="J26" i="139"/>
  <c r="K26" i="139"/>
  <c r="L26" i="139"/>
  <c r="M26" i="139"/>
  <c r="N26" i="139"/>
  <c r="O26" i="139"/>
  <c r="P26" i="139"/>
  <c r="Q26" i="139"/>
  <c r="R26" i="139"/>
  <c r="S26" i="139"/>
  <c r="T26" i="139"/>
  <c r="U26" i="139"/>
  <c r="V26" i="139"/>
  <c r="W26" i="139"/>
  <c r="X26" i="139"/>
  <c r="Y26" i="139"/>
  <c r="Z26" i="139"/>
  <c r="AA26" i="139"/>
  <c r="AB26" i="139"/>
  <c r="AC26" i="139"/>
  <c r="AD26" i="139"/>
  <c r="AE26" i="139"/>
  <c r="AF26" i="139"/>
  <c r="AG26" i="139"/>
  <c r="AH26" i="139"/>
  <c r="AI26" i="139"/>
  <c r="AJ26" i="139"/>
  <c r="AK26" i="139"/>
  <c r="AL26" i="139"/>
  <c r="AM26" i="139"/>
  <c r="AN26" i="139"/>
  <c r="AO26" i="139"/>
  <c r="U6" i="138"/>
  <c r="B17" i="138"/>
  <c r="B15" i="138" s="1"/>
  <c r="C17" i="138"/>
  <c r="C15" i="138" s="1"/>
  <c r="E17" i="138"/>
  <c r="E15" i="138" s="1"/>
  <c r="F17" i="138"/>
  <c r="F15" i="138" s="1"/>
  <c r="G17" i="138"/>
  <c r="G15" i="138" s="1"/>
  <c r="H17" i="138"/>
  <c r="H15" i="138" s="1"/>
  <c r="I17" i="138"/>
  <c r="I15" i="138" s="1"/>
  <c r="J17" i="138"/>
  <c r="J15" i="138" s="1"/>
  <c r="K17" i="138"/>
  <c r="K15" i="138" s="1"/>
  <c r="L17" i="138"/>
  <c r="L15" i="138" s="1"/>
  <c r="M17" i="138"/>
  <c r="M15" i="138" s="1"/>
  <c r="N17" i="138"/>
  <c r="N15" i="138" s="1"/>
  <c r="O17" i="138"/>
  <c r="O15" i="138" s="1"/>
  <c r="P17" i="138"/>
  <c r="P15" i="138" s="1"/>
  <c r="Q17" i="138"/>
  <c r="Q15" i="138" s="1"/>
  <c r="R17" i="138"/>
  <c r="R15" i="138" s="1"/>
  <c r="S17" i="138"/>
  <c r="S15" i="138" s="1"/>
  <c r="T17" i="138"/>
  <c r="T15" i="138" s="1"/>
  <c r="U17" i="138"/>
  <c r="U15" i="138" s="1"/>
  <c r="V17" i="138"/>
  <c r="V15" i="138" s="1"/>
  <c r="W17" i="138"/>
  <c r="W15" i="138" s="1"/>
  <c r="X17" i="138"/>
  <c r="X15" i="138" s="1"/>
  <c r="Y17" i="138"/>
  <c r="Y15" i="138" s="1"/>
  <c r="Z17" i="138"/>
  <c r="Z15" i="138" s="1"/>
  <c r="AA17" i="138"/>
  <c r="AA15" i="138" s="1"/>
  <c r="AB17" i="138"/>
  <c r="AB15" i="138" s="1"/>
  <c r="AC17" i="138"/>
  <c r="AC15" i="138" s="1"/>
  <c r="AD17" i="138"/>
  <c r="AD15" i="138" s="1"/>
  <c r="AE17" i="138"/>
  <c r="AE15" i="138" s="1"/>
  <c r="AF17" i="138"/>
  <c r="AF15" i="138" s="1"/>
  <c r="AG17" i="138"/>
  <c r="AG15" i="138" s="1"/>
  <c r="AH17" i="138"/>
  <c r="AH15" i="138" s="1"/>
  <c r="AI17" i="138"/>
  <c r="AI15" i="138" s="1"/>
  <c r="AJ17" i="138"/>
  <c r="AJ15" i="138" s="1"/>
  <c r="AK17" i="138"/>
  <c r="AK15" i="138" s="1"/>
  <c r="AL17" i="138"/>
  <c r="AL15" i="138" s="1"/>
  <c r="AM17" i="138"/>
  <c r="AM15" i="138" s="1"/>
  <c r="AN17" i="138"/>
  <c r="AN15" i="138" s="1"/>
  <c r="AO17" i="138"/>
  <c r="AO15" i="138" s="1"/>
  <c r="B18" i="138"/>
  <c r="C18" i="138"/>
  <c r="E18" i="138"/>
  <c r="F18" i="138"/>
  <c r="G18" i="138"/>
  <c r="H18" i="138"/>
  <c r="I18" i="138"/>
  <c r="J18" i="138"/>
  <c r="K18" i="138"/>
  <c r="L18" i="138"/>
  <c r="M18" i="138"/>
  <c r="N18" i="138"/>
  <c r="O18" i="138"/>
  <c r="P18" i="138"/>
  <c r="Q18" i="138"/>
  <c r="R18" i="138"/>
  <c r="S18" i="138"/>
  <c r="T18" i="138"/>
  <c r="U18" i="138"/>
  <c r="V18" i="138"/>
  <c r="W18" i="138"/>
  <c r="X18" i="138"/>
  <c r="Y18" i="138"/>
  <c r="Z18" i="138"/>
  <c r="AA18" i="138"/>
  <c r="AB18" i="138"/>
  <c r="AC18" i="138"/>
  <c r="AD18" i="138"/>
  <c r="AE18" i="138"/>
  <c r="AF18" i="138"/>
  <c r="AG18" i="138"/>
  <c r="AH18" i="138"/>
  <c r="AI18" i="138"/>
  <c r="AJ18" i="138"/>
  <c r="AK18" i="138"/>
  <c r="AL18" i="138"/>
  <c r="AM18" i="138"/>
  <c r="AN18" i="138"/>
  <c r="AO18" i="138"/>
  <c r="B19" i="138"/>
  <c r="C19" i="138"/>
  <c r="E19" i="138"/>
  <c r="F19" i="138"/>
  <c r="G19" i="138"/>
  <c r="H19" i="138"/>
  <c r="I19" i="138"/>
  <c r="J19" i="138"/>
  <c r="K19" i="138"/>
  <c r="L19" i="138"/>
  <c r="M19" i="138"/>
  <c r="N19" i="138"/>
  <c r="O19" i="138"/>
  <c r="P19" i="138"/>
  <c r="Q19" i="138"/>
  <c r="R19" i="138"/>
  <c r="S19" i="138"/>
  <c r="T19" i="138"/>
  <c r="U19" i="138"/>
  <c r="V19" i="138"/>
  <c r="W19" i="138"/>
  <c r="X19" i="138"/>
  <c r="Y19" i="138"/>
  <c r="Z19" i="138"/>
  <c r="AA19" i="138"/>
  <c r="AB19" i="138"/>
  <c r="AC19" i="138"/>
  <c r="AD19" i="138"/>
  <c r="AE19" i="138"/>
  <c r="AF19" i="138"/>
  <c r="AG19" i="138"/>
  <c r="AH19" i="138"/>
  <c r="AI19" i="138"/>
  <c r="AJ19" i="138"/>
  <c r="AK19" i="138"/>
  <c r="AL19" i="138"/>
  <c r="AM19" i="138"/>
  <c r="AN19" i="138"/>
  <c r="AO19" i="138"/>
  <c r="B20" i="138"/>
  <c r="C20" i="138"/>
  <c r="E20" i="138"/>
  <c r="F20" i="138"/>
  <c r="G20" i="138"/>
  <c r="H20" i="138"/>
  <c r="I20" i="138"/>
  <c r="J20" i="138"/>
  <c r="K20" i="138"/>
  <c r="L20" i="138"/>
  <c r="M20" i="138"/>
  <c r="N20" i="138"/>
  <c r="O20" i="138"/>
  <c r="P20" i="138"/>
  <c r="Q20" i="138"/>
  <c r="R20" i="138"/>
  <c r="S20" i="138"/>
  <c r="T20" i="138"/>
  <c r="U20" i="138"/>
  <c r="V20" i="138"/>
  <c r="W20" i="138"/>
  <c r="X20" i="138"/>
  <c r="Y20" i="138"/>
  <c r="Z20" i="138"/>
  <c r="AA20" i="138"/>
  <c r="AB20" i="138"/>
  <c r="AC20" i="138"/>
  <c r="AD20" i="138"/>
  <c r="AE20" i="138"/>
  <c r="AF20" i="138"/>
  <c r="AG20" i="138"/>
  <c r="AH20" i="138"/>
  <c r="AI20" i="138"/>
  <c r="AJ20" i="138"/>
  <c r="AK20" i="138"/>
  <c r="AL20" i="138"/>
  <c r="AM20" i="138"/>
  <c r="AN20" i="138"/>
  <c r="AO20" i="138"/>
  <c r="B21" i="138"/>
  <c r="C21" i="138"/>
  <c r="E21" i="138"/>
  <c r="F21" i="138"/>
  <c r="G21" i="138"/>
  <c r="H21" i="138"/>
  <c r="I21" i="138"/>
  <c r="J21" i="138"/>
  <c r="K21" i="138"/>
  <c r="L21" i="138"/>
  <c r="M21" i="138"/>
  <c r="N21" i="138"/>
  <c r="O21" i="138"/>
  <c r="P21" i="138"/>
  <c r="Q21" i="138"/>
  <c r="R21" i="138"/>
  <c r="S21" i="138"/>
  <c r="T21" i="138"/>
  <c r="U21" i="138"/>
  <c r="V21" i="138"/>
  <c r="W21" i="138"/>
  <c r="X21" i="138"/>
  <c r="Y21" i="138"/>
  <c r="Z21" i="138"/>
  <c r="AA21" i="138"/>
  <c r="AB21" i="138"/>
  <c r="AC21" i="138"/>
  <c r="AD21" i="138"/>
  <c r="AE21" i="138"/>
  <c r="AF21" i="138"/>
  <c r="AG21" i="138"/>
  <c r="AH21" i="138"/>
  <c r="AI21" i="138"/>
  <c r="AJ21" i="138"/>
  <c r="AK21" i="138"/>
  <c r="AL21" i="138"/>
  <c r="AM21" i="138"/>
  <c r="AN21" i="138"/>
  <c r="AO21" i="138"/>
  <c r="B22" i="138"/>
  <c r="C22" i="138"/>
  <c r="E22" i="138"/>
  <c r="F22" i="138"/>
  <c r="G22" i="138"/>
  <c r="H22" i="138"/>
  <c r="I22" i="138"/>
  <c r="J22" i="138"/>
  <c r="K22" i="138"/>
  <c r="L22" i="138"/>
  <c r="M22" i="138"/>
  <c r="N22" i="138"/>
  <c r="O22" i="138"/>
  <c r="P22" i="138"/>
  <c r="Q22" i="138"/>
  <c r="R22" i="138"/>
  <c r="S22" i="138"/>
  <c r="T22" i="138"/>
  <c r="U22" i="138"/>
  <c r="V22" i="138"/>
  <c r="W22" i="138"/>
  <c r="X22" i="138"/>
  <c r="Y22" i="138"/>
  <c r="Z22" i="138"/>
  <c r="AA22" i="138"/>
  <c r="AB22" i="138"/>
  <c r="AC22" i="138"/>
  <c r="AD22" i="138"/>
  <c r="AE22" i="138"/>
  <c r="AF22" i="138"/>
  <c r="AG22" i="138"/>
  <c r="AH22" i="138"/>
  <c r="AI22" i="138"/>
  <c r="AJ22" i="138"/>
  <c r="AK22" i="138"/>
  <c r="AL22" i="138"/>
  <c r="AM22" i="138"/>
  <c r="AN22" i="138"/>
  <c r="AO22" i="138"/>
  <c r="J15" i="137"/>
  <c r="J27" i="137"/>
  <c r="F28" i="137"/>
  <c r="B35" i="137"/>
  <c r="B33" i="137" s="1"/>
  <c r="C35" i="137"/>
  <c r="C33" i="137" s="1"/>
  <c r="E35" i="137"/>
  <c r="E33" i="137" s="1"/>
  <c r="F35" i="137"/>
  <c r="F33" i="137" s="1"/>
  <c r="G35" i="137"/>
  <c r="G33" i="137" s="1"/>
  <c r="H35" i="137"/>
  <c r="H33" i="137" s="1"/>
  <c r="I35" i="137"/>
  <c r="I33" i="137" s="1"/>
  <c r="J35" i="137"/>
  <c r="J33" i="137" s="1"/>
  <c r="K35" i="137"/>
  <c r="K33" i="137" s="1"/>
  <c r="L35" i="137"/>
  <c r="L33" i="137" s="1"/>
  <c r="M35" i="137"/>
  <c r="M33" i="137" s="1"/>
  <c r="N35" i="137"/>
  <c r="N33" i="137" s="1"/>
  <c r="O35" i="137"/>
  <c r="O33" i="137" s="1"/>
  <c r="P35" i="137"/>
  <c r="P33" i="137" s="1"/>
  <c r="Q35" i="137"/>
  <c r="Q33" i="137" s="1"/>
  <c r="R35" i="137"/>
  <c r="R33" i="137" s="1"/>
  <c r="S35" i="137"/>
  <c r="S33" i="137" s="1"/>
  <c r="T35" i="137"/>
  <c r="T33" i="137" s="1"/>
  <c r="U35" i="137"/>
  <c r="U33" i="137" s="1"/>
  <c r="V35" i="137"/>
  <c r="V33" i="137" s="1"/>
  <c r="W35" i="137"/>
  <c r="W33" i="137" s="1"/>
  <c r="X35" i="137"/>
  <c r="X33" i="137" s="1"/>
  <c r="Y35" i="137"/>
  <c r="Y33" i="137" s="1"/>
  <c r="Z35" i="137"/>
  <c r="Z33" i="137" s="1"/>
  <c r="AA35" i="137"/>
  <c r="AA33" i="137" s="1"/>
  <c r="AB35" i="137"/>
  <c r="AB33" i="137" s="1"/>
  <c r="AC35" i="137"/>
  <c r="AC33" i="137" s="1"/>
  <c r="AD35" i="137"/>
  <c r="AD33" i="137" s="1"/>
  <c r="AE35" i="137"/>
  <c r="AE33" i="137" s="1"/>
  <c r="AF35" i="137"/>
  <c r="AF33" i="137" s="1"/>
  <c r="AG35" i="137"/>
  <c r="AG33" i="137" s="1"/>
  <c r="AH35" i="137"/>
  <c r="AI35" i="137"/>
  <c r="AJ35" i="137"/>
  <c r="AJ33" i="137" s="1"/>
  <c r="AK35" i="137"/>
  <c r="AK33" i="137" s="1"/>
  <c r="AL35" i="137"/>
  <c r="AL33" i="137" s="1"/>
  <c r="AM35" i="137"/>
  <c r="AM33" i="137" s="1"/>
  <c r="AN35" i="137"/>
  <c r="AN33" i="137" s="1"/>
  <c r="AO35" i="137"/>
  <c r="AO33" i="137" s="1"/>
  <c r="B36" i="137"/>
  <c r="C36" i="137"/>
  <c r="E36" i="137"/>
  <c r="F36" i="137"/>
  <c r="G36" i="137"/>
  <c r="H36" i="137"/>
  <c r="I36" i="137"/>
  <c r="J36" i="137"/>
  <c r="K36" i="137"/>
  <c r="L36" i="137"/>
  <c r="M36" i="137"/>
  <c r="N36" i="137"/>
  <c r="O36" i="137"/>
  <c r="P36" i="137"/>
  <c r="Q36" i="137"/>
  <c r="R36" i="137"/>
  <c r="S36" i="137"/>
  <c r="T36" i="137"/>
  <c r="U36" i="137"/>
  <c r="V36" i="137"/>
  <c r="W36" i="137"/>
  <c r="X36" i="137"/>
  <c r="Y36" i="137"/>
  <c r="Z36" i="137"/>
  <c r="AA36" i="137"/>
  <c r="AB36" i="137"/>
  <c r="AC36" i="137"/>
  <c r="AD36" i="137"/>
  <c r="AE36" i="137"/>
  <c r="AF36" i="137"/>
  <c r="AG36" i="137"/>
  <c r="AH36" i="137"/>
  <c r="AI36" i="137"/>
  <c r="AJ36" i="137"/>
  <c r="AK36" i="137"/>
  <c r="AL36" i="137"/>
  <c r="AM36" i="137"/>
  <c r="AN36" i="137"/>
  <c r="AO36" i="137"/>
  <c r="B37" i="137"/>
  <c r="C37" i="137"/>
  <c r="E37" i="137"/>
  <c r="F37" i="137"/>
  <c r="G37" i="137"/>
  <c r="H37" i="137"/>
  <c r="I37" i="137"/>
  <c r="J37" i="137"/>
  <c r="K37" i="137"/>
  <c r="L37" i="137"/>
  <c r="M37" i="137"/>
  <c r="N37" i="137"/>
  <c r="O37" i="137"/>
  <c r="P37" i="137"/>
  <c r="Q37" i="137"/>
  <c r="R37" i="137"/>
  <c r="S37" i="137"/>
  <c r="T37" i="137"/>
  <c r="U37" i="137"/>
  <c r="V37" i="137"/>
  <c r="W37" i="137"/>
  <c r="X37" i="137"/>
  <c r="Y37" i="137"/>
  <c r="Z37" i="137"/>
  <c r="AA37" i="137"/>
  <c r="AB37" i="137"/>
  <c r="AC37" i="137"/>
  <c r="AD37" i="137"/>
  <c r="AE37" i="137"/>
  <c r="AF37" i="137"/>
  <c r="AG37" i="137"/>
  <c r="AH37" i="137"/>
  <c r="AI37" i="137"/>
  <c r="AJ37" i="137"/>
  <c r="AK37" i="137"/>
  <c r="AL37" i="137"/>
  <c r="AM37" i="137"/>
  <c r="AN37" i="137"/>
  <c r="AO37" i="137"/>
  <c r="B38" i="137"/>
  <c r="C38" i="137"/>
  <c r="E38" i="137"/>
  <c r="F38" i="137"/>
  <c r="G38" i="137"/>
  <c r="H38" i="137"/>
  <c r="I38" i="137"/>
  <c r="J38" i="137"/>
  <c r="K38" i="137"/>
  <c r="L38" i="137"/>
  <c r="M38" i="137"/>
  <c r="N38" i="137"/>
  <c r="O38" i="137"/>
  <c r="P38" i="137"/>
  <c r="Q38" i="137"/>
  <c r="R38" i="137"/>
  <c r="S38" i="137"/>
  <c r="T38" i="137"/>
  <c r="U38" i="137"/>
  <c r="V38" i="137"/>
  <c r="W38" i="137"/>
  <c r="X38" i="137"/>
  <c r="Y38" i="137"/>
  <c r="Z38" i="137"/>
  <c r="AA38" i="137"/>
  <c r="AB38" i="137"/>
  <c r="AC38" i="137"/>
  <c r="AD38" i="137"/>
  <c r="AE38" i="137"/>
  <c r="AF38" i="137"/>
  <c r="AG38" i="137"/>
  <c r="AH38" i="137"/>
  <c r="AI38" i="137"/>
  <c r="AJ38" i="137"/>
  <c r="AK38" i="137"/>
  <c r="AL38" i="137"/>
  <c r="AM38" i="137"/>
  <c r="AN38" i="137"/>
  <c r="AO38" i="137"/>
  <c r="B39" i="137"/>
  <c r="C39" i="137"/>
  <c r="E39" i="137"/>
  <c r="F39" i="137"/>
  <c r="G39" i="137"/>
  <c r="H39" i="137"/>
  <c r="I39" i="137"/>
  <c r="J39" i="137"/>
  <c r="K39" i="137"/>
  <c r="L39" i="137"/>
  <c r="M39" i="137"/>
  <c r="N39" i="137"/>
  <c r="O39" i="137"/>
  <c r="P39" i="137"/>
  <c r="Q39" i="137"/>
  <c r="R39" i="137"/>
  <c r="S39" i="137"/>
  <c r="T39" i="137"/>
  <c r="U39" i="137"/>
  <c r="V39" i="137"/>
  <c r="W39" i="137"/>
  <c r="X39" i="137"/>
  <c r="Y39" i="137"/>
  <c r="Z39" i="137"/>
  <c r="AA39" i="137"/>
  <c r="AB39" i="137"/>
  <c r="AC39" i="137"/>
  <c r="AD39" i="137"/>
  <c r="AE39" i="137"/>
  <c r="AF39" i="137"/>
  <c r="AG39" i="137"/>
  <c r="AH39" i="137"/>
  <c r="AI39" i="137"/>
  <c r="AJ39" i="137"/>
  <c r="AK39" i="137"/>
  <c r="AL39" i="137"/>
  <c r="AM39" i="137"/>
  <c r="AN39" i="137"/>
  <c r="AO39" i="137"/>
  <c r="B40" i="137"/>
  <c r="C40" i="137"/>
  <c r="E40" i="137"/>
  <c r="F40" i="137"/>
  <c r="G40" i="137"/>
  <c r="H40" i="137"/>
  <c r="I40" i="137"/>
  <c r="J40" i="137"/>
  <c r="K40" i="137"/>
  <c r="L40" i="137"/>
  <c r="M40" i="137"/>
  <c r="N40" i="137"/>
  <c r="O40" i="137"/>
  <c r="P40" i="137"/>
  <c r="Q40" i="137"/>
  <c r="R40" i="137"/>
  <c r="S40" i="137"/>
  <c r="T40" i="137"/>
  <c r="U40" i="137"/>
  <c r="V40" i="137"/>
  <c r="W40" i="137"/>
  <c r="X40" i="137"/>
  <c r="Y40" i="137"/>
  <c r="Z40" i="137"/>
  <c r="AA40" i="137"/>
  <c r="AB40" i="137"/>
  <c r="AC40" i="137"/>
  <c r="AD40" i="137"/>
  <c r="AE40" i="137"/>
  <c r="AF40" i="137"/>
  <c r="AG40" i="137"/>
  <c r="AH40" i="137"/>
  <c r="AI40" i="137"/>
  <c r="AJ40" i="137"/>
  <c r="AK40" i="137"/>
  <c r="AL40" i="137"/>
  <c r="AM40" i="137"/>
  <c r="AN40" i="137"/>
  <c r="AO40" i="137"/>
  <c r="B42" i="137"/>
  <c r="C42" i="137"/>
  <c r="E42" i="137"/>
  <c r="F42" i="137"/>
  <c r="G42" i="137"/>
  <c r="H42" i="137"/>
  <c r="I42" i="137"/>
  <c r="J42" i="137"/>
  <c r="K42" i="137"/>
  <c r="L42" i="137"/>
  <c r="M42" i="137"/>
  <c r="N42" i="137"/>
  <c r="O42" i="137"/>
  <c r="P42" i="137"/>
  <c r="Q42" i="137"/>
  <c r="R42" i="137"/>
  <c r="S42" i="137"/>
  <c r="T42" i="137"/>
  <c r="U42" i="137"/>
  <c r="V42" i="137"/>
  <c r="W42" i="137"/>
  <c r="X42" i="137"/>
  <c r="Y42" i="137"/>
  <c r="Z42" i="137"/>
  <c r="AA42" i="137"/>
  <c r="AB42" i="137"/>
  <c r="AC42" i="137"/>
  <c r="AD42" i="137"/>
  <c r="AE42" i="137"/>
  <c r="AF42" i="137"/>
  <c r="AG42" i="137"/>
  <c r="AH42" i="137"/>
  <c r="AI42" i="137"/>
  <c r="AJ42" i="137"/>
  <c r="AK42" i="137"/>
  <c r="AL42" i="137"/>
  <c r="AM42" i="137"/>
  <c r="AN42" i="137"/>
  <c r="AO42" i="137"/>
  <c r="B43" i="137"/>
  <c r="C43" i="137"/>
  <c r="E43" i="137"/>
  <c r="F43" i="137"/>
  <c r="G43" i="137"/>
  <c r="H43" i="137"/>
  <c r="I43" i="137"/>
  <c r="J43" i="137"/>
  <c r="K43" i="137"/>
  <c r="L43" i="137"/>
  <c r="M43" i="137"/>
  <c r="N43" i="137"/>
  <c r="O43" i="137"/>
  <c r="P43" i="137"/>
  <c r="Q43" i="137"/>
  <c r="R43" i="137"/>
  <c r="S43" i="137"/>
  <c r="T43" i="137"/>
  <c r="U43" i="137"/>
  <c r="V43" i="137"/>
  <c r="W43" i="137"/>
  <c r="X43" i="137"/>
  <c r="Y43" i="137"/>
  <c r="Z43" i="137"/>
  <c r="AA43" i="137"/>
  <c r="AB43" i="137"/>
  <c r="AC43" i="137"/>
  <c r="AD43" i="137"/>
  <c r="AE43" i="137"/>
  <c r="AF43" i="137"/>
  <c r="AG43" i="137"/>
  <c r="AH43" i="137"/>
  <c r="AI43" i="137"/>
  <c r="AJ43" i="137"/>
  <c r="AK43" i="137"/>
  <c r="AL43" i="137"/>
  <c r="AM43" i="137"/>
  <c r="AN43" i="137"/>
  <c r="AO43" i="137"/>
  <c r="B44" i="137"/>
  <c r="C44" i="137"/>
  <c r="E44" i="137"/>
  <c r="F44" i="137"/>
  <c r="G44" i="137"/>
  <c r="H44" i="137"/>
  <c r="I44" i="137"/>
  <c r="J44" i="137"/>
  <c r="K44" i="137"/>
  <c r="L44" i="137"/>
  <c r="M44" i="137"/>
  <c r="N44" i="137"/>
  <c r="O44" i="137"/>
  <c r="P44" i="137"/>
  <c r="Q44" i="137"/>
  <c r="R44" i="137"/>
  <c r="S44" i="137"/>
  <c r="T44" i="137"/>
  <c r="U44" i="137"/>
  <c r="V44" i="137"/>
  <c r="W44" i="137"/>
  <c r="X44" i="137"/>
  <c r="Y44" i="137"/>
  <c r="Z44" i="137"/>
  <c r="AA44" i="137"/>
  <c r="AB44" i="137"/>
  <c r="AC44" i="137"/>
  <c r="AD44" i="137"/>
  <c r="AE44" i="137"/>
  <c r="AF44" i="137"/>
  <c r="AG44" i="137"/>
  <c r="AH44" i="137"/>
  <c r="AI44" i="137"/>
  <c r="AJ44" i="137"/>
  <c r="AK44" i="137"/>
  <c r="AL44" i="137"/>
  <c r="AM44" i="137"/>
  <c r="AN44" i="137"/>
  <c r="AO44" i="137"/>
  <c r="B45" i="137"/>
  <c r="C45" i="137"/>
  <c r="F45" i="137"/>
  <c r="G45" i="137"/>
  <c r="H45" i="137"/>
  <c r="I45" i="137"/>
  <c r="J45" i="137"/>
  <c r="K45" i="137"/>
  <c r="L45" i="137"/>
  <c r="M45" i="137"/>
  <c r="N45" i="137"/>
  <c r="O45" i="137"/>
  <c r="P45" i="137"/>
  <c r="Q45" i="137"/>
  <c r="R45" i="137"/>
  <c r="S45" i="137"/>
  <c r="T45" i="137"/>
  <c r="U45" i="137"/>
  <c r="V45" i="137"/>
  <c r="W45" i="137"/>
  <c r="X45" i="137"/>
  <c r="Y45" i="137"/>
  <c r="Z45" i="137"/>
  <c r="AA45" i="137"/>
  <c r="AB45" i="137"/>
  <c r="AC45" i="137"/>
  <c r="AD45" i="137"/>
  <c r="AE45" i="137"/>
  <c r="AF45" i="137"/>
  <c r="AG45" i="137"/>
  <c r="AH45" i="137"/>
  <c r="AI45" i="137"/>
  <c r="AJ45" i="137"/>
  <c r="AK45" i="137"/>
  <c r="AL45" i="137"/>
  <c r="AM45" i="137"/>
  <c r="AN45" i="137"/>
  <c r="AO45" i="137"/>
  <c r="B46" i="137"/>
  <c r="C46" i="137"/>
  <c r="E46" i="137"/>
  <c r="F46" i="137"/>
  <c r="G46" i="137"/>
  <c r="H46" i="137"/>
  <c r="I46" i="137"/>
  <c r="J46" i="137"/>
  <c r="K46" i="137"/>
  <c r="L46" i="137"/>
  <c r="M46" i="137"/>
  <c r="N46" i="137"/>
  <c r="O46" i="137"/>
  <c r="P46" i="137"/>
  <c r="Q46" i="137"/>
  <c r="R46" i="137"/>
  <c r="S46" i="137"/>
  <c r="T46" i="137"/>
  <c r="U46" i="137"/>
  <c r="V46" i="137"/>
  <c r="W46" i="137"/>
  <c r="X46" i="137"/>
  <c r="Y46" i="137"/>
  <c r="Z46" i="137"/>
  <c r="AA46" i="137"/>
  <c r="AB46" i="137"/>
  <c r="AC46" i="137"/>
  <c r="AD46" i="137"/>
  <c r="AE46" i="137"/>
  <c r="AF46" i="137"/>
  <c r="AG46" i="137"/>
  <c r="AH46" i="137"/>
  <c r="AI46" i="137"/>
  <c r="AJ46" i="137"/>
  <c r="AK46" i="137"/>
  <c r="AL46" i="137"/>
  <c r="AM46" i="137"/>
  <c r="AN46" i="137"/>
  <c r="AO46" i="137"/>
  <c r="B47" i="137"/>
  <c r="C47" i="137"/>
  <c r="E47" i="137"/>
  <c r="F47" i="137"/>
  <c r="G47" i="137"/>
  <c r="H47" i="137"/>
  <c r="I47" i="137"/>
  <c r="J47" i="137"/>
  <c r="K47" i="137"/>
  <c r="L47" i="137"/>
  <c r="M47" i="137"/>
  <c r="N47" i="137"/>
  <c r="O47" i="137"/>
  <c r="P47" i="137"/>
  <c r="Q47" i="137"/>
  <c r="R47" i="137"/>
  <c r="S47" i="137"/>
  <c r="T47" i="137"/>
  <c r="U47" i="137"/>
  <c r="V47" i="137"/>
  <c r="W47" i="137"/>
  <c r="X47" i="137"/>
  <c r="Y47" i="137"/>
  <c r="Z47" i="137"/>
  <c r="AA47" i="137"/>
  <c r="AB47" i="137"/>
  <c r="AC47" i="137"/>
  <c r="AD47" i="137"/>
  <c r="AE47" i="137"/>
  <c r="AF47" i="137"/>
  <c r="AG47" i="137"/>
  <c r="AH47" i="137"/>
  <c r="AI47" i="137"/>
  <c r="AJ47" i="137"/>
  <c r="AK47" i="137"/>
  <c r="AL47" i="137"/>
  <c r="AM47" i="137"/>
  <c r="AN47" i="137"/>
  <c r="AO47" i="137"/>
  <c r="B48" i="137"/>
  <c r="C48" i="137"/>
  <c r="F48" i="137"/>
  <c r="G48" i="137"/>
  <c r="H48" i="137"/>
  <c r="I48" i="137"/>
  <c r="J48" i="137"/>
  <c r="K48" i="137"/>
  <c r="L48" i="137"/>
  <c r="M48" i="137"/>
  <c r="N48" i="137"/>
  <c r="O48" i="137"/>
  <c r="P48" i="137"/>
  <c r="Q48" i="137"/>
  <c r="R48" i="137"/>
  <c r="S48" i="137"/>
  <c r="T48" i="137"/>
  <c r="U48" i="137"/>
  <c r="V48" i="137"/>
  <c r="W48" i="137"/>
  <c r="X48" i="137"/>
  <c r="Y48" i="137"/>
  <c r="Z48" i="137"/>
  <c r="AA48" i="137"/>
  <c r="AB48" i="137"/>
  <c r="AC48" i="137"/>
  <c r="AD48" i="137"/>
  <c r="AE48" i="137"/>
  <c r="AF48" i="137"/>
  <c r="AG48" i="137"/>
  <c r="AH48" i="137"/>
  <c r="AI48" i="137"/>
  <c r="AJ48" i="137"/>
  <c r="AK48" i="137"/>
  <c r="AL48" i="137"/>
  <c r="AM48" i="137"/>
  <c r="AN48" i="137"/>
  <c r="AO48" i="137"/>
  <c r="B49" i="137"/>
  <c r="C49" i="137"/>
  <c r="F49" i="137"/>
  <c r="G49" i="137"/>
  <c r="H49" i="137"/>
  <c r="I49" i="137"/>
  <c r="J49" i="137"/>
  <c r="K49" i="137"/>
  <c r="L49" i="137"/>
  <c r="M49" i="137"/>
  <c r="N49" i="137"/>
  <c r="O49" i="137"/>
  <c r="P49" i="137"/>
  <c r="Q49" i="137"/>
  <c r="R49" i="137"/>
  <c r="S49" i="137"/>
  <c r="T49" i="137"/>
  <c r="U49" i="137"/>
  <c r="V49" i="137"/>
  <c r="W49" i="137"/>
  <c r="X49" i="137"/>
  <c r="Y49" i="137"/>
  <c r="Z49" i="137"/>
  <c r="AA49" i="137"/>
  <c r="AB49" i="137"/>
  <c r="AC49" i="137"/>
  <c r="AD49" i="137"/>
  <c r="AE49" i="137"/>
  <c r="AF49" i="137"/>
  <c r="AG49" i="137"/>
  <c r="AH49" i="137"/>
  <c r="AI49" i="137"/>
  <c r="AJ49" i="137"/>
  <c r="AK49" i="137"/>
  <c r="AL49" i="137"/>
  <c r="AM49" i="137"/>
  <c r="AN49" i="137"/>
  <c r="AO49" i="137"/>
  <c r="B51" i="137"/>
  <c r="C51" i="137"/>
  <c r="E51" i="137"/>
  <c r="F51" i="137"/>
  <c r="G51" i="137"/>
  <c r="H51" i="137"/>
  <c r="I51" i="137"/>
  <c r="J51" i="137"/>
  <c r="K51" i="137"/>
  <c r="L51" i="137"/>
  <c r="M51" i="137"/>
  <c r="N51" i="137"/>
  <c r="O51" i="137"/>
  <c r="P51" i="137"/>
  <c r="Q51" i="137"/>
  <c r="R51" i="137"/>
  <c r="S51" i="137"/>
  <c r="T51" i="137"/>
  <c r="U51" i="137"/>
  <c r="V51" i="137"/>
  <c r="W51" i="137"/>
  <c r="X51" i="137"/>
  <c r="Y51" i="137"/>
  <c r="Z51" i="137"/>
  <c r="AA51" i="137"/>
  <c r="AB51" i="137"/>
  <c r="AC51" i="137"/>
  <c r="AD51" i="137"/>
  <c r="AE51" i="137"/>
  <c r="AF51" i="137"/>
  <c r="AG51" i="137"/>
  <c r="AH51" i="137"/>
  <c r="AI51" i="137"/>
  <c r="AJ51" i="137"/>
  <c r="AK51" i="137"/>
  <c r="AL51" i="137"/>
  <c r="AM51" i="137"/>
  <c r="AN51" i="137"/>
  <c r="AO51" i="137"/>
  <c r="B52" i="137"/>
  <c r="C52" i="137"/>
  <c r="E52" i="137"/>
  <c r="F52" i="137"/>
  <c r="G52" i="137"/>
  <c r="H52" i="137"/>
  <c r="I52" i="137"/>
  <c r="J52" i="137"/>
  <c r="K52" i="137"/>
  <c r="L52" i="137"/>
  <c r="M52" i="137"/>
  <c r="N52" i="137"/>
  <c r="O52" i="137"/>
  <c r="P52" i="137"/>
  <c r="Q52" i="137"/>
  <c r="R52" i="137"/>
  <c r="S52" i="137"/>
  <c r="T52" i="137"/>
  <c r="U52" i="137"/>
  <c r="V52" i="137"/>
  <c r="W52" i="137"/>
  <c r="X52" i="137"/>
  <c r="Y52" i="137"/>
  <c r="Z52" i="137"/>
  <c r="AA52" i="137"/>
  <c r="AB52" i="137"/>
  <c r="AC52" i="137"/>
  <c r="AD52" i="137"/>
  <c r="AE52" i="137"/>
  <c r="AF52" i="137"/>
  <c r="AG52" i="137"/>
  <c r="AH52" i="137"/>
  <c r="AI52" i="137"/>
  <c r="AJ52" i="137"/>
  <c r="AK52" i="137"/>
  <c r="AL52" i="137"/>
  <c r="AM52" i="137"/>
  <c r="AN52" i="137"/>
  <c r="AO52" i="137"/>
  <c r="B53" i="137"/>
  <c r="C53" i="137"/>
  <c r="E53" i="137"/>
  <c r="F53" i="137"/>
  <c r="G53" i="137"/>
  <c r="H53" i="137"/>
  <c r="I53" i="137"/>
  <c r="J53" i="137"/>
  <c r="K53" i="137"/>
  <c r="L53" i="137"/>
  <c r="M53" i="137"/>
  <c r="N53" i="137"/>
  <c r="O53" i="137"/>
  <c r="P53" i="137"/>
  <c r="Q53" i="137"/>
  <c r="R53" i="137"/>
  <c r="S53" i="137"/>
  <c r="T53" i="137"/>
  <c r="U53" i="137"/>
  <c r="V53" i="137"/>
  <c r="W53" i="137"/>
  <c r="X53" i="137"/>
  <c r="Y53" i="137"/>
  <c r="Z53" i="137"/>
  <c r="AA53" i="137"/>
  <c r="AB53" i="137"/>
  <c r="AC53" i="137"/>
  <c r="AD53" i="137"/>
  <c r="AE53" i="137"/>
  <c r="AF53" i="137"/>
  <c r="AG53" i="137"/>
  <c r="AH53" i="137"/>
  <c r="AI53" i="137"/>
  <c r="AJ53" i="137"/>
  <c r="AK53" i="137"/>
  <c r="AL53" i="137"/>
  <c r="AM53" i="137"/>
  <c r="AN53" i="137"/>
  <c r="AO53" i="137"/>
  <c r="B54" i="137"/>
  <c r="C54" i="137"/>
  <c r="E54" i="137"/>
  <c r="F54" i="137"/>
  <c r="G54" i="137"/>
  <c r="H54" i="137"/>
  <c r="I54" i="137"/>
  <c r="J54" i="137"/>
  <c r="K54" i="137"/>
  <c r="L54" i="137"/>
  <c r="M54" i="137"/>
  <c r="N54" i="137"/>
  <c r="O54" i="137"/>
  <c r="P54" i="137"/>
  <c r="Q54" i="137"/>
  <c r="R54" i="137"/>
  <c r="S54" i="137"/>
  <c r="T54" i="137"/>
  <c r="U54" i="137"/>
  <c r="V54" i="137"/>
  <c r="W54" i="137"/>
  <c r="X54" i="137"/>
  <c r="Y54" i="137"/>
  <c r="Z54" i="137"/>
  <c r="AA54" i="137"/>
  <c r="AB54" i="137"/>
  <c r="AC54" i="137"/>
  <c r="AD54" i="137"/>
  <c r="AE54" i="137"/>
  <c r="AF54" i="137"/>
  <c r="AG54" i="137"/>
  <c r="AH54" i="137"/>
  <c r="AI54" i="137"/>
  <c r="AJ54" i="137"/>
  <c r="AK54" i="137"/>
  <c r="AL54" i="137"/>
  <c r="AM54" i="137"/>
  <c r="AN54" i="137"/>
  <c r="AO54" i="137"/>
  <c r="B55" i="137"/>
  <c r="C55" i="137"/>
  <c r="E55" i="137"/>
  <c r="F55" i="137"/>
  <c r="G55" i="137"/>
  <c r="H55" i="137"/>
  <c r="I55" i="137"/>
  <c r="J55" i="137"/>
  <c r="K55" i="137"/>
  <c r="L55" i="137"/>
  <c r="M55" i="137"/>
  <c r="N55" i="137"/>
  <c r="O55" i="137"/>
  <c r="P55" i="137"/>
  <c r="Q55" i="137"/>
  <c r="R55" i="137"/>
  <c r="S55" i="137"/>
  <c r="T55" i="137"/>
  <c r="U55" i="137"/>
  <c r="V55" i="137"/>
  <c r="W55" i="137"/>
  <c r="X55" i="137"/>
  <c r="Y55" i="137"/>
  <c r="Z55" i="137"/>
  <c r="AA55" i="137"/>
  <c r="AB55" i="137"/>
  <c r="AC55" i="137"/>
  <c r="AD55" i="137"/>
  <c r="AE55" i="137"/>
  <c r="AF55" i="137"/>
  <c r="AG55" i="137"/>
  <c r="AH55" i="137"/>
  <c r="AI55" i="137"/>
  <c r="AJ55" i="137"/>
  <c r="AK55" i="137"/>
  <c r="AL55" i="137"/>
  <c r="AM55" i="137"/>
  <c r="AN55" i="137"/>
  <c r="AO55" i="137"/>
  <c r="B56" i="137"/>
  <c r="C56" i="137"/>
  <c r="E56" i="137"/>
  <c r="F56" i="137"/>
  <c r="G56" i="137"/>
  <c r="H56" i="137"/>
  <c r="I56" i="137"/>
  <c r="J56" i="137"/>
  <c r="K56" i="137"/>
  <c r="L56" i="137"/>
  <c r="M56" i="137"/>
  <c r="N56" i="137"/>
  <c r="O56" i="137"/>
  <c r="P56" i="137"/>
  <c r="Q56" i="137"/>
  <c r="R56" i="137"/>
  <c r="S56" i="137"/>
  <c r="T56" i="137"/>
  <c r="U56" i="137"/>
  <c r="V56" i="137"/>
  <c r="W56" i="137"/>
  <c r="X56" i="137"/>
  <c r="Y56" i="137"/>
  <c r="Z56" i="137"/>
  <c r="AA56" i="137"/>
  <c r="AB56" i="137"/>
  <c r="AC56" i="137"/>
  <c r="AD56" i="137"/>
  <c r="AE56" i="137"/>
  <c r="AF56" i="137"/>
  <c r="AG56" i="137"/>
  <c r="AH56" i="137"/>
  <c r="AI56" i="137"/>
  <c r="AJ56" i="137"/>
  <c r="AK56" i="137"/>
  <c r="AL56" i="137"/>
  <c r="AM56" i="137"/>
  <c r="AN56" i="137"/>
  <c r="AO56" i="137"/>
  <c r="B57" i="137"/>
  <c r="C57" i="137"/>
  <c r="D57" i="137"/>
  <c r="E57" i="137"/>
  <c r="F57" i="137"/>
  <c r="G57" i="137"/>
  <c r="H57" i="137"/>
  <c r="I57" i="137"/>
  <c r="J57" i="137"/>
  <c r="L57" i="137"/>
  <c r="M57" i="137"/>
  <c r="N57" i="137"/>
  <c r="O57" i="137"/>
  <c r="P57" i="137"/>
  <c r="Q57" i="137"/>
  <c r="R57" i="137"/>
  <c r="S57" i="137"/>
  <c r="T57" i="137"/>
  <c r="U57" i="137"/>
  <c r="V57" i="137"/>
  <c r="W57" i="137"/>
  <c r="X57" i="137"/>
  <c r="Y57" i="137"/>
  <c r="Z57" i="137"/>
  <c r="AA57" i="137"/>
  <c r="AB57" i="137"/>
  <c r="AC57" i="137"/>
  <c r="AD57" i="137"/>
  <c r="AE57" i="137"/>
  <c r="AF57" i="137"/>
  <c r="AG57" i="137"/>
  <c r="AH57" i="137"/>
  <c r="AI57" i="137"/>
  <c r="AJ57" i="137"/>
  <c r="AK57" i="137"/>
  <c r="AL57" i="137"/>
  <c r="AM57" i="137"/>
  <c r="AN57" i="137"/>
  <c r="AO57" i="137"/>
  <c r="B58" i="137"/>
  <c r="C58" i="137"/>
  <c r="D58" i="137"/>
  <c r="E58" i="137"/>
  <c r="F58" i="137"/>
  <c r="G58" i="137"/>
  <c r="H58" i="137"/>
  <c r="I58" i="137"/>
  <c r="J58" i="137"/>
  <c r="L58" i="137"/>
  <c r="M58" i="137"/>
  <c r="N58" i="137"/>
  <c r="O58" i="137"/>
  <c r="P58" i="137"/>
  <c r="Q58" i="137"/>
  <c r="R58" i="137"/>
  <c r="S58" i="137"/>
  <c r="T58" i="137"/>
  <c r="U58" i="137"/>
  <c r="V58" i="137"/>
  <c r="W58" i="137"/>
  <c r="X58" i="137"/>
  <c r="Y58" i="137"/>
  <c r="Z58" i="137"/>
  <c r="AA58" i="137"/>
  <c r="AB58" i="137"/>
  <c r="AC58" i="137"/>
  <c r="AD58" i="137"/>
  <c r="AE58" i="137"/>
  <c r="AF58" i="137"/>
  <c r="AG58" i="137"/>
  <c r="AH58" i="137"/>
  <c r="AI58" i="137"/>
  <c r="AJ58" i="137"/>
  <c r="AK58" i="137"/>
  <c r="AL58" i="137"/>
  <c r="AM58" i="137"/>
  <c r="AN58" i="137"/>
  <c r="AO58" i="137"/>
  <c r="Q12" i="136"/>
  <c r="W12" i="136"/>
  <c r="X12" i="136"/>
  <c r="Q16" i="136"/>
  <c r="W16" i="136"/>
  <c r="X16" i="136"/>
  <c r="B26" i="136"/>
  <c r="C26" i="136"/>
  <c r="E26" i="136"/>
  <c r="E24" i="136" s="1"/>
  <c r="F26" i="136"/>
  <c r="G26" i="136"/>
  <c r="H26" i="136"/>
  <c r="I26" i="136"/>
  <c r="J26" i="136"/>
  <c r="K26" i="136"/>
  <c r="L26" i="136"/>
  <c r="M26" i="136"/>
  <c r="N26" i="136"/>
  <c r="O26" i="136"/>
  <c r="P26" i="136"/>
  <c r="Q26" i="136"/>
  <c r="R26" i="136"/>
  <c r="S26" i="136"/>
  <c r="T26" i="136"/>
  <c r="U26" i="136"/>
  <c r="V26" i="136"/>
  <c r="W26" i="136"/>
  <c r="X26" i="136"/>
  <c r="Y26" i="136"/>
  <c r="Z26" i="136"/>
  <c r="AA26" i="136"/>
  <c r="AB26" i="136"/>
  <c r="AC26" i="136"/>
  <c r="AD26" i="136"/>
  <c r="AE26" i="136"/>
  <c r="AF26" i="136"/>
  <c r="AG26" i="136"/>
  <c r="AH26" i="136"/>
  <c r="AI26" i="136"/>
  <c r="AJ26" i="136"/>
  <c r="AK26" i="136"/>
  <c r="AL26" i="136"/>
  <c r="AM26" i="136"/>
  <c r="AN26" i="136"/>
  <c r="AO26" i="136"/>
  <c r="B27" i="136"/>
  <c r="B24" i="136" s="1"/>
  <c r="C27" i="136"/>
  <c r="E27" i="136"/>
  <c r="G27" i="136"/>
  <c r="H27" i="136"/>
  <c r="I27" i="136"/>
  <c r="J27" i="136"/>
  <c r="K27" i="136"/>
  <c r="L27" i="136"/>
  <c r="M27" i="136"/>
  <c r="N27" i="136"/>
  <c r="O27" i="136"/>
  <c r="P27" i="136"/>
  <c r="Q27" i="136"/>
  <c r="R27" i="136"/>
  <c r="S27" i="136"/>
  <c r="T27" i="136"/>
  <c r="U27" i="136"/>
  <c r="V27" i="136"/>
  <c r="W27" i="136"/>
  <c r="X27" i="136"/>
  <c r="Y27" i="136"/>
  <c r="Z27" i="136"/>
  <c r="AA27" i="136"/>
  <c r="AB27" i="136"/>
  <c r="AC27" i="136"/>
  <c r="AD27" i="136"/>
  <c r="AE27" i="136"/>
  <c r="AF27" i="136"/>
  <c r="AG27" i="136"/>
  <c r="AH27" i="136"/>
  <c r="AI27" i="136"/>
  <c r="AJ27" i="136"/>
  <c r="AK27" i="136"/>
  <c r="AL27" i="136"/>
  <c r="AM27" i="136"/>
  <c r="AN27" i="136"/>
  <c r="AO27" i="136"/>
  <c r="B28" i="136"/>
  <c r="C28" i="136"/>
  <c r="E28" i="136"/>
  <c r="F28" i="136"/>
  <c r="G28" i="136"/>
  <c r="H28" i="136"/>
  <c r="I28" i="136"/>
  <c r="J28" i="136"/>
  <c r="K28" i="136"/>
  <c r="L28" i="136"/>
  <c r="M28" i="136"/>
  <c r="N28" i="136"/>
  <c r="O28" i="136"/>
  <c r="P28" i="136"/>
  <c r="Q28" i="136"/>
  <c r="R28" i="136"/>
  <c r="S28" i="136"/>
  <c r="T28" i="136"/>
  <c r="U28" i="136"/>
  <c r="V28" i="136"/>
  <c r="W28" i="136"/>
  <c r="X28" i="136"/>
  <c r="Y28" i="136"/>
  <c r="Z28" i="136"/>
  <c r="AA28" i="136"/>
  <c r="AB28" i="136"/>
  <c r="AC28" i="136"/>
  <c r="AD28" i="136"/>
  <c r="AE28" i="136"/>
  <c r="AF28" i="136"/>
  <c r="AG28" i="136"/>
  <c r="AH28" i="136"/>
  <c r="AI28" i="136"/>
  <c r="AJ28" i="136"/>
  <c r="AK28" i="136"/>
  <c r="AL28" i="136"/>
  <c r="AM28" i="136"/>
  <c r="AN28" i="136"/>
  <c r="AO28" i="136"/>
  <c r="B29" i="136"/>
  <c r="C29" i="136"/>
  <c r="E29" i="136"/>
  <c r="F29" i="136"/>
  <c r="G29" i="136"/>
  <c r="H29" i="136"/>
  <c r="I29" i="136"/>
  <c r="J29" i="136"/>
  <c r="K29" i="136"/>
  <c r="L29" i="136"/>
  <c r="M29" i="136"/>
  <c r="N29" i="136"/>
  <c r="O29" i="136"/>
  <c r="P29" i="136"/>
  <c r="Q29" i="136"/>
  <c r="R29" i="136"/>
  <c r="S29" i="136"/>
  <c r="T29" i="136"/>
  <c r="U29" i="136"/>
  <c r="V29" i="136"/>
  <c r="W29" i="136"/>
  <c r="X29" i="136"/>
  <c r="Y29" i="136"/>
  <c r="Z29" i="136"/>
  <c r="AA29" i="136"/>
  <c r="AB29" i="136"/>
  <c r="AC29" i="136"/>
  <c r="AD29" i="136"/>
  <c r="AE29" i="136"/>
  <c r="AF29" i="136"/>
  <c r="AG29" i="136"/>
  <c r="AH29" i="136"/>
  <c r="AI29" i="136"/>
  <c r="AJ29" i="136"/>
  <c r="AK29" i="136"/>
  <c r="AL29" i="136"/>
  <c r="AM29" i="136"/>
  <c r="AN29" i="136"/>
  <c r="AO29" i="136"/>
  <c r="B30" i="136"/>
  <c r="C30" i="136"/>
  <c r="E30" i="136"/>
  <c r="F30" i="136"/>
  <c r="G30" i="136"/>
  <c r="H30" i="136"/>
  <c r="I30" i="136"/>
  <c r="J30" i="136"/>
  <c r="K30" i="136"/>
  <c r="L30" i="136"/>
  <c r="M30" i="136"/>
  <c r="N30" i="136"/>
  <c r="O30" i="136"/>
  <c r="P30" i="136"/>
  <c r="Q30" i="136"/>
  <c r="R30" i="136"/>
  <c r="S30" i="136"/>
  <c r="T30" i="136"/>
  <c r="U30" i="136"/>
  <c r="V30" i="136"/>
  <c r="W30" i="136"/>
  <c r="X30" i="136"/>
  <c r="Y30" i="136"/>
  <c r="Z30" i="136"/>
  <c r="AA30" i="136"/>
  <c r="AB30" i="136"/>
  <c r="AC30" i="136"/>
  <c r="AD30" i="136"/>
  <c r="AE30" i="136"/>
  <c r="AF30" i="136"/>
  <c r="AG30" i="136"/>
  <c r="AH30" i="136"/>
  <c r="AI30" i="136"/>
  <c r="AJ30" i="136"/>
  <c r="AK30" i="136"/>
  <c r="AL30" i="136"/>
  <c r="AM30" i="136"/>
  <c r="AN30" i="136"/>
  <c r="AO30" i="136"/>
  <c r="B31" i="136"/>
  <c r="C31" i="136"/>
  <c r="E31" i="136"/>
  <c r="F31" i="136"/>
  <c r="G31" i="136"/>
  <c r="H31" i="136"/>
  <c r="I31" i="136"/>
  <c r="J31" i="136"/>
  <c r="K31" i="136"/>
  <c r="L31" i="136"/>
  <c r="M31" i="136"/>
  <c r="N31" i="136"/>
  <c r="O31" i="136"/>
  <c r="P31" i="136"/>
  <c r="Q31" i="136"/>
  <c r="R31" i="136"/>
  <c r="S31" i="136"/>
  <c r="T31" i="136"/>
  <c r="U31" i="136"/>
  <c r="V31" i="136"/>
  <c r="W31" i="136"/>
  <c r="X31" i="136"/>
  <c r="Y31" i="136"/>
  <c r="Z31" i="136"/>
  <c r="AA31" i="136"/>
  <c r="AB31" i="136"/>
  <c r="AC31" i="136"/>
  <c r="AD31" i="136"/>
  <c r="AE31" i="136"/>
  <c r="AF31" i="136"/>
  <c r="AG31" i="136"/>
  <c r="AH31" i="136"/>
  <c r="AI31" i="136"/>
  <c r="AJ31" i="136"/>
  <c r="AK31" i="136"/>
  <c r="AL31" i="136"/>
  <c r="AM31" i="136"/>
  <c r="AN31" i="136"/>
  <c r="AO31" i="136"/>
  <c r="B32" i="136"/>
  <c r="C32" i="136"/>
  <c r="E32" i="136"/>
  <c r="F32" i="136"/>
  <c r="G32" i="136"/>
  <c r="H32" i="136"/>
  <c r="I32" i="136"/>
  <c r="J32" i="136"/>
  <c r="K32" i="136"/>
  <c r="L32" i="136"/>
  <c r="M32" i="136"/>
  <c r="N32" i="136"/>
  <c r="O32" i="136"/>
  <c r="P32" i="136"/>
  <c r="Q32" i="136"/>
  <c r="R32" i="136"/>
  <c r="S32" i="136"/>
  <c r="T32" i="136"/>
  <c r="U32" i="136"/>
  <c r="V32" i="136"/>
  <c r="W32" i="136"/>
  <c r="X32" i="136"/>
  <c r="Y32" i="136"/>
  <c r="Z32" i="136"/>
  <c r="AA32" i="136"/>
  <c r="AB32" i="136"/>
  <c r="AC32" i="136"/>
  <c r="AD32" i="136"/>
  <c r="AE32" i="136"/>
  <c r="AF32" i="136"/>
  <c r="AG32" i="136"/>
  <c r="AH32" i="136"/>
  <c r="AI32" i="136"/>
  <c r="AJ32" i="136"/>
  <c r="AK32" i="136"/>
  <c r="AL32" i="136"/>
  <c r="AM32" i="136"/>
  <c r="AN32" i="136"/>
  <c r="AO32" i="136"/>
  <c r="E33" i="136"/>
  <c r="F33" i="136"/>
  <c r="G33" i="136"/>
  <c r="H33" i="136"/>
  <c r="I33" i="136"/>
  <c r="J33" i="136"/>
  <c r="K33" i="136"/>
  <c r="L33" i="136"/>
  <c r="M33" i="136"/>
  <c r="N33" i="136"/>
  <c r="O33" i="136"/>
  <c r="P33" i="136"/>
  <c r="Q33" i="136"/>
  <c r="R33" i="136"/>
  <c r="S33" i="136"/>
  <c r="T33" i="136"/>
  <c r="U33" i="136"/>
  <c r="V33" i="136"/>
  <c r="W33" i="136"/>
  <c r="X33" i="136"/>
  <c r="Y33" i="136"/>
  <c r="Z33" i="136"/>
  <c r="AA33" i="136"/>
  <c r="AB33" i="136"/>
  <c r="AC33" i="136"/>
  <c r="AD33" i="136"/>
  <c r="AE33" i="136"/>
  <c r="AF33" i="136"/>
  <c r="AG33" i="136"/>
  <c r="B34" i="136"/>
  <c r="C34" i="136"/>
  <c r="E34" i="136"/>
  <c r="F34" i="136"/>
  <c r="G34" i="136"/>
  <c r="H34" i="136"/>
  <c r="J34" i="136"/>
  <c r="K34" i="136"/>
  <c r="L34" i="136"/>
  <c r="M34" i="136"/>
  <c r="N34" i="136"/>
  <c r="O34" i="136"/>
  <c r="P34" i="136"/>
  <c r="Q34" i="136"/>
  <c r="R34" i="136"/>
  <c r="S34" i="136"/>
  <c r="T34" i="136"/>
  <c r="U34" i="136"/>
  <c r="V34" i="136"/>
  <c r="W34" i="136"/>
  <c r="X34" i="136"/>
  <c r="Y34" i="136"/>
  <c r="Z34" i="136"/>
  <c r="AA34" i="136"/>
  <c r="AB34" i="136"/>
  <c r="AC34" i="136"/>
  <c r="AD34" i="136"/>
  <c r="AE34" i="136"/>
  <c r="AF34" i="136"/>
  <c r="AG34" i="136"/>
  <c r="AH34" i="136"/>
  <c r="AI34" i="136"/>
  <c r="AJ34" i="136"/>
  <c r="AK34" i="136"/>
  <c r="AL34" i="136"/>
  <c r="AM34" i="136"/>
  <c r="AN34" i="136"/>
  <c r="AO34" i="136"/>
  <c r="B35" i="136"/>
  <c r="C35" i="136"/>
  <c r="E35" i="136"/>
  <c r="F35" i="136"/>
  <c r="G35" i="136"/>
  <c r="H35" i="136"/>
  <c r="I35" i="136"/>
  <c r="J35" i="136"/>
  <c r="K35" i="136"/>
  <c r="L35" i="136"/>
  <c r="M35" i="136"/>
  <c r="N35" i="136"/>
  <c r="O35" i="136"/>
  <c r="P35" i="136"/>
  <c r="Q35" i="136"/>
  <c r="R35" i="136"/>
  <c r="S35" i="136"/>
  <c r="T35" i="136"/>
  <c r="U35" i="136"/>
  <c r="V35" i="136"/>
  <c r="W35" i="136"/>
  <c r="X35" i="136"/>
  <c r="Y35" i="136"/>
  <c r="Z35" i="136"/>
  <c r="AA35" i="136"/>
  <c r="AB35" i="136"/>
  <c r="AC35" i="136"/>
  <c r="AD35" i="136"/>
  <c r="AE35" i="136"/>
  <c r="AF35" i="136"/>
  <c r="AG35" i="136"/>
  <c r="AH35" i="136"/>
  <c r="AI35" i="136"/>
  <c r="AJ35" i="136"/>
  <c r="AK35" i="136"/>
  <c r="AL35" i="136"/>
  <c r="AM35" i="136"/>
  <c r="AN35" i="136"/>
  <c r="AO35" i="136"/>
  <c r="B36" i="136"/>
  <c r="C36" i="136"/>
  <c r="E36" i="136"/>
  <c r="F36" i="136"/>
  <c r="G36" i="136"/>
  <c r="H36" i="136"/>
  <c r="I36" i="136"/>
  <c r="J36" i="136"/>
  <c r="K36" i="136"/>
  <c r="L36" i="136"/>
  <c r="M36" i="136"/>
  <c r="N36" i="136"/>
  <c r="O36" i="136"/>
  <c r="P36" i="136"/>
  <c r="Q36" i="136"/>
  <c r="R36" i="136"/>
  <c r="S36" i="136"/>
  <c r="T36" i="136"/>
  <c r="U36" i="136"/>
  <c r="V36" i="136"/>
  <c r="W36" i="136"/>
  <c r="X36" i="136"/>
  <c r="Y36" i="136"/>
  <c r="Z36" i="136"/>
  <c r="AA36" i="136"/>
  <c r="AB36" i="136"/>
  <c r="AC36" i="136"/>
  <c r="AD36" i="136"/>
  <c r="AE36" i="136"/>
  <c r="AF36" i="136"/>
  <c r="AG36" i="136"/>
  <c r="AH36" i="136"/>
  <c r="AI36" i="136"/>
  <c r="AJ36" i="136"/>
  <c r="AK36" i="136"/>
  <c r="AL36" i="136"/>
  <c r="AM36" i="136"/>
  <c r="AN36" i="136"/>
  <c r="AO36" i="136"/>
  <c r="B37" i="136"/>
  <c r="C37" i="136"/>
  <c r="E37" i="136"/>
  <c r="F37" i="136"/>
  <c r="G37" i="136"/>
  <c r="H37" i="136"/>
  <c r="I37" i="136"/>
  <c r="J37" i="136"/>
  <c r="K37" i="136"/>
  <c r="L37" i="136"/>
  <c r="M37" i="136"/>
  <c r="N37" i="136"/>
  <c r="O37" i="136"/>
  <c r="P37" i="136"/>
  <c r="Q37" i="136"/>
  <c r="R37" i="136"/>
  <c r="S37" i="136"/>
  <c r="T37" i="136"/>
  <c r="U37" i="136"/>
  <c r="V37" i="136"/>
  <c r="W37" i="136"/>
  <c r="X37" i="136"/>
  <c r="Y37" i="136"/>
  <c r="Z37" i="136"/>
  <c r="AA37" i="136"/>
  <c r="AB37" i="136"/>
  <c r="AC37" i="136"/>
  <c r="AD37" i="136"/>
  <c r="AE37" i="136"/>
  <c r="AF37" i="136"/>
  <c r="AG37" i="136"/>
  <c r="AH37" i="136"/>
  <c r="AI37" i="136"/>
  <c r="AJ37" i="136"/>
  <c r="AK37" i="136"/>
  <c r="AL37" i="136"/>
  <c r="AM37" i="136"/>
  <c r="AN37" i="136"/>
  <c r="AO37" i="136"/>
  <c r="B38" i="136"/>
  <c r="E38" i="136"/>
  <c r="F38" i="136"/>
  <c r="G38" i="136"/>
  <c r="H38" i="136"/>
  <c r="I38" i="136"/>
  <c r="J38" i="136"/>
  <c r="K38" i="136"/>
  <c r="L38" i="136"/>
  <c r="M38" i="136"/>
  <c r="N38" i="136"/>
  <c r="O38" i="136"/>
  <c r="P38" i="136"/>
  <c r="Q38" i="136"/>
  <c r="R38" i="136"/>
  <c r="S38" i="136"/>
  <c r="T38" i="136"/>
  <c r="U38" i="136"/>
  <c r="V38" i="136"/>
  <c r="W38" i="136"/>
  <c r="X38" i="136"/>
  <c r="Y38" i="136"/>
  <c r="Z38" i="136"/>
  <c r="AA38" i="136"/>
  <c r="AB38" i="136"/>
  <c r="AC38" i="136"/>
  <c r="AD38" i="136"/>
  <c r="AE38" i="136"/>
  <c r="AF38" i="136"/>
  <c r="AG38" i="136"/>
  <c r="AH38" i="136"/>
  <c r="AI38" i="136"/>
  <c r="B39" i="136"/>
  <c r="E39" i="136"/>
  <c r="F39" i="136"/>
  <c r="G39" i="136"/>
  <c r="H39" i="136"/>
  <c r="I39" i="136"/>
  <c r="J39" i="136"/>
  <c r="K39" i="136"/>
  <c r="L39" i="136"/>
  <c r="M39" i="136"/>
  <c r="N39" i="136"/>
  <c r="O39" i="136"/>
  <c r="P39" i="136"/>
  <c r="Q39" i="136"/>
  <c r="R39" i="136"/>
  <c r="S39" i="136"/>
  <c r="T39" i="136"/>
  <c r="U39" i="136"/>
  <c r="V39" i="136"/>
  <c r="W39" i="136"/>
  <c r="X39" i="136"/>
  <c r="Y39" i="136"/>
  <c r="Z39" i="136"/>
  <c r="AA39" i="136"/>
  <c r="AB39" i="136"/>
  <c r="AC39" i="136"/>
  <c r="AD39" i="136"/>
  <c r="AE39" i="136"/>
  <c r="AF39" i="136"/>
  <c r="AG39" i="136"/>
  <c r="AH39" i="136"/>
  <c r="AI39" i="136"/>
  <c r="AJ39" i="136"/>
  <c r="AK39" i="136"/>
  <c r="AL39" i="136"/>
  <c r="AM39" i="136"/>
  <c r="AN39" i="136"/>
  <c r="AO39" i="136"/>
  <c r="N6" i="135"/>
  <c r="N17" i="135" s="1"/>
  <c r="N30" i="135" s="1"/>
  <c r="V9" i="135"/>
  <c r="W9" i="135"/>
  <c r="X9" i="135"/>
  <c r="Y9" i="135"/>
  <c r="Z9" i="135"/>
  <c r="AA9" i="135"/>
  <c r="AB9" i="135"/>
  <c r="AC9" i="135"/>
  <c r="O17" i="135"/>
  <c r="P17" i="135"/>
  <c r="Q17" i="135"/>
  <c r="R17" i="135"/>
  <c r="S17" i="135"/>
  <c r="T17" i="135"/>
  <c r="U17" i="135"/>
  <c r="V17" i="135"/>
  <c r="W17" i="135"/>
  <c r="X17" i="135"/>
  <c r="Y17" i="135"/>
  <c r="Z17" i="135"/>
  <c r="AA17" i="135"/>
  <c r="AB17" i="135"/>
  <c r="AC17" i="135"/>
  <c r="AD17" i="135"/>
  <c r="AE17" i="135"/>
  <c r="AF17" i="135"/>
  <c r="AG17" i="135"/>
  <c r="AH17" i="135"/>
  <c r="AI17" i="135"/>
  <c r="AJ17" i="135"/>
  <c r="AK17" i="135"/>
  <c r="AL17" i="135"/>
  <c r="AM17" i="135"/>
  <c r="AN17" i="135"/>
  <c r="AO17" i="135"/>
  <c r="E19" i="135"/>
  <c r="F19" i="135"/>
  <c r="G19" i="135"/>
  <c r="H19" i="135"/>
  <c r="I19" i="135"/>
  <c r="J19" i="135"/>
  <c r="K19" i="135"/>
  <c r="L19" i="135"/>
  <c r="M19" i="135"/>
  <c r="N19" i="135"/>
  <c r="O19" i="135"/>
  <c r="P19" i="135"/>
  <c r="Q19" i="135"/>
  <c r="R19" i="135"/>
  <c r="S19" i="135"/>
  <c r="T19" i="135"/>
  <c r="U19" i="135"/>
  <c r="V19" i="135"/>
  <c r="W19" i="135"/>
  <c r="X19" i="135"/>
  <c r="Y19" i="135"/>
  <c r="Z19" i="135"/>
  <c r="AA19" i="135"/>
  <c r="AB19" i="135"/>
  <c r="AC19" i="135"/>
  <c r="AD19" i="135"/>
  <c r="AE19" i="135"/>
  <c r="AF19" i="135"/>
  <c r="AG19" i="135"/>
  <c r="AH19" i="135"/>
  <c r="AI19" i="135"/>
  <c r="AJ19" i="135"/>
  <c r="AK19" i="135"/>
  <c r="AL19" i="135"/>
  <c r="AM19" i="135"/>
  <c r="AN19" i="135"/>
  <c r="AO19" i="135"/>
  <c r="B20" i="135"/>
  <c r="C20" i="135"/>
  <c r="E20" i="135"/>
  <c r="F20" i="135"/>
  <c r="G20" i="135"/>
  <c r="H20" i="135"/>
  <c r="I20" i="135"/>
  <c r="J20" i="135"/>
  <c r="K20" i="135"/>
  <c r="L20" i="135"/>
  <c r="M20" i="135"/>
  <c r="N20" i="135"/>
  <c r="O20" i="135"/>
  <c r="P20" i="135"/>
  <c r="Q20" i="135"/>
  <c r="R20" i="135"/>
  <c r="S20" i="135"/>
  <c r="T20" i="135"/>
  <c r="U20" i="135"/>
  <c r="V20" i="135"/>
  <c r="W20" i="135"/>
  <c r="X20" i="135"/>
  <c r="Y20" i="135"/>
  <c r="Z20" i="135"/>
  <c r="AA20" i="135"/>
  <c r="AB20" i="135"/>
  <c r="AC20" i="135"/>
  <c r="AD20" i="135"/>
  <c r="AE20" i="135"/>
  <c r="AF20" i="135"/>
  <c r="AG20" i="135"/>
  <c r="AH20" i="135"/>
  <c r="AI20" i="135"/>
  <c r="AJ20" i="135"/>
  <c r="AK20" i="135"/>
  <c r="AL20" i="135"/>
  <c r="AM20" i="135"/>
  <c r="AN20" i="135"/>
  <c r="AO20" i="135"/>
  <c r="B21" i="135"/>
  <c r="C21" i="135"/>
  <c r="E21" i="135"/>
  <c r="F21" i="135"/>
  <c r="G21" i="135"/>
  <c r="H21" i="135"/>
  <c r="I21" i="135"/>
  <c r="J21" i="135"/>
  <c r="K21" i="135"/>
  <c r="L21" i="135"/>
  <c r="M21" i="135"/>
  <c r="N21" i="135"/>
  <c r="O21" i="135"/>
  <c r="P21" i="135"/>
  <c r="Q21" i="135"/>
  <c r="R21" i="135"/>
  <c r="S21" i="135"/>
  <c r="T21" i="135"/>
  <c r="U21" i="135"/>
  <c r="V21" i="135"/>
  <c r="W21" i="135"/>
  <c r="X21" i="135"/>
  <c r="Y21" i="135"/>
  <c r="Z21" i="135"/>
  <c r="AA21" i="135"/>
  <c r="AB21" i="135"/>
  <c r="AC21" i="135"/>
  <c r="AD21" i="135"/>
  <c r="AE21" i="135"/>
  <c r="AF21" i="135"/>
  <c r="AG21" i="135"/>
  <c r="AH21" i="135"/>
  <c r="AI21" i="135"/>
  <c r="AJ21" i="135"/>
  <c r="AK21" i="135"/>
  <c r="AL21" i="135"/>
  <c r="AM21" i="135"/>
  <c r="AN21" i="135"/>
  <c r="AO21" i="135"/>
  <c r="B22" i="135"/>
  <c r="C22" i="135"/>
  <c r="E22" i="135"/>
  <c r="F22" i="135"/>
  <c r="G22" i="135"/>
  <c r="H22" i="135"/>
  <c r="I22" i="135"/>
  <c r="J22" i="135"/>
  <c r="K22" i="135"/>
  <c r="L22" i="135"/>
  <c r="M22" i="135"/>
  <c r="N22" i="135"/>
  <c r="O22" i="135"/>
  <c r="P22" i="135"/>
  <c r="Q22" i="135"/>
  <c r="R22" i="135"/>
  <c r="S22" i="135"/>
  <c r="T22" i="135"/>
  <c r="U22" i="135"/>
  <c r="V22" i="135"/>
  <c r="W22" i="135"/>
  <c r="X22" i="135"/>
  <c r="Y22" i="135"/>
  <c r="Z22" i="135"/>
  <c r="AA22" i="135"/>
  <c r="AB22" i="135"/>
  <c r="AC22" i="135"/>
  <c r="AD22" i="135"/>
  <c r="AE22" i="135"/>
  <c r="AF22" i="135"/>
  <c r="AG22" i="135"/>
  <c r="AH22" i="135"/>
  <c r="AI22" i="135"/>
  <c r="AJ22" i="135"/>
  <c r="AK22" i="135"/>
  <c r="AL22" i="135"/>
  <c r="AM22" i="135"/>
  <c r="AN22" i="135"/>
  <c r="AO22" i="135"/>
  <c r="B23" i="135"/>
  <c r="C23" i="135"/>
  <c r="E23" i="135"/>
  <c r="F23" i="135"/>
  <c r="G23" i="135"/>
  <c r="H23" i="135"/>
  <c r="I23" i="135"/>
  <c r="J23" i="135"/>
  <c r="K23" i="135"/>
  <c r="L23" i="135"/>
  <c r="M23" i="135"/>
  <c r="N23" i="135"/>
  <c r="O23" i="135"/>
  <c r="P23" i="135"/>
  <c r="Q23" i="135"/>
  <c r="R23" i="135"/>
  <c r="S23" i="135"/>
  <c r="T23" i="135"/>
  <c r="U23" i="135"/>
  <c r="V23" i="135"/>
  <c r="W23" i="135"/>
  <c r="X23" i="135"/>
  <c r="Y23" i="135"/>
  <c r="Z23" i="135"/>
  <c r="AA23" i="135"/>
  <c r="AB23" i="135"/>
  <c r="AC23" i="135"/>
  <c r="AD23" i="135"/>
  <c r="AE23" i="135"/>
  <c r="AF23" i="135"/>
  <c r="AG23" i="135"/>
  <c r="AH23" i="135"/>
  <c r="AI23" i="135"/>
  <c r="AJ23" i="135"/>
  <c r="AK23" i="135"/>
  <c r="AL23" i="135"/>
  <c r="AM23" i="135"/>
  <c r="AN23" i="135"/>
  <c r="AO23" i="135"/>
  <c r="B24" i="135"/>
  <c r="C24" i="135"/>
  <c r="E24" i="135"/>
  <c r="F24" i="135"/>
  <c r="G24" i="135"/>
  <c r="H24" i="135"/>
  <c r="I24" i="135"/>
  <c r="J24" i="135"/>
  <c r="K24" i="135"/>
  <c r="L24" i="135"/>
  <c r="M24" i="135"/>
  <c r="N24" i="135"/>
  <c r="O24" i="135"/>
  <c r="P24" i="135"/>
  <c r="Q24" i="135"/>
  <c r="R24" i="135"/>
  <c r="S24" i="135"/>
  <c r="T24" i="135"/>
  <c r="U24" i="135"/>
  <c r="V24" i="135"/>
  <c r="W24" i="135"/>
  <c r="X24" i="135"/>
  <c r="Y24" i="135"/>
  <c r="Z24" i="135"/>
  <c r="AA24" i="135"/>
  <c r="AB24" i="135"/>
  <c r="AC24" i="135"/>
  <c r="AD24" i="135"/>
  <c r="AE24" i="135"/>
  <c r="AF24" i="135"/>
  <c r="AG24" i="135"/>
  <c r="AH24" i="135"/>
  <c r="AI24" i="135"/>
  <c r="AJ24" i="135"/>
  <c r="AK24" i="135"/>
  <c r="AL24" i="135"/>
  <c r="AM24" i="135"/>
  <c r="AN24" i="135"/>
  <c r="AO24" i="135"/>
  <c r="B25" i="135"/>
  <c r="C25" i="135"/>
  <c r="E25" i="135"/>
  <c r="F25" i="135"/>
  <c r="G25" i="135"/>
  <c r="H25" i="135"/>
  <c r="I25" i="135"/>
  <c r="J25" i="135"/>
  <c r="K25" i="135"/>
  <c r="L25" i="135"/>
  <c r="M25" i="135"/>
  <c r="N25" i="135"/>
  <c r="O25" i="135"/>
  <c r="P25" i="135"/>
  <c r="Q25" i="135"/>
  <c r="R25" i="135"/>
  <c r="S25" i="135"/>
  <c r="T25" i="135"/>
  <c r="U25" i="135"/>
  <c r="V25" i="135"/>
  <c r="W25" i="135"/>
  <c r="X25" i="135"/>
  <c r="Y25" i="135"/>
  <c r="Z25" i="135"/>
  <c r="AA25" i="135"/>
  <c r="AB25" i="135"/>
  <c r="AC25" i="135"/>
  <c r="AD25" i="135"/>
  <c r="AE25" i="135"/>
  <c r="AF25" i="135"/>
  <c r="AG25" i="135"/>
  <c r="AH25" i="135"/>
  <c r="AI25" i="135"/>
  <c r="AJ25" i="135"/>
  <c r="AK25" i="135"/>
  <c r="AL25" i="135"/>
  <c r="AM25" i="135"/>
  <c r="AN25" i="135"/>
  <c r="AO25" i="135"/>
  <c r="B26" i="135"/>
  <c r="C26" i="135"/>
  <c r="E26" i="135"/>
  <c r="F26" i="135"/>
  <c r="G26" i="135"/>
  <c r="H26" i="135"/>
  <c r="I26" i="135"/>
  <c r="J26" i="135"/>
  <c r="K26" i="135"/>
  <c r="L26" i="135"/>
  <c r="M26" i="135"/>
  <c r="N26" i="135"/>
  <c r="O26" i="135"/>
  <c r="P26" i="135"/>
  <c r="Q26" i="135"/>
  <c r="R26" i="135"/>
  <c r="S26" i="135"/>
  <c r="T26" i="135"/>
  <c r="U26" i="135"/>
  <c r="V26" i="135"/>
  <c r="W26" i="135"/>
  <c r="X26" i="135"/>
  <c r="Y26" i="135"/>
  <c r="Z26" i="135"/>
  <c r="AA26" i="135"/>
  <c r="AB26" i="135"/>
  <c r="AC26" i="135"/>
  <c r="AD26" i="135"/>
  <c r="AE26" i="135"/>
  <c r="AF26" i="135"/>
  <c r="AG26" i="135"/>
  <c r="AH26" i="135"/>
  <c r="AI26" i="135"/>
  <c r="AJ26" i="135"/>
  <c r="AK26" i="135"/>
  <c r="AL26" i="135"/>
  <c r="AM26" i="135"/>
  <c r="AN26" i="135"/>
  <c r="AO26" i="135"/>
  <c r="B27" i="135"/>
  <c r="C27" i="135"/>
  <c r="E27" i="135"/>
  <c r="F27" i="135"/>
  <c r="G27" i="135"/>
  <c r="H27" i="135"/>
  <c r="I27" i="135"/>
  <c r="J27" i="135"/>
  <c r="K27" i="135"/>
  <c r="L27" i="135"/>
  <c r="M27" i="135"/>
  <c r="N27" i="135"/>
  <c r="O27" i="135"/>
  <c r="P27" i="135"/>
  <c r="Q27" i="135"/>
  <c r="R27" i="135"/>
  <c r="S27" i="135"/>
  <c r="T27" i="135"/>
  <c r="U27" i="135"/>
  <c r="V27" i="135"/>
  <c r="W27" i="135"/>
  <c r="X27" i="135"/>
  <c r="Y27" i="135"/>
  <c r="Z27" i="135"/>
  <c r="AA27" i="135"/>
  <c r="AB27" i="135"/>
  <c r="AC27" i="135"/>
  <c r="AD27" i="135"/>
  <c r="AE27" i="135"/>
  <c r="AF27" i="135"/>
  <c r="AG27" i="135"/>
  <c r="AH27" i="135"/>
  <c r="AI27" i="135"/>
  <c r="AJ27" i="135"/>
  <c r="AK27" i="135"/>
  <c r="AL27" i="135"/>
  <c r="AM27" i="135"/>
  <c r="AN27" i="135"/>
  <c r="AO27" i="135"/>
  <c r="B28" i="135"/>
  <c r="C28" i="135"/>
  <c r="E28" i="135"/>
  <c r="F28" i="135"/>
  <c r="G28" i="135"/>
  <c r="H28" i="135"/>
  <c r="I28" i="135"/>
  <c r="J28" i="135"/>
  <c r="K28" i="135"/>
  <c r="L28" i="135"/>
  <c r="M28" i="135"/>
  <c r="N28" i="135"/>
  <c r="O28" i="135"/>
  <c r="P28" i="135"/>
  <c r="Q28" i="135"/>
  <c r="R28" i="135"/>
  <c r="S28" i="135"/>
  <c r="T28" i="135"/>
  <c r="U28" i="135"/>
  <c r="V28" i="135"/>
  <c r="W28" i="135"/>
  <c r="X28" i="135"/>
  <c r="Y28" i="135"/>
  <c r="Z28" i="135"/>
  <c r="AA28" i="135"/>
  <c r="AB28" i="135"/>
  <c r="AC28" i="135"/>
  <c r="AD28" i="135"/>
  <c r="AE28" i="135"/>
  <c r="AF28" i="135"/>
  <c r="AG28" i="135"/>
  <c r="AH28" i="135"/>
  <c r="AI28" i="135"/>
  <c r="AJ28" i="135"/>
  <c r="AK28" i="135"/>
  <c r="AL28" i="135"/>
  <c r="AM28" i="135"/>
  <c r="AN28" i="135"/>
  <c r="AO28" i="135"/>
  <c r="B29" i="135"/>
  <c r="C29" i="135"/>
  <c r="E29" i="135"/>
  <c r="F29" i="135"/>
  <c r="G29" i="135"/>
  <c r="H29" i="135"/>
  <c r="I29" i="135"/>
  <c r="J29" i="135"/>
  <c r="K29" i="135"/>
  <c r="L29" i="135"/>
  <c r="M29" i="135"/>
  <c r="N29" i="135"/>
  <c r="O29" i="135"/>
  <c r="P29" i="135"/>
  <c r="Q29" i="135"/>
  <c r="R29" i="135"/>
  <c r="S29" i="135"/>
  <c r="T29" i="135"/>
  <c r="U29" i="135"/>
  <c r="V29" i="135"/>
  <c r="W29" i="135"/>
  <c r="X29" i="135"/>
  <c r="Y29" i="135"/>
  <c r="Z29" i="135"/>
  <c r="AA29" i="135"/>
  <c r="AB29" i="135"/>
  <c r="AC29" i="135"/>
  <c r="AD29" i="135"/>
  <c r="AE29" i="135"/>
  <c r="AF29" i="135"/>
  <c r="AG29" i="135"/>
  <c r="AH29" i="135"/>
  <c r="AI29" i="135"/>
  <c r="AJ29" i="135"/>
  <c r="AK29" i="135"/>
  <c r="AL29" i="135"/>
  <c r="AM29" i="135"/>
  <c r="AN29" i="135"/>
  <c r="AO29" i="135"/>
  <c r="B30" i="135"/>
  <c r="C30" i="135"/>
  <c r="E30" i="135"/>
  <c r="F30" i="135"/>
  <c r="G30" i="135"/>
  <c r="H30" i="135"/>
  <c r="I30" i="135"/>
  <c r="J30" i="135"/>
  <c r="K30" i="135"/>
  <c r="L30" i="135"/>
  <c r="M30" i="135"/>
  <c r="O30" i="135"/>
  <c r="P30" i="135"/>
  <c r="Q30" i="135"/>
  <c r="R30" i="135"/>
  <c r="S30" i="135"/>
  <c r="T30" i="135"/>
  <c r="U30" i="135"/>
  <c r="V30" i="135"/>
  <c r="W30" i="135"/>
  <c r="X30" i="135"/>
  <c r="Y30" i="135"/>
  <c r="Z30" i="135"/>
  <c r="AA30" i="135"/>
  <c r="AB30" i="135"/>
  <c r="AC30" i="135"/>
  <c r="AD30" i="135"/>
  <c r="AE30" i="135"/>
  <c r="AF30" i="135"/>
  <c r="AG30" i="135"/>
  <c r="AH30" i="135"/>
  <c r="AI30" i="135"/>
  <c r="AJ30" i="135"/>
  <c r="AK30" i="135"/>
  <c r="AL30" i="135"/>
  <c r="AM30" i="135"/>
  <c r="AN30" i="135"/>
  <c r="AO30" i="135"/>
  <c r="I10" i="134"/>
  <c r="K13" i="134"/>
  <c r="L20" i="134"/>
  <c r="K22" i="134"/>
  <c r="G23" i="134"/>
  <c r="B25" i="134"/>
  <c r="C25" i="134"/>
  <c r="E25" i="134"/>
  <c r="F25" i="134"/>
  <c r="G25" i="134"/>
  <c r="H25" i="134"/>
  <c r="I25" i="134"/>
  <c r="J25" i="134"/>
  <c r="K25" i="134"/>
  <c r="L25" i="134"/>
  <c r="M25" i="134"/>
  <c r="N25" i="134"/>
  <c r="O25" i="134"/>
  <c r="P25" i="134"/>
  <c r="Q25" i="134"/>
  <c r="R25" i="134"/>
  <c r="S25" i="134"/>
  <c r="T25" i="134"/>
  <c r="U25" i="134"/>
  <c r="V25" i="134"/>
  <c r="W25" i="134"/>
  <c r="X25" i="134"/>
  <c r="Y25" i="134"/>
  <c r="Z25" i="134"/>
  <c r="AA25" i="134"/>
  <c r="AB25" i="134"/>
  <c r="AC25" i="134"/>
  <c r="AD25" i="134"/>
  <c r="AE25" i="134"/>
  <c r="AF25" i="134"/>
  <c r="AG25" i="134"/>
  <c r="AH25" i="134"/>
  <c r="AI25" i="134"/>
  <c r="AJ25" i="134"/>
  <c r="AK25" i="134"/>
  <c r="AL25" i="134"/>
  <c r="AM25" i="134"/>
  <c r="AN25" i="134"/>
  <c r="AO25" i="134"/>
  <c r="B28" i="134"/>
  <c r="C28" i="134"/>
  <c r="E28" i="134"/>
  <c r="F28" i="134"/>
  <c r="G28" i="134"/>
  <c r="H28" i="134"/>
  <c r="I28" i="134"/>
  <c r="J28" i="134"/>
  <c r="K28" i="134"/>
  <c r="L28" i="134"/>
  <c r="M28" i="134"/>
  <c r="N28" i="134"/>
  <c r="O28" i="134"/>
  <c r="P28" i="134"/>
  <c r="Q28" i="134"/>
  <c r="R28" i="134"/>
  <c r="S28" i="134"/>
  <c r="T28" i="134"/>
  <c r="U28" i="134"/>
  <c r="V28" i="134"/>
  <c r="W28" i="134"/>
  <c r="X28" i="134"/>
  <c r="Y28" i="134"/>
  <c r="Z28" i="134"/>
  <c r="AA28" i="134"/>
  <c r="AB28" i="134"/>
  <c r="AC28" i="134"/>
  <c r="AD28" i="134"/>
  <c r="AE28" i="134"/>
  <c r="AF28" i="134"/>
  <c r="AG28" i="134"/>
  <c r="AH28" i="134"/>
  <c r="AI28" i="134"/>
  <c r="AJ28" i="134"/>
  <c r="AK28" i="134"/>
  <c r="AL28" i="134"/>
  <c r="AM28" i="134"/>
  <c r="AN28" i="134"/>
  <c r="AO28" i="134"/>
  <c r="B29" i="134"/>
  <c r="C29" i="134"/>
  <c r="E29" i="134"/>
  <c r="F29" i="134"/>
  <c r="G29" i="134"/>
  <c r="H29" i="134"/>
  <c r="I29" i="134"/>
  <c r="J29" i="134"/>
  <c r="K29" i="134"/>
  <c r="L29" i="134"/>
  <c r="M29" i="134"/>
  <c r="N29" i="134"/>
  <c r="O29" i="134"/>
  <c r="P29" i="134"/>
  <c r="Q29" i="134"/>
  <c r="R29" i="134"/>
  <c r="S29" i="134"/>
  <c r="T29" i="134"/>
  <c r="U29" i="134"/>
  <c r="V29" i="134"/>
  <c r="W29" i="134"/>
  <c r="X29" i="134"/>
  <c r="Y29" i="134"/>
  <c r="Z29" i="134"/>
  <c r="AA29" i="134"/>
  <c r="AB29" i="134"/>
  <c r="AC29" i="134"/>
  <c r="AD29" i="134"/>
  <c r="AE29" i="134"/>
  <c r="AF29" i="134"/>
  <c r="AG29" i="134"/>
  <c r="AH29" i="134"/>
  <c r="AI29" i="134"/>
  <c r="AJ29" i="134"/>
  <c r="AK29" i="134"/>
  <c r="AL29" i="134"/>
  <c r="AM29" i="134"/>
  <c r="AN29" i="134"/>
  <c r="AO29" i="134"/>
  <c r="B31" i="134"/>
  <c r="C31" i="134"/>
  <c r="E31" i="134"/>
  <c r="F31" i="134"/>
  <c r="G31" i="134"/>
  <c r="H31" i="134"/>
  <c r="I31" i="134"/>
  <c r="J31" i="134"/>
  <c r="K31" i="134"/>
  <c r="L31" i="134"/>
  <c r="M31" i="134"/>
  <c r="N31" i="134"/>
  <c r="O31" i="134"/>
  <c r="P31" i="134"/>
  <c r="Q31" i="134"/>
  <c r="R31" i="134"/>
  <c r="S31" i="134"/>
  <c r="T31" i="134"/>
  <c r="U31" i="134"/>
  <c r="V31" i="134"/>
  <c r="W31" i="134"/>
  <c r="X31" i="134"/>
  <c r="Y31" i="134"/>
  <c r="Z31" i="134"/>
  <c r="AA31" i="134"/>
  <c r="AB31" i="134"/>
  <c r="AC31" i="134"/>
  <c r="AD31" i="134"/>
  <c r="AE31" i="134"/>
  <c r="AF31" i="134"/>
  <c r="AG31" i="134"/>
  <c r="AH31" i="134"/>
  <c r="AI31" i="134"/>
  <c r="AJ31" i="134"/>
  <c r="AK31" i="134"/>
  <c r="AL31" i="134"/>
  <c r="AM31" i="134"/>
  <c r="AN31" i="134"/>
  <c r="AO31" i="134"/>
  <c r="B32" i="134"/>
  <c r="C32" i="134"/>
  <c r="E32" i="134"/>
  <c r="F32" i="134"/>
  <c r="G32" i="134"/>
  <c r="H32" i="134"/>
  <c r="I32" i="134"/>
  <c r="J32" i="134"/>
  <c r="K32" i="134"/>
  <c r="L32" i="134"/>
  <c r="M32" i="134"/>
  <c r="N32" i="134"/>
  <c r="O32" i="134"/>
  <c r="P32" i="134"/>
  <c r="Q32" i="134"/>
  <c r="R32" i="134"/>
  <c r="S32" i="134"/>
  <c r="T32" i="134"/>
  <c r="U32" i="134"/>
  <c r="V32" i="134"/>
  <c r="W32" i="134"/>
  <c r="X32" i="134"/>
  <c r="Y32" i="134"/>
  <c r="Z32" i="134"/>
  <c r="AA32" i="134"/>
  <c r="AB32" i="134"/>
  <c r="AC32" i="134"/>
  <c r="AD32" i="134"/>
  <c r="AE32" i="134"/>
  <c r="AF32" i="134"/>
  <c r="AG32" i="134"/>
  <c r="AH32" i="134"/>
  <c r="AI32" i="134"/>
  <c r="AJ32" i="134"/>
  <c r="AK32" i="134"/>
  <c r="AL32" i="134"/>
  <c r="AM32" i="134"/>
  <c r="AN32" i="134"/>
  <c r="AO32" i="134"/>
  <c r="B33" i="134"/>
  <c r="C33" i="134"/>
  <c r="E33" i="134"/>
  <c r="F33" i="134"/>
  <c r="G33" i="134"/>
  <c r="H33" i="134"/>
  <c r="I33" i="134"/>
  <c r="J33" i="134"/>
  <c r="K33" i="134"/>
  <c r="L33" i="134"/>
  <c r="M33" i="134"/>
  <c r="N33" i="134"/>
  <c r="O33" i="134"/>
  <c r="P33" i="134"/>
  <c r="Q33" i="134"/>
  <c r="R33" i="134"/>
  <c r="S33" i="134"/>
  <c r="T33" i="134"/>
  <c r="U33" i="134"/>
  <c r="V33" i="134"/>
  <c r="W33" i="134"/>
  <c r="X33" i="134"/>
  <c r="Y33" i="134"/>
  <c r="Z33" i="134"/>
  <c r="AA33" i="134"/>
  <c r="AB33" i="134"/>
  <c r="AC33" i="134"/>
  <c r="AD33" i="134"/>
  <c r="AE33" i="134"/>
  <c r="AF33" i="134"/>
  <c r="AG33" i="134"/>
  <c r="AH33" i="134"/>
  <c r="AI33" i="134"/>
  <c r="AJ33" i="134"/>
  <c r="AK33" i="134"/>
  <c r="AL33" i="134"/>
  <c r="AM33" i="134"/>
  <c r="AN33" i="134"/>
  <c r="AO33" i="134"/>
  <c r="B35" i="134"/>
  <c r="C35" i="134"/>
  <c r="E35" i="134"/>
  <c r="F35" i="134"/>
  <c r="G35" i="134"/>
  <c r="H35" i="134"/>
  <c r="I35" i="134"/>
  <c r="J35" i="134"/>
  <c r="K35" i="134"/>
  <c r="L35" i="134"/>
  <c r="M35" i="134"/>
  <c r="N35" i="134"/>
  <c r="O35" i="134"/>
  <c r="P35" i="134"/>
  <c r="Q35" i="134"/>
  <c r="R35" i="134"/>
  <c r="S35" i="134"/>
  <c r="T35" i="134"/>
  <c r="U35" i="134"/>
  <c r="V35" i="134"/>
  <c r="W35" i="134"/>
  <c r="X35" i="134"/>
  <c r="Y35" i="134"/>
  <c r="Z35" i="134"/>
  <c r="AA35" i="134"/>
  <c r="AB35" i="134"/>
  <c r="AC35" i="134"/>
  <c r="AD35" i="134"/>
  <c r="AE35" i="134"/>
  <c r="AF35" i="134"/>
  <c r="AG35" i="134"/>
  <c r="AH35" i="134"/>
  <c r="AI35" i="134"/>
  <c r="AJ35" i="134"/>
  <c r="AK35" i="134"/>
  <c r="AL35" i="134"/>
  <c r="AM35" i="134"/>
  <c r="AN35" i="134"/>
  <c r="AO35" i="134"/>
  <c r="B37" i="134"/>
  <c r="C37" i="134"/>
  <c r="E37" i="134"/>
  <c r="F37" i="134"/>
  <c r="G37" i="134"/>
  <c r="H37" i="134"/>
  <c r="I37" i="134"/>
  <c r="J37" i="134"/>
  <c r="K37" i="134"/>
  <c r="L37" i="134"/>
  <c r="M37" i="134"/>
  <c r="N37" i="134"/>
  <c r="O37" i="134"/>
  <c r="P37" i="134"/>
  <c r="Q37" i="134"/>
  <c r="R37" i="134"/>
  <c r="S37" i="134"/>
  <c r="T37" i="134"/>
  <c r="U37" i="134"/>
  <c r="V37" i="134"/>
  <c r="W37" i="134"/>
  <c r="X37" i="134"/>
  <c r="Y37" i="134"/>
  <c r="Z37" i="134"/>
  <c r="AA37" i="134"/>
  <c r="AB37" i="134"/>
  <c r="AC37" i="134"/>
  <c r="AD37" i="134"/>
  <c r="AE37" i="134"/>
  <c r="AF37" i="134"/>
  <c r="AG37" i="134"/>
  <c r="AH37" i="134"/>
  <c r="AI37" i="134"/>
  <c r="AJ37" i="134"/>
  <c r="AK37" i="134"/>
  <c r="AL37" i="134"/>
  <c r="AM37" i="134"/>
  <c r="AN37" i="134"/>
  <c r="AO37" i="134"/>
  <c r="B39" i="134"/>
  <c r="C39" i="134"/>
  <c r="E39" i="134"/>
  <c r="F39" i="134"/>
  <c r="G39" i="134"/>
  <c r="H39" i="134"/>
  <c r="I39" i="134"/>
  <c r="J39" i="134"/>
  <c r="K39" i="134"/>
  <c r="L39" i="134"/>
  <c r="M39" i="134"/>
  <c r="N39" i="134"/>
  <c r="O39" i="134"/>
  <c r="P39" i="134"/>
  <c r="Q39" i="134"/>
  <c r="R39" i="134"/>
  <c r="S39" i="134"/>
  <c r="T39" i="134"/>
  <c r="U39" i="134"/>
  <c r="V39" i="134"/>
  <c r="W39" i="134"/>
  <c r="X39" i="134"/>
  <c r="Y39" i="134"/>
  <c r="Z39" i="134"/>
  <c r="AA39" i="134"/>
  <c r="AB39" i="134"/>
  <c r="AC39" i="134"/>
  <c r="AD39" i="134"/>
  <c r="AE39" i="134"/>
  <c r="AF39" i="134"/>
  <c r="AG39" i="134"/>
  <c r="AH39" i="134"/>
  <c r="AI39" i="134"/>
  <c r="AJ39" i="134"/>
  <c r="AK39" i="134"/>
  <c r="AL39" i="134"/>
  <c r="AM39" i="134"/>
  <c r="AN39" i="134"/>
  <c r="AO39" i="134"/>
  <c r="B41" i="134"/>
  <c r="C41" i="134"/>
  <c r="E41" i="134"/>
  <c r="F41" i="134"/>
  <c r="G41" i="134"/>
  <c r="H41" i="134"/>
  <c r="I41" i="134"/>
  <c r="J41" i="134"/>
  <c r="K41" i="134"/>
  <c r="L41" i="134"/>
  <c r="M41" i="134"/>
  <c r="N41" i="134"/>
  <c r="O41" i="134"/>
  <c r="P41" i="134"/>
  <c r="Q41" i="134"/>
  <c r="R41" i="134"/>
  <c r="S41" i="134"/>
  <c r="T41" i="134"/>
  <c r="U41" i="134"/>
  <c r="V41" i="134"/>
  <c r="W41" i="134"/>
  <c r="X41" i="134"/>
  <c r="Y41" i="134"/>
  <c r="Z41" i="134"/>
  <c r="AA41" i="134"/>
  <c r="AB41" i="134"/>
  <c r="AC41" i="134"/>
  <c r="AD41" i="134"/>
  <c r="AE41" i="134"/>
  <c r="AF41" i="134"/>
  <c r="AG41" i="134"/>
  <c r="AH41" i="134"/>
  <c r="AI41" i="134"/>
  <c r="AJ41" i="134"/>
  <c r="AK41" i="134"/>
  <c r="AL41" i="134"/>
  <c r="AM41" i="134"/>
  <c r="AN41" i="134"/>
  <c r="AO41" i="134"/>
  <c r="B42" i="134"/>
  <c r="C42" i="134"/>
  <c r="E42" i="134"/>
  <c r="F42" i="134"/>
  <c r="G42" i="134"/>
  <c r="H42" i="134"/>
  <c r="I42" i="134"/>
  <c r="J42" i="134"/>
  <c r="K42" i="134"/>
  <c r="L42" i="134"/>
  <c r="M42" i="134"/>
  <c r="N42" i="134"/>
  <c r="O42" i="134"/>
  <c r="P42" i="134"/>
  <c r="Q42" i="134"/>
  <c r="R42" i="134"/>
  <c r="S42" i="134"/>
  <c r="T42" i="134"/>
  <c r="U42" i="134"/>
  <c r="V42" i="134"/>
  <c r="W42" i="134"/>
  <c r="X42" i="134"/>
  <c r="Y42" i="134"/>
  <c r="Z42" i="134"/>
  <c r="AA42" i="134"/>
  <c r="AB42" i="134"/>
  <c r="AC42" i="134"/>
  <c r="AD42" i="134"/>
  <c r="AE42" i="134"/>
  <c r="AF42" i="134"/>
  <c r="AG42" i="134"/>
  <c r="AH42" i="134"/>
  <c r="AI42" i="134"/>
  <c r="AJ42" i="134"/>
  <c r="AK42" i="134"/>
  <c r="O31" i="131" l="1"/>
  <c r="O32" i="131"/>
  <c r="O33" i="131"/>
  <c r="O34" i="131"/>
  <c r="O35" i="131"/>
  <c r="O36" i="131"/>
  <c r="O37" i="131"/>
  <c r="O29" i="131"/>
  <c r="O30" i="131"/>
  <c r="O8" i="131"/>
  <c r="O9" i="131"/>
  <c r="O10" i="131"/>
  <c r="O11" i="131"/>
  <c r="O12" i="131"/>
  <c r="O13" i="131"/>
  <c r="O14" i="131"/>
  <c r="O15" i="131"/>
  <c r="O16" i="131"/>
  <c r="O17" i="131"/>
  <c r="O18" i="131"/>
  <c r="O19" i="131"/>
  <c r="O20" i="131"/>
  <c r="O21" i="131"/>
  <c r="O22" i="131"/>
  <c r="O23" i="131"/>
  <c r="O24" i="131"/>
  <c r="O25" i="131"/>
  <c r="O26" i="131"/>
  <c r="O27" i="131"/>
  <c r="O28" i="131"/>
  <c r="O7" i="131"/>
  <c r="L5" i="131" l="1"/>
  <c r="H8" i="132"/>
  <c r="H4" i="132"/>
  <c r="H2" i="132"/>
  <c r="H7" i="132"/>
  <c r="H3" i="132"/>
  <c r="C45" i="132"/>
  <c r="C42" i="132"/>
  <c r="C39" i="132"/>
  <c r="H6" i="132"/>
  <c r="H5" i="132"/>
  <c r="C44" i="132"/>
  <c r="C43" i="132"/>
  <c r="C41" i="132"/>
  <c r="C40" i="132"/>
  <c r="C38" i="132"/>
  <c r="E38" i="132" l="1"/>
  <c r="E41" i="132"/>
  <c r="E44" i="132"/>
  <c r="E42" i="132"/>
  <c r="D38" i="132"/>
  <c r="D41" i="132"/>
  <c r="D44" i="132"/>
  <c r="D42" i="132"/>
  <c r="D40" i="132"/>
  <c r="D39" i="132"/>
  <c r="E40" i="132"/>
  <c r="E43" i="132"/>
  <c r="E39" i="132"/>
  <c r="E45" i="132"/>
  <c r="D43" i="132"/>
  <c r="D45" i="132"/>
  <c r="K6" i="131" l="1"/>
  <c r="M6" i="131"/>
  <c r="K7" i="131"/>
  <c r="M7" i="131" l="1"/>
  <c r="N8" i="131"/>
  <c r="J7" i="131"/>
  <c r="J6" i="131"/>
  <c r="N7" i="131"/>
  <c r="K8" i="131"/>
  <c r="N9" i="131" l="1"/>
  <c r="J8" i="131"/>
  <c r="M8" i="131"/>
  <c r="K9" i="131"/>
  <c r="V7" i="111"/>
  <c r="W7" i="111"/>
  <c r="X7" i="111"/>
  <c r="V8" i="111"/>
  <c r="W8" i="111"/>
  <c r="X8" i="111"/>
  <c r="V9" i="111"/>
  <c r="W9" i="111"/>
  <c r="X9" i="111"/>
  <c r="V10" i="111"/>
  <c r="W10" i="111"/>
  <c r="X10" i="111"/>
  <c r="B11" i="111"/>
  <c r="B5" i="111" s="1"/>
  <c r="C11" i="111"/>
  <c r="D11" i="111"/>
  <c r="D5" i="111" s="1"/>
  <c r="L11" i="111"/>
  <c r="V11" i="111" s="1"/>
  <c r="M11" i="111"/>
  <c r="N11" i="111"/>
  <c r="X11" i="111" s="1"/>
  <c r="V12" i="111"/>
  <c r="W12" i="111"/>
  <c r="X12" i="111"/>
  <c r="V13" i="111"/>
  <c r="W13" i="111"/>
  <c r="X13" i="111"/>
  <c r="V14" i="111"/>
  <c r="W14" i="111"/>
  <c r="X14" i="111"/>
  <c r="B15" i="111"/>
  <c r="C15" i="111"/>
  <c r="D15" i="111"/>
  <c r="L15" i="111"/>
  <c r="M15" i="111"/>
  <c r="N15" i="111"/>
  <c r="X15" i="111" s="1"/>
  <c r="W15" i="111"/>
  <c r="V16" i="111"/>
  <c r="W16" i="111"/>
  <c r="X16" i="111"/>
  <c r="V17" i="111"/>
  <c r="W17" i="111"/>
  <c r="X17" i="111"/>
  <c r="V18" i="111"/>
  <c r="W18" i="111"/>
  <c r="X18" i="111"/>
  <c r="V19" i="111"/>
  <c r="W19" i="111"/>
  <c r="X19" i="111"/>
  <c r="V20" i="111"/>
  <c r="W20" i="111"/>
  <c r="X20" i="111"/>
  <c r="G22" i="111"/>
  <c r="H22" i="111"/>
  <c r="I22" i="111"/>
  <c r="L22" i="111"/>
  <c r="M22" i="111"/>
  <c r="N22" i="111"/>
  <c r="Q22" i="111"/>
  <c r="R22" i="111"/>
  <c r="S22" i="111"/>
  <c r="B24" i="111"/>
  <c r="G24" i="111"/>
  <c r="H24" i="111"/>
  <c r="I24" i="111"/>
  <c r="L24" i="111"/>
  <c r="M24" i="111"/>
  <c r="N24" i="111"/>
  <c r="G25" i="111"/>
  <c r="H25" i="111"/>
  <c r="I25" i="111"/>
  <c r="L25" i="111"/>
  <c r="M25" i="111"/>
  <c r="N25" i="111"/>
  <c r="Q25" i="111"/>
  <c r="D26" i="111"/>
  <c r="G26" i="111"/>
  <c r="H26" i="111"/>
  <c r="I26" i="111"/>
  <c r="L26" i="111"/>
  <c r="M26" i="111"/>
  <c r="N26" i="111"/>
  <c r="G27" i="111"/>
  <c r="H27" i="111"/>
  <c r="I27" i="111"/>
  <c r="L27" i="111"/>
  <c r="M27" i="111"/>
  <c r="N27" i="111"/>
  <c r="S27" i="111"/>
  <c r="B28" i="111"/>
  <c r="G28" i="111"/>
  <c r="H28" i="111"/>
  <c r="I28" i="111"/>
  <c r="L28" i="111"/>
  <c r="M28" i="111"/>
  <c r="N28" i="111"/>
  <c r="G29" i="111"/>
  <c r="H29" i="111"/>
  <c r="I29" i="111"/>
  <c r="L29" i="111"/>
  <c r="M29" i="111"/>
  <c r="N29" i="111"/>
  <c r="Q29" i="111"/>
  <c r="D30" i="111"/>
  <c r="G30" i="111"/>
  <c r="H30" i="111"/>
  <c r="I30" i="111"/>
  <c r="L30" i="111"/>
  <c r="M30" i="111"/>
  <c r="N30" i="111"/>
  <c r="G31" i="111"/>
  <c r="H31" i="111"/>
  <c r="I31" i="111"/>
  <c r="L31" i="111"/>
  <c r="M31" i="111"/>
  <c r="N31" i="111"/>
  <c r="G32" i="111"/>
  <c r="H32" i="111"/>
  <c r="I32" i="111"/>
  <c r="M32" i="111"/>
  <c r="N32" i="111"/>
  <c r="S32" i="111"/>
  <c r="B33" i="111"/>
  <c r="G33" i="111"/>
  <c r="H33" i="111"/>
  <c r="I33" i="111"/>
  <c r="L33" i="111"/>
  <c r="M33" i="111"/>
  <c r="N33" i="111"/>
  <c r="G34" i="111"/>
  <c r="H34" i="111"/>
  <c r="I34" i="111"/>
  <c r="L34" i="111"/>
  <c r="M34" i="111"/>
  <c r="N34" i="111"/>
  <c r="Q34" i="111"/>
  <c r="D35" i="111"/>
  <c r="G35" i="111"/>
  <c r="H35" i="111"/>
  <c r="I35" i="111"/>
  <c r="L35" i="111"/>
  <c r="M35" i="111"/>
  <c r="N35" i="111"/>
  <c r="G36" i="111"/>
  <c r="H36" i="111"/>
  <c r="I36" i="111"/>
  <c r="L36" i="111"/>
  <c r="M36" i="111"/>
  <c r="N36" i="111"/>
  <c r="S36" i="111"/>
  <c r="B37" i="111"/>
  <c r="G37" i="111"/>
  <c r="H37" i="111"/>
  <c r="I37" i="111"/>
  <c r="L37" i="111"/>
  <c r="M37" i="111"/>
  <c r="N37" i="111"/>
  <c r="V5" i="110"/>
  <c r="W5" i="110"/>
  <c r="W16" i="110" s="1"/>
  <c r="X5" i="110"/>
  <c r="V7" i="110"/>
  <c r="W7" i="110"/>
  <c r="X7" i="110"/>
  <c r="X18" i="110" s="1"/>
  <c r="V8" i="110"/>
  <c r="W8" i="110"/>
  <c r="X8" i="110"/>
  <c r="V9" i="110"/>
  <c r="V20" i="110" s="1"/>
  <c r="W9" i="110"/>
  <c r="X9" i="110"/>
  <c r="V10" i="110"/>
  <c r="W10" i="110"/>
  <c r="W21" i="110" s="1"/>
  <c r="X10" i="110"/>
  <c r="V11" i="110"/>
  <c r="W11" i="110"/>
  <c r="X11" i="110"/>
  <c r="X22" i="110" s="1"/>
  <c r="V12" i="110"/>
  <c r="W12" i="110"/>
  <c r="X12" i="110"/>
  <c r="V13" i="110"/>
  <c r="V24" i="110" s="1"/>
  <c r="W13" i="110"/>
  <c r="X13" i="110"/>
  <c r="V14" i="110"/>
  <c r="W14" i="110"/>
  <c r="W25" i="110" s="1"/>
  <c r="X14" i="110"/>
  <c r="B16" i="110"/>
  <c r="C16" i="110"/>
  <c r="D16" i="110"/>
  <c r="G16" i="110"/>
  <c r="H16" i="110"/>
  <c r="I16" i="110"/>
  <c r="L16" i="110"/>
  <c r="M16" i="110"/>
  <c r="N16" i="110"/>
  <c r="Q16" i="110"/>
  <c r="R16" i="110"/>
  <c r="S16" i="110"/>
  <c r="V16" i="110"/>
  <c r="X16" i="110"/>
  <c r="B18" i="110"/>
  <c r="C18" i="110"/>
  <c r="D18" i="110"/>
  <c r="G18" i="110"/>
  <c r="H18" i="110"/>
  <c r="I18" i="110"/>
  <c r="L18" i="110"/>
  <c r="M18" i="110"/>
  <c r="N18" i="110"/>
  <c r="Q18" i="110"/>
  <c r="R18" i="110"/>
  <c r="S18" i="110"/>
  <c r="V18" i="110"/>
  <c r="W18" i="110"/>
  <c r="B19" i="110"/>
  <c r="C19" i="110"/>
  <c r="D19" i="110"/>
  <c r="G19" i="110"/>
  <c r="H19" i="110"/>
  <c r="I19" i="110"/>
  <c r="L19" i="110"/>
  <c r="M19" i="110"/>
  <c r="N19" i="110"/>
  <c r="Q19" i="110"/>
  <c r="R19" i="110"/>
  <c r="S19" i="110"/>
  <c r="V19" i="110"/>
  <c r="W19" i="110"/>
  <c r="X19" i="110"/>
  <c r="B20" i="110"/>
  <c r="C20" i="110"/>
  <c r="D20" i="110"/>
  <c r="G20" i="110"/>
  <c r="H20" i="110"/>
  <c r="I20" i="110"/>
  <c r="L20" i="110"/>
  <c r="M20" i="110"/>
  <c r="N20" i="110"/>
  <c r="Q20" i="110"/>
  <c r="R20" i="110"/>
  <c r="S20" i="110"/>
  <c r="W20" i="110"/>
  <c r="X20" i="110"/>
  <c r="B21" i="110"/>
  <c r="C21" i="110"/>
  <c r="D21" i="110"/>
  <c r="G21" i="110"/>
  <c r="H21" i="110"/>
  <c r="I21" i="110"/>
  <c r="L21" i="110"/>
  <c r="M21" i="110"/>
  <c r="N21" i="110"/>
  <c r="Q21" i="110"/>
  <c r="R21" i="110"/>
  <c r="S21" i="110"/>
  <c r="V21" i="110"/>
  <c r="X21" i="110"/>
  <c r="B22" i="110"/>
  <c r="C22" i="110"/>
  <c r="D22" i="110"/>
  <c r="G22" i="110"/>
  <c r="H22" i="110"/>
  <c r="I22" i="110"/>
  <c r="L22" i="110"/>
  <c r="M22" i="110"/>
  <c r="N22" i="110"/>
  <c r="Q22" i="110"/>
  <c r="R22" i="110"/>
  <c r="S22" i="110"/>
  <c r="V22" i="110"/>
  <c r="W22" i="110"/>
  <c r="B23" i="110"/>
  <c r="C23" i="110"/>
  <c r="D23" i="110"/>
  <c r="G23" i="110"/>
  <c r="H23" i="110"/>
  <c r="I23" i="110"/>
  <c r="L23" i="110"/>
  <c r="M23" i="110"/>
  <c r="N23" i="110"/>
  <c r="Q23" i="110"/>
  <c r="R23" i="110"/>
  <c r="S23" i="110"/>
  <c r="V23" i="110"/>
  <c r="W23" i="110"/>
  <c r="X23" i="110"/>
  <c r="B24" i="110"/>
  <c r="C24" i="110"/>
  <c r="D24" i="110"/>
  <c r="G24" i="110"/>
  <c r="H24" i="110"/>
  <c r="I24" i="110"/>
  <c r="L24" i="110"/>
  <c r="M24" i="110"/>
  <c r="N24" i="110"/>
  <c r="Q24" i="110"/>
  <c r="R24" i="110"/>
  <c r="S24" i="110"/>
  <c r="W24" i="110"/>
  <c r="X24" i="110"/>
  <c r="B25" i="110"/>
  <c r="C25" i="110"/>
  <c r="D25" i="110"/>
  <c r="G25" i="110"/>
  <c r="H25" i="110"/>
  <c r="I25" i="110"/>
  <c r="L25" i="110"/>
  <c r="M25" i="110"/>
  <c r="N25" i="110"/>
  <c r="Q25" i="110"/>
  <c r="R25" i="110"/>
  <c r="S25" i="110"/>
  <c r="V25" i="110"/>
  <c r="X25" i="110"/>
  <c r="V5" i="109"/>
  <c r="W5" i="109"/>
  <c r="W14" i="109" s="1"/>
  <c r="X5" i="109"/>
  <c r="V7" i="109"/>
  <c r="V16" i="109" s="1"/>
  <c r="W7" i="109"/>
  <c r="X7" i="109"/>
  <c r="X16" i="109" s="1"/>
  <c r="V8" i="109"/>
  <c r="W8" i="109"/>
  <c r="W17" i="109" s="1"/>
  <c r="X8" i="109"/>
  <c r="V9" i="109"/>
  <c r="W9" i="109"/>
  <c r="X9" i="109"/>
  <c r="X18" i="109" s="1"/>
  <c r="V10" i="109"/>
  <c r="W10" i="109"/>
  <c r="X10" i="109"/>
  <c r="V11" i="109"/>
  <c r="V20" i="109" s="1"/>
  <c r="W11" i="109"/>
  <c r="X11" i="109"/>
  <c r="V12" i="109"/>
  <c r="W12" i="109"/>
  <c r="W21" i="109" s="1"/>
  <c r="X12" i="109"/>
  <c r="B14" i="109"/>
  <c r="C14" i="109"/>
  <c r="D14" i="109"/>
  <c r="G14" i="109"/>
  <c r="H14" i="109"/>
  <c r="I14" i="109"/>
  <c r="L14" i="109"/>
  <c r="M14" i="109"/>
  <c r="N14" i="109"/>
  <c r="Q14" i="109"/>
  <c r="R14" i="109"/>
  <c r="S14" i="109"/>
  <c r="V14" i="109"/>
  <c r="X14" i="109"/>
  <c r="B16" i="109"/>
  <c r="C16" i="109"/>
  <c r="D16" i="109"/>
  <c r="G16" i="109"/>
  <c r="H16" i="109"/>
  <c r="I16" i="109"/>
  <c r="L16" i="109"/>
  <c r="M16" i="109"/>
  <c r="N16" i="109"/>
  <c r="Q16" i="109"/>
  <c r="R16" i="109"/>
  <c r="S16" i="109"/>
  <c r="W16" i="109"/>
  <c r="B17" i="109"/>
  <c r="C17" i="109"/>
  <c r="D17" i="109"/>
  <c r="G17" i="109"/>
  <c r="H17" i="109"/>
  <c r="I17" i="109"/>
  <c r="L17" i="109"/>
  <c r="M17" i="109"/>
  <c r="N17" i="109"/>
  <c r="Q17" i="109"/>
  <c r="R17" i="109"/>
  <c r="S17" i="109"/>
  <c r="V17" i="109"/>
  <c r="X17" i="109"/>
  <c r="B18" i="109"/>
  <c r="C18" i="109"/>
  <c r="D18" i="109"/>
  <c r="G18" i="109"/>
  <c r="H18" i="109"/>
  <c r="I18" i="109"/>
  <c r="L18" i="109"/>
  <c r="M18" i="109"/>
  <c r="N18" i="109"/>
  <c r="Q18" i="109"/>
  <c r="R18" i="109"/>
  <c r="S18" i="109"/>
  <c r="V18" i="109"/>
  <c r="W18" i="109"/>
  <c r="B19" i="109"/>
  <c r="C19" i="109"/>
  <c r="D19" i="109"/>
  <c r="G19" i="109"/>
  <c r="H19" i="109"/>
  <c r="I19" i="109"/>
  <c r="L19" i="109"/>
  <c r="M19" i="109"/>
  <c r="N19" i="109"/>
  <c r="Q19" i="109"/>
  <c r="R19" i="109"/>
  <c r="S19" i="109"/>
  <c r="V19" i="109"/>
  <c r="W19" i="109"/>
  <c r="X19" i="109"/>
  <c r="B20" i="109"/>
  <c r="C20" i="109"/>
  <c r="D20" i="109"/>
  <c r="G20" i="109"/>
  <c r="H20" i="109"/>
  <c r="I20" i="109"/>
  <c r="L20" i="109"/>
  <c r="M20" i="109"/>
  <c r="N20" i="109"/>
  <c r="Q20" i="109"/>
  <c r="R20" i="109"/>
  <c r="S20" i="109"/>
  <c r="W20" i="109"/>
  <c r="X20" i="109"/>
  <c r="B21" i="109"/>
  <c r="C21" i="109"/>
  <c r="D21" i="109"/>
  <c r="G21" i="109"/>
  <c r="H21" i="109"/>
  <c r="I21" i="109"/>
  <c r="L21" i="109"/>
  <c r="M21" i="109"/>
  <c r="N21" i="109"/>
  <c r="Q21" i="109"/>
  <c r="R21" i="109"/>
  <c r="S21" i="109"/>
  <c r="V21" i="109"/>
  <c r="X21" i="109"/>
  <c r="V5" i="108"/>
  <c r="W5" i="108"/>
  <c r="X5" i="108"/>
  <c r="V7" i="108"/>
  <c r="W7" i="108"/>
  <c r="X7" i="108"/>
  <c r="V9" i="108"/>
  <c r="W9" i="108"/>
  <c r="X9" i="108"/>
  <c r="V10" i="108"/>
  <c r="V35" i="108" s="1"/>
  <c r="W10" i="108"/>
  <c r="X10" i="108"/>
  <c r="V11" i="108"/>
  <c r="W11" i="108"/>
  <c r="W36" i="108" s="1"/>
  <c r="X11" i="108"/>
  <c r="V12" i="108"/>
  <c r="W12" i="108"/>
  <c r="X12" i="108"/>
  <c r="X37" i="108" s="1"/>
  <c r="V13" i="108"/>
  <c r="W13" i="108"/>
  <c r="X13" i="108"/>
  <c r="V14" i="108"/>
  <c r="V39" i="108" s="1"/>
  <c r="W14" i="108"/>
  <c r="X14" i="108"/>
  <c r="V15" i="108"/>
  <c r="W15" i="108"/>
  <c r="W40" i="108" s="1"/>
  <c r="X15" i="108"/>
  <c r="V16" i="108"/>
  <c r="W16" i="108"/>
  <c r="X16" i="108"/>
  <c r="X41" i="108" s="1"/>
  <c r="V17" i="108"/>
  <c r="W17" i="108"/>
  <c r="X17" i="108"/>
  <c r="V18" i="108"/>
  <c r="V43" i="108" s="1"/>
  <c r="W18" i="108"/>
  <c r="X18" i="108"/>
  <c r="V19" i="108"/>
  <c r="W19" i="108"/>
  <c r="W44" i="108" s="1"/>
  <c r="X19" i="108"/>
  <c r="V20" i="108"/>
  <c r="W20" i="108"/>
  <c r="X20" i="108"/>
  <c r="X45" i="108" s="1"/>
  <c r="V21" i="108"/>
  <c r="W21" i="108"/>
  <c r="X21" i="108"/>
  <c r="V22" i="108"/>
  <c r="V47" i="108" s="1"/>
  <c r="W22" i="108"/>
  <c r="X22" i="108"/>
  <c r="V23" i="108"/>
  <c r="W23" i="108"/>
  <c r="W48" i="108" s="1"/>
  <c r="X23" i="108"/>
  <c r="V24" i="108"/>
  <c r="W24" i="108"/>
  <c r="X24" i="108"/>
  <c r="X49" i="108" s="1"/>
  <c r="V25" i="108"/>
  <c r="W25" i="108"/>
  <c r="X25" i="108"/>
  <c r="V26" i="108"/>
  <c r="V51" i="108" s="1"/>
  <c r="W26" i="108"/>
  <c r="X26" i="108"/>
  <c r="B30" i="108"/>
  <c r="C30" i="108"/>
  <c r="D30" i="108"/>
  <c r="G30" i="108"/>
  <c r="H30" i="108"/>
  <c r="I30" i="108"/>
  <c r="L30" i="108"/>
  <c r="M30" i="108"/>
  <c r="N30" i="108"/>
  <c r="Q30" i="108"/>
  <c r="R30" i="108"/>
  <c r="S30" i="108"/>
  <c r="V30" i="108"/>
  <c r="W30" i="108"/>
  <c r="X30" i="108"/>
  <c r="B32" i="108"/>
  <c r="C32" i="108"/>
  <c r="D32" i="108"/>
  <c r="G32" i="108"/>
  <c r="H32" i="108"/>
  <c r="I32" i="108"/>
  <c r="L32" i="108"/>
  <c r="M32" i="108"/>
  <c r="N32" i="108"/>
  <c r="Q32" i="108"/>
  <c r="R32" i="108"/>
  <c r="S32" i="108"/>
  <c r="V32" i="108"/>
  <c r="X32" i="108"/>
  <c r="B33" i="108"/>
  <c r="C33" i="108"/>
  <c r="D33" i="108"/>
  <c r="G33" i="108"/>
  <c r="H33" i="108"/>
  <c r="I33" i="108"/>
  <c r="L33" i="108"/>
  <c r="M33" i="108"/>
  <c r="N33" i="108"/>
  <c r="Q33" i="108"/>
  <c r="R33" i="108"/>
  <c r="S33" i="108"/>
  <c r="V33" i="108"/>
  <c r="X33" i="108"/>
  <c r="B34" i="108"/>
  <c r="C34" i="108"/>
  <c r="D34" i="108"/>
  <c r="G34" i="108"/>
  <c r="H34" i="108"/>
  <c r="I34" i="108"/>
  <c r="L34" i="108"/>
  <c r="M34" i="108"/>
  <c r="N34" i="108"/>
  <c r="Q34" i="108"/>
  <c r="R34" i="108"/>
  <c r="S34" i="108"/>
  <c r="V34" i="108"/>
  <c r="X34" i="108"/>
  <c r="B35" i="108"/>
  <c r="C35" i="108"/>
  <c r="D35" i="108"/>
  <c r="G35" i="108"/>
  <c r="H35" i="108"/>
  <c r="I35" i="108"/>
  <c r="L35" i="108"/>
  <c r="M35" i="108"/>
  <c r="N35" i="108"/>
  <c r="Q35" i="108"/>
  <c r="R35" i="108"/>
  <c r="S35" i="108"/>
  <c r="W35" i="108"/>
  <c r="X35" i="108"/>
  <c r="B36" i="108"/>
  <c r="C36" i="108"/>
  <c r="D36" i="108"/>
  <c r="G36" i="108"/>
  <c r="H36" i="108"/>
  <c r="I36" i="108"/>
  <c r="L36" i="108"/>
  <c r="M36" i="108"/>
  <c r="N36" i="108"/>
  <c r="Q36" i="108"/>
  <c r="R36" i="108"/>
  <c r="S36" i="108"/>
  <c r="V36" i="108"/>
  <c r="X36" i="108"/>
  <c r="B37" i="108"/>
  <c r="C37" i="108"/>
  <c r="D37" i="108"/>
  <c r="G37" i="108"/>
  <c r="H37" i="108"/>
  <c r="I37" i="108"/>
  <c r="L37" i="108"/>
  <c r="M37" i="108"/>
  <c r="N37" i="108"/>
  <c r="Q37" i="108"/>
  <c r="R37" i="108"/>
  <c r="S37" i="108"/>
  <c r="V37" i="108"/>
  <c r="B38" i="108"/>
  <c r="C38" i="108"/>
  <c r="D38" i="108"/>
  <c r="G38" i="108"/>
  <c r="H38" i="108"/>
  <c r="I38" i="108"/>
  <c r="L38" i="108"/>
  <c r="M38" i="108"/>
  <c r="N38" i="108"/>
  <c r="Q38" i="108"/>
  <c r="R38" i="108"/>
  <c r="S38" i="108"/>
  <c r="V38" i="108"/>
  <c r="X38" i="108"/>
  <c r="B39" i="108"/>
  <c r="C39" i="108"/>
  <c r="D39" i="108"/>
  <c r="G39" i="108"/>
  <c r="H39" i="108"/>
  <c r="I39" i="108"/>
  <c r="L39" i="108"/>
  <c r="M39" i="108"/>
  <c r="N39" i="108"/>
  <c r="Q39" i="108"/>
  <c r="R39" i="108"/>
  <c r="S39" i="108"/>
  <c r="W39" i="108"/>
  <c r="X39" i="108"/>
  <c r="B40" i="108"/>
  <c r="C40" i="108"/>
  <c r="D40" i="108"/>
  <c r="G40" i="108"/>
  <c r="H40" i="108"/>
  <c r="I40" i="108"/>
  <c r="L40" i="108"/>
  <c r="M40" i="108"/>
  <c r="N40" i="108"/>
  <c r="Q40" i="108"/>
  <c r="R40" i="108"/>
  <c r="S40" i="108"/>
  <c r="V40" i="108"/>
  <c r="X40" i="108"/>
  <c r="B41" i="108"/>
  <c r="C41" i="108"/>
  <c r="D41" i="108"/>
  <c r="G41" i="108"/>
  <c r="H41" i="108"/>
  <c r="I41" i="108"/>
  <c r="L41" i="108"/>
  <c r="M41" i="108"/>
  <c r="N41" i="108"/>
  <c r="Q41" i="108"/>
  <c r="R41" i="108"/>
  <c r="S41" i="108"/>
  <c r="V41" i="108"/>
  <c r="B42" i="108"/>
  <c r="C42" i="108"/>
  <c r="D42" i="108"/>
  <c r="G42" i="108"/>
  <c r="H42" i="108"/>
  <c r="I42" i="108"/>
  <c r="L42" i="108"/>
  <c r="M42" i="108"/>
  <c r="N42" i="108"/>
  <c r="Q42" i="108"/>
  <c r="R42" i="108"/>
  <c r="S42" i="108"/>
  <c r="V42" i="108"/>
  <c r="X42" i="108"/>
  <c r="B43" i="108"/>
  <c r="C43" i="108"/>
  <c r="D43" i="108"/>
  <c r="G43" i="108"/>
  <c r="H43" i="108"/>
  <c r="I43" i="108"/>
  <c r="L43" i="108"/>
  <c r="M43" i="108"/>
  <c r="N43" i="108"/>
  <c r="Q43" i="108"/>
  <c r="R43" i="108"/>
  <c r="S43" i="108"/>
  <c r="W43" i="108"/>
  <c r="X43" i="108"/>
  <c r="B44" i="108"/>
  <c r="C44" i="108"/>
  <c r="D44" i="108"/>
  <c r="G44" i="108"/>
  <c r="H44" i="108"/>
  <c r="I44" i="108"/>
  <c r="L44" i="108"/>
  <c r="M44" i="108"/>
  <c r="N44" i="108"/>
  <c r="Q44" i="108"/>
  <c r="R44" i="108"/>
  <c r="S44" i="108"/>
  <c r="V44" i="108"/>
  <c r="X44" i="108"/>
  <c r="B45" i="108"/>
  <c r="C45" i="108"/>
  <c r="D45" i="108"/>
  <c r="G45" i="108"/>
  <c r="H45" i="108"/>
  <c r="I45" i="108"/>
  <c r="L45" i="108"/>
  <c r="M45" i="108"/>
  <c r="N45" i="108"/>
  <c r="Q45" i="108"/>
  <c r="R45" i="108"/>
  <c r="S45" i="108"/>
  <c r="V45" i="108"/>
  <c r="B46" i="108"/>
  <c r="C46" i="108"/>
  <c r="D46" i="108"/>
  <c r="G46" i="108"/>
  <c r="H46" i="108"/>
  <c r="I46" i="108"/>
  <c r="L46" i="108"/>
  <c r="M46" i="108"/>
  <c r="N46" i="108"/>
  <c r="Q46" i="108"/>
  <c r="R46" i="108"/>
  <c r="S46" i="108"/>
  <c r="V46" i="108"/>
  <c r="X46" i="108"/>
  <c r="B47" i="108"/>
  <c r="C47" i="108"/>
  <c r="D47" i="108"/>
  <c r="G47" i="108"/>
  <c r="H47" i="108"/>
  <c r="I47" i="108"/>
  <c r="L47" i="108"/>
  <c r="M47" i="108"/>
  <c r="N47" i="108"/>
  <c r="Q47" i="108"/>
  <c r="R47" i="108"/>
  <c r="S47" i="108"/>
  <c r="W47" i="108"/>
  <c r="X47" i="108"/>
  <c r="B48" i="108"/>
  <c r="C48" i="108"/>
  <c r="D48" i="108"/>
  <c r="G48" i="108"/>
  <c r="H48" i="108"/>
  <c r="I48" i="108"/>
  <c r="L48" i="108"/>
  <c r="M48" i="108"/>
  <c r="N48" i="108"/>
  <c r="Q48" i="108"/>
  <c r="R48" i="108"/>
  <c r="S48" i="108"/>
  <c r="V48" i="108"/>
  <c r="X48" i="108"/>
  <c r="B49" i="108"/>
  <c r="C49" i="108"/>
  <c r="D49" i="108"/>
  <c r="G49" i="108"/>
  <c r="H49" i="108"/>
  <c r="I49" i="108"/>
  <c r="L49" i="108"/>
  <c r="M49" i="108"/>
  <c r="N49" i="108"/>
  <c r="Q49" i="108"/>
  <c r="R49" i="108"/>
  <c r="S49" i="108"/>
  <c r="V49" i="108"/>
  <c r="B50" i="108"/>
  <c r="C50" i="108"/>
  <c r="D50" i="108"/>
  <c r="G50" i="108"/>
  <c r="H50" i="108"/>
  <c r="I50" i="108"/>
  <c r="L50" i="108"/>
  <c r="M50" i="108"/>
  <c r="N50" i="108"/>
  <c r="Q50" i="108"/>
  <c r="R50" i="108"/>
  <c r="S50" i="108"/>
  <c r="V50" i="108"/>
  <c r="X50" i="108"/>
  <c r="B51" i="108"/>
  <c r="C51" i="108"/>
  <c r="D51" i="108"/>
  <c r="G51" i="108"/>
  <c r="H51" i="108"/>
  <c r="I51" i="108"/>
  <c r="L51" i="108"/>
  <c r="M51" i="108"/>
  <c r="N51" i="108"/>
  <c r="Q51" i="108"/>
  <c r="R51" i="108"/>
  <c r="S51" i="108"/>
  <c r="W51" i="108"/>
  <c r="X51" i="108"/>
  <c r="L52" i="108"/>
  <c r="M52" i="108"/>
  <c r="N52" i="108"/>
  <c r="V5" i="107"/>
  <c r="W5" i="107"/>
  <c r="W30" i="107" s="1"/>
  <c r="X5" i="107"/>
  <c r="V8" i="107"/>
  <c r="V27" i="107" s="1"/>
  <c r="W8" i="107"/>
  <c r="X8" i="107"/>
  <c r="V9" i="107"/>
  <c r="W9" i="107"/>
  <c r="W28" i="107" s="1"/>
  <c r="X9" i="107"/>
  <c r="V11" i="107"/>
  <c r="W11" i="107"/>
  <c r="X11" i="107"/>
  <c r="X30" i="107" s="1"/>
  <c r="V12" i="107"/>
  <c r="W12" i="107"/>
  <c r="X12" i="107"/>
  <c r="V13" i="107"/>
  <c r="V32" i="107" s="1"/>
  <c r="W13" i="107"/>
  <c r="X13" i="107"/>
  <c r="V15" i="107"/>
  <c r="W15" i="107"/>
  <c r="W34" i="107" s="1"/>
  <c r="X15" i="107"/>
  <c r="V17" i="107"/>
  <c r="W17" i="107"/>
  <c r="X17" i="107"/>
  <c r="X36" i="107" s="1"/>
  <c r="V19" i="107"/>
  <c r="W19" i="107"/>
  <c r="X19" i="107"/>
  <c r="V21" i="107"/>
  <c r="V40" i="107" s="1"/>
  <c r="W21" i="107"/>
  <c r="X21" i="107"/>
  <c r="B24" i="107"/>
  <c r="C24" i="107"/>
  <c r="D24" i="107"/>
  <c r="G24" i="107"/>
  <c r="H24" i="107"/>
  <c r="I24" i="107"/>
  <c r="L24" i="107"/>
  <c r="M24" i="107"/>
  <c r="N24" i="107"/>
  <c r="Q24" i="107"/>
  <c r="R24" i="107"/>
  <c r="S24" i="107"/>
  <c r="V24" i="107"/>
  <c r="W24" i="107"/>
  <c r="X24" i="107"/>
  <c r="B27" i="107"/>
  <c r="C27" i="107"/>
  <c r="D27" i="107"/>
  <c r="G27" i="107"/>
  <c r="H27" i="107"/>
  <c r="I27" i="107"/>
  <c r="L27" i="107"/>
  <c r="M27" i="107"/>
  <c r="N27" i="107"/>
  <c r="Q27" i="107"/>
  <c r="R27" i="107"/>
  <c r="S27" i="107"/>
  <c r="X27" i="107"/>
  <c r="B28" i="107"/>
  <c r="C28" i="107"/>
  <c r="D28" i="107"/>
  <c r="G28" i="107"/>
  <c r="H28" i="107"/>
  <c r="I28" i="107"/>
  <c r="L28" i="107"/>
  <c r="M28" i="107"/>
  <c r="N28" i="107"/>
  <c r="Q28" i="107"/>
  <c r="R28" i="107"/>
  <c r="S28" i="107"/>
  <c r="V28" i="107"/>
  <c r="X28" i="107"/>
  <c r="B30" i="107"/>
  <c r="C30" i="107"/>
  <c r="D30" i="107"/>
  <c r="G30" i="107"/>
  <c r="H30" i="107"/>
  <c r="I30" i="107"/>
  <c r="L30" i="107"/>
  <c r="M30" i="107"/>
  <c r="N30" i="107"/>
  <c r="Q30" i="107"/>
  <c r="R30" i="107"/>
  <c r="S30" i="107"/>
  <c r="V30" i="107"/>
  <c r="B31" i="107"/>
  <c r="C31" i="107"/>
  <c r="D31" i="107"/>
  <c r="G31" i="107"/>
  <c r="H31" i="107"/>
  <c r="I31" i="107"/>
  <c r="L31" i="107"/>
  <c r="M31" i="107"/>
  <c r="N31" i="107"/>
  <c r="Q31" i="107"/>
  <c r="R31" i="107"/>
  <c r="S31" i="107"/>
  <c r="V31" i="107"/>
  <c r="W31" i="107"/>
  <c r="X31" i="107"/>
  <c r="B32" i="107"/>
  <c r="C32" i="107"/>
  <c r="D32" i="107"/>
  <c r="G32" i="107"/>
  <c r="H32" i="107"/>
  <c r="I32" i="107"/>
  <c r="L32" i="107"/>
  <c r="M32" i="107"/>
  <c r="N32" i="107"/>
  <c r="Q32" i="107"/>
  <c r="R32" i="107"/>
  <c r="S32" i="107"/>
  <c r="X32" i="107"/>
  <c r="B34" i="107"/>
  <c r="C34" i="107"/>
  <c r="D34" i="107"/>
  <c r="G34" i="107"/>
  <c r="H34" i="107"/>
  <c r="I34" i="107"/>
  <c r="L34" i="107"/>
  <c r="M34" i="107"/>
  <c r="N34" i="107"/>
  <c r="Q34" i="107"/>
  <c r="R34" i="107"/>
  <c r="S34" i="107"/>
  <c r="V34" i="107"/>
  <c r="X34" i="107"/>
  <c r="B36" i="107"/>
  <c r="C36" i="107"/>
  <c r="D36" i="107"/>
  <c r="G36" i="107"/>
  <c r="H36" i="107"/>
  <c r="I36" i="107"/>
  <c r="L36" i="107"/>
  <c r="M36" i="107"/>
  <c r="N36" i="107"/>
  <c r="Q36" i="107"/>
  <c r="R36" i="107"/>
  <c r="S36" i="107"/>
  <c r="V36" i="107"/>
  <c r="W36" i="107"/>
  <c r="B38" i="107"/>
  <c r="C38" i="107"/>
  <c r="D38" i="107"/>
  <c r="G38" i="107"/>
  <c r="H38" i="107"/>
  <c r="I38" i="107"/>
  <c r="L38" i="107"/>
  <c r="M38" i="107"/>
  <c r="N38" i="107"/>
  <c r="Q38" i="107"/>
  <c r="R38" i="107"/>
  <c r="S38" i="107"/>
  <c r="V38" i="107"/>
  <c r="W38" i="107"/>
  <c r="X38" i="107"/>
  <c r="B40" i="107"/>
  <c r="C40" i="107"/>
  <c r="D40" i="107"/>
  <c r="G40" i="107"/>
  <c r="H40" i="107"/>
  <c r="I40" i="107"/>
  <c r="L40" i="107"/>
  <c r="M40" i="107"/>
  <c r="N40" i="107"/>
  <c r="Q40" i="107"/>
  <c r="R40" i="107"/>
  <c r="S40" i="107"/>
  <c r="W40" i="107"/>
  <c r="X40" i="107"/>
  <c r="V5" i="106"/>
  <c r="W5" i="106"/>
  <c r="W22" i="106" s="1"/>
  <c r="X5" i="106"/>
  <c r="V7" i="106"/>
  <c r="V24" i="106" s="1"/>
  <c r="W7" i="106"/>
  <c r="X7" i="106"/>
  <c r="X24" i="106" s="1"/>
  <c r="V8" i="106"/>
  <c r="W8" i="106"/>
  <c r="W25" i="106" s="1"/>
  <c r="X8" i="106"/>
  <c r="V9" i="106"/>
  <c r="V26" i="106" s="1"/>
  <c r="W9" i="106"/>
  <c r="X9" i="106"/>
  <c r="X26" i="106" s="1"/>
  <c r="V10" i="106"/>
  <c r="W10" i="106"/>
  <c r="W27" i="106" s="1"/>
  <c r="X10" i="106"/>
  <c r="Q11" i="106"/>
  <c r="V11" i="106" s="1"/>
  <c r="V28" i="106" s="1"/>
  <c r="R11" i="106"/>
  <c r="S11" i="106"/>
  <c r="X11" i="106" s="1"/>
  <c r="X28" i="106" s="1"/>
  <c r="W11" i="106"/>
  <c r="W28" i="106" s="1"/>
  <c r="V12" i="106"/>
  <c r="W12" i="106"/>
  <c r="X12" i="106"/>
  <c r="V13" i="106"/>
  <c r="W13" i="106"/>
  <c r="X13" i="106"/>
  <c r="V14" i="106"/>
  <c r="W14" i="106"/>
  <c r="Q15" i="106"/>
  <c r="V15" i="106" s="1"/>
  <c r="V32" i="106" s="1"/>
  <c r="R15" i="106"/>
  <c r="S15" i="106"/>
  <c r="W15" i="106"/>
  <c r="V16" i="106"/>
  <c r="V33" i="106" s="1"/>
  <c r="W16" i="106"/>
  <c r="X16" i="106"/>
  <c r="V17" i="106"/>
  <c r="W17" i="106"/>
  <c r="W34" i="106" s="1"/>
  <c r="X17" i="106"/>
  <c r="V18" i="106"/>
  <c r="W18" i="106"/>
  <c r="X18" i="106"/>
  <c r="X35" i="106" s="1"/>
  <c r="V20" i="106"/>
  <c r="W20" i="106"/>
  <c r="X20" i="106"/>
  <c r="B22" i="106"/>
  <c r="C22" i="106"/>
  <c r="D22" i="106"/>
  <c r="G22" i="106"/>
  <c r="H22" i="106"/>
  <c r="I22" i="106"/>
  <c r="L22" i="106"/>
  <c r="M22" i="106"/>
  <c r="N22" i="106"/>
  <c r="Q22" i="106"/>
  <c r="R22" i="106"/>
  <c r="S22" i="106"/>
  <c r="V22" i="106"/>
  <c r="X22" i="106"/>
  <c r="B24" i="106"/>
  <c r="C24" i="106"/>
  <c r="D24" i="106"/>
  <c r="G24" i="106"/>
  <c r="H24" i="106"/>
  <c r="I24" i="106"/>
  <c r="L24" i="106"/>
  <c r="M24" i="106"/>
  <c r="N24" i="106"/>
  <c r="Q24" i="106"/>
  <c r="R24" i="106"/>
  <c r="S24" i="106"/>
  <c r="W24" i="106"/>
  <c r="B25" i="106"/>
  <c r="C25" i="106"/>
  <c r="D25" i="106"/>
  <c r="G25" i="106"/>
  <c r="H25" i="106"/>
  <c r="I25" i="106"/>
  <c r="L25" i="106"/>
  <c r="M25" i="106"/>
  <c r="N25" i="106"/>
  <c r="Q25" i="106"/>
  <c r="R25" i="106"/>
  <c r="S25" i="106"/>
  <c r="V25" i="106"/>
  <c r="X25" i="106"/>
  <c r="B26" i="106"/>
  <c r="C26" i="106"/>
  <c r="D26" i="106"/>
  <c r="G26" i="106"/>
  <c r="H26" i="106"/>
  <c r="I26" i="106"/>
  <c r="L26" i="106"/>
  <c r="M26" i="106"/>
  <c r="N26" i="106"/>
  <c r="Q26" i="106"/>
  <c r="R26" i="106"/>
  <c r="S26" i="106"/>
  <c r="W26" i="106"/>
  <c r="B27" i="106"/>
  <c r="C27" i="106"/>
  <c r="D27" i="106"/>
  <c r="G27" i="106"/>
  <c r="H27" i="106"/>
  <c r="I27" i="106"/>
  <c r="L27" i="106"/>
  <c r="M27" i="106"/>
  <c r="N27" i="106"/>
  <c r="Q27" i="106"/>
  <c r="R27" i="106"/>
  <c r="S27" i="106"/>
  <c r="V27" i="106"/>
  <c r="X27" i="106"/>
  <c r="B28" i="106"/>
  <c r="C28" i="106"/>
  <c r="D28" i="106"/>
  <c r="G28" i="106"/>
  <c r="H28" i="106"/>
  <c r="I28" i="106"/>
  <c r="L28" i="106"/>
  <c r="M28" i="106"/>
  <c r="N28" i="106"/>
  <c r="Q28" i="106"/>
  <c r="R28" i="106"/>
  <c r="S28" i="106"/>
  <c r="B29" i="106"/>
  <c r="C29" i="106"/>
  <c r="D29" i="106"/>
  <c r="G29" i="106"/>
  <c r="H29" i="106"/>
  <c r="I29" i="106"/>
  <c r="L29" i="106"/>
  <c r="M29" i="106"/>
  <c r="N29" i="106"/>
  <c r="Q29" i="106"/>
  <c r="R29" i="106"/>
  <c r="S29" i="106"/>
  <c r="V29" i="106"/>
  <c r="W29" i="106"/>
  <c r="X29" i="106"/>
  <c r="B30" i="106"/>
  <c r="C30" i="106"/>
  <c r="D30" i="106"/>
  <c r="G30" i="106"/>
  <c r="H30" i="106"/>
  <c r="I30" i="106"/>
  <c r="L30" i="106"/>
  <c r="M30" i="106"/>
  <c r="N30" i="106"/>
  <c r="Q30" i="106"/>
  <c r="R30" i="106"/>
  <c r="S30" i="106"/>
  <c r="V30" i="106"/>
  <c r="W30" i="106"/>
  <c r="X30" i="106"/>
  <c r="B31" i="106"/>
  <c r="C31" i="106"/>
  <c r="D31" i="106"/>
  <c r="G31" i="106"/>
  <c r="H31" i="106"/>
  <c r="I31" i="106"/>
  <c r="L31" i="106"/>
  <c r="M31" i="106"/>
  <c r="N31" i="106"/>
  <c r="Q31" i="106"/>
  <c r="R31" i="106"/>
  <c r="S31" i="106"/>
  <c r="V31" i="106"/>
  <c r="W31" i="106"/>
  <c r="X31" i="106"/>
  <c r="B32" i="106"/>
  <c r="C32" i="106"/>
  <c r="D32" i="106"/>
  <c r="G32" i="106"/>
  <c r="H32" i="106"/>
  <c r="I32" i="106"/>
  <c r="L32" i="106"/>
  <c r="M32" i="106"/>
  <c r="N32" i="106"/>
  <c r="Q32" i="106"/>
  <c r="R32" i="106"/>
  <c r="W32" i="106"/>
  <c r="B33" i="106"/>
  <c r="C33" i="106"/>
  <c r="D33" i="106"/>
  <c r="G33" i="106"/>
  <c r="H33" i="106"/>
  <c r="I33" i="106"/>
  <c r="L33" i="106"/>
  <c r="M33" i="106"/>
  <c r="N33" i="106"/>
  <c r="Q33" i="106"/>
  <c r="R33" i="106"/>
  <c r="S33" i="106"/>
  <c r="W33" i="106"/>
  <c r="X33" i="106"/>
  <c r="B34" i="106"/>
  <c r="C34" i="106"/>
  <c r="D34" i="106"/>
  <c r="G34" i="106"/>
  <c r="H34" i="106"/>
  <c r="I34" i="106"/>
  <c r="L34" i="106"/>
  <c r="M34" i="106"/>
  <c r="N34" i="106"/>
  <c r="Q34" i="106"/>
  <c r="R34" i="106"/>
  <c r="S34" i="106"/>
  <c r="V34" i="106"/>
  <c r="X34" i="106"/>
  <c r="B35" i="106"/>
  <c r="C35" i="106"/>
  <c r="D35" i="106"/>
  <c r="G35" i="106"/>
  <c r="H35" i="106"/>
  <c r="I35" i="106"/>
  <c r="L35" i="106"/>
  <c r="M35" i="106"/>
  <c r="N35" i="106"/>
  <c r="Q35" i="106"/>
  <c r="R35" i="106"/>
  <c r="S35" i="106"/>
  <c r="V35" i="106"/>
  <c r="W35" i="106"/>
  <c r="G36" i="106"/>
  <c r="H36" i="106"/>
  <c r="I36" i="106"/>
  <c r="L36" i="106"/>
  <c r="M36" i="106"/>
  <c r="N36" i="106"/>
  <c r="Q36" i="106"/>
  <c r="R36" i="106"/>
  <c r="S36" i="106"/>
  <c r="V36" i="106"/>
  <c r="W36" i="106"/>
  <c r="X36" i="106"/>
  <c r="B37" i="106"/>
  <c r="C37" i="106"/>
  <c r="D37" i="106"/>
  <c r="G37" i="106"/>
  <c r="H37" i="106"/>
  <c r="I37" i="106"/>
  <c r="L37" i="106"/>
  <c r="M37" i="106"/>
  <c r="N37" i="106"/>
  <c r="Q37" i="106"/>
  <c r="R37" i="106"/>
  <c r="S37" i="106"/>
  <c r="V37" i="106"/>
  <c r="W37" i="106"/>
  <c r="X37" i="106"/>
  <c r="N5" i="105"/>
  <c r="L6" i="105"/>
  <c r="M6" i="105"/>
  <c r="M5" i="105" s="1"/>
  <c r="N6" i="105"/>
  <c r="X6" i="105" s="1"/>
  <c r="W6" i="105"/>
  <c r="V7" i="105"/>
  <c r="W7" i="105"/>
  <c r="X7" i="105"/>
  <c r="V8" i="105"/>
  <c r="W8" i="105"/>
  <c r="X8" i="105"/>
  <c r="V9" i="105"/>
  <c r="W9" i="105"/>
  <c r="X9" i="105"/>
  <c r="V10" i="105"/>
  <c r="W10" i="105"/>
  <c r="X10" i="105"/>
  <c r="V11" i="105"/>
  <c r="W11" i="105"/>
  <c r="X11" i="105"/>
  <c r="V12" i="105"/>
  <c r="W12" i="105"/>
  <c r="X12" i="105"/>
  <c r="V13" i="105"/>
  <c r="W13" i="105"/>
  <c r="X13" i="105"/>
  <c r="V14" i="105"/>
  <c r="W14" i="105"/>
  <c r="X14" i="105"/>
  <c r="B19" i="105"/>
  <c r="C19" i="105"/>
  <c r="D19" i="105"/>
  <c r="G19" i="105"/>
  <c r="H19" i="105"/>
  <c r="I19" i="105"/>
  <c r="Q19" i="105"/>
  <c r="R19" i="105"/>
  <c r="S19" i="105"/>
  <c r="B20" i="105"/>
  <c r="C20" i="105"/>
  <c r="D20" i="105"/>
  <c r="G20" i="105"/>
  <c r="H20" i="105"/>
  <c r="I20" i="105"/>
  <c r="M20" i="105"/>
  <c r="Q20" i="105"/>
  <c r="R20" i="105"/>
  <c r="S20" i="105"/>
  <c r="B21" i="105"/>
  <c r="C21" i="105"/>
  <c r="D21" i="105"/>
  <c r="G21" i="105"/>
  <c r="H21" i="105"/>
  <c r="I21" i="105"/>
  <c r="N21" i="105"/>
  <c r="Q21" i="105"/>
  <c r="R21" i="105"/>
  <c r="S21" i="105"/>
  <c r="B22" i="105"/>
  <c r="C22" i="105"/>
  <c r="D22" i="105"/>
  <c r="G22" i="105"/>
  <c r="H22" i="105"/>
  <c r="I22" i="105"/>
  <c r="Q22" i="105"/>
  <c r="R22" i="105"/>
  <c r="S22" i="105"/>
  <c r="B23" i="105"/>
  <c r="C23" i="105"/>
  <c r="D23" i="105"/>
  <c r="G23" i="105"/>
  <c r="H23" i="105"/>
  <c r="I23" i="105"/>
  <c r="Q23" i="105"/>
  <c r="R23" i="105"/>
  <c r="S23" i="105"/>
  <c r="B24" i="105"/>
  <c r="C24" i="105"/>
  <c r="D24" i="105"/>
  <c r="G24" i="105"/>
  <c r="H24" i="105"/>
  <c r="I24" i="105"/>
  <c r="M24" i="105"/>
  <c r="Q24" i="105"/>
  <c r="R24" i="105"/>
  <c r="S24" i="105"/>
  <c r="B25" i="105"/>
  <c r="C25" i="105"/>
  <c r="D25" i="105"/>
  <c r="G25" i="105"/>
  <c r="H25" i="105"/>
  <c r="I25" i="105"/>
  <c r="Q25" i="105"/>
  <c r="R25" i="105"/>
  <c r="S25" i="105"/>
  <c r="B26" i="105"/>
  <c r="C26" i="105"/>
  <c r="D26" i="105"/>
  <c r="G26" i="105"/>
  <c r="H26" i="105"/>
  <c r="I26" i="105"/>
  <c r="Q26" i="105"/>
  <c r="R26" i="105"/>
  <c r="S26" i="105"/>
  <c r="B27" i="105"/>
  <c r="C27" i="105"/>
  <c r="D27" i="105"/>
  <c r="G27" i="105"/>
  <c r="H27" i="105"/>
  <c r="I27" i="105"/>
  <c r="Q27" i="105"/>
  <c r="R27" i="105"/>
  <c r="S27" i="105"/>
  <c r="N6" i="104"/>
  <c r="V9" i="104"/>
  <c r="W9" i="104"/>
  <c r="X9" i="104"/>
  <c r="X22" i="104" s="1"/>
  <c r="Y9" i="104"/>
  <c r="Z9" i="104"/>
  <c r="AA9" i="104"/>
  <c r="AB9" i="104"/>
  <c r="AB22" i="104" s="1"/>
  <c r="AC9" i="104"/>
  <c r="N17" i="104"/>
  <c r="O17" i="104"/>
  <c r="P17" i="104"/>
  <c r="P30" i="104" s="1"/>
  <c r="Q17" i="104"/>
  <c r="R17" i="104"/>
  <c r="S17" i="104"/>
  <c r="T17" i="104"/>
  <c r="T30" i="104" s="1"/>
  <c r="U17" i="104"/>
  <c r="V17" i="104"/>
  <c r="W17" i="104"/>
  <c r="X17" i="104"/>
  <c r="X30" i="104" s="1"/>
  <c r="Y17" i="104"/>
  <c r="Z17" i="104"/>
  <c r="AA17" i="104"/>
  <c r="AB17" i="104"/>
  <c r="AB30" i="104" s="1"/>
  <c r="AC17" i="104"/>
  <c r="AD17" i="104"/>
  <c r="AE17" i="104"/>
  <c r="AF17" i="104"/>
  <c r="AG17" i="104"/>
  <c r="AH17" i="104"/>
  <c r="AI17" i="104"/>
  <c r="AJ17" i="104"/>
  <c r="AK17" i="104"/>
  <c r="AL17" i="104"/>
  <c r="AM17" i="104"/>
  <c r="AN17" i="104"/>
  <c r="AO17" i="104"/>
  <c r="E19" i="104"/>
  <c r="F19" i="104"/>
  <c r="G19" i="104"/>
  <c r="H19" i="104"/>
  <c r="I19" i="104"/>
  <c r="J19" i="104"/>
  <c r="K19" i="104"/>
  <c r="L19" i="104"/>
  <c r="M19" i="104"/>
  <c r="N19" i="104"/>
  <c r="O19" i="104"/>
  <c r="P19" i="104"/>
  <c r="Q19" i="104"/>
  <c r="R19" i="104"/>
  <c r="S19" i="104"/>
  <c r="T19" i="104"/>
  <c r="U19" i="104"/>
  <c r="V19" i="104"/>
  <c r="W19" i="104"/>
  <c r="X19" i="104"/>
  <c r="Y19" i="104"/>
  <c r="Z19" i="104"/>
  <c r="AA19" i="104"/>
  <c r="AB19" i="104"/>
  <c r="AC19" i="104"/>
  <c r="AD19" i="104"/>
  <c r="AE19" i="104"/>
  <c r="AF19" i="104"/>
  <c r="AG19" i="104"/>
  <c r="AH19" i="104"/>
  <c r="AI19" i="104"/>
  <c r="AJ19" i="104"/>
  <c r="AK19" i="104"/>
  <c r="AL19" i="104"/>
  <c r="AM19" i="104"/>
  <c r="AN19" i="104"/>
  <c r="AO19" i="104"/>
  <c r="B20" i="104"/>
  <c r="C20" i="104"/>
  <c r="E20" i="104"/>
  <c r="F20" i="104"/>
  <c r="G20" i="104"/>
  <c r="H20" i="104"/>
  <c r="I20" i="104"/>
  <c r="J20" i="104"/>
  <c r="K20" i="104"/>
  <c r="L20" i="104"/>
  <c r="M20" i="104"/>
  <c r="N20" i="104"/>
  <c r="O20" i="104"/>
  <c r="P20" i="104"/>
  <c r="Q20" i="104"/>
  <c r="R20" i="104"/>
  <c r="S20" i="104"/>
  <c r="T20" i="104"/>
  <c r="U20" i="104"/>
  <c r="V20" i="104"/>
  <c r="W20" i="104"/>
  <c r="X20" i="104"/>
  <c r="Y20" i="104"/>
  <c r="Z20" i="104"/>
  <c r="AA20" i="104"/>
  <c r="AB20" i="104"/>
  <c r="AC20" i="104"/>
  <c r="AD20" i="104"/>
  <c r="AE20" i="104"/>
  <c r="AF20" i="104"/>
  <c r="AG20" i="104"/>
  <c r="AH20" i="104"/>
  <c r="AI20" i="104"/>
  <c r="AJ20" i="104"/>
  <c r="AK20" i="104"/>
  <c r="AL20" i="104"/>
  <c r="AM20" i="104"/>
  <c r="AN20" i="104"/>
  <c r="AO20" i="104"/>
  <c r="B21" i="104"/>
  <c r="C21" i="104"/>
  <c r="E21" i="104"/>
  <c r="F21" i="104"/>
  <c r="G21" i="104"/>
  <c r="H21" i="104"/>
  <c r="I21" i="104"/>
  <c r="J21" i="104"/>
  <c r="K21" i="104"/>
  <c r="L21" i="104"/>
  <c r="M21" i="104"/>
  <c r="N21" i="104"/>
  <c r="O21" i="104"/>
  <c r="P21" i="104"/>
  <c r="Q21" i="104"/>
  <c r="R21" i="104"/>
  <c r="S21" i="104"/>
  <c r="T21" i="104"/>
  <c r="U21" i="104"/>
  <c r="V21" i="104"/>
  <c r="W21" i="104"/>
  <c r="X21" i="104"/>
  <c r="Y21" i="104"/>
  <c r="Z21" i="104"/>
  <c r="AA21" i="104"/>
  <c r="AB21" i="104"/>
  <c r="AC21" i="104"/>
  <c r="AD21" i="104"/>
  <c r="AE21" i="104"/>
  <c r="AF21" i="104"/>
  <c r="AG21" i="104"/>
  <c r="AH21" i="104"/>
  <c r="AI21" i="104"/>
  <c r="AJ21" i="104"/>
  <c r="AK21" i="104"/>
  <c r="AL21" i="104"/>
  <c r="AM21" i="104"/>
  <c r="AN21" i="104"/>
  <c r="AO21" i="104"/>
  <c r="B22" i="104"/>
  <c r="C22" i="104"/>
  <c r="E22" i="104"/>
  <c r="F22" i="104"/>
  <c r="G22" i="104"/>
  <c r="H22" i="104"/>
  <c r="I22" i="104"/>
  <c r="J22" i="104"/>
  <c r="K22" i="104"/>
  <c r="L22" i="104"/>
  <c r="M22" i="104"/>
  <c r="N22" i="104"/>
  <c r="O22" i="104"/>
  <c r="P22" i="104"/>
  <c r="Q22" i="104"/>
  <c r="R22" i="104"/>
  <c r="S22" i="104"/>
  <c r="T22" i="104"/>
  <c r="U22" i="104"/>
  <c r="V22" i="104"/>
  <c r="W22" i="104"/>
  <c r="Y22" i="104"/>
  <c r="Z22" i="104"/>
  <c r="AA22" i="104"/>
  <c r="AC22" i="104"/>
  <c r="AD22" i="104"/>
  <c r="AE22" i="104"/>
  <c r="AF22" i="104"/>
  <c r="AG22" i="104"/>
  <c r="AH22" i="104"/>
  <c r="AI22" i="104"/>
  <c r="AJ22" i="104"/>
  <c r="AK22" i="104"/>
  <c r="AL22" i="104"/>
  <c r="AM22" i="104"/>
  <c r="AN22" i="104"/>
  <c r="AO22" i="104"/>
  <c r="B23" i="104"/>
  <c r="C23" i="104"/>
  <c r="E23" i="104"/>
  <c r="F23" i="104"/>
  <c r="G23" i="104"/>
  <c r="H23" i="104"/>
  <c r="I23" i="104"/>
  <c r="J23" i="104"/>
  <c r="K23" i="104"/>
  <c r="L23" i="104"/>
  <c r="M23" i="104"/>
  <c r="N23" i="104"/>
  <c r="O23" i="104"/>
  <c r="P23" i="104"/>
  <c r="Q23" i="104"/>
  <c r="R23" i="104"/>
  <c r="S23" i="104"/>
  <c r="T23" i="104"/>
  <c r="U23" i="104"/>
  <c r="V23" i="104"/>
  <c r="W23" i="104"/>
  <c r="X23" i="104"/>
  <c r="Y23" i="104"/>
  <c r="Z23" i="104"/>
  <c r="AA23" i="104"/>
  <c r="AB23" i="104"/>
  <c r="AC23" i="104"/>
  <c r="AD23" i="104"/>
  <c r="AE23" i="104"/>
  <c r="AF23" i="104"/>
  <c r="AG23" i="104"/>
  <c r="AH23" i="104"/>
  <c r="AI23" i="104"/>
  <c r="AJ23" i="104"/>
  <c r="AK23" i="104"/>
  <c r="AL23" i="104"/>
  <c r="AM23" i="104"/>
  <c r="AN23" i="104"/>
  <c r="AO23" i="104"/>
  <c r="B24" i="104"/>
  <c r="C24" i="104"/>
  <c r="E24" i="104"/>
  <c r="F24" i="104"/>
  <c r="G24" i="104"/>
  <c r="H24" i="104"/>
  <c r="I24" i="104"/>
  <c r="J24" i="104"/>
  <c r="K24" i="104"/>
  <c r="L24" i="104"/>
  <c r="M24" i="104"/>
  <c r="N24" i="104"/>
  <c r="O24" i="104"/>
  <c r="P24" i="104"/>
  <c r="Q24" i="104"/>
  <c r="R24" i="104"/>
  <c r="S24" i="104"/>
  <c r="T24" i="104"/>
  <c r="U24" i="104"/>
  <c r="V24" i="104"/>
  <c r="W24" i="104"/>
  <c r="X24" i="104"/>
  <c r="Y24" i="104"/>
  <c r="Z24" i="104"/>
  <c r="AA24" i="104"/>
  <c r="AB24" i="104"/>
  <c r="AC24" i="104"/>
  <c r="AD24" i="104"/>
  <c r="AE24" i="104"/>
  <c r="AF24" i="104"/>
  <c r="AG24" i="104"/>
  <c r="AH24" i="104"/>
  <c r="AI24" i="104"/>
  <c r="AJ24" i="104"/>
  <c r="AK24" i="104"/>
  <c r="AL24" i="104"/>
  <c r="AM24" i="104"/>
  <c r="AN24" i="104"/>
  <c r="AO24" i="104"/>
  <c r="B25" i="104"/>
  <c r="C25" i="104"/>
  <c r="E25" i="104"/>
  <c r="F25" i="104"/>
  <c r="G25" i="104"/>
  <c r="H25" i="104"/>
  <c r="I25" i="104"/>
  <c r="J25" i="104"/>
  <c r="K25" i="104"/>
  <c r="L25" i="104"/>
  <c r="M25" i="104"/>
  <c r="N25" i="104"/>
  <c r="O25" i="104"/>
  <c r="P25" i="104"/>
  <c r="Q25" i="104"/>
  <c r="R25" i="104"/>
  <c r="S25" i="104"/>
  <c r="T25" i="104"/>
  <c r="U25" i="104"/>
  <c r="V25" i="104"/>
  <c r="W25" i="104"/>
  <c r="X25" i="104"/>
  <c r="Y25" i="104"/>
  <c r="Z25" i="104"/>
  <c r="AA25" i="104"/>
  <c r="AB25" i="104"/>
  <c r="AC25" i="104"/>
  <c r="AD25" i="104"/>
  <c r="AE25" i="104"/>
  <c r="AF25" i="104"/>
  <c r="AG25" i="104"/>
  <c r="AH25" i="104"/>
  <c r="AI25" i="104"/>
  <c r="AJ25" i="104"/>
  <c r="AK25" i="104"/>
  <c r="AL25" i="104"/>
  <c r="AM25" i="104"/>
  <c r="AN25" i="104"/>
  <c r="AO25" i="104"/>
  <c r="B26" i="104"/>
  <c r="C26" i="104"/>
  <c r="E26" i="104"/>
  <c r="F26" i="104"/>
  <c r="G26" i="104"/>
  <c r="H26" i="104"/>
  <c r="I26" i="104"/>
  <c r="J26" i="104"/>
  <c r="K26" i="104"/>
  <c r="L26" i="104"/>
  <c r="M26" i="104"/>
  <c r="N26" i="104"/>
  <c r="O26" i="104"/>
  <c r="P26" i="104"/>
  <c r="Q26" i="104"/>
  <c r="R26" i="104"/>
  <c r="S26" i="104"/>
  <c r="T26" i="104"/>
  <c r="U26" i="104"/>
  <c r="V26" i="104"/>
  <c r="W26" i="104"/>
  <c r="X26" i="104"/>
  <c r="Y26" i="104"/>
  <c r="Z26" i="104"/>
  <c r="AA26" i="104"/>
  <c r="AB26" i="104"/>
  <c r="AC26" i="104"/>
  <c r="AD26" i="104"/>
  <c r="AE26" i="104"/>
  <c r="AF26" i="104"/>
  <c r="AG26" i="104"/>
  <c r="AH26" i="104"/>
  <c r="AI26" i="104"/>
  <c r="AJ26" i="104"/>
  <c r="AK26" i="104"/>
  <c r="AL26" i="104"/>
  <c r="AM26" i="104"/>
  <c r="AN26" i="104"/>
  <c r="AO26" i="104"/>
  <c r="B27" i="104"/>
  <c r="C27" i="104"/>
  <c r="E27" i="104"/>
  <c r="F27" i="104"/>
  <c r="G27" i="104"/>
  <c r="H27" i="104"/>
  <c r="I27" i="104"/>
  <c r="J27" i="104"/>
  <c r="K27" i="104"/>
  <c r="L27" i="104"/>
  <c r="M27" i="104"/>
  <c r="N27" i="104"/>
  <c r="O27" i="104"/>
  <c r="P27" i="104"/>
  <c r="Q27" i="104"/>
  <c r="R27" i="104"/>
  <c r="S27" i="104"/>
  <c r="T27" i="104"/>
  <c r="U27" i="104"/>
  <c r="V27" i="104"/>
  <c r="W27" i="104"/>
  <c r="X27" i="104"/>
  <c r="Y27" i="104"/>
  <c r="Z27" i="104"/>
  <c r="AA27" i="104"/>
  <c r="AB27" i="104"/>
  <c r="AC27" i="104"/>
  <c r="AD27" i="104"/>
  <c r="AE27" i="104"/>
  <c r="AF27" i="104"/>
  <c r="AG27" i="104"/>
  <c r="AH27" i="104"/>
  <c r="AI27" i="104"/>
  <c r="AJ27" i="104"/>
  <c r="AK27" i="104"/>
  <c r="AL27" i="104"/>
  <c r="AM27" i="104"/>
  <c r="AN27" i="104"/>
  <c r="AO27" i="104"/>
  <c r="B28" i="104"/>
  <c r="C28" i="104"/>
  <c r="E28" i="104"/>
  <c r="F28" i="104"/>
  <c r="G28" i="104"/>
  <c r="H28" i="104"/>
  <c r="I28" i="104"/>
  <c r="J28" i="104"/>
  <c r="K28" i="104"/>
  <c r="L28" i="104"/>
  <c r="M28" i="104"/>
  <c r="N28" i="104"/>
  <c r="O28" i="104"/>
  <c r="P28" i="104"/>
  <c r="Q28" i="104"/>
  <c r="R28" i="104"/>
  <c r="S28" i="104"/>
  <c r="T28" i="104"/>
  <c r="U28" i="104"/>
  <c r="V28" i="104"/>
  <c r="W28" i="104"/>
  <c r="X28" i="104"/>
  <c r="Y28" i="104"/>
  <c r="Z28" i="104"/>
  <c r="AA28" i="104"/>
  <c r="AB28" i="104"/>
  <c r="AC28" i="104"/>
  <c r="AD28" i="104"/>
  <c r="AE28" i="104"/>
  <c r="AF28" i="104"/>
  <c r="AG28" i="104"/>
  <c r="AH28" i="104"/>
  <c r="AI28" i="104"/>
  <c r="AJ28" i="104"/>
  <c r="AK28" i="104"/>
  <c r="AL28" i="104"/>
  <c r="AM28" i="104"/>
  <c r="AN28" i="104"/>
  <c r="AO28" i="104"/>
  <c r="B29" i="104"/>
  <c r="C29" i="104"/>
  <c r="E29" i="104"/>
  <c r="F29" i="104"/>
  <c r="G29" i="104"/>
  <c r="H29" i="104"/>
  <c r="I29" i="104"/>
  <c r="J29" i="104"/>
  <c r="K29" i="104"/>
  <c r="L29" i="104"/>
  <c r="M29" i="104"/>
  <c r="N29" i="104"/>
  <c r="O29" i="104"/>
  <c r="P29" i="104"/>
  <c r="Q29" i="104"/>
  <c r="R29" i="104"/>
  <c r="S29" i="104"/>
  <c r="T29" i="104"/>
  <c r="U29" i="104"/>
  <c r="V29" i="104"/>
  <c r="W29" i="104"/>
  <c r="X29" i="104"/>
  <c r="Y29" i="104"/>
  <c r="Z29" i="104"/>
  <c r="AA29" i="104"/>
  <c r="AB29" i="104"/>
  <c r="AC29" i="104"/>
  <c r="AD29" i="104"/>
  <c r="AE29" i="104"/>
  <c r="AF29" i="104"/>
  <c r="AG29" i="104"/>
  <c r="AH29" i="104"/>
  <c r="AI29" i="104"/>
  <c r="AJ29" i="104"/>
  <c r="AK29" i="104"/>
  <c r="AL29" i="104"/>
  <c r="AM29" i="104"/>
  <c r="AN29" i="104"/>
  <c r="AO29" i="104"/>
  <c r="B30" i="104"/>
  <c r="C30" i="104"/>
  <c r="E30" i="104"/>
  <c r="F30" i="104"/>
  <c r="G30" i="104"/>
  <c r="H30" i="104"/>
  <c r="I30" i="104"/>
  <c r="J30" i="104"/>
  <c r="K30" i="104"/>
  <c r="L30" i="104"/>
  <c r="M30" i="104"/>
  <c r="N30" i="104"/>
  <c r="O30" i="104"/>
  <c r="Q30" i="104"/>
  <c r="R30" i="104"/>
  <c r="S30" i="104"/>
  <c r="U30" i="104"/>
  <c r="V30" i="104"/>
  <c r="W30" i="104"/>
  <c r="Y30" i="104"/>
  <c r="Z30" i="104"/>
  <c r="AA30" i="104"/>
  <c r="AC30" i="104"/>
  <c r="AD30" i="104"/>
  <c r="AE30" i="104"/>
  <c r="AF30" i="104"/>
  <c r="AG30" i="104"/>
  <c r="AH30" i="104"/>
  <c r="AI30" i="104"/>
  <c r="AJ30" i="104"/>
  <c r="AK30" i="104"/>
  <c r="AL30" i="104"/>
  <c r="AM30" i="104"/>
  <c r="AN30" i="104"/>
  <c r="AO30" i="104"/>
  <c r="J9" i="131" l="1"/>
  <c r="M9" i="131"/>
  <c r="N10" i="131" s="1"/>
  <c r="N20" i="105"/>
  <c r="N24" i="105"/>
  <c r="N19" i="105"/>
  <c r="N23" i="105"/>
  <c r="N27" i="105"/>
  <c r="X5" i="105"/>
  <c r="N22" i="105"/>
  <c r="N26" i="105"/>
  <c r="W23" i="105"/>
  <c r="S32" i="106"/>
  <c r="X15" i="106"/>
  <c r="X32" i="106" s="1"/>
  <c r="W34" i="108"/>
  <c r="W38" i="108"/>
  <c r="W42" i="108"/>
  <c r="W46" i="108"/>
  <c r="W50" i="108"/>
  <c r="W33" i="108"/>
  <c r="W37" i="108"/>
  <c r="W41" i="108"/>
  <c r="W45" i="108"/>
  <c r="W49" i="108"/>
  <c r="W32" i="108"/>
  <c r="V15" i="111"/>
  <c r="L32" i="111"/>
  <c r="D25" i="111"/>
  <c r="S26" i="111"/>
  <c r="D29" i="111"/>
  <c r="S30" i="111"/>
  <c r="D34" i="111"/>
  <c r="S35" i="111"/>
  <c r="X5" i="111"/>
  <c r="D24" i="111"/>
  <c r="S25" i="111"/>
  <c r="D28" i="111"/>
  <c r="S29" i="111"/>
  <c r="D33" i="111"/>
  <c r="S34" i="111"/>
  <c r="D37" i="111"/>
  <c r="D22" i="111"/>
  <c r="S24" i="111"/>
  <c r="D27" i="111"/>
  <c r="S28" i="111"/>
  <c r="D31" i="111"/>
  <c r="D32" i="111"/>
  <c r="S33" i="111"/>
  <c r="D36" i="111"/>
  <c r="S37" i="111"/>
  <c r="W19" i="105"/>
  <c r="X24" i="105"/>
  <c r="N25" i="105"/>
  <c r="M19" i="105"/>
  <c r="M23" i="105"/>
  <c r="M27" i="105"/>
  <c r="W5" i="105"/>
  <c r="W27" i="105" s="1"/>
  <c r="M22" i="105"/>
  <c r="M26" i="105"/>
  <c r="M21" i="105"/>
  <c r="M25" i="105"/>
  <c r="X28" i="111"/>
  <c r="C28" i="111"/>
  <c r="C5" i="111"/>
  <c r="W11" i="111"/>
  <c r="X25" i="111"/>
  <c r="W25" i="105"/>
  <c r="W21" i="105"/>
  <c r="L5" i="105"/>
  <c r="V6" i="105"/>
  <c r="X37" i="111"/>
  <c r="X33" i="111"/>
  <c r="X32" i="111"/>
  <c r="B22" i="111"/>
  <c r="Q24" i="111"/>
  <c r="B27" i="111"/>
  <c r="Q28" i="111"/>
  <c r="B31" i="111"/>
  <c r="B32" i="111"/>
  <c r="Q33" i="111"/>
  <c r="B36" i="111"/>
  <c r="Q37" i="111"/>
  <c r="B26" i="111"/>
  <c r="Q27" i="111"/>
  <c r="B30" i="111"/>
  <c r="Q32" i="111"/>
  <c r="B35" i="111"/>
  <c r="Q36" i="111"/>
  <c r="B25" i="111"/>
  <c r="Q26" i="111"/>
  <c r="B29" i="111"/>
  <c r="Q30" i="111"/>
  <c r="B34" i="111"/>
  <c r="Q35" i="111"/>
  <c r="V5" i="111"/>
  <c r="V29" i="111" s="1"/>
  <c r="W32" i="107"/>
  <c r="W27" i="107"/>
  <c r="I30" i="99"/>
  <c r="H30" i="99"/>
  <c r="G30" i="99"/>
  <c r="F30" i="99"/>
  <c r="E30" i="99"/>
  <c r="D30" i="99"/>
  <c r="C30" i="99"/>
  <c r="B30" i="99"/>
  <c r="AK29" i="99"/>
  <c r="AJ29" i="99"/>
  <c r="AI29" i="99"/>
  <c r="AH29" i="99"/>
  <c r="AG29" i="99"/>
  <c r="AF29" i="99"/>
  <c r="AE29" i="99"/>
  <c r="AD29" i="99"/>
  <c r="AC29" i="99"/>
  <c r="AB29" i="99"/>
  <c r="AA29" i="99"/>
  <c r="Z29" i="99"/>
  <c r="Y29" i="99"/>
  <c r="X29" i="99"/>
  <c r="W29" i="99"/>
  <c r="V29" i="99"/>
  <c r="U29" i="99"/>
  <c r="T29" i="99"/>
  <c r="S29" i="99"/>
  <c r="R29" i="99"/>
  <c r="Q29" i="99"/>
  <c r="P29" i="99"/>
  <c r="O29" i="99"/>
  <c r="N29" i="99"/>
  <c r="M29" i="99"/>
  <c r="L29" i="99"/>
  <c r="K29" i="99"/>
  <c r="I29" i="99"/>
  <c r="H29" i="99"/>
  <c r="G29" i="99"/>
  <c r="F29" i="99"/>
  <c r="E29" i="99"/>
  <c r="D29" i="99"/>
  <c r="C29" i="99"/>
  <c r="B29" i="99"/>
  <c r="AK28" i="99"/>
  <c r="AJ28" i="99"/>
  <c r="AI28" i="99"/>
  <c r="AH28" i="99"/>
  <c r="AG28" i="99"/>
  <c r="AF28" i="99"/>
  <c r="AE28" i="99"/>
  <c r="AD28" i="99"/>
  <c r="AC28" i="99"/>
  <c r="AB28" i="99"/>
  <c r="AA28" i="99"/>
  <c r="Z28" i="99"/>
  <c r="Y28" i="99"/>
  <c r="X28" i="99"/>
  <c r="W28" i="99"/>
  <c r="V28" i="99"/>
  <c r="U28" i="99"/>
  <c r="T28" i="99"/>
  <c r="S28" i="99"/>
  <c r="R28" i="99"/>
  <c r="Q28" i="99"/>
  <c r="P28" i="99"/>
  <c r="O28" i="99"/>
  <c r="N28" i="99"/>
  <c r="M28" i="99"/>
  <c r="L28" i="99"/>
  <c r="K28" i="99"/>
  <c r="I28" i="99"/>
  <c r="H28" i="99"/>
  <c r="G28" i="99"/>
  <c r="F28" i="99"/>
  <c r="E28" i="99"/>
  <c r="D28" i="99"/>
  <c r="C28" i="99"/>
  <c r="B28" i="99"/>
  <c r="AK27" i="99"/>
  <c r="AJ27" i="99"/>
  <c r="AI27" i="99"/>
  <c r="AH27" i="99"/>
  <c r="AG27" i="99"/>
  <c r="AF27" i="99"/>
  <c r="AE27" i="99"/>
  <c r="AD27" i="99"/>
  <c r="AC27" i="99"/>
  <c r="AB27" i="99"/>
  <c r="AA27" i="99"/>
  <c r="Z27" i="99"/>
  <c r="Y27" i="99"/>
  <c r="X27" i="99"/>
  <c r="W27" i="99"/>
  <c r="V27" i="99"/>
  <c r="U27" i="99"/>
  <c r="T27" i="99"/>
  <c r="S27" i="99"/>
  <c r="R27" i="99"/>
  <c r="Q27" i="99"/>
  <c r="P27" i="99"/>
  <c r="O27" i="99"/>
  <c r="N27" i="99"/>
  <c r="M27" i="99"/>
  <c r="L27" i="99"/>
  <c r="K27" i="99"/>
  <c r="I27" i="99"/>
  <c r="H27" i="99"/>
  <c r="G27" i="99"/>
  <c r="F27" i="99"/>
  <c r="E27" i="99"/>
  <c r="D27" i="99"/>
  <c r="C27" i="99"/>
  <c r="B27" i="99"/>
  <c r="AK26" i="99"/>
  <c r="AJ26" i="99"/>
  <c r="AI26" i="99"/>
  <c r="AH26" i="99"/>
  <c r="AG26" i="99"/>
  <c r="AF26" i="99"/>
  <c r="AE26" i="99"/>
  <c r="AD26" i="99"/>
  <c r="AC26" i="99"/>
  <c r="AB26" i="99"/>
  <c r="AA26" i="99"/>
  <c r="Z26" i="99"/>
  <c r="Y26" i="99"/>
  <c r="X26" i="99"/>
  <c r="W26" i="99"/>
  <c r="V26" i="99"/>
  <c r="U26" i="99"/>
  <c r="T26" i="99"/>
  <c r="S26" i="99"/>
  <c r="R26" i="99"/>
  <c r="Q26" i="99"/>
  <c r="P26" i="99"/>
  <c r="O26" i="99"/>
  <c r="N26" i="99"/>
  <c r="M26" i="99"/>
  <c r="L26" i="99"/>
  <c r="K26" i="99"/>
  <c r="I26" i="99"/>
  <c r="H26" i="99"/>
  <c r="G26" i="99"/>
  <c r="F26" i="99"/>
  <c r="E26" i="99"/>
  <c r="D26" i="99"/>
  <c r="C26" i="99"/>
  <c r="B26" i="99"/>
  <c r="AK25" i="99"/>
  <c r="AJ25" i="99"/>
  <c r="AI25" i="99"/>
  <c r="AH25" i="99"/>
  <c r="AG25" i="99"/>
  <c r="AF25" i="99"/>
  <c r="AE25" i="99"/>
  <c r="AD25" i="99"/>
  <c r="AC25" i="99"/>
  <c r="AB25" i="99"/>
  <c r="AA25" i="99"/>
  <c r="Z25" i="99"/>
  <c r="Y25" i="99"/>
  <c r="X25" i="99"/>
  <c r="W25" i="99"/>
  <c r="V25" i="99"/>
  <c r="U25" i="99"/>
  <c r="T25" i="99"/>
  <c r="S25" i="99"/>
  <c r="R25" i="99"/>
  <c r="Q25" i="99"/>
  <c r="P25" i="99"/>
  <c r="O25" i="99"/>
  <c r="N25" i="99"/>
  <c r="M25" i="99"/>
  <c r="L25" i="99"/>
  <c r="K25" i="99"/>
  <c r="I25" i="99"/>
  <c r="H25" i="99"/>
  <c r="G25" i="99"/>
  <c r="F25" i="99"/>
  <c r="E25" i="99"/>
  <c r="D25" i="99"/>
  <c r="C25" i="99"/>
  <c r="B25" i="99"/>
  <c r="AK24" i="99"/>
  <c r="AJ24" i="99"/>
  <c r="AI24" i="99"/>
  <c r="AH24" i="99"/>
  <c r="AG24" i="99"/>
  <c r="AF24" i="99"/>
  <c r="AE24" i="99"/>
  <c r="AD24" i="99"/>
  <c r="AC24" i="99"/>
  <c r="AB24" i="99"/>
  <c r="AA24" i="99"/>
  <c r="Z24" i="99"/>
  <c r="Y24" i="99"/>
  <c r="X24" i="99"/>
  <c r="W24" i="99"/>
  <c r="V24" i="99"/>
  <c r="U24" i="99"/>
  <c r="T24" i="99"/>
  <c r="S24" i="99"/>
  <c r="R24" i="99"/>
  <c r="Q24" i="99"/>
  <c r="P24" i="99"/>
  <c r="O24" i="99"/>
  <c r="N24" i="99"/>
  <c r="M24" i="99"/>
  <c r="L24" i="99"/>
  <c r="K24" i="99"/>
  <c r="I24" i="99"/>
  <c r="H24" i="99"/>
  <c r="G24" i="99"/>
  <c r="F24" i="99"/>
  <c r="E24" i="99"/>
  <c r="D24" i="99"/>
  <c r="C24" i="99"/>
  <c r="B24" i="99"/>
  <c r="AK23" i="99"/>
  <c r="AJ23" i="99"/>
  <c r="AI23" i="99"/>
  <c r="AH23" i="99"/>
  <c r="AG23" i="99"/>
  <c r="AF23" i="99"/>
  <c r="AE23" i="99"/>
  <c r="AD23" i="99"/>
  <c r="AC23" i="99"/>
  <c r="AB23" i="99"/>
  <c r="AA23" i="99"/>
  <c r="Z23" i="99"/>
  <c r="Y23" i="99"/>
  <c r="X23" i="99"/>
  <c r="W23" i="99"/>
  <c r="V23" i="99"/>
  <c r="U23" i="99"/>
  <c r="T23" i="99"/>
  <c r="S23" i="99"/>
  <c r="R23" i="99"/>
  <c r="Q23" i="99"/>
  <c r="P23" i="99"/>
  <c r="O23" i="99"/>
  <c r="N23" i="99"/>
  <c r="M23" i="99"/>
  <c r="L23" i="99"/>
  <c r="K23" i="99"/>
  <c r="I23" i="99"/>
  <c r="H23" i="99"/>
  <c r="G23" i="99"/>
  <c r="F23" i="99"/>
  <c r="E23" i="99"/>
  <c r="D23" i="99"/>
  <c r="C23" i="99"/>
  <c r="B23" i="99"/>
  <c r="AK22" i="99"/>
  <c r="AJ22" i="99"/>
  <c r="AI22" i="99"/>
  <c r="AH22" i="99"/>
  <c r="AG22" i="99"/>
  <c r="AF22" i="99"/>
  <c r="AE22" i="99"/>
  <c r="AD22" i="99"/>
  <c r="AC22" i="99"/>
  <c r="AB22" i="99"/>
  <c r="AA22" i="99"/>
  <c r="Z22" i="99"/>
  <c r="W22" i="99"/>
  <c r="Q22" i="99"/>
  <c r="P22" i="99"/>
  <c r="O22" i="99"/>
  <c r="N22" i="99"/>
  <c r="M22" i="99"/>
  <c r="L22" i="99"/>
  <c r="K22" i="99"/>
  <c r="I22" i="99"/>
  <c r="H22" i="99"/>
  <c r="G22" i="99"/>
  <c r="F22" i="99"/>
  <c r="E22" i="99"/>
  <c r="D22" i="99"/>
  <c r="C22" i="99"/>
  <c r="B22" i="99"/>
  <c r="AK21" i="99"/>
  <c r="AJ21" i="99"/>
  <c r="AI21" i="99"/>
  <c r="AH21" i="99"/>
  <c r="AG21" i="99"/>
  <c r="AF21" i="99"/>
  <c r="AE21" i="99"/>
  <c r="AD21" i="99"/>
  <c r="AC21" i="99"/>
  <c r="AB21" i="99"/>
  <c r="AA21" i="99"/>
  <c r="Z21" i="99"/>
  <c r="Y21" i="99"/>
  <c r="X21" i="99"/>
  <c r="W21" i="99"/>
  <c r="V21" i="99"/>
  <c r="U21" i="99"/>
  <c r="T21" i="99"/>
  <c r="S21" i="99"/>
  <c r="R21" i="99"/>
  <c r="Q21" i="99"/>
  <c r="P21" i="99"/>
  <c r="O21" i="99"/>
  <c r="N21" i="99"/>
  <c r="M21" i="99"/>
  <c r="L21" i="99"/>
  <c r="K21" i="99"/>
  <c r="I21" i="99"/>
  <c r="H21" i="99"/>
  <c r="G21" i="99"/>
  <c r="F21" i="99"/>
  <c r="E21" i="99"/>
  <c r="D21" i="99"/>
  <c r="C21" i="99"/>
  <c r="B21" i="99"/>
  <c r="AK20" i="99"/>
  <c r="AJ20" i="99"/>
  <c r="AI20" i="99"/>
  <c r="AH20" i="99"/>
  <c r="AG20" i="99"/>
  <c r="AF20" i="99"/>
  <c r="AE20" i="99"/>
  <c r="AD20" i="99"/>
  <c r="AC20" i="99"/>
  <c r="AB20" i="99"/>
  <c r="AA20" i="99"/>
  <c r="Z20" i="99"/>
  <c r="Y20" i="99"/>
  <c r="X20" i="99"/>
  <c r="W20" i="99"/>
  <c r="V20" i="99"/>
  <c r="U20" i="99"/>
  <c r="T20" i="99"/>
  <c r="S20" i="99"/>
  <c r="R20" i="99"/>
  <c r="Q20" i="99"/>
  <c r="P20" i="99"/>
  <c r="O20" i="99"/>
  <c r="N20" i="99"/>
  <c r="M20" i="99"/>
  <c r="L20" i="99"/>
  <c r="K20" i="99"/>
  <c r="I20" i="99"/>
  <c r="H20" i="99"/>
  <c r="G20" i="99"/>
  <c r="F20" i="99"/>
  <c r="E20" i="99"/>
  <c r="D20" i="99"/>
  <c r="C20" i="99"/>
  <c r="B20" i="99"/>
  <c r="AK19" i="99"/>
  <c r="AJ19" i="99"/>
  <c r="AI19" i="99"/>
  <c r="AH19" i="99"/>
  <c r="AG19" i="99"/>
  <c r="AF19" i="99"/>
  <c r="AE19" i="99"/>
  <c r="AD19" i="99"/>
  <c r="AC19" i="99"/>
  <c r="AB19" i="99"/>
  <c r="AA19" i="99"/>
  <c r="Z19" i="99"/>
  <c r="Y19" i="99"/>
  <c r="X19" i="99"/>
  <c r="W19" i="99"/>
  <c r="V19" i="99"/>
  <c r="U19" i="99"/>
  <c r="T19" i="99"/>
  <c r="S19" i="99"/>
  <c r="R19" i="99"/>
  <c r="Q19" i="99"/>
  <c r="P19" i="99"/>
  <c r="O19" i="99"/>
  <c r="N19" i="99"/>
  <c r="M19" i="99"/>
  <c r="L19" i="99"/>
  <c r="K19" i="99"/>
  <c r="I19" i="99"/>
  <c r="H19" i="99"/>
  <c r="G19" i="99"/>
  <c r="F19" i="99"/>
  <c r="E19" i="99"/>
  <c r="D19" i="99"/>
  <c r="C19" i="99"/>
  <c r="B19" i="99"/>
  <c r="AK17" i="99"/>
  <c r="AK30" i="99" s="1"/>
  <c r="AJ17" i="99"/>
  <c r="AJ30" i="99" s="1"/>
  <c r="AI17" i="99"/>
  <c r="AI30" i="99" s="1"/>
  <c r="AH17" i="99"/>
  <c r="AH30" i="99" s="1"/>
  <c r="AG17" i="99"/>
  <c r="AG30" i="99" s="1"/>
  <c r="AF17" i="99"/>
  <c r="AF30" i="99" s="1"/>
  <c r="AE17" i="99"/>
  <c r="AE30" i="99" s="1"/>
  <c r="AD17" i="99"/>
  <c r="AD30" i="99" s="1"/>
  <c r="AC17" i="99"/>
  <c r="AC30" i="99" s="1"/>
  <c r="AB17" i="99"/>
  <c r="AB30" i="99" s="1"/>
  <c r="AA17" i="99"/>
  <c r="AA30" i="99" s="1"/>
  <c r="Z17" i="99"/>
  <c r="Z30" i="99" s="1"/>
  <c r="Y17" i="99"/>
  <c r="Y30" i="99" s="1"/>
  <c r="X17" i="99"/>
  <c r="X30" i="99" s="1"/>
  <c r="W17" i="99"/>
  <c r="W30" i="99" s="1"/>
  <c r="V17" i="99"/>
  <c r="V30" i="99" s="1"/>
  <c r="U17" i="99"/>
  <c r="U30" i="99" s="1"/>
  <c r="T17" i="99"/>
  <c r="T30" i="99" s="1"/>
  <c r="S17" i="99"/>
  <c r="S30" i="99" s="1"/>
  <c r="R17" i="99"/>
  <c r="R30" i="99" s="1"/>
  <c r="Q17" i="99"/>
  <c r="Q30" i="99" s="1"/>
  <c r="P17" i="99"/>
  <c r="P30" i="99" s="1"/>
  <c r="O17" i="99"/>
  <c r="O30" i="99" s="1"/>
  <c r="N17" i="99"/>
  <c r="N30" i="99" s="1"/>
  <c r="M17" i="99"/>
  <c r="M30" i="99" s="1"/>
  <c r="L17" i="99"/>
  <c r="L30" i="99" s="1"/>
  <c r="K17" i="99"/>
  <c r="K30" i="99" s="1"/>
  <c r="Y9" i="99"/>
  <c r="Y22" i="99" s="1"/>
  <c r="X9" i="99"/>
  <c r="X22" i="99" s="1"/>
  <c r="W9" i="99"/>
  <c r="V9" i="99"/>
  <c r="V22" i="99" s="1"/>
  <c r="U9" i="99"/>
  <c r="U22" i="99" s="1"/>
  <c r="T9" i="99"/>
  <c r="T22" i="99" s="1"/>
  <c r="S9" i="99"/>
  <c r="S22" i="99" s="1"/>
  <c r="R9" i="99"/>
  <c r="R22" i="99" s="1"/>
  <c r="J6" i="99"/>
  <c r="J27" i="99" s="1"/>
  <c r="K10" i="131" l="1"/>
  <c r="V35" i="111"/>
  <c r="V32" i="111"/>
  <c r="V27" i="111"/>
  <c r="X21" i="105"/>
  <c r="X25" i="105"/>
  <c r="X23" i="105"/>
  <c r="X19" i="105"/>
  <c r="X27" i="105"/>
  <c r="V5" i="105"/>
  <c r="L22" i="105"/>
  <c r="L26" i="105"/>
  <c r="L21" i="105"/>
  <c r="L25" i="105"/>
  <c r="L20" i="105"/>
  <c r="L24" i="105"/>
  <c r="L23" i="105"/>
  <c r="L19" i="105"/>
  <c r="L27" i="105"/>
  <c r="X26" i="105"/>
  <c r="X29" i="111"/>
  <c r="X34" i="111"/>
  <c r="X24" i="111"/>
  <c r="X22" i="111"/>
  <c r="X27" i="111"/>
  <c r="X36" i="111"/>
  <c r="X30" i="111"/>
  <c r="X26" i="111"/>
  <c r="X31" i="111"/>
  <c r="X35" i="111"/>
  <c r="X20" i="105"/>
  <c r="V22" i="111"/>
  <c r="V36" i="111"/>
  <c r="V26" i="111"/>
  <c r="V30" i="111"/>
  <c r="V31" i="111"/>
  <c r="V25" i="111"/>
  <c r="V34" i="111"/>
  <c r="V24" i="111"/>
  <c r="V33" i="111"/>
  <c r="V37" i="111"/>
  <c r="V19" i="105"/>
  <c r="X22" i="105"/>
  <c r="W5" i="111"/>
  <c r="C24" i="111"/>
  <c r="R25" i="111"/>
  <c r="R29" i="111"/>
  <c r="C33" i="111"/>
  <c r="R34" i="111"/>
  <c r="C37" i="111"/>
  <c r="C22" i="111"/>
  <c r="R24" i="111"/>
  <c r="C27" i="111"/>
  <c r="R28" i="111"/>
  <c r="C31" i="111"/>
  <c r="C32" i="111"/>
  <c r="R33" i="111"/>
  <c r="C36" i="111"/>
  <c r="R37" i="111"/>
  <c r="C26" i="111"/>
  <c r="R27" i="111"/>
  <c r="C30" i="111"/>
  <c r="R32" i="111"/>
  <c r="C35" i="111"/>
  <c r="R36" i="111"/>
  <c r="C25" i="111"/>
  <c r="R26" i="111"/>
  <c r="C34" i="111"/>
  <c r="R35" i="111"/>
  <c r="C29" i="111"/>
  <c r="R30" i="111"/>
  <c r="W20" i="105"/>
  <c r="W24" i="105"/>
  <c r="W22" i="105"/>
  <c r="W26" i="105"/>
  <c r="V28" i="111"/>
  <c r="J22" i="99"/>
  <c r="J26" i="99"/>
  <c r="J21" i="99"/>
  <c r="J17" i="99"/>
  <c r="J30" i="99" s="1"/>
  <c r="J20" i="99"/>
  <c r="J24" i="99"/>
  <c r="J28" i="99"/>
  <c r="J25" i="99"/>
  <c r="J29" i="99"/>
  <c r="J19" i="99"/>
  <c r="J23" i="99"/>
  <c r="M10" i="131" l="1"/>
  <c r="K11" i="131" s="1"/>
  <c r="N11" i="131"/>
  <c r="J10" i="131"/>
  <c r="W33" i="111"/>
  <c r="W37" i="111"/>
  <c r="W22" i="111"/>
  <c r="W27" i="111"/>
  <c r="W26" i="111"/>
  <c r="W31" i="111"/>
  <c r="W35" i="111"/>
  <c r="W29" i="111"/>
  <c r="W25" i="111"/>
  <c r="W34" i="111"/>
  <c r="W24" i="111"/>
  <c r="W30" i="111"/>
  <c r="W32" i="111"/>
  <c r="W36" i="111"/>
  <c r="W28" i="111"/>
  <c r="V23" i="105"/>
  <c r="V27" i="105"/>
  <c r="V21" i="105"/>
  <c r="V25" i="105"/>
  <c r="V22" i="105"/>
  <c r="V24" i="105"/>
  <c r="V26" i="105"/>
  <c r="V20" i="105"/>
  <c r="M11" i="131" l="1"/>
  <c r="K12" i="131" s="1"/>
  <c r="J11" i="131"/>
  <c r="N12" i="131" l="1"/>
  <c r="J12" i="131"/>
  <c r="M12" i="131"/>
  <c r="N13" i="131" s="1"/>
  <c r="K13" i="131" l="1"/>
  <c r="J13" i="131" l="1"/>
  <c r="M13" i="131"/>
  <c r="N14" i="131" s="1"/>
  <c r="K14" i="131"/>
  <c r="M14" i="131" l="1"/>
  <c r="N15" i="131" s="1"/>
  <c r="J14" i="131"/>
  <c r="K15" i="131" l="1"/>
  <c r="M15" i="131"/>
  <c r="K16" i="131" s="1"/>
  <c r="J15" i="131"/>
  <c r="N16" i="131" l="1"/>
  <c r="J16" i="131"/>
  <c r="M16" i="131"/>
  <c r="K17" i="131" s="1"/>
  <c r="N17" i="131" l="1"/>
  <c r="J17" i="131"/>
  <c r="M17" i="131"/>
  <c r="N18" i="131" s="1"/>
  <c r="K18" i="131" l="1"/>
  <c r="M18" i="131" l="1"/>
  <c r="N19" i="131" s="1"/>
  <c r="J18" i="131"/>
  <c r="K19" i="131" l="1"/>
  <c r="M19" i="131" l="1"/>
  <c r="N20" i="131" s="1"/>
  <c r="J19" i="131"/>
  <c r="K20" i="131" l="1"/>
  <c r="J20" i="131" l="1"/>
  <c r="M20" i="131"/>
  <c r="N21" i="131" s="1"/>
  <c r="K21" i="131" l="1"/>
  <c r="J21" i="131" l="1"/>
  <c r="M21" i="131"/>
  <c r="N22" i="131" s="1"/>
  <c r="K22" i="131"/>
  <c r="M22" i="131" l="1"/>
  <c r="N23" i="131"/>
  <c r="J22" i="131"/>
  <c r="K23" i="131"/>
  <c r="M23" i="131" l="1"/>
  <c r="N24" i="131" s="1"/>
  <c r="J23" i="131"/>
  <c r="K24" i="131" l="1"/>
  <c r="J24" i="131" l="1"/>
  <c r="M24" i="131"/>
  <c r="N25" i="131" s="1"/>
  <c r="K25" i="131" l="1"/>
  <c r="J25" i="131" l="1"/>
  <c r="M25" i="131"/>
  <c r="N26" i="131" s="1"/>
  <c r="K26" i="131"/>
  <c r="M26" i="131" l="1"/>
  <c r="N27" i="131" s="1"/>
  <c r="J26" i="131"/>
  <c r="K27" i="131"/>
  <c r="M27" i="131" l="1"/>
  <c r="N28" i="131" s="1"/>
  <c r="J27" i="131"/>
  <c r="K28" i="131" l="1"/>
  <c r="J28" i="131" l="1"/>
  <c r="M28" i="131"/>
  <c r="N29" i="131" s="1"/>
  <c r="K29" i="131" l="1"/>
  <c r="J29" i="131" l="1"/>
  <c r="M29" i="131"/>
  <c r="N30" i="131" s="1"/>
  <c r="K30" i="131"/>
  <c r="M30" i="131" l="1"/>
  <c r="N31" i="131" s="1"/>
  <c r="J30" i="131"/>
  <c r="K31" i="131" l="1"/>
  <c r="M31" i="131" l="1"/>
  <c r="N32" i="131"/>
  <c r="J31" i="131"/>
  <c r="K32" i="131"/>
  <c r="J32" i="131" l="1"/>
  <c r="M32" i="131"/>
  <c r="K33" i="131" s="1"/>
  <c r="J33" i="131" l="1"/>
  <c r="M33" i="131"/>
  <c r="N34" i="131" s="1"/>
  <c r="N33" i="131"/>
  <c r="K34" i="131" l="1"/>
  <c r="M34" i="131" l="1"/>
  <c r="N35" i="131"/>
  <c r="J34" i="131"/>
  <c r="K35" i="131"/>
  <c r="M35" i="131" l="1"/>
  <c r="N36" i="131" s="1"/>
  <c r="J35" i="131"/>
  <c r="K36" i="131"/>
  <c r="J36" i="131" l="1"/>
  <c r="M36" i="131"/>
  <c r="N37" i="131" s="1"/>
  <c r="S5" i="131" s="1"/>
  <c r="K37" i="131" l="1"/>
  <c r="N45" i="131" l="1"/>
  <c r="J37" i="131"/>
  <c r="N41" i="131" s="1"/>
  <c r="N44" i="131"/>
  <c r="N40" i="131"/>
  <c r="N43" i="131"/>
  <c r="M37" i="131"/>
  <c r="N38" i="131" s="1"/>
  <c r="N39" i="131"/>
  <c r="N42" i="131"/>
</calcChain>
</file>

<file path=xl/sharedStrings.xml><?xml version="1.0" encoding="utf-8"?>
<sst xmlns="http://schemas.openxmlformats.org/spreadsheetml/2006/main" count="2637" uniqueCount="226">
  <si>
    <t>รวม</t>
  </si>
  <si>
    <t>ชาย</t>
  </si>
  <si>
    <t>หญิง</t>
  </si>
  <si>
    <t>อาชีพ</t>
  </si>
  <si>
    <t>อุตสาหกรรม</t>
  </si>
  <si>
    <t>สถานภาพการทำงาน</t>
  </si>
  <si>
    <t>ระดับการศึกษาที่สำเร็จ</t>
  </si>
  <si>
    <t xml:space="preserve"> - </t>
  </si>
  <si>
    <t>-</t>
  </si>
  <si>
    <t>สถานภาพแรงงาน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</si>
  <si>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</si>
  <si>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</si>
  <si>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</si>
  <si>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</si>
  <si>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</si>
  <si>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</si>
  <si>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</si>
  <si>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</si>
  <si>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</si>
  <si>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</si>
  <si>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</si>
  <si>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</si>
  <si>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15  ปีขึ้นไป จำแนกตามสถานภาพแรงงานและเพศ </t>
    </r>
  </si>
  <si>
    <t>-  0.0  น้อยกว่าร้อยละ 0.1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</si>
  <si>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</si>
  <si>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</si>
  <si>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</si>
  <si>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</si>
  <si>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</si>
  <si>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</si>
  <si>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</si>
  <si>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</si>
  <si>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</si>
  <si>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</si>
  <si>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</si>
  <si>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</si>
  <si>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</si>
  <si>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</si>
  <si>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</si>
  <si>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จำแนกตามระดับการศึกษาที่สำเร็จและเพศ  </t>
  </si>
  <si>
    <t>10. คนงานซึ่งมิได้จำแนกไว้ในหมวดอื่น</t>
  </si>
  <si>
    <t xml:space="preserve">    และการให้บริการ</t>
  </si>
  <si>
    <t xml:space="preserve">9. อาชีพขั้นพื้นฐานต่างๆ ในด้านการขาย </t>
  </si>
  <si>
    <t xml:space="preserve">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</si>
  <si>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</si>
  <si>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</si>
  <si>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</si>
  <si>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</si>
  <si>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</si>
  <si>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</si>
  <si>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</si>
  <si>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</si>
  <si>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</si>
  <si>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</si>
  <si>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และผู้จัดการ  </t>
  </si>
  <si>
    <t xml:space="preserve">1. ผู้บัญญัติกฎหมาย ข้าราชการระดับอาวุโส </t>
  </si>
  <si>
    <t xml:space="preserve">ตารางที่ 3  จำนวนและร้อยละของผู้มีงานทำ จำแนกตามอาชีพและเพศ </t>
  </si>
  <si>
    <t>22. ไม่ทราบ</t>
  </si>
  <si>
    <t>21. องค์การระหว่างประเทศและองค์การต่างประเทศอื่นๆและสมาชิก</t>
  </si>
  <si>
    <t>20. ลูกจ้างในครัวเรือนส่วนบุคคล</t>
  </si>
  <si>
    <t>19. กิจกรรมด้านบริการชุมชน สังคม และการบริการส่วนบุคคลอื่นๆ</t>
  </si>
  <si>
    <t>18. ศิลปะความบันเทิงและนันทนาการ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</si>
  <si>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</si>
  <si>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</si>
  <si>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  รวมทั้งการประกันสังคมภาคบังคับ</t>
  </si>
  <si>
    <t>14. การบริหารและการสนับสนุน</t>
  </si>
  <si>
    <t>13. กิจกรรมทางด้านวิชาชีพและเทคนิค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</si>
  <si>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</si>
  <si>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</si>
  <si>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ข้อมูลข่าวสารและการสื่อสาร</t>
  </si>
  <si>
    <t>9. โรงแรม และ ภัตตาคาร</t>
  </si>
  <si>
    <t>9. โรงแรม และอาหาร</t>
  </si>
  <si>
    <t>8. การขนส่ง สถานที่เก็บสินค้า และการคมนาคม</t>
  </si>
  <si>
    <t>7. การขายส่ง การขายปลีก การซ่อมแซมยานยนต์  รถจักรยานยนต์  ของใช้ส่วนบุคคล และของใช้ในครัวเรือน</t>
  </si>
  <si>
    <t>6. การก่อสร้าง</t>
  </si>
  <si>
    <t>5. การจัดหาน้ำ บำบัดน้ำเสีย</t>
  </si>
  <si>
    <t>4. การไฟฟ้า ก๊าซ และการประปา</t>
  </si>
  <si>
    <t>3. การผลิต</t>
  </si>
  <si>
    <t>2. การทำเหมืองแร่ และเหมืองหิน</t>
  </si>
  <si>
    <t xml:space="preserve">1. เกษตรกรรม การล่าสัตว์และการป่าไม้ </t>
  </si>
  <si>
    <t>1. เกษตรกรรม การป่าไม้ การประมง</t>
  </si>
  <si>
    <t>1. เกษตรกรรม การป่าไม้และการประมง</t>
  </si>
  <si>
    <t>1. เกษตรกรรม การป่าไม้ และการประมง</t>
  </si>
  <si>
    <t xml:space="preserve">ตารางที่  4  จำนวนและร้อยละของผู้มีงานทำ จำแนกตามอุตสาหกรรม และเพศ 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</si>
  <si>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</si>
  <si>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</si>
  <si>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</si>
  <si>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</si>
  <si>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</si>
  <si>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</si>
  <si>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 xml:space="preserve">ตารางที่ 5  จำนวนและร้อยละของผู้มีงานทำ จำแนกตามสถานภาพการทำงานและเพศ </t>
  </si>
  <si>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แต่มีงานประจำ</t>
    </r>
  </si>
  <si>
    <r>
      <t>1/</t>
    </r>
    <r>
      <rPr>
        <sz val="14"/>
        <rFont val="TH SarabunPSK"/>
        <family val="2"/>
      </rPr>
      <t xml:space="preserve">   </t>
    </r>
    <r>
      <rPr>
        <sz val="13"/>
        <rFont val="TH SarabunPSK"/>
        <family val="2"/>
      </rPr>
      <t>ผู้ไม่ได้ทำงานในสัปดาห์การสำรวจ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</si>
  <si>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</si>
  <si>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</si>
  <si>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</si>
  <si>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</si>
  <si>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</si>
  <si>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</si>
  <si>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</si>
  <si>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>1.  0 ชั่วโมง</t>
    </r>
    <r>
      <rPr>
        <vertAlign val="superscript"/>
        <sz val="15"/>
        <rFont val="TH SarabunPSK"/>
        <family val="2"/>
      </rPr>
      <t>1/</t>
    </r>
  </si>
  <si>
    <t>ชั่วโมงการทำงานต่อสัปดาห์</t>
  </si>
  <si>
    <t xml:space="preserve">ตารางที่ 6 จำนวนและร้อยละของผู้มีงานทำ จำแนกตามชั่วโมงการทำงานต่อสัปดาห์และเพศ </t>
  </si>
  <si>
    <t xml:space="preserve">      5.3  สายวิชาการศึกษา</t>
  </si>
  <si>
    <t xml:space="preserve">      5.2  สายอาชีวศึกษา</t>
  </si>
  <si>
    <t xml:space="preserve">      5.1  สายสามัญ</t>
  </si>
  <si>
    <t xml:space="preserve">ตารางที่ 7  จำนวนและร้อยละของผู้มีงานทำ  จำแนกตามระดับการศึกษาที่สำเร็จและเพศ </t>
  </si>
  <si>
    <t>ไตรมาส 1 พ.ศ.2562</t>
  </si>
  <si>
    <t>เฉลี่ยปีพ.ศ.2562</t>
  </si>
  <si>
    <t>ไตรมาส 4 พ.ศ.2562</t>
  </si>
  <si>
    <t>ไตรมาส 3 พ.ศ.2562</t>
  </si>
  <si>
    <t>ไตรมาส 2 พ.ศ.2562</t>
  </si>
  <si>
    <t>ตารางที่ 7  จำนวนและร้อยละของผู้มีงานทำ  จำแนกตาม</t>
  </si>
  <si>
    <t>ระดับการศึกษาที่สำเร็จและเพศ เฉลี่ยปีพ.ศ.2562</t>
  </si>
  <si>
    <r>
      <rPr>
        <sz val="14"/>
        <rFont val="TH SarabunPSK"/>
        <family val="2"/>
      </rPr>
      <t>7. การขายส่ง การขายปลีก</t>
    </r>
    <r>
      <rPr>
        <sz val="8"/>
        <rFont val="TH SarabunPSK"/>
        <family val="2"/>
      </rPr>
      <t xml:space="preserve"> การซ่อมแซมยานยนต์  รถจักรยานยนต์  ของใช้ส่วนบุคคล และของใช้ในครัวเรือน</t>
    </r>
  </si>
  <si>
    <t>'=(B5+G5+L5+Q5)/4</t>
  </si>
  <si>
    <t>2) จำนวนประชากรจำแนกตามในเขตเทศบาลและนอกเขตเทศบาล ใช้สัดส่วนจาก สปค.53 แล้วปรับด้วยอัตราเพิ่มจากการคาดประมาณประชากรของ สศช.</t>
  </si>
  <si>
    <t>1) จำนวนประชากรใช้ข้อมูลจากการคาดประมาณประชากรของประเทศไทย พ.ศ. 2553-2583 สำหรับแผนพัฒนาฯ ฉบับที่ 11, กุมภาพันธ์ 2556(สศช.) เป็นฐานในการปรับเวลาอ้างอิง</t>
  </si>
  <si>
    <t xml:space="preserve">หมายเหตุ :  </t>
  </si>
  <si>
    <t>60+</t>
  </si>
  <si>
    <t>50-59</t>
  </si>
  <si>
    <t>40-49</t>
  </si>
  <si>
    <t>35-39</t>
  </si>
  <si>
    <t>30-34</t>
  </si>
  <si>
    <t>25-29</t>
  </si>
  <si>
    <t>20-24</t>
  </si>
  <si>
    <t>18-19</t>
  </si>
  <si>
    <t>15-17</t>
  </si>
  <si>
    <t>&lt;15</t>
  </si>
  <si>
    <t>นครราชสีมา</t>
  </si>
  <si>
    <t>และหมวดอายุ</t>
  </si>
  <si>
    <t>นอกเขตเทศบาล</t>
  </si>
  <si>
    <t>ในเขตเทศบาล</t>
  </si>
  <si>
    <t>ภาค จังหวัด</t>
  </si>
  <si>
    <t>จำนวนประชากร ณ วันที่ 1 มกราคม 2562  จำแนกตามเพศ หมวดอายุ ทั่วราชอาณาจักร เขตการปกครอง และภาค</t>
  </si>
  <si>
    <t xml:space="preserve">    และจำแนกตามในเขตเทศบาลและนอกเขตเทศบาล โดยใช้สัดส่วนของสำมะโนประชากรแลเคหะ 2553</t>
  </si>
  <si>
    <t>1) จำนวนประชากรได้จากการคาดประมาณประชากรของประเทศไทย พ.ศ. 2553-2583 สำหรับแผนพัฒนาฯ ฉบับที่ 11, กุมภาพันธ์ 2556</t>
  </si>
  <si>
    <t>หมายเหตุ :  จำนวนครัวเรือน = จำนวนประชากร หาร ขนาดครัวเรือนเฉลี่ย โดยที่</t>
  </si>
  <si>
    <t>จำนวนประชากร ณ วันที่ 1 กุมภาพันธ์ 2562 จำแนกตามเพศ หมวดอายุ ทั่วราชอาณาจักร เขตการปกครอง และภาค</t>
  </si>
  <si>
    <t>จำนวนประชากร ณ วันที่ 1 มีนาคม 2562  จำแนกตามเพศ หมวดอายุ ทั่วราชอาณาจักร เขตการปกครอง และภาค</t>
  </si>
  <si>
    <t>จำนวนประชากร ณ วันที่ 1 เมษายน 2562 จำแนกตามเพศ หมวดอายุ ทั่วราชอาณาจักร เขตการปกครอง และภาค</t>
  </si>
  <si>
    <t>จำนวนประชากร ณ วันที่ 1 พฤษภาคม 2562 จำแนกตามเพศ หมวดอายุ ทั่วราชอาณาจักร เขตการปกครอง และภาค</t>
  </si>
  <si>
    <t>จำนวนประชากร ณ วันที่ 1 มิถุนายน 2562 จำแนกตามเพศ หมวดอายุ ทั่วราชอาณาจักร เขตการปกครอง และภาค</t>
  </si>
  <si>
    <t>จำนวนประชากร ณ วันที่ 1 กรกฎาคม 2562 จำแนกตามเพศ หมวดอายุ ทั่วราชอาณาจักร เขตการปกครอง และภาค</t>
  </si>
  <si>
    <t>จำนวนประชากร ณ วันที่ 1 สิงหาคม 2562 จำแนกตามเพศ หมวดอายุ ทั่วราชอาณาจักร เขตการปกครอง และภาค</t>
  </si>
  <si>
    <t>จำนวนประชากร ณ วันที่ 1 กันยายน 2562 จำแนกตามเพศ หมวดอายุ ทั่วราชอาณาจักร เขตการปกครอง และภาค</t>
  </si>
  <si>
    <t>จำนวนประชากร ณ วันที่ 1 ตุลาคม 2562 จำแนกตามเพศ หมวดอายุ ทั่วราชอาณาจักร เขตการปกครอง และภาค</t>
  </si>
  <si>
    <t>จำนวนประชากร ณ วันที่ 1 พฤศจิกายน 2562 จำแนกตามเพศ หมวดอายุ ทั่วราชอาณาจักร เขตการปกครอง และภาค</t>
  </si>
  <si>
    <t>จำนวนประชากร ณ วันที่ 1 ธันวาคม 2562 จำแนกตามเพศ หมวดอายุ ทั่วราชอาณาจักร เขตการปกครอง และภาค</t>
  </si>
  <si>
    <t>ไตรมาสที่ 4</t>
  </si>
  <si>
    <t>ไตรมาสที่ 3</t>
  </si>
  <si>
    <t>ไตรมาสที่ 2</t>
  </si>
  <si>
    <t>ไตรมาสที่ 1</t>
  </si>
  <si>
    <t>พ.ศ. 2561</t>
  </si>
  <si>
    <t>พ.ศ. 2560</t>
  </si>
  <si>
    <t>พ.ศ. 2559</t>
  </si>
  <si>
    <t>พ.ศ. 2558</t>
  </si>
  <si>
    <t>พ.ศ. 2557</t>
  </si>
  <si>
    <t>พ.ศ. 2556</t>
  </si>
  <si>
    <t>พ.ศ. 2555</t>
  </si>
  <si>
    <t>พ.ศ. 2553</t>
  </si>
  <si>
    <t>จำนวนประชากร ณ วันที่ 1 กุมภาพันธ์ 2561  จำแนกตามเพศ หมวดอายุ ทั่วราชอาณาจักร เขตการปกครอง และภาค</t>
  </si>
  <si>
    <t>จำนวนประชากร ณ วันที่ 1 พฤษภาคม 2561  จำแนกตามเพศ หมวดอายุ ทั่วราชอาณาจักร เขตการปกครอง และภาค</t>
  </si>
  <si>
    <t>จำนวนประชากร ณ วันที่ 1 สิงหาคม 2561  จำแนกตามเพศ หมวดอายุ ทั่วราชอาณาจักร เขตการปกครอง และภาค</t>
  </si>
  <si>
    <t>จำนวนประชากร ณ วันที่ 1 พฤศจิกายน 2561  จำแนกตามเพศ หมวดอายุ ทั่วราชอาณาจักร เขตการปกครอง และภาค</t>
  </si>
  <si>
    <t>พ.ศ. 2562</t>
  </si>
  <si>
    <t xml:space="preserve"> -  น้อยกว่าร้อยละ 0.1</t>
  </si>
  <si>
    <t>ผู้มีอายุต่ำกว่า  15  ปี</t>
  </si>
  <si>
    <t xml:space="preserve">                   -</t>
  </si>
  <si>
    <t>พ.ศ. 2554</t>
  </si>
  <si>
    <t>ตาราง ก  จำนวนและร้อยละของประชากร  จำแนกตามสถานภาพแรงงาน</t>
  </si>
  <si>
    <t>ปี</t>
  </si>
  <si>
    <t>ผู้มีงานทำ</t>
  </si>
  <si>
    <t>ไทม์ไลน์</t>
  </si>
  <si>
    <t>ค่า</t>
  </si>
  <si>
    <t>การพยากรณ์</t>
  </si>
  <si>
    <t>ขีดจำกัดความเชื่อมั่นระดับล่าง</t>
  </si>
  <si>
    <t>ขีดจำกัดความเชื่อมั่นระดับบน</t>
  </si>
  <si>
    <t>สถิติ</t>
  </si>
  <si>
    <t>Alpha</t>
  </si>
  <si>
    <t>Beta</t>
  </si>
  <si>
    <t>Gamma</t>
  </si>
  <si>
    <t>MASE</t>
  </si>
  <si>
    <t>SMAPE</t>
  </si>
  <si>
    <t>MAE</t>
  </si>
  <si>
    <t>RMSE</t>
  </si>
  <si>
    <t>คอลัมน์1</t>
  </si>
  <si>
    <t>seasonal</t>
  </si>
  <si>
    <t>level</t>
  </si>
  <si>
    <t>average</t>
  </si>
  <si>
    <t>trend</t>
  </si>
  <si>
    <t>forecast</t>
  </si>
  <si>
    <t>error</t>
  </si>
  <si>
    <t>smoothing  constants</t>
  </si>
  <si>
    <t>alpha</t>
  </si>
  <si>
    <t>beta</t>
  </si>
  <si>
    <t>gamma</t>
  </si>
  <si>
    <t>คอลัมน์2</t>
  </si>
  <si>
    <t>คอลัมน์3</t>
  </si>
  <si>
    <t>ตาราง จ  จำนวนและร้อยละของผู้มีงานทำ  จำแนกตามสถานภาพการทำงาน</t>
  </si>
  <si>
    <t xml:space="preserve">              -</t>
  </si>
  <si>
    <t xml:space="preserve"> </t>
  </si>
  <si>
    <t xml:space="preserve">                                       </t>
  </si>
  <si>
    <r>
      <t>ไตรมาสที่ 3</t>
    </r>
    <r>
      <rPr>
        <sz val="10"/>
        <rFont val="Arial"/>
        <charset val="222"/>
      </rPr>
      <t/>
    </r>
  </si>
  <si>
    <t>พ.ศ.2554</t>
  </si>
  <si>
    <t>ตาราง ค  จำนวนและร้อยละของผู้มีงานทำ  จำแนกตามอาชีพ เป็นรายไตรมาส จังหวัดนครราชสีมา พ.ศ. 2553 - 2562</t>
  </si>
  <si>
    <t>ตาราง ข  จำนวนและร้อยละของประชากรอายุ 15 ปีขึ้นไป จำแนกตามระดับการศึกษาที่สำเร็จ</t>
  </si>
  <si>
    <t xml:space="preserve">                  - </t>
  </si>
  <si>
    <t xml:space="preserve">     รวมทั้งการประกันสังคมภาคบังคับ</t>
  </si>
  <si>
    <t xml:space="preserve">15. การบริหารราชการ และการป้องกันประเทศ </t>
  </si>
  <si>
    <t xml:space="preserve">    ของใช้ส่วนบุคคล และของใช้ในครัวเรือน</t>
  </si>
  <si>
    <t>7. การขายส่ง การขายปลีก การซ่อมแซมยานยนต์  รถจักรยานยนต์</t>
  </si>
  <si>
    <t>1. เกษตรกรรม การล่าสัตว์และการป่าไม้และการประมง</t>
  </si>
  <si>
    <t>12. กิจการด้านอสังหาริมทรัพย์ การให้เช่า และกิจกรรมทางธุรกิจ</t>
  </si>
  <si>
    <t xml:space="preserve">   ของใช้ส่วนบุคคล และของใช้ในครัวเรือน</t>
  </si>
  <si>
    <t>7. การขายส่ง การขายปลีก การซ่อมแซมยานยนต์ รถจักรยานยนต์</t>
  </si>
  <si>
    <r>
      <t>ไตรมาสที่ 3</t>
    </r>
    <r>
      <rPr>
        <sz val="10"/>
        <rFont val="Arial"/>
        <family val="2"/>
      </rPr>
      <t/>
    </r>
  </si>
  <si>
    <t>พ.ศ.2556</t>
  </si>
  <si>
    <t>พ.ศ.2555</t>
  </si>
  <si>
    <t xml:space="preserve">ตาราง ง  จำนวนและร้อยละของผู้มีงานทำ  จำแนกตามอุตสาหกรรม </t>
  </si>
  <si>
    <t xml:space="preserve"> 1/   ผู้ไม่ได้ทำงานในสัปดาห์การสำรวจ  แต่มีงานประจำ</t>
  </si>
  <si>
    <r>
      <t xml:space="preserve">1.  0 ชั่วโมง </t>
    </r>
    <r>
      <rPr>
        <u/>
        <vertAlign val="superscript"/>
        <sz val="15"/>
        <rFont val="TH SarabunPSK"/>
        <family val="2"/>
      </rPr>
      <t>1/</t>
    </r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</si>
  <si>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</si>
  <si>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พ.ศ.2553</t>
  </si>
  <si>
    <t>ชั่วโมงการทำงาน</t>
  </si>
  <si>
    <t>ตาราง ฉ จำนวนและร้อยละของผู้มีงานทำ  จำแนกตามชั่วโมงการทำงานต่อสัปดาห์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</si>
</sst>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_(* #,##0_);_(* \(#,##0\);_(* &quot;-&quot;_);_(@_)"/>
    <numFmt numFmtId="192" formatCode="_-* #,##0_-;\-* #,##0_-;_-* &quot;-&quot;??_-;_-@_-"/>
    <numFmt numFmtId="193" formatCode="_-* #,##0.0_-;\-* #,##0.0_-;_-* &quot;-&quot;??_-;_-@_-"/>
    <numFmt numFmtId="194" formatCode="_-* #,##0.00_-;\-* #,##0.00_-;_-* \-??_-;_-@_-"/>
    <numFmt numFmtId="195" formatCode="_-* #,##0_-;\-* #,##0_-;_-* \-??_-;_-@_-"/>
    <numFmt numFmtId="196" formatCode="_-* #,##0.0_-;\-* #,##0.0_-;_-* \-??_-;_-@_-"/>
    <numFmt numFmtId="197" formatCode="#,##0.0"/>
    <numFmt numFmtId="198" formatCode="_-* #,##0.000_-;\-* #,##0.000_-;_-* \-??_-;_-@_-"/>
    <numFmt numFmtId="199" formatCode="_-* #,##0.00_-;\-* #,##0.00_-;_-* &quot;-&quot;_-;_-@_-"/>
    <numFmt numFmtId="200" formatCode="_-* #,##0.0_-;\-* #,##0.0_-;_-* &quot;-&quot;_-;_-@_-"/>
    <numFmt numFmtId="201" formatCode="#,##0.0_);\(#,##0.0\)"/>
    <numFmt numFmtId="202" formatCode="General\ \ "/>
    <numFmt numFmtId="203" formatCode="_(&quot;$&quot;* #,##0.00_);_(&quot;$&quot;* \(#,##0.00\);_(&quot;$&quot;* &quot;-&quot;??_);_(@_)"/>
    <numFmt numFmtId="204" formatCode="#,##0.00000"/>
    <numFmt numFmtId="205" formatCode="_-* #,##0.0_-;\-* #,##0.0_-;_-* &quot;-&quot;?_-;_-@_-"/>
  </numFmts>
  <fonts count="7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sz val="8"/>
      <name val="TH SarabunPSK"/>
      <family val="2"/>
    </font>
    <font>
      <b/>
      <sz val="8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u/>
      <sz val="14"/>
      <color theme="10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b/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0"/>
      <name val="Arial "/>
    </font>
    <font>
      <sz val="11"/>
      <color theme="1"/>
      <name val="Calibri"/>
      <family val="2"/>
    </font>
    <font>
      <sz val="11"/>
      <color rgb="FF000000"/>
      <name val="Tahoma"/>
      <family val="2"/>
      <charset val="222"/>
      <scheme val="minor"/>
    </font>
    <font>
      <sz val="14"/>
      <name val="CordiaUPC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color indexed="8"/>
      <name val="TH SarabunPSK"/>
      <family val="2"/>
    </font>
    <font>
      <sz val="11"/>
      <name val="Calibri"/>
      <family val="2"/>
    </font>
    <font>
      <sz val="1"/>
      <name val="TH SarabunPSK"/>
      <family val="2"/>
    </font>
    <font>
      <sz val="15"/>
      <name val="Calibri"/>
      <family val="2"/>
    </font>
    <font>
      <b/>
      <sz val="1"/>
      <name val="TH SarabunPSK"/>
      <family val="2"/>
    </font>
    <font>
      <sz val="13.5"/>
      <name val="TH SarabunPSK"/>
      <family val="2"/>
    </font>
    <font>
      <u/>
      <vertAlign val="superscript"/>
      <sz val="15"/>
      <name val="TH SarabunPSK"/>
      <family val="2"/>
    </font>
    <font>
      <u/>
      <vertAlign val="superscript"/>
      <sz val="14"/>
      <name val="TH SarabunPSK"/>
      <family val="2"/>
    </font>
    <font>
      <vertAlign val="superscript"/>
      <sz val="15"/>
      <name val="TH SarabunPSK"/>
      <family val="2"/>
    </font>
    <font>
      <b/>
      <sz val="6"/>
      <name val="TH SarabunPSK"/>
      <family val="2"/>
    </font>
    <font>
      <sz val="14"/>
      <name val="Calibri"/>
      <family val="2"/>
    </font>
    <font>
      <sz val="5"/>
      <name val="TH SarabunPSK"/>
      <family val="2"/>
    </font>
    <font>
      <sz val="14"/>
      <name val="Cordia New"/>
      <charset val="222"/>
    </font>
    <font>
      <sz val="8"/>
      <name val="Arial "/>
    </font>
    <font>
      <sz val="10"/>
      <name val="Arial"/>
      <charset val="222"/>
    </font>
    <font>
      <sz val="14"/>
      <name val="AngsanaUPC"/>
    </font>
    <font>
      <sz val="14"/>
      <name val="DilleniaUPC"/>
      <family val="1"/>
    </font>
    <font>
      <sz val="14"/>
      <name val="AngsanaUPC"/>
      <family val="1"/>
      <charset val="222"/>
    </font>
    <font>
      <sz val="14"/>
      <name val="DilleniaUPC"/>
      <family val="1"/>
      <charset val="222"/>
    </font>
    <font>
      <b/>
      <sz val="12"/>
      <name val="DilleniaUPC"/>
      <family val="1"/>
      <charset val="222"/>
    </font>
    <font>
      <b/>
      <sz val="14"/>
      <name val="DilleniaUPC"/>
      <family val="1"/>
    </font>
    <font>
      <b/>
      <sz val="14"/>
      <name val="DilleniaUPC"/>
      <family val="1"/>
      <charset val="222"/>
    </font>
    <font>
      <sz val="5"/>
      <name val="DilleniaUPC"/>
      <family val="1"/>
      <charset val="222"/>
    </font>
    <font>
      <sz val="14"/>
      <color rgb="FFFF0000"/>
      <name val="Cordia New"/>
      <family val="2"/>
    </font>
    <font>
      <sz val="14"/>
      <color theme="3" tint="0.39997558519241921"/>
      <name val="Cordia New"/>
      <family val="2"/>
    </font>
    <font>
      <b/>
      <sz val="16"/>
      <color rgb="FF0070C0"/>
      <name val="Cordia New"/>
      <family val="2"/>
    </font>
    <font>
      <b/>
      <sz val="13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name val="Arial "/>
    </font>
    <font>
      <b/>
      <sz val="12.5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4"/>
      <color indexed="8"/>
      <name val="TH SarabunPSK"/>
      <family val="2"/>
    </font>
    <font>
      <b/>
      <sz val="13"/>
      <color indexed="8"/>
      <name val="TH SarabunPSK"/>
      <family val="2"/>
    </font>
    <font>
      <sz val="12.5"/>
      <name val="TH SarabunPSK"/>
      <family val="2"/>
    </font>
    <font>
      <b/>
      <sz val="13.5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06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6" fillId="0" borderId="0"/>
    <xf numFmtId="0" fontId="14" fillId="0" borderId="0"/>
    <xf numFmtId="0" fontId="15" fillId="0" borderId="0"/>
    <xf numFmtId="0" fontId="13" fillId="0" borderId="0"/>
    <xf numFmtId="0" fontId="1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0" fontId="6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4" fontId="6" fillId="0" borderId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4" fillId="2" borderId="12" applyNumberFormat="0" applyFont="0" applyAlignment="0" applyProtection="0"/>
    <xf numFmtId="0" fontId="5" fillId="0" borderId="0"/>
    <xf numFmtId="0" fontId="4" fillId="3" borderId="0" applyNumberFormat="0" applyBorder="0" applyAlignment="0" applyProtection="0"/>
    <xf numFmtId="43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4" fillId="0" borderId="0"/>
    <xf numFmtId="0" fontId="17" fillId="0" borderId="0"/>
    <xf numFmtId="0" fontId="6" fillId="0" borderId="0"/>
    <xf numFmtId="0" fontId="4" fillId="0" borderId="0"/>
    <xf numFmtId="0" fontId="4" fillId="0" borderId="0"/>
    <xf numFmtId="0" fontId="27" fillId="0" borderId="0"/>
    <xf numFmtId="9" fontId="2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5" fillId="0" borderId="13" applyNumberFormat="0" applyFill="0" applyAlignment="0" applyProtection="0"/>
    <xf numFmtId="41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88" fontId="6" fillId="0" borderId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87" fontId="27" fillId="0" borderId="0" applyFont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43" fontId="6" fillId="0" borderId="0" applyFont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1" fontId="6" fillId="0" borderId="0" applyFill="0" applyBorder="0" applyAlignment="0" applyProtection="0"/>
    <xf numFmtId="192" fontId="6" fillId="0" borderId="0" applyFill="0" applyBorder="0" applyAlignment="0" applyProtection="0"/>
    <xf numFmtId="0" fontId="27" fillId="0" borderId="0"/>
    <xf numFmtId="0" fontId="29" fillId="0" borderId="0"/>
    <xf numFmtId="0" fontId="30" fillId="0" borderId="0"/>
    <xf numFmtId="0" fontId="17" fillId="0" borderId="0"/>
    <xf numFmtId="0" fontId="17" fillId="0" borderId="0"/>
    <xf numFmtId="0" fontId="28" fillId="0" borderId="0"/>
    <xf numFmtId="0" fontId="28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27" fillId="0" borderId="0"/>
    <xf numFmtId="9" fontId="27" fillId="0" borderId="0" applyFont="0" applyFill="0" applyBorder="0" applyAlignment="0" applyProtection="0"/>
    <xf numFmtId="188" fontId="6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0" fontId="4" fillId="0" borderId="0"/>
    <xf numFmtId="0" fontId="4" fillId="0" borderId="0"/>
    <xf numFmtId="0" fontId="4" fillId="0" borderId="0"/>
    <xf numFmtId="194" fontId="6" fillId="0" borderId="0" applyFill="0" applyBorder="0" applyAlignment="0" applyProtection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7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93" fontId="6" fillId="0" borderId="0" applyFill="0" applyBorder="0" applyAlignment="0" applyProtection="0"/>
    <xf numFmtId="0" fontId="4" fillId="0" borderId="0"/>
    <xf numFmtId="189" fontId="6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6" fontId="6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187" fontId="6" fillId="0" borderId="0" applyFill="0" applyBorder="0" applyAlignment="0" applyProtection="0"/>
    <xf numFmtId="192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8" fontId="6" fillId="0" borderId="0" applyFill="0" applyBorder="0" applyAlignment="0" applyProtection="0"/>
    <xf numFmtId="0" fontId="4" fillId="0" borderId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43" fontId="4" fillId="0" borderId="0" applyFont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4" fillId="0" borderId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6" fontId="6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192" fontId="6" fillId="0" borderId="0" applyFill="0" applyBorder="0" applyAlignment="0" applyProtection="0"/>
    <xf numFmtId="0" fontId="4" fillId="0" borderId="0"/>
    <xf numFmtId="0" fontId="17" fillId="0" borderId="0"/>
    <xf numFmtId="196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0" fontId="31" fillId="0" borderId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188" fontId="6" fillId="0" borderId="0" applyFill="0" applyBorder="0" applyAlignment="0" applyProtection="0"/>
    <xf numFmtId="0" fontId="4" fillId="0" borderId="0"/>
    <xf numFmtId="188" fontId="6" fillId="0" borderId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0" fontId="4" fillId="0" borderId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43" fontId="6" fillId="0" borderId="0" applyFont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89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1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0" fontId="17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0" fontId="17" fillId="0" borderId="0"/>
    <xf numFmtId="0" fontId="4" fillId="0" borderId="0"/>
    <xf numFmtId="0" fontId="4" fillId="0" borderId="0"/>
    <xf numFmtId="196" fontId="6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0" fontId="4" fillId="0" borderId="0"/>
    <xf numFmtId="0" fontId="4" fillId="0" borderId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0" fontId="4" fillId="0" borderId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43" fontId="6" fillId="0" borderId="0" applyFont="0" applyFill="0" applyBorder="0" applyAlignment="0" applyProtection="0"/>
    <xf numFmtId="187" fontId="6" fillId="0" borderId="0" applyFill="0" applyBorder="0" applyAlignment="0" applyProtection="0"/>
    <xf numFmtId="43" fontId="4" fillId="0" borderId="0" applyFont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0" fontId="17" fillId="0" borderId="0"/>
    <xf numFmtId="188" fontId="6" fillId="0" borderId="0" applyFill="0" applyBorder="0" applyAlignment="0" applyProtection="0"/>
    <xf numFmtId="0" fontId="4" fillId="0" borderId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4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0" fontId="4" fillId="0" borderId="0"/>
    <xf numFmtId="196" fontId="6" fillId="0" borderId="0" applyFill="0" applyBorder="0" applyAlignment="0" applyProtection="0"/>
    <xf numFmtId="0" fontId="4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0" fontId="4" fillId="0" borderId="0"/>
    <xf numFmtId="189" fontId="6" fillId="0" borderId="0" applyFill="0" applyBorder="0" applyAlignment="0" applyProtection="0"/>
    <xf numFmtId="0" fontId="4" fillId="0" borderId="0"/>
    <xf numFmtId="192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96" fontId="6" fillId="0" borderId="0" applyFill="0" applyBorder="0" applyAlignment="0" applyProtection="0"/>
    <xf numFmtId="191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91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189" fontId="6" fillId="0" borderId="0" applyFill="0" applyBorder="0" applyAlignment="0" applyProtection="0"/>
    <xf numFmtId="43" fontId="4" fillId="0" borderId="0" applyFont="0" applyFill="0" applyBorder="0" applyAlignment="0" applyProtection="0"/>
    <xf numFmtId="187" fontId="6" fillId="0" borderId="0" applyFill="0" applyBorder="0" applyAlignment="0" applyProtection="0"/>
    <xf numFmtId="0" fontId="4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17" fillId="0" borderId="0"/>
    <xf numFmtId="0" fontId="4" fillId="0" borderId="0"/>
    <xf numFmtId="0" fontId="31" fillId="0" borderId="0"/>
    <xf numFmtId="193" fontId="6" fillId="0" borderId="0" applyFill="0" applyBorder="0" applyAlignment="0" applyProtection="0"/>
    <xf numFmtId="0" fontId="4" fillId="0" borderId="0"/>
    <xf numFmtId="0" fontId="4" fillId="0" borderId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92" fontId="6" fillId="0" borderId="0" applyFill="0" applyBorder="0" applyAlignment="0" applyProtection="0"/>
    <xf numFmtId="0" fontId="4" fillId="0" borderId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91" fontId="6" fillId="0" borderId="0" applyFill="0" applyBorder="0" applyAlignment="0" applyProtection="0"/>
    <xf numFmtId="187" fontId="6" fillId="0" borderId="0" applyFill="0" applyBorder="0" applyAlignment="0" applyProtection="0"/>
    <xf numFmtId="196" fontId="6" fillId="0" borderId="0" applyFill="0" applyBorder="0" applyAlignment="0" applyProtection="0"/>
    <xf numFmtId="43" fontId="6" fillId="0" borderId="0" applyFont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31" fillId="0" borderId="0"/>
    <xf numFmtId="0" fontId="4" fillId="0" borderId="0"/>
    <xf numFmtId="187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4" fillId="0" borderId="0"/>
    <xf numFmtId="196" fontId="6" fillId="0" borderId="0" applyFill="0" applyBorder="0" applyAlignment="0" applyProtection="0"/>
    <xf numFmtId="0" fontId="4" fillId="0" borderId="0"/>
    <xf numFmtId="0" fontId="4" fillId="0" borderId="0"/>
    <xf numFmtId="0" fontId="31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0" fontId="4" fillId="0" borderId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188" fontId="6" fillId="0" borderId="0" applyFill="0" applyBorder="0" applyAlignment="0" applyProtection="0"/>
    <xf numFmtId="194" fontId="6" fillId="0" borderId="0" applyFill="0" applyBorder="0" applyAlignment="0" applyProtection="0"/>
    <xf numFmtId="0" fontId="4" fillId="0" borderId="0"/>
    <xf numFmtId="196" fontId="6" fillId="0" borderId="0" applyFill="0" applyBorder="0" applyAlignment="0" applyProtection="0"/>
    <xf numFmtId="0" fontId="4" fillId="0" borderId="0"/>
    <xf numFmtId="189" fontId="6" fillId="0" borderId="0" applyFill="0" applyBorder="0" applyAlignment="0" applyProtection="0"/>
    <xf numFmtId="0" fontId="4" fillId="0" borderId="0"/>
    <xf numFmtId="0" fontId="4" fillId="0" borderId="0"/>
    <xf numFmtId="193" fontId="6" fillId="0" borderId="0" applyFill="0" applyBorder="0" applyAlignment="0" applyProtection="0"/>
    <xf numFmtId="0" fontId="4" fillId="0" borderId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6" fillId="0" borderId="0" applyFill="0" applyBorder="0" applyAlignment="0" applyProtection="0"/>
    <xf numFmtId="0" fontId="4" fillId="0" borderId="0"/>
    <xf numFmtId="0" fontId="17" fillId="0" borderId="0"/>
    <xf numFmtId="196" fontId="6" fillId="0" borderId="0" applyFill="0" applyBorder="0" applyAlignment="0" applyProtection="0"/>
    <xf numFmtId="0" fontId="4" fillId="0" borderId="0"/>
    <xf numFmtId="192" fontId="6" fillId="0" borderId="0" applyFill="0" applyBorder="0" applyAlignment="0" applyProtection="0"/>
    <xf numFmtId="0" fontId="31" fillId="0" borderId="0"/>
    <xf numFmtId="187" fontId="6" fillId="0" borderId="0" applyFill="0" applyBorder="0" applyAlignment="0" applyProtection="0"/>
    <xf numFmtId="189" fontId="6" fillId="0" borderId="0" applyFill="0" applyBorder="0" applyAlignment="0" applyProtection="0"/>
    <xf numFmtId="192" fontId="6" fillId="0" borderId="0" applyFill="0" applyBorder="0" applyAlignment="0" applyProtection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0" fontId="17" fillId="0" borderId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0" fontId="4" fillId="0" borderId="0"/>
    <xf numFmtId="0" fontId="4" fillId="0" borderId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1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4" fillId="0" borderId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4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92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4" fontId="6" fillId="0" borderId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0" fontId="17" fillId="0" borderId="0"/>
    <xf numFmtId="43" fontId="6" fillId="0" borderId="0" applyFont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6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91" fontId="6" fillId="0" borderId="0" applyFill="0" applyBorder="0" applyAlignment="0" applyProtection="0"/>
    <xf numFmtId="0" fontId="4" fillId="0" borderId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0" fontId="31" fillId="0" borderId="0"/>
    <xf numFmtId="196" fontId="6" fillId="0" borderId="0" applyFill="0" applyBorder="0" applyAlignment="0" applyProtection="0"/>
    <xf numFmtId="188" fontId="6" fillId="0" borderId="0" applyFill="0" applyBorder="0" applyAlignment="0" applyProtection="0"/>
    <xf numFmtId="192" fontId="6" fillId="0" borderId="0" applyFill="0" applyBorder="0" applyAlignment="0" applyProtection="0"/>
    <xf numFmtId="194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0" fontId="4" fillId="0" borderId="0"/>
    <xf numFmtId="194" fontId="6" fillId="0" borderId="0" applyFill="0" applyBorder="0" applyAlignment="0" applyProtection="0"/>
    <xf numFmtId="193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96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0" fontId="4" fillId="0" borderId="0"/>
    <xf numFmtId="0" fontId="4" fillId="0" borderId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7" fontId="6" fillId="0" borderId="0" applyFill="0" applyBorder="0" applyAlignment="0" applyProtection="0"/>
    <xf numFmtId="189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0" fontId="4" fillId="0" borderId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93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89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31" fillId="0" borderId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0" fontId="17" fillId="0" borderId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2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91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1" fontId="6" fillId="0" borderId="0" applyFill="0" applyBorder="0" applyAlignment="0" applyProtection="0"/>
    <xf numFmtId="196" fontId="6" fillId="0" borderId="0" applyFill="0" applyBorder="0" applyAlignment="0" applyProtection="0"/>
    <xf numFmtId="187" fontId="6" fillId="0" borderId="0" applyFill="0" applyBorder="0" applyAlignment="0" applyProtection="0"/>
    <xf numFmtId="189" fontId="6" fillId="0" borderId="0" applyFill="0" applyBorder="0" applyAlignment="0" applyProtection="0"/>
    <xf numFmtId="43" fontId="6" fillId="0" borderId="0" applyFont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4" fillId="0" borderId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1" fontId="6" fillId="0" borderId="0" applyFill="0" applyBorder="0" applyAlignment="0" applyProtection="0"/>
    <xf numFmtId="188" fontId="6" fillId="0" borderId="0" applyFill="0" applyBorder="0" applyAlignment="0" applyProtection="0"/>
    <xf numFmtId="0" fontId="4" fillId="0" borderId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194" fontId="6" fillId="0" borderId="0" applyFill="0" applyBorder="0" applyAlignment="0" applyProtection="0"/>
    <xf numFmtId="187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0" fontId="17" fillId="0" borderId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4" fillId="0" borderId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17" fillId="0" borderId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0" fontId="17" fillId="0" borderId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4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93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0" fontId="17" fillId="0" borderId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7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0" fontId="4" fillId="0" borderId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0" fontId="31" fillId="0" borderId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89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96" fontId="6" fillId="0" borderId="0" applyFill="0" applyBorder="0" applyAlignment="0" applyProtection="0"/>
    <xf numFmtId="191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0" fontId="31" fillId="0" borderId="0"/>
    <xf numFmtId="0" fontId="4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91" fontId="6" fillId="0" borderId="0" applyFill="0" applyBorder="0" applyAlignment="0" applyProtection="0"/>
    <xf numFmtId="187" fontId="6" fillId="0" borderId="0" applyFill="0" applyBorder="0" applyAlignment="0" applyProtection="0"/>
    <xf numFmtId="196" fontId="6" fillId="0" borderId="0" applyFill="0" applyBorder="0" applyAlignment="0" applyProtection="0"/>
    <xf numFmtId="43" fontId="6" fillId="0" borderId="0" applyFont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0" fontId="17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4" fillId="0" borderId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1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4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8" fontId="6" fillId="0" borderId="0" applyFill="0" applyBorder="0" applyAlignment="0" applyProtection="0"/>
    <xf numFmtId="192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4" fillId="0" borderId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0" fontId="17" fillId="0" borderId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87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0" fontId="31" fillId="0" borderId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89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96" fontId="6" fillId="0" borderId="0" applyFill="0" applyBorder="0" applyAlignment="0" applyProtection="0"/>
    <xf numFmtId="191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92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91" fontId="6" fillId="0" borderId="0" applyFill="0" applyBorder="0" applyAlignment="0" applyProtection="0"/>
    <xf numFmtId="187" fontId="6" fillId="0" borderId="0" applyFill="0" applyBorder="0" applyAlignment="0" applyProtection="0"/>
    <xf numFmtId="196" fontId="6" fillId="0" borderId="0" applyFill="0" applyBorder="0" applyAlignment="0" applyProtection="0"/>
    <xf numFmtId="43" fontId="6" fillId="0" borderId="0" applyFont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0" fontId="17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4" fillId="0" borderId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4" fillId="0" borderId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0" fontId="17" fillId="0" borderId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0" fontId="31" fillId="0" borderId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89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96" fontId="6" fillId="0" borderId="0" applyFill="0" applyBorder="0" applyAlignment="0" applyProtection="0"/>
    <xf numFmtId="191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91" fontId="6" fillId="0" borderId="0" applyFill="0" applyBorder="0" applyAlignment="0" applyProtection="0"/>
    <xf numFmtId="187" fontId="6" fillId="0" borderId="0" applyFill="0" applyBorder="0" applyAlignment="0" applyProtection="0"/>
    <xf numFmtId="196" fontId="6" fillId="0" borderId="0" applyFill="0" applyBorder="0" applyAlignment="0" applyProtection="0"/>
    <xf numFmtId="43" fontId="6" fillId="0" borderId="0" applyFont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0" fontId="17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4" fillId="0" borderId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43" fontId="6" fillId="0" borderId="0" applyFont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43" fontId="6" fillId="0" borderId="0" applyFont="0" applyFill="0" applyBorder="0" applyAlignment="0" applyProtection="0"/>
    <xf numFmtId="0" fontId="31" fillId="0" borderId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6" fontId="6" fillId="0" borderId="0" applyFill="0" applyBorder="0" applyAlignment="0" applyProtection="0"/>
    <xf numFmtId="194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91" fontId="6" fillId="0" borderId="0" applyFill="0" applyBorder="0" applyAlignment="0" applyProtection="0"/>
    <xf numFmtId="0" fontId="4" fillId="0" borderId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92" fontId="6" fillId="0" borderId="0" applyFill="0" applyBorder="0" applyAlignment="0" applyProtection="0"/>
    <xf numFmtId="194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17" fillId="0" borderId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31" fillId="0" borderId="0"/>
    <xf numFmtId="194" fontId="6" fillId="0" borderId="0" applyFill="0" applyBorder="0" applyAlignment="0" applyProtection="0"/>
    <xf numFmtId="0" fontId="17" fillId="0" borderId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2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2" fontId="6" fillId="0" borderId="0" applyFill="0" applyBorder="0" applyAlignment="0" applyProtection="0"/>
    <xf numFmtId="191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89" fontId="6" fillId="0" borderId="0" applyFill="0" applyBorder="0" applyAlignment="0" applyProtection="0"/>
    <xf numFmtId="43" fontId="6" fillId="0" borderId="0" applyFont="0" applyFill="0" applyBorder="0" applyAlignment="0" applyProtection="0"/>
    <xf numFmtId="193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4" fillId="0" borderId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92" fontId="6" fillId="0" borderId="0" applyFill="0" applyBorder="0" applyAlignment="0" applyProtection="0"/>
    <xf numFmtId="43" fontId="6" fillId="0" borderId="0" applyFont="0" applyFill="0" applyBorder="0" applyAlignment="0" applyProtection="0"/>
    <xf numFmtId="194" fontId="6" fillId="0" borderId="0" applyFill="0" applyBorder="0" applyAlignment="0" applyProtection="0"/>
    <xf numFmtId="187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31" fillId="0" borderId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0" fontId="17" fillId="0" borderId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4" fillId="0" borderId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0" fontId="17" fillId="0" borderId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0" fontId="17" fillId="0" borderId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0" fontId="31" fillId="0" borderId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89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96" fontId="6" fillId="0" borderId="0" applyFill="0" applyBorder="0" applyAlignment="0" applyProtection="0"/>
    <xf numFmtId="191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91" fontId="6" fillId="0" borderId="0" applyFill="0" applyBorder="0" applyAlignment="0" applyProtection="0"/>
    <xf numFmtId="187" fontId="6" fillId="0" borderId="0" applyFill="0" applyBorder="0" applyAlignment="0" applyProtection="0"/>
    <xf numFmtId="196" fontId="6" fillId="0" borderId="0" applyFill="0" applyBorder="0" applyAlignment="0" applyProtection="0"/>
    <xf numFmtId="43" fontId="6" fillId="0" borderId="0" applyFont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0" fontId="17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4" fillId="0" borderId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193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91" fontId="6" fillId="0" borderId="0" applyFill="0" applyBorder="0" applyAlignment="0" applyProtection="0"/>
    <xf numFmtId="187" fontId="6" fillId="0" borderId="0" applyFill="0" applyBorder="0" applyAlignment="0" applyProtection="0"/>
    <xf numFmtId="196" fontId="6" fillId="0" borderId="0" applyFill="0" applyBorder="0" applyAlignment="0" applyProtection="0"/>
    <xf numFmtId="43" fontId="6" fillId="0" borderId="0" applyFont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31" fillId="0" borderId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0" fontId="31" fillId="0" borderId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43" fontId="6" fillId="0" borderId="0" applyFont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4" fillId="0" borderId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0" fontId="17" fillId="0" borderId="0"/>
    <xf numFmtId="196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43" fontId="6" fillId="0" borderId="0" applyFont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4" fontId="6" fillId="0" borderId="0" applyFill="0" applyBorder="0" applyAlignment="0" applyProtection="0"/>
    <xf numFmtId="0" fontId="31" fillId="0" borderId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89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96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91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7" fontId="6" fillId="0" borderId="0" applyFill="0" applyBorder="0" applyAlignment="0" applyProtection="0"/>
    <xf numFmtId="0" fontId="4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17" fillId="0" borderId="0"/>
    <xf numFmtId="0" fontId="31" fillId="0" borderId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91" fontId="6" fillId="0" borderId="0" applyFill="0" applyBorder="0" applyAlignment="0" applyProtection="0"/>
    <xf numFmtId="187" fontId="6" fillId="0" borderId="0" applyFill="0" applyBorder="0" applyAlignment="0" applyProtection="0"/>
    <xf numFmtId="196" fontId="6" fillId="0" borderId="0" applyFill="0" applyBorder="0" applyAlignment="0" applyProtection="0"/>
    <xf numFmtId="43" fontId="6" fillId="0" borderId="0" applyFont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31" fillId="0" borderId="0"/>
    <xf numFmtId="187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0" fontId="31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43" fontId="6" fillId="0" borderId="0" applyFont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9" fontId="6" fillId="0" borderId="0" applyFill="0" applyBorder="0" applyAlignment="0" applyProtection="0"/>
    <xf numFmtId="192" fontId="6" fillId="0" borderId="0" applyFill="0" applyBorder="0" applyAlignment="0" applyProtection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0" fontId="17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1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4" fillId="0" borderId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9" fontId="6" fillId="0" borderId="0" applyFill="0" applyBorder="0" applyAlignment="0" applyProtection="0"/>
    <xf numFmtId="187" fontId="6" fillId="0" borderId="0" applyFill="0" applyBorder="0" applyAlignment="0" applyProtection="0"/>
    <xf numFmtId="0" fontId="17" fillId="0" borderId="0"/>
    <xf numFmtId="194" fontId="6" fillId="0" borderId="0" applyFill="0" applyBorder="0" applyAlignment="0" applyProtection="0"/>
    <xf numFmtId="43" fontId="6" fillId="0" borderId="0" applyFont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43" fontId="6" fillId="0" borderId="0" applyFont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6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91" fontId="6" fillId="0" borderId="0" applyFill="0" applyBorder="0" applyAlignment="0" applyProtection="0"/>
    <xf numFmtId="0" fontId="4" fillId="0" borderId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92" fontId="6" fillId="0" borderId="0" applyFill="0" applyBorder="0" applyAlignment="0" applyProtection="0"/>
    <xf numFmtId="194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31" fillId="0" borderId="0"/>
    <xf numFmtId="194" fontId="6" fillId="0" borderId="0" applyFill="0" applyBorder="0" applyAlignment="0" applyProtection="0"/>
    <xf numFmtId="0" fontId="17" fillId="0" borderId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2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1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7" fontId="6" fillId="0" borderId="0" applyFill="0" applyBorder="0" applyAlignment="0" applyProtection="0"/>
    <xf numFmtId="189" fontId="6" fillId="0" borderId="0" applyFill="0" applyBorder="0" applyAlignment="0" applyProtection="0"/>
    <xf numFmtId="43" fontId="6" fillId="0" borderId="0" applyFont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4" fillId="0" borderId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194" fontId="6" fillId="0" borderId="0" applyFill="0" applyBorder="0" applyAlignment="0" applyProtection="0"/>
    <xf numFmtId="187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0" fontId="17" fillId="0" borderId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4" fillId="0" borderId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0" fontId="17" fillId="0" borderId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0" fontId="17" fillId="0" borderId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0" fontId="31" fillId="0" borderId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89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96" fontId="6" fillId="0" borderId="0" applyFill="0" applyBorder="0" applyAlignment="0" applyProtection="0"/>
    <xf numFmtId="191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91" fontId="6" fillId="0" borderId="0" applyFill="0" applyBorder="0" applyAlignment="0" applyProtection="0"/>
    <xf numFmtId="187" fontId="6" fillId="0" borderId="0" applyFill="0" applyBorder="0" applyAlignment="0" applyProtection="0"/>
    <xf numFmtId="196" fontId="6" fillId="0" borderId="0" applyFill="0" applyBorder="0" applyAlignment="0" applyProtection="0"/>
    <xf numFmtId="43" fontId="6" fillId="0" borderId="0" applyFont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0" fontId="17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4" fillId="0" borderId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6" fontId="6" fillId="0" borderId="0" applyFill="0" applyBorder="0" applyAlignment="0" applyProtection="0"/>
    <xf numFmtId="196" fontId="6" fillId="0" borderId="0" applyFill="0" applyBorder="0" applyAlignment="0" applyProtection="0"/>
    <xf numFmtId="192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0" fontId="4" fillId="0" borderId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0" fontId="31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188" fontId="6" fillId="0" borderId="0" applyFill="0" applyBorder="0" applyAlignment="0" applyProtection="0"/>
    <xf numFmtId="43" fontId="6" fillId="0" borderId="0" applyFont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91" fontId="6" fillId="0" borderId="0" applyFill="0" applyBorder="0" applyAlignment="0" applyProtection="0"/>
    <xf numFmtId="187" fontId="6" fillId="0" borderId="0" applyFill="0" applyBorder="0" applyAlignment="0" applyProtection="0"/>
    <xf numFmtId="196" fontId="6" fillId="0" borderId="0" applyFill="0" applyBorder="0" applyAlignment="0" applyProtection="0"/>
    <xf numFmtId="43" fontId="6" fillId="0" borderId="0" applyFont="0" applyFill="0" applyBorder="0" applyAlignment="0" applyProtection="0"/>
    <xf numFmtId="0" fontId="17" fillId="0" borderId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194" fontId="6" fillId="0" borderId="0" applyFill="0" applyBorder="0" applyAlignment="0" applyProtection="0"/>
    <xf numFmtId="189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7" fontId="6" fillId="0" borderId="0" applyFill="0" applyBorder="0" applyAlignment="0" applyProtection="0"/>
    <xf numFmtId="0" fontId="31" fillId="0" borderId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0" fontId="31" fillId="0" borderId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43" fontId="6" fillId="0" borderId="0" applyFont="0" applyFill="0" applyBorder="0" applyAlignment="0" applyProtection="0"/>
    <xf numFmtId="187" fontId="6" fillId="0" borderId="0" applyFill="0" applyBorder="0" applyAlignment="0" applyProtection="0"/>
    <xf numFmtId="193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188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189" fontId="6" fillId="0" borderId="0" applyFill="0" applyBorder="0" applyAlignment="0" applyProtection="0"/>
    <xf numFmtId="189" fontId="6" fillId="0" borderId="0" applyFill="0" applyBorder="0" applyAlignment="0" applyProtection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87" fontId="6" fillId="0" borderId="0" applyFill="0" applyBorder="0" applyAlignment="0" applyProtection="0"/>
    <xf numFmtId="191" fontId="6" fillId="0" borderId="0" applyFill="0" applyBorder="0" applyAlignment="0" applyProtection="0"/>
    <xf numFmtId="0" fontId="31" fillId="0" borderId="0"/>
    <xf numFmtId="193" fontId="6" fillId="0" borderId="0" applyFill="0" applyBorder="0" applyAlignment="0" applyProtection="0"/>
    <xf numFmtId="188" fontId="6" fillId="0" borderId="0" applyFill="0" applyBorder="0" applyAlignment="0" applyProtection="0"/>
    <xf numFmtId="193" fontId="6" fillId="0" borderId="0" applyFill="0" applyBorder="0" applyAlignment="0" applyProtection="0"/>
    <xf numFmtId="189" fontId="6" fillId="0" borderId="0" applyFill="0" applyBorder="0" applyAlignment="0" applyProtection="0"/>
    <xf numFmtId="194" fontId="6" fillId="0" borderId="0" applyFill="0" applyBorder="0" applyAlignment="0" applyProtection="0"/>
    <xf numFmtId="0" fontId="17" fillId="0" borderId="0"/>
    <xf numFmtId="188" fontId="6" fillId="0" borderId="0" applyFill="0" applyBorder="0" applyAlignment="0" applyProtection="0"/>
    <xf numFmtId="187" fontId="6" fillId="0" borderId="0" applyFill="0" applyBorder="0" applyAlignment="0" applyProtection="0"/>
    <xf numFmtId="0" fontId="23" fillId="0" borderId="0"/>
    <xf numFmtId="0" fontId="23" fillId="0" borderId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0" fontId="23" fillId="0" borderId="0"/>
    <xf numFmtId="43" fontId="32" fillId="0" borderId="0" applyFont="0" applyFill="0" applyBorder="0" applyAlignment="0" applyProtection="0"/>
    <xf numFmtId="0" fontId="32" fillId="0" borderId="0"/>
    <xf numFmtId="0" fontId="27" fillId="0" borderId="0"/>
    <xf numFmtId="0" fontId="6" fillId="0" borderId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187" fontId="6" fillId="0" borderId="0" applyFill="0" applyBorder="0" applyAlignment="0" applyProtection="0"/>
    <xf numFmtId="0" fontId="47" fillId="0" borderId="0"/>
    <xf numFmtId="194" fontId="6" fillId="0" borderId="0" applyFill="0" applyBorder="0" applyAlignment="0" applyProtection="0"/>
    <xf numFmtId="0" fontId="6" fillId="0" borderId="0" applyFill="0" applyBorder="0" applyAlignment="0" applyProtection="0"/>
    <xf numFmtId="203" fontId="6" fillId="0" borderId="0" applyFill="0" applyBorder="0" applyAlignment="0" applyProtection="0"/>
    <xf numFmtId="43" fontId="47" fillId="0" borderId="0" applyFont="0" applyFill="0" applyBorder="0" applyAlignment="0" applyProtection="0"/>
    <xf numFmtId="203" fontId="6" fillId="0" borderId="0" applyFill="0" applyBorder="0" applyAlignment="0" applyProtection="0"/>
    <xf numFmtId="0" fontId="47" fillId="0" borderId="0"/>
    <xf numFmtId="0" fontId="50" fillId="0" borderId="0"/>
    <xf numFmtId="187" fontId="5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47" fillId="0" borderId="0"/>
    <xf numFmtId="0" fontId="1" fillId="0" borderId="0"/>
    <xf numFmtId="0" fontId="1" fillId="3" borderId="0" applyNumberFormat="0" applyBorder="0" applyAlignment="0" applyProtection="0"/>
    <xf numFmtId="43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1" fontId="6" fillId="0" borderId="0" applyFill="0" applyBorder="0" applyAlignment="0" applyProtection="0"/>
    <xf numFmtId="0" fontId="49" fillId="0" borderId="0"/>
    <xf numFmtId="0" fontId="49" fillId="0" borderId="0"/>
    <xf numFmtId="0" fontId="47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1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6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0" fontId="1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1" fontId="6" fillId="0" borderId="0" applyFill="0" applyBorder="0" applyAlignment="0" applyProtection="0"/>
    <xf numFmtId="43" fontId="6" fillId="0" borderId="0" applyFill="0" applyBorder="0" applyAlignment="0" applyProtection="0"/>
  </cellStyleXfs>
  <cellXfs count="625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2" fillId="0" borderId="0" xfId="0" applyFont="1"/>
    <xf numFmtId="0" fontId="10" fillId="0" borderId="0" xfId="0" applyFont="1"/>
    <xf numFmtId="0" fontId="33" fillId="0" borderId="0" xfId="27" applyFont="1"/>
    <xf numFmtId="3" fontId="33" fillId="0" borderId="0" xfId="27" applyNumberFormat="1" applyFont="1"/>
    <xf numFmtId="0" fontId="20" fillId="0" borderId="0" xfId="27" applyFont="1"/>
    <xf numFmtId="0" fontId="8" fillId="0" borderId="0" xfId="27" quotePrefix="1" applyFont="1"/>
    <xf numFmtId="190" fontId="20" fillId="0" borderId="1" xfId="27" applyNumberFormat="1" applyFont="1" applyBorder="1" applyAlignment="1">
      <alignment horizontal="right" vertical="center"/>
    </xf>
    <xf numFmtId="0" fontId="21" fillId="0" borderId="1" xfId="27" applyFont="1" applyBorder="1" applyAlignment="1">
      <alignment vertical="center"/>
    </xf>
    <xf numFmtId="190" fontId="20" fillId="0" borderId="0" xfId="27" applyNumberFormat="1" applyFont="1" applyAlignment="1">
      <alignment horizontal="right"/>
    </xf>
    <xf numFmtId="0" fontId="20" fillId="0" borderId="0" xfId="27" applyFont="1" applyAlignment="1">
      <alignment vertical="center"/>
    </xf>
    <xf numFmtId="0" fontId="21" fillId="0" borderId="0" xfId="27" applyFont="1" applyAlignment="1">
      <alignment vertical="center"/>
    </xf>
    <xf numFmtId="2" fontId="34" fillId="0" borderId="0" xfId="27" applyNumberFormat="1" applyFont="1" applyAlignment="1">
      <alignment horizontal="right"/>
    </xf>
    <xf numFmtId="0" fontId="34" fillId="0" borderId="0" xfId="27" applyFont="1" applyAlignment="1">
      <alignment vertical="center"/>
    </xf>
    <xf numFmtId="0" fontId="33" fillId="0" borderId="0" xfId="27" applyFont="1" applyAlignment="1">
      <alignment vertical="center"/>
    </xf>
    <xf numFmtId="0" fontId="20" fillId="0" borderId="0" xfId="0" applyFont="1" applyAlignment="1">
      <alignment horizontal="right"/>
    </xf>
    <xf numFmtId="188" fontId="21" fillId="0" borderId="0" xfId="168" applyNumberFormat="1" applyFont="1" applyBorder="1"/>
    <xf numFmtId="0" fontId="6" fillId="0" borderId="0" xfId="27"/>
    <xf numFmtId="188" fontId="21" fillId="0" borderId="0" xfId="25" applyNumberFormat="1" applyFont="1" applyBorder="1"/>
    <xf numFmtId="3" fontId="20" fillId="0" borderId="0" xfId="0" applyNumberFormat="1" applyFont="1"/>
    <xf numFmtId="195" fontId="8" fillId="0" borderId="0" xfId="25" applyNumberFormat="1" applyFont="1" applyAlignment="1">
      <alignment horizontal="right"/>
    </xf>
    <xf numFmtId="195" fontId="8" fillId="0" borderId="0" xfId="25" applyNumberFormat="1" applyFont="1"/>
    <xf numFmtId="195" fontId="8" fillId="0" borderId="0" xfId="25" applyNumberFormat="1" applyFont="1" applyBorder="1" applyAlignment="1">
      <alignment horizontal="right" vertical="center"/>
    </xf>
    <xf numFmtId="3" fontId="21" fillId="0" borderId="0" xfId="0" applyNumberFormat="1" applyFont="1"/>
    <xf numFmtId="195" fontId="7" fillId="0" borderId="0" xfId="25" applyNumberFormat="1" applyFont="1" applyAlignment="1">
      <alignment horizontal="right"/>
    </xf>
    <xf numFmtId="195" fontId="7" fillId="0" borderId="0" xfId="25" applyNumberFormat="1" applyFont="1"/>
    <xf numFmtId="0" fontId="34" fillId="0" borderId="0" xfId="27" applyFont="1"/>
    <xf numFmtId="0" fontId="34" fillId="0" borderId="10" xfId="27" applyFont="1" applyBorder="1" applyAlignment="1">
      <alignment horizontal="right" vertical="center"/>
    </xf>
    <xf numFmtId="0" fontId="34" fillId="0" borderId="10" xfId="27" applyFont="1" applyBorder="1" applyAlignment="1">
      <alignment horizontal="center" vertical="center"/>
    </xf>
    <xf numFmtId="0" fontId="34" fillId="0" borderId="0" xfId="27" applyFont="1" applyAlignment="1">
      <alignment horizontal="center"/>
    </xf>
    <xf numFmtId="192" fontId="20" fillId="0" borderId="0" xfId="1" applyNumberFormat="1" applyFont="1" applyAlignment="1">
      <alignment horizontal="right"/>
    </xf>
    <xf numFmtId="192" fontId="21" fillId="0" borderId="0" xfId="1" applyNumberFormat="1" applyFont="1" applyAlignment="1">
      <alignment horizontal="right"/>
    </xf>
    <xf numFmtId="0" fontId="20" fillId="0" borderId="0" xfId="28" applyFont="1" applyAlignment="1">
      <alignment vertical="center"/>
    </xf>
    <xf numFmtId="0" fontId="20" fillId="0" borderId="14" xfId="28" applyFont="1" applyBorder="1" applyAlignment="1">
      <alignment vertical="center"/>
    </xf>
    <xf numFmtId="196" fontId="20" fillId="0" borderId="0" xfId="28" applyNumberFormat="1" applyFont="1" applyAlignment="1">
      <alignment horizontal="right"/>
    </xf>
    <xf numFmtId="198" fontId="20" fillId="0" borderId="0" xfId="28" applyNumberFormat="1" applyFont="1" applyAlignment="1">
      <alignment horizontal="right"/>
    </xf>
    <xf numFmtId="194" fontId="20" fillId="0" borderId="0" xfId="28" applyNumberFormat="1" applyFont="1" applyAlignment="1">
      <alignment horizontal="right"/>
    </xf>
    <xf numFmtId="196" fontId="20" fillId="0" borderId="0" xfId="164" applyNumberFormat="1" applyFont="1" applyFill="1" applyBorder="1" applyAlignment="1" applyProtection="1">
      <alignment horizontal="right" vertical="center"/>
    </xf>
    <xf numFmtId="196" fontId="20" fillId="0" borderId="0" xfId="164" applyNumberFormat="1" applyFont="1" applyFill="1" applyBorder="1" applyAlignment="1" applyProtection="1">
      <alignment vertical="center"/>
    </xf>
    <xf numFmtId="0" fontId="21" fillId="0" borderId="0" xfId="28" applyFont="1" applyAlignment="1">
      <alignment vertical="center"/>
    </xf>
    <xf numFmtId="196" fontId="20" fillId="0" borderId="0" xfId="28" applyNumberFormat="1" applyFont="1" applyAlignment="1">
      <alignment vertical="center"/>
    </xf>
    <xf numFmtId="194" fontId="20" fillId="0" borderId="0" xfId="28" applyNumberFormat="1" applyFont="1" applyAlignment="1">
      <alignment vertical="center"/>
    </xf>
    <xf numFmtId="0" fontId="20" fillId="0" borderId="0" xfId="0" applyFont="1"/>
    <xf numFmtId="196" fontId="21" fillId="0" borderId="0" xfId="28" applyNumberFormat="1" applyFont="1" applyAlignment="1">
      <alignment horizontal="right" vertical="center"/>
    </xf>
    <xf numFmtId="2" fontId="21" fillId="0" borderId="0" xfId="28" applyNumberFormat="1" applyFont="1" applyAlignment="1">
      <alignment horizontal="center" vertical="center"/>
    </xf>
    <xf numFmtId="194" fontId="21" fillId="0" borderId="0" xfId="28" applyNumberFormat="1" applyFont="1" applyAlignment="1">
      <alignment horizontal="right" vertical="center"/>
    </xf>
    <xf numFmtId="196" fontId="21" fillId="0" borderId="0" xfId="164" applyNumberFormat="1" applyFont="1" applyFill="1" applyBorder="1" applyAlignment="1" applyProtection="1">
      <alignment horizontal="right" vertical="center"/>
    </xf>
    <xf numFmtId="0" fontId="21" fillId="0" borderId="0" xfId="28" applyFont="1" applyAlignment="1">
      <alignment horizontal="center" vertical="center"/>
    </xf>
    <xf numFmtId="194" fontId="21" fillId="0" borderId="0" xfId="21" applyNumberFormat="1" applyFont="1" applyFill="1" applyBorder="1" applyAlignment="1" applyProtection="1">
      <alignment horizontal="right" vertical="center"/>
    </xf>
    <xf numFmtId="0" fontId="36" fillId="0" borderId="0" xfId="0" applyFont="1"/>
    <xf numFmtId="0" fontId="20" fillId="0" borderId="0" xfId="28" applyFont="1" applyAlignment="1">
      <alignment horizontal="right"/>
    </xf>
    <xf numFmtId="3" fontId="20" fillId="0" borderId="0" xfId="0" applyNumberFormat="1" applyFont="1" applyAlignment="1">
      <alignment horizontal="right"/>
    </xf>
    <xf numFmtId="3" fontId="20" fillId="0" borderId="0" xfId="28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38" fillId="0" borderId="0" xfId="28" applyFont="1" applyAlignment="1">
      <alignment horizontal="right"/>
    </xf>
    <xf numFmtId="193" fontId="20" fillId="0" borderId="0" xfId="1" applyNumberFormat="1" applyFont="1" applyAlignment="1">
      <alignment vertical="center"/>
    </xf>
    <xf numFmtId="193" fontId="21" fillId="0" borderId="0" xfId="1" applyNumberFormat="1" applyFont="1" applyAlignment="1">
      <alignment vertical="center"/>
    </xf>
    <xf numFmtId="3" fontId="20" fillId="0" borderId="0" xfId="28" applyNumberFormat="1" applyFont="1" applyAlignment="1">
      <alignment vertical="center"/>
    </xf>
    <xf numFmtId="0" fontId="21" fillId="0" borderId="0" xfId="28" applyFont="1" applyAlignment="1">
      <alignment horizontal="center"/>
    </xf>
    <xf numFmtId="3" fontId="21" fillId="0" borderId="0" xfId="28" applyNumberFormat="1" applyFont="1" applyAlignment="1">
      <alignment horizontal="right"/>
    </xf>
    <xf numFmtId="0" fontId="21" fillId="0" borderId="16" xfId="28" applyFont="1" applyBorder="1" applyAlignment="1">
      <alignment horizontal="right" vertical="center"/>
    </xf>
    <xf numFmtId="0" fontId="21" fillId="0" borderId="16" xfId="28" applyFont="1" applyBorder="1" applyAlignment="1">
      <alignment horizontal="center" vertical="center"/>
    </xf>
    <xf numFmtId="0" fontId="20" fillId="0" borderId="0" xfId="28" applyFont="1" applyBorder="1" applyAlignment="1">
      <alignment vertical="center"/>
    </xf>
    <xf numFmtId="41" fontId="20" fillId="0" borderId="14" xfId="28" applyNumberFormat="1" applyFont="1" applyBorder="1" applyAlignment="1">
      <alignment vertical="center"/>
    </xf>
    <xf numFmtId="41" fontId="20" fillId="0" borderId="14" xfId="27" applyNumberFormat="1" applyFont="1" applyBorder="1" applyAlignment="1">
      <alignment vertical="center"/>
    </xf>
    <xf numFmtId="0" fontId="20" fillId="0" borderId="14" xfId="27" applyFont="1" applyBorder="1" applyAlignment="1">
      <alignment vertical="center"/>
    </xf>
    <xf numFmtId="196" fontId="20" fillId="0" borderId="0" xfId="1" applyNumberFormat="1" applyFont="1" applyAlignment="1">
      <alignment horizontal="right"/>
    </xf>
    <xf numFmtId="0" fontId="40" fillId="0" borderId="0" xfId="27" applyFont="1" applyAlignment="1">
      <alignment vertical="center"/>
    </xf>
    <xf numFmtId="196" fontId="20" fillId="0" borderId="0" xfId="650" applyNumberFormat="1" applyFont="1" applyFill="1" applyBorder="1" applyAlignment="1" applyProtection="1">
      <alignment horizontal="right" vertical="center"/>
    </xf>
    <xf numFmtId="195" fontId="21" fillId="0" borderId="0" xfId="27" applyNumberFormat="1" applyFont="1" applyAlignment="1">
      <alignment horizontal="center" vertical="center"/>
    </xf>
    <xf numFmtId="192" fontId="20" fillId="0" borderId="0" xfId="1" applyNumberFormat="1" applyFont="1" applyAlignment="1">
      <alignment horizontal="right" vertical="center"/>
    </xf>
    <xf numFmtId="192" fontId="36" fillId="0" borderId="0" xfId="1" applyNumberFormat="1" applyFont="1"/>
    <xf numFmtId="0" fontId="21" fillId="0" borderId="0" xfId="27" applyFont="1" applyAlignment="1">
      <alignment horizontal="center" vertical="center"/>
    </xf>
    <xf numFmtId="3" fontId="21" fillId="0" borderId="16" xfId="650" applyNumberFormat="1" applyFont="1" applyFill="1" applyBorder="1" applyAlignment="1" applyProtection="1">
      <alignment horizontal="right" vertical="center"/>
    </xf>
    <xf numFmtId="195" fontId="21" fillId="0" borderId="16" xfId="650" applyNumberFormat="1" applyFont="1" applyFill="1" applyBorder="1" applyAlignment="1" applyProtection="1">
      <alignment horizontal="right" vertical="center"/>
    </xf>
    <xf numFmtId="0" fontId="21" fillId="0" borderId="16" xfId="27" applyFont="1" applyBorder="1" applyAlignment="1">
      <alignment horizontal="center" vertical="center"/>
    </xf>
    <xf numFmtId="0" fontId="34" fillId="0" borderId="0" xfId="28" applyFont="1" applyAlignment="1">
      <alignment vertical="center"/>
    </xf>
    <xf numFmtId="196" fontId="21" fillId="0" borderId="0" xfId="158" applyNumberFormat="1" applyFont="1" applyFill="1" applyBorder="1" applyAlignment="1" applyProtection="1">
      <alignment horizontal="right"/>
    </xf>
    <xf numFmtId="196" fontId="21" fillId="0" borderId="0" xfId="343" applyNumberFormat="1" applyFont="1" applyFill="1" applyBorder="1" applyAlignment="1" applyProtection="1">
      <alignment horizontal="right"/>
    </xf>
    <xf numFmtId="192" fontId="36" fillId="0" borderId="0" xfId="1" applyNumberFormat="1" applyFont="1" applyAlignment="1">
      <alignment horizontal="right"/>
    </xf>
    <xf numFmtId="190" fontId="20" fillId="0" borderId="0" xfId="27" applyNumberFormat="1" applyFont="1" applyAlignment="1">
      <alignment vertical="center"/>
    </xf>
    <xf numFmtId="196" fontId="21" fillId="0" borderId="0" xfId="14" applyNumberFormat="1" applyFont="1" applyFill="1" applyBorder="1" applyAlignment="1" applyProtection="1">
      <alignment horizontal="right"/>
    </xf>
    <xf numFmtId="196" fontId="20" fillId="0" borderId="0" xfId="14" applyNumberFormat="1" applyFont="1" applyFill="1" applyBorder="1" applyAlignment="1" applyProtection="1">
      <alignment horizontal="right"/>
    </xf>
    <xf numFmtId="0" fontId="34" fillId="0" borderId="0" xfId="28" applyFont="1" applyAlignment="1">
      <alignment horizontal="left"/>
    </xf>
    <xf numFmtId="0" fontId="34" fillId="0" borderId="0" xfId="27" applyFont="1" applyAlignment="1">
      <alignment horizontal="left"/>
    </xf>
    <xf numFmtId="0" fontId="21" fillId="0" borderId="0" xfId="28" applyFont="1" applyAlignment="1">
      <alignment horizontal="left"/>
    </xf>
    <xf numFmtId="0" fontId="20" fillId="0" borderId="0" xfId="28" applyFont="1" applyAlignment="1">
      <alignment horizontal="left"/>
    </xf>
    <xf numFmtId="0" fontId="20" fillId="0" borderId="14" xfId="28" applyFont="1" applyBorder="1" applyAlignment="1">
      <alignment horizontal="left"/>
    </xf>
    <xf numFmtId="0" fontId="21" fillId="0" borderId="16" xfId="28" applyFont="1" applyBorder="1" applyAlignment="1">
      <alignment horizontal="center"/>
    </xf>
    <xf numFmtId="0" fontId="21" fillId="0" borderId="16" xfId="28" applyFont="1" applyBorder="1" applyAlignment="1">
      <alignment horizontal="right"/>
    </xf>
    <xf numFmtId="195" fontId="21" fillId="0" borderId="0" xfId="158" applyNumberFormat="1" applyFont="1" applyFill="1" applyBorder="1" applyAlignment="1" applyProtection="1">
      <alignment horizontal="right"/>
    </xf>
    <xf numFmtId="3" fontId="21" fillId="0" borderId="0" xfId="0" applyNumberFormat="1" applyFont="1" applyAlignment="1">
      <alignment horizontal="right"/>
    </xf>
    <xf numFmtId="195" fontId="21" fillId="0" borderId="0" xfId="28" applyNumberFormat="1" applyFont="1" applyAlignment="1">
      <alignment horizontal="center"/>
    </xf>
    <xf numFmtId="195" fontId="20" fillId="0" borderId="0" xfId="158" applyNumberFormat="1" applyFont="1" applyFill="1" applyBorder="1" applyAlignment="1" applyProtection="1">
      <alignment horizontal="right"/>
    </xf>
    <xf numFmtId="195" fontId="21" fillId="0" borderId="0" xfId="158" applyNumberFormat="1" applyFont="1" applyFill="1" applyBorder="1" applyAlignment="1" applyProtection="1"/>
    <xf numFmtId="0" fontId="38" fillId="0" borderId="0" xfId="0" applyFont="1" applyAlignment="1">
      <alignment horizontal="right"/>
    </xf>
    <xf numFmtId="17" fontId="20" fillId="0" borderId="0" xfId="28" applyNumberFormat="1" applyFont="1" applyAlignment="1">
      <alignment horizontal="left"/>
    </xf>
    <xf numFmtId="196" fontId="20" fillId="0" borderId="0" xfId="158" applyNumberFormat="1" applyFont="1" applyFill="1" applyBorder="1" applyAlignment="1" applyProtection="1">
      <alignment horizontal="right"/>
    </xf>
    <xf numFmtId="0" fontId="21" fillId="0" borderId="16" xfId="28" applyFont="1" applyBorder="1" applyAlignment="1">
      <alignment horizontal="left"/>
    </xf>
    <xf numFmtId="196" fontId="21" fillId="0" borderId="0" xfId="17" applyNumberFormat="1" applyFont="1" applyFill="1" applyBorder="1" applyAlignment="1" applyProtection="1">
      <alignment horizontal="right"/>
    </xf>
    <xf numFmtId="192" fontId="36" fillId="0" borderId="0" xfId="1" applyNumberFormat="1" applyFont="1" applyAlignment="1"/>
    <xf numFmtId="190" fontId="20" fillId="0" borderId="14" xfId="28" applyNumberFormat="1" applyFont="1" applyBorder="1" applyAlignment="1">
      <alignment horizontal="right"/>
    </xf>
    <xf numFmtId="196" fontId="20" fillId="0" borderId="14" xfId="28" applyNumberFormat="1" applyFont="1" applyBorder="1" applyAlignment="1">
      <alignment horizontal="right"/>
    </xf>
    <xf numFmtId="195" fontId="21" fillId="0" borderId="16" xfId="19" applyNumberFormat="1" applyFont="1" applyFill="1" applyBorder="1" applyAlignment="1" applyProtection="1">
      <alignment horizontal="right" vertical="center"/>
    </xf>
    <xf numFmtId="3" fontId="21" fillId="0" borderId="16" xfId="19" applyNumberFormat="1" applyFont="1" applyFill="1" applyBorder="1" applyAlignment="1" applyProtection="1">
      <alignment horizontal="right" vertical="center"/>
    </xf>
    <xf numFmtId="41" fontId="20" fillId="0" borderId="0" xfId="0" applyNumberFormat="1" applyFont="1" applyAlignment="1">
      <alignment horizontal="right"/>
    </xf>
    <xf numFmtId="196" fontId="20" fillId="0" borderId="0" xfId="22" applyNumberFormat="1" applyFont="1" applyFill="1" applyBorder="1" applyAlignment="1" applyProtection="1">
      <alignment horizontal="right"/>
    </xf>
    <xf numFmtId="196" fontId="20" fillId="0" borderId="0" xfId="22" applyNumberFormat="1" applyFont="1" applyFill="1" applyBorder="1" applyAlignment="1" applyProtection="1"/>
    <xf numFmtId="196" fontId="20" fillId="0" borderId="1" xfId="0" applyNumberFormat="1" applyFont="1" applyBorder="1" applyAlignment="1">
      <alignment horizontal="right"/>
    </xf>
    <xf numFmtId="0" fontId="21" fillId="0" borderId="16" xfId="30" applyFont="1" applyBorder="1" applyAlignment="1">
      <alignment horizontal="center"/>
    </xf>
    <xf numFmtId="0" fontId="21" fillId="0" borderId="16" xfId="30" applyFont="1" applyBorder="1" applyAlignment="1">
      <alignment horizontal="right"/>
    </xf>
    <xf numFmtId="0" fontId="21" fillId="0" borderId="0" xfId="30" applyFont="1" applyAlignment="1">
      <alignment horizontal="center"/>
    </xf>
    <xf numFmtId="195" fontId="21" fillId="0" borderId="0" xfId="589" applyNumberFormat="1" applyFont="1" applyFill="1" applyBorder="1" applyAlignment="1" applyProtection="1">
      <alignment horizontal="right"/>
    </xf>
    <xf numFmtId="192" fontId="21" fillId="0" borderId="0" xfId="1" applyNumberFormat="1" applyFont="1" applyFill="1" applyBorder="1" applyAlignment="1" applyProtection="1">
      <alignment horizontal="right"/>
    </xf>
    <xf numFmtId="192" fontId="20" fillId="0" borderId="0" xfId="1" applyNumberFormat="1" applyFont="1" applyFill="1" applyBorder="1" applyAlignment="1" applyProtection="1">
      <alignment horizontal="right"/>
    </xf>
    <xf numFmtId="192" fontId="8" fillId="0" borderId="0" xfId="1" applyNumberFormat="1" applyFont="1" applyBorder="1" applyAlignment="1">
      <alignment horizontal="right"/>
    </xf>
    <xf numFmtId="196" fontId="21" fillId="0" borderId="0" xfId="589" applyNumberFormat="1" applyFont="1" applyFill="1" applyBorder="1" applyAlignment="1" applyProtection="1">
      <alignment horizontal="right"/>
    </xf>
    <xf numFmtId="196" fontId="21" fillId="0" borderId="0" xfId="24" applyNumberFormat="1" applyFont="1" applyFill="1" applyBorder="1" applyAlignment="1" applyProtection="1">
      <alignment horizontal="right"/>
    </xf>
    <xf numFmtId="196" fontId="20" fillId="0" borderId="0" xfId="589" applyNumberFormat="1" applyFont="1" applyFill="1" applyBorder="1" applyAlignment="1" applyProtection="1">
      <alignment horizontal="right"/>
    </xf>
    <xf numFmtId="196" fontId="20" fillId="0" borderId="0" xfId="24" applyNumberFormat="1" applyFont="1" applyFill="1" applyBorder="1" applyAlignment="1" applyProtection="1">
      <alignment horizontal="right"/>
    </xf>
    <xf numFmtId="196" fontId="8" fillId="0" borderId="1" xfId="30" applyNumberFormat="1" applyFont="1" applyBorder="1" applyAlignment="1">
      <alignment horizontal="right"/>
    </xf>
    <xf numFmtId="196" fontId="20" fillId="0" borderId="0" xfId="21" applyNumberFormat="1" applyFont="1" applyFill="1" applyBorder="1" applyAlignment="1" applyProtection="1">
      <alignment horizontal="right" vertical="center"/>
    </xf>
    <xf numFmtId="196" fontId="20" fillId="0" borderId="0" xfId="21" applyNumberFormat="1" applyFont="1" applyFill="1" applyBorder="1" applyAlignment="1" applyProtection="1">
      <alignment vertical="center"/>
    </xf>
    <xf numFmtId="196" fontId="21" fillId="0" borderId="0" xfId="22" applyNumberFormat="1" applyFont="1" applyFill="1" applyBorder="1" applyAlignment="1" applyProtection="1">
      <alignment horizontal="right"/>
    </xf>
    <xf numFmtId="195" fontId="21" fillId="0" borderId="0" xfId="343" applyNumberFormat="1" applyFont="1" applyFill="1" applyBorder="1" applyAlignment="1" applyProtection="1">
      <alignment horizontal="right"/>
    </xf>
    <xf numFmtId="194" fontId="21" fillId="0" borderId="0" xfId="343" applyNumberFormat="1" applyFont="1" applyFill="1" applyBorder="1" applyAlignment="1" applyProtection="1">
      <alignment horizontal="right"/>
    </xf>
    <xf numFmtId="194" fontId="20" fillId="0" borderId="0" xfId="343" applyNumberFormat="1" applyFont="1" applyFill="1" applyBorder="1" applyAlignment="1" applyProtection="1">
      <alignment horizontal="right"/>
    </xf>
    <xf numFmtId="193" fontId="21" fillId="0" borderId="0" xfId="28" applyNumberFormat="1" applyFont="1" applyAlignment="1">
      <alignment horizontal="center"/>
    </xf>
    <xf numFmtId="193" fontId="21" fillId="0" borderId="0" xfId="28" applyNumberFormat="1" applyFont="1" applyAlignment="1">
      <alignment horizontal="left"/>
    </xf>
    <xf numFmtId="195" fontId="20" fillId="0" borderId="0" xfId="343" applyNumberFormat="1" applyFont="1" applyFill="1" applyBorder="1" applyAlignment="1" applyProtection="1">
      <alignment horizontal="right"/>
    </xf>
    <xf numFmtId="192" fontId="20" fillId="0" borderId="0" xfId="1" applyNumberFormat="1" applyFont="1" applyAlignment="1"/>
    <xf numFmtId="196" fontId="21" fillId="0" borderId="0" xfId="21" applyNumberFormat="1" applyFont="1" applyFill="1" applyBorder="1" applyAlignment="1" applyProtection="1">
      <alignment horizontal="right"/>
    </xf>
    <xf numFmtId="196" fontId="21" fillId="0" borderId="0" xfId="164" applyNumberFormat="1" applyFont="1" applyFill="1" applyBorder="1" applyAlignment="1" applyProtection="1">
      <alignment horizontal="right"/>
    </xf>
    <xf numFmtId="196" fontId="20" fillId="0" borderId="0" xfId="21" applyNumberFormat="1" applyFont="1" applyFill="1" applyBorder="1" applyAlignment="1" applyProtection="1">
      <alignment horizontal="right"/>
    </xf>
    <xf numFmtId="196" fontId="20" fillId="0" borderId="0" xfId="164" applyNumberFormat="1" applyFont="1" applyFill="1" applyBorder="1" applyAlignment="1" applyProtection="1">
      <alignment horizontal="right"/>
    </xf>
    <xf numFmtId="0" fontId="12" fillId="0" borderId="16" xfId="28" applyFont="1" applyBorder="1" applyAlignment="1">
      <alignment horizontal="center"/>
    </xf>
    <xf numFmtId="0" fontId="12" fillId="0" borderId="16" xfId="28" applyFont="1" applyBorder="1" applyAlignment="1">
      <alignment horizontal="right"/>
    </xf>
    <xf numFmtId="195" fontId="19" fillId="0" borderId="0" xfId="28" applyNumberFormat="1" applyFont="1" applyAlignment="1">
      <alignment horizontal="center" vertical="center"/>
    </xf>
    <xf numFmtId="0" fontId="7" fillId="0" borderId="0" xfId="28" applyFont="1" applyAlignment="1">
      <alignment vertical="center"/>
    </xf>
    <xf numFmtId="0" fontId="18" fillId="0" borderId="0" xfId="27" applyFont="1" applyAlignment="1">
      <alignment vertical="center"/>
    </xf>
    <xf numFmtId="3" fontId="7" fillId="0" borderId="0" xfId="27" applyNumberFormat="1" applyFont="1" applyAlignment="1">
      <alignment horizontal="right" vertical="center"/>
    </xf>
    <xf numFmtId="192" fontId="8" fillId="0" borderId="0" xfId="1" applyNumberFormat="1" applyFont="1" applyAlignment="1">
      <alignment horizontal="right"/>
    </xf>
    <xf numFmtId="41" fontId="8" fillId="0" borderId="0" xfId="0" applyNumberFormat="1" applyFont="1" applyAlignment="1">
      <alignment horizontal="right"/>
    </xf>
    <xf numFmtId="192" fontId="7" fillId="0" borderId="0" xfId="1" applyNumberFormat="1" applyFont="1" applyAlignment="1">
      <alignment horizontal="right"/>
    </xf>
    <xf numFmtId="194" fontId="7" fillId="0" borderId="0" xfId="21" applyNumberFormat="1" applyFont="1" applyFill="1" applyBorder="1" applyAlignment="1" applyProtection="1">
      <alignment horizontal="right" vertical="center"/>
    </xf>
    <xf numFmtId="41" fontId="8" fillId="0" borderId="0" xfId="650" applyNumberFormat="1" applyFont="1" applyFill="1" applyBorder="1" applyAlignment="1" applyProtection="1">
      <alignment vertical="center"/>
    </xf>
    <xf numFmtId="3" fontId="12" fillId="0" borderId="0" xfId="27" applyNumberFormat="1" applyFont="1" applyAlignment="1">
      <alignment horizontal="right" vertical="center"/>
    </xf>
    <xf numFmtId="192" fontId="12" fillId="0" borderId="0" xfId="1" applyNumberFormat="1" applyFont="1" applyAlignment="1">
      <alignment horizontal="right"/>
    </xf>
    <xf numFmtId="3" fontId="8" fillId="0" borderId="0" xfId="28" applyNumberFormat="1" applyFont="1" applyAlignment="1">
      <alignment vertical="center"/>
    </xf>
    <xf numFmtId="0" fontId="7" fillId="0" borderId="0" xfId="27" applyFont="1" applyAlignment="1">
      <alignment horizontal="center"/>
    </xf>
    <xf numFmtId="3" fontId="7" fillId="0" borderId="16" xfId="650" applyNumberFormat="1" applyFont="1" applyFill="1" applyBorder="1" applyAlignment="1" applyProtection="1">
      <alignment horizontal="right" vertical="center"/>
    </xf>
    <xf numFmtId="41" fontId="8" fillId="0" borderId="14" xfId="27" applyNumberFormat="1" applyFont="1" applyBorder="1" applyAlignment="1">
      <alignment vertical="center"/>
    </xf>
    <xf numFmtId="3" fontId="8" fillId="0" borderId="0" xfId="27" applyNumberFormat="1" applyFont="1" applyAlignment="1">
      <alignment vertical="center"/>
    </xf>
    <xf numFmtId="0" fontId="8" fillId="0" borderId="0" xfId="28" applyFont="1" applyAlignment="1">
      <alignment vertical="center"/>
    </xf>
    <xf numFmtId="192" fontId="45" fillId="0" borderId="0" xfId="1" applyNumberFormat="1" applyFont="1"/>
    <xf numFmtId="192" fontId="8" fillId="0" borderId="0" xfId="1" applyNumberFormat="1" applyFont="1" applyAlignment="1">
      <alignment horizontal="right" vertical="center"/>
    </xf>
    <xf numFmtId="196" fontId="7" fillId="0" borderId="0" xfId="164" applyNumberFormat="1" applyFont="1" applyFill="1" applyBorder="1" applyAlignment="1" applyProtection="1">
      <alignment horizontal="right" vertical="center"/>
    </xf>
    <xf numFmtId="196" fontId="8" fillId="0" borderId="0" xfId="1" applyNumberFormat="1" applyFont="1" applyAlignment="1">
      <alignment horizontal="right"/>
    </xf>
    <xf numFmtId="41" fontId="8" fillId="0" borderId="14" xfId="28" applyNumberFormat="1" applyFont="1" applyBorder="1" applyAlignment="1">
      <alignment vertical="center"/>
    </xf>
    <xf numFmtId="196" fontId="8" fillId="0" borderId="0" xfId="28" applyNumberFormat="1" applyFont="1" applyAlignment="1">
      <alignment vertical="center"/>
    </xf>
    <xf numFmtId="196" fontId="7" fillId="0" borderId="0" xfId="22" applyNumberFormat="1" applyFont="1" applyFill="1" applyBorder="1" applyAlignment="1" applyProtection="1">
      <alignment horizontal="right"/>
    </xf>
    <xf numFmtId="192" fontId="45" fillId="0" borderId="0" xfId="1" applyNumberFormat="1" applyFont="1" applyAlignment="1"/>
    <xf numFmtId="196" fontId="7" fillId="0" borderId="0" xfId="21" applyNumberFormat="1" applyFont="1" applyFill="1" applyBorder="1" applyAlignment="1" applyProtection="1">
      <alignment horizontal="right" vertical="center"/>
    </xf>
    <xf numFmtId="200" fontId="8" fillId="0" borderId="0" xfId="0" applyNumberFormat="1" applyFont="1" applyAlignment="1">
      <alignment horizontal="right"/>
    </xf>
    <xf numFmtId="196" fontId="21" fillId="0" borderId="0" xfId="21" applyNumberFormat="1" applyFont="1" applyFill="1" applyBorder="1" applyAlignment="1" applyProtection="1">
      <alignment horizontal="right" vertical="center"/>
    </xf>
    <xf numFmtId="0" fontId="34" fillId="0" borderId="0" xfId="27" applyFont="1" applyAlignment="1">
      <alignment horizontal="right"/>
    </xf>
    <xf numFmtId="0" fontId="12" fillId="0" borderId="7" xfId="0" applyFont="1" applyBorder="1" applyAlignment="1">
      <alignment horizontal="center"/>
    </xf>
    <xf numFmtId="188" fontId="8" fillId="0" borderId="0" xfId="1" applyNumberFormat="1" applyFont="1"/>
    <xf numFmtId="3" fontId="8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left"/>
    </xf>
    <xf numFmtId="3" fontId="12" fillId="0" borderId="0" xfId="0" quotePrefix="1" applyNumberFormat="1" applyFont="1" applyAlignment="1">
      <alignment horizontal="left"/>
    </xf>
    <xf numFmtId="188" fontId="8" fillId="0" borderId="0" xfId="1" applyNumberFormat="1" applyFont="1" applyBorder="1"/>
    <xf numFmtId="188" fontId="8" fillId="0" borderId="2" xfId="1" applyNumberFormat="1" applyFont="1" applyBorder="1"/>
    <xf numFmtId="188" fontId="8" fillId="0" borderId="3" xfId="1" applyNumberFormat="1" applyFont="1" applyBorder="1"/>
    <xf numFmtId="188" fontId="7" fillId="0" borderId="6" xfId="1" applyNumberFormat="1" applyFont="1" applyBorder="1"/>
    <xf numFmtId="188" fontId="7" fillId="0" borderId="3" xfId="1" applyNumberFormat="1" applyFont="1" applyBorder="1"/>
    <xf numFmtId="188" fontId="7" fillId="0" borderId="10" xfId="1" applyNumberFormat="1" applyFont="1" applyBorder="1" applyAlignment="1">
      <alignment horizontal="center"/>
    </xf>
    <xf numFmtId="188" fontId="7" fillId="0" borderId="11" xfId="1" applyNumberFormat="1" applyFont="1" applyBorder="1" applyAlignment="1">
      <alignment horizontal="center"/>
    </xf>
    <xf numFmtId="188" fontId="7" fillId="0" borderId="17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88" fontId="7" fillId="0" borderId="7" xfId="1" applyNumberFormat="1" applyFont="1" applyBorder="1" applyAlignment="1">
      <alignment horizontal="centerContinuous"/>
    </xf>
    <xf numFmtId="188" fontId="8" fillId="0" borderId="7" xfId="1" applyNumberFormat="1" applyFont="1" applyBorder="1" applyAlignment="1">
      <alignment horizontal="centerContinuous"/>
    </xf>
    <xf numFmtId="188" fontId="7" fillId="0" borderId="9" xfId="1" applyNumberFormat="1" applyFont="1" applyBorder="1" applyAlignment="1">
      <alignment horizontal="centerContinuous"/>
    </xf>
    <xf numFmtId="188" fontId="7" fillId="0" borderId="8" xfId="1" applyNumberFormat="1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46" fillId="0" borderId="0" xfId="0" applyFont="1"/>
    <xf numFmtId="188" fontId="46" fillId="0" borderId="0" xfId="1" applyNumberFormat="1" applyFont="1"/>
    <xf numFmtId="3" fontId="46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left"/>
    </xf>
    <xf numFmtId="3" fontId="7" fillId="0" borderId="0" xfId="0" quotePrefix="1" applyNumberFormat="1" applyFont="1" applyAlignment="1">
      <alignment horizontal="left"/>
    </xf>
    <xf numFmtId="188" fontId="10" fillId="0" borderId="0" xfId="1" applyNumberFormat="1" applyFont="1"/>
    <xf numFmtId="3" fontId="10" fillId="0" borderId="0" xfId="0" applyNumberFormat="1" applyFont="1" applyAlignment="1">
      <alignment horizontal="center"/>
    </xf>
    <xf numFmtId="188" fontId="10" fillId="0" borderId="0" xfId="1" applyNumberFormat="1" applyFont="1" applyBorder="1"/>
    <xf numFmtId="188" fontId="10" fillId="0" borderId="2" xfId="1" applyNumberFormat="1" applyFont="1" applyBorder="1"/>
    <xf numFmtId="188" fontId="10" fillId="0" borderId="3" xfId="1" applyNumberFormat="1" applyFont="1" applyBorder="1"/>
    <xf numFmtId="188" fontId="12" fillId="0" borderId="6" xfId="1" applyNumberFormat="1" applyFont="1" applyBorder="1"/>
    <xf numFmtId="188" fontId="12" fillId="0" borderId="3" xfId="1" applyNumberFormat="1" applyFont="1" applyBorder="1"/>
    <xf numFmtId="0" fontId="12" fillId="0" borderId="0" xfId="0" applyFont="1" applyAlignment="1">
      <alignment horizontal="center"/>
    </xf>
    <xf numFmtId="188" fontId="12" fillId="0" borderId="10" xfId="1" applyNumberFormat="1" applyFont="1" applyBorder="1" applyAlignment="1">
      <alignment horizontal="center"/>
    </xf>
    <xf numFmtId="188" fontId="12" fillId="0" borderId="11" xfId="1" applyNumberFormat="1" applyFont="1" applyBorder="1" applyAlignment="1">
      <alignment horizontal="center"/>
    </xf>
    <xf numFmtId="188" fontId="12" fillId="0" borderId="17" xfId="1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88" fontId="12" fillId="0" borderId="7" xfId="1" applyNumberFormat="1" applyFont="1" applyBorder="1" applyAlignment="1">
      <alignment horizontal="centerContinuous"/>
    </xf>
    <xf numFmtId="188" fontId="10" fillId="0" borderId="7" xfId="1" applyNumberFormat="1" applyFont="1" applyBorder="1" applyAlignment="1">
      <alignment horizontal="centerContinuous"/>
    </xf>
    <xf numFmtId="188" fontId="12" fillId="0" borderId="9" xfId="1" applyNumberFormat="1" applyFont="1" applyBorder="1" applyAlignment="1">
      <alignment horizontal="centerContinuous"/>
    </xf>
    <xf numFmtId="188" fontId="12" fillId="0" borderId="8" xfId="1" applyNumberFormat="1" applyFont="1" applyBorder="1" applyAlignment="1">
      <alignment horizontal="centerContinuous"/>
    </xf>
    <xf numFmtId="0" fontId="33" fillId="0" borderId="0" xfId="0" applyFont="1"/>
    <xf numFmtId="188" fontId="33" fillId="0" borderId="0" xfId="1" applyNumberFormat="1" applyFont="1"/>
    <xf numFmtId="3" fontId="33" fillId="0" borderId="0" xfId="0" applyNumberFormat="1" applyFont="1" applyAlignment="1">
      <alignment horizontal="center"/>
    </xf>
    <xf numFmtId="3" fontId="34" fillId="0" borderId="0" xfId="0" applyNumberFormat="1" applyFont="1" applyAlignment="1">
      <alignment horizontal="left"/>
    </xf>
    <xf numFmtId="3" fontId="34" fillId="0" borderId="0" xfId="0" quotePrefix="1" applyNumberFormat="1" applyFont="1" applyAlignment="1">
      <alignment horizontal="left"/>
    </xf>
    <xf numFmtId="188" fontId="33" fillId="0" borderId="0" xfId="1" applyNumberFormat="1" applyFont="1" applyBorder="1"/>
    <xf numFmtId="188" fontId="33" fillId="0" borderId="2" xfId="1" applyNumberFormat="1" applyFont="1" applyBorder="1"/>
    <xf numFmtId="188" fontId="33" fillId="0" borderId="3" xfId="1" applyNumberFormat="1" applyFont="1" applyBorder="1"/>
    <xf numFmtId="0" fontId="34" fillId="0" borderId="0" xfId="0" applyFont="1"/>
    <xf numFmtId="188" fontId="34" fillId="0" borderId="6" xfId="1" applyNumberFormat="1" applyFont="1" applyBorder="1"/>
    <xf numFmtId="188" fontId="34" fillId="0" borderId="3" xfId="1" applyNumberFormat="1" applyFont="1" applyBorder="1"/>
    <xf numFmtId="0" fontId="34" fillId="0" borderId="0" xfId="0" applyFont="1" applyAlignment="1">
      <alignment horizontal="center"/>
    </xf>
    <xf numFmtId="188" fontId="34" fillId="0" borderId="10" xfId="1" applyNumberFormat="1" applyFont="1" applyBorder="1" applyAlignment="1">
      <alignment horizontal="center"/>
    </xf>
    <xf numFmtId="188" fontId="34" fillId="0" borderId="11" xfId="1" applyNumberFormat="1" applyFont="1" applyBorder="1" applyAlignment="1">
      <alignment horizontal="center"/>
    </xf>
    <xf numFmtId="188" fontId="34" fillId="0" borderId="17" xfId="1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188" fontId="34" fillId="0" borderId="7" xfId="1" applyNumberFormat="1" applyFont="1" applyBorder="1" applyAlignment="1">
      <alignment horizontal="centerContinuous"/>
    </xf>
    <xf numFmtId="188" fontId="33" fillId="0" borderId="7" xfId="1" applyNumberFormat="1" applyFont="1" applyBorder="1" applyAlignment="1">
      <alignment horizontal="centerContinuous"/>
    </xf>
    <xf numFmtId="188" fontId="34" fillId="0" borderId="9" xfId="1" applyNumberFormat="1" applyFont="1" applyBorder="1" applyAlignment="1">
      <alignment horizontal="centerContinuous"/>
    </xf>
    <xf numFmtId="188" fontId="34" fillId="0" borderId="8" xfId="1" applyNumberFormat="1" applyFont="1" applyBorder="1" applyAlignment="1">
      <alignment horizontal="centerContinuous"/>
    </xf>
    <xf numFmtId="0" fontId="34" fillId="0" borderId="7" xfId="0" applyFont="1" applyBorder="1" applyAlignment="1">
      <alignment horizontal="center"/>
    </xf>
    <xf numFmtId="188" fontId="8" fillId="0" borderId="1" xfId="1" applyNumberFormat="1" applyFont="1" applyBorder="1"/>
    <xf numFmtId="188" fontId="8" fillId="0" borderId="5" xfId="1" applyNumberFormat="1" applyFont="1" applyBorder="1"/>
    <xf numFmtId="188" fontId="8" fillId="0" borderId="4" xfId="1" applyNumberFormat="1" applyFont="1" applyBorder="1"/>
    <xf numFmtId="0" fontId="51" fillId="0" borderId="0" xfId="3957" applyFont="1"/>
    <xf numFmtId="188" fontId="51" fillId="0" borderId="0" xfId="3958" applyNumberFormat="1" applyFont="1"/>
    <xf numFmtId="3" fontId="53" fillId="0" borderId="0" xfId="3957" applyNumberFormat="1" applyFont="1" applyAlignment="1">
      <alignment horizontal="center"/>
    </xf>
    <xf numFmtId="188" fontId="53" fillId="0" borderId="0" xfId="3958" applyNumberFormat="1" applyFont="1"/>
    <xf numFmtId="3" fontId="54" fillId="0" borderId="0" xfId="3957" applyNumberFormat="1" applyFont="1" applyAlignment="1">
      <alignment horizontal="left"/>
    </xf>
    <xf numFmtId="3" fontId="54" fillId="0" borderId="0" xfId="3957" quotePrefix="1" applyNumberFormat="1" applyFont="1" applyAlignment="1">
      <alignment horizontal="left"/>
    </xf>
    <xf numFmtId="188" fontId="51" fillId="0" borderId="0" xfId="3958" applyNumberFormat="1" applyFont="1" applyBorder="1"/>
    <xf numFmtId="188" fontId="51" fillId="0" borderId="1" xfId="3958" applyNumberFormat="1" applyFont="1" applyBorder="1"/>
    <xf numFmtId="188" fontId="51" fillId="0" borderId="5" xfId="3958" applyNumberFormat="1" applyFont="1" applyBorder="1"/>
    <xf numFmtId="188" fontId="51" fillId="0" borderId="4" xfId="3958" applyNumberFormat="1" applyFont="1" applyBorder="1"/>
    <xf numFmtId="188" fontId="51" fillId="0" borderId="2" xfId="3958" applyNumberFormat="1" applyFont="1" applyBorder="1"/>
    <xf numFmtId="188" fontId="51" fillId="0" borderId="3" xfId="3958" applyNumberFormat="1" applyFont="1" applyBorder="1"/>
    <xf numFmtId="0" fontId="55" fillId="0" borderId="0" xfId="3957" applyFont="1"/>
    <xf numFmtId="188" fontId="55" fillId="0" borderId="6" xfId="3958" applyNumberFormat="1" applyFont="1" applyBorder="1"/>
    <xf numFmtId="188" fontId="55" fillId="0" borderId="3" xfId="3958" applyNumberFormat="1" applyFont="1" applyBorder="1"/>
    <xf numFmtId="0" fontId="55" fillId="0" borderId="0" xfId="3957" applyFont="1" applyAlignment="1">
      <alignment horizontal="center"/>
    </xf>
    <xf numFmtId="188" fontId="55" fillId="0" borderId="10" xfId="3958" applyNumberFormat="1" applyFont="1" applyBorder="1" applyAlignment="1">
      <alignment horizontal="center"/>
    </xf>
    <xf numFmtId="188" fontId="55" fillId="0" borderId="11" xfId="3958" applyNumberFormat="1" applyFont="1" applyBorder="1" applyAlignment="1">
      <alignment horizontal="center"/>
    </xf>
    <xf numFmtId="188" fontId="55" fillId="0" borderId="17" xfId="3958" applyNumberFormat="1" applyFont="1" applyBorder="1" applyAlignment="1">
      <alignment horizontal="center"/>
    </xf>
    <xf numFmtId="0" fontId="56" fillId="0" borderId="1" xfId="3957" applyFont="1" applyBorder="1" applyAlignment="1">
      <alignment horizontal="center"/>
    </xf>
    <xf numFmtId="188" fontId="55" fillId="0" borderId="7" xfId="3958" applyNumberFormat="1" applyFont="1" applyBorder="1" applyAlignment="1">
      <alignment horizontal="centerContinuous"/>
    </xf>
    <xf numFmtId="188" fontId="52" fillId="0" borderId="7" xfId="3958" applyNumberFormat="1" applyFont="1" applyBorder="1" applyAlignment="1">
      <alignment horizontal="centerContinuous"/>
    </xf>
    <xf numFmtId="188" fontId="55" fillId="0" borderId="9" xfId="3958" applyNumberFormat="1" applyFont="1" applyBorder="1" applyAlignment="1">
      <alignment horizontal="centerContinuous"/>
    </xf>
    <xf numFmtId="188" fontId="55" fillId="0" borderId="8" xfId="3958" applyNumberFormat="1" applyFont="1" applyBorder="1" applyAlignment="1">
      <alignment horizontal="centerContinuous"/>
    </xf>
    <xf numFmtId="0" fontId="56" fillId="0" borderId="7" xfId="3957" applyFont="1" applyBorder="1" applyAlignment="1">
      <alignment horizontal="center"/>
    </xf>
    <xf numFmtId="0" fontId="57" fillId="0" borderId="0" xfId="3957" applyFont="1"/>
    <xf numFmtId="188" fontId="57" fillId="0" borderId="0" xfId="3958" applyNumberFormat="1" applyFont="1"/>
    <xf numFmtId="3" fontId="57" fillId="0" borderId="0" xfId="3957" applyNumberFormat="1" applyFont="1" applyAlignment="1">
      <alignment horizontal="center"/>
    </xf>
    <xf numFmtId="0" fontId="8" fillId="0" borderId="0" xfId="3957" applyFont="1"/>
    <xf numFmtId="3" fontId="8" fillId="0" borderId="0" xfId="3957" applyNumberFormat="1" applyFont="1"/>
    <xf numFmtId="188" fontId="8" fillId="0" borderId="0" xfId="3958" applyNumberFormat="1" applyFont="1"/>
    <xf numFmtId="3" fontId="8" fillId="0" borderId="0" xfId="3957" applyNumberFormat="1" applyFont="1" applyAlignment="1">
      <alignment horizontal="center"/>
    </xf>
    <xf numFmtId="3" fontId="7" fillId="0" borderId="0" xfId="3957" applyNumberFormat="1" applyFont="1"/>
    <xf numFmtId="3" fontId="12" fillId="0" borderId="0" xfId="3957" applyNumberFormat="1" applyFont="1" applyAlignment="1">
      <alignment horizontal="left"/>
    </xf>
    <xf numFmtId="3" fontId="12" fillId="0" borderId="0" xfId="3957" quotePrefix="1" applyNumberFormat="1" applyFont="1" applyAlignment="1">
      <alignment horizontal="left"/>
    </xf>
    <xf numFmtId="188" fontId="8" fillId="0" borderId="1" xfId="3958" applyNumberFormat="1" applyFont="1" applyBorder="1"/>
    <xf numFmtId="188" fontId="8" fillId="0" borderId="0" xfId="3958" applyNumberFormat="1" applyFont="1" applyBorder="1"/>
    <xf numFmtId="188" fontId="8" fillId="0" borderId="2" xfId="3958" applyNumberFormat="1" applyFont="1" applyBorder="1"/>
    <xf numFmtId="188" fontId="8" fillId="0" borderId="3" xfId="3958" applyNumberFormat="1" applyFont="1" applyBorder="1"/>
    <xf numFmtId="0" fontId="7" fillId="0" borderId="0" xfId="3957" applyFont="1"/>
    <xf numFmtId="188" fontId="7" fillId="0" borderId="6" xfId="3958" applyNumberFormat="1" applyFont="1" applyBorder="1"/>
    <xf numFmtId="188" fontId="7" fillId="0" borderId="3" xfId="3958" applyNumberFormat="1" applyFont="1" applyBorder="1"/>
    <xf numFmtId="0" fontId="7" fillId="0" borderId="0" xfId="3957" applyFont="1" applyAlignment="1">
      <alignment horizontal="center"/>
    </xf>
    <xf numFmtId="188" fontId="7" fillId="0" borderId="0" xfId="3957" applyNumberFormat="1" applyFont="1"/>
    <xf numFmtId="188" fontId="7" fillId="0" borderId="10" xfId="3958" applyNumberFormat="1" applyFont="1" applyBorder="1" applyAlignment="1">
      <alignment horizontal="center"/>
    </xf>
    <xf numFmtId="188" fontId="7" fillId="0" borderId="11" xfId="3958" applyNumberFormat="1" applyFont="1" applyBorder="1" applyAlignment="1">
      <alignment horizontal="center"/>
    </xf>
    <xf numFmtId="188" fontId="7" fillId="0" borderId="17" xfId="3958" applyNumberFormat="1" applyFont="1" applyBorder="1" applyAlignment="1">
      <alignment horizontal="center"/>
    </xf>
    <xf numFmtId="0" fontId="7" fillId="0" borderId="1" xfId="3957" applyFont="1" applyBorder="1" applyAlignment="1">
      <alignment horizontal="center"/>
    </xf>
    <xf numFmtId="188" fontId="7" fillId="0" borderId="7" xfId="3958" applyNumberFormat="1" applyFont="1" applyBorder="1" applyAlignment="1">
      <alignment horizontal="centerContinuous"/>
    </xf>
    <xf numFmtId="188" fontId="8" fillId="0" borderId="7" xfId="3958" applyNumberFormat="1" applyFont="1" applyBorder="1" applyAlignment="1">
      <alignment horizontal="centerContinuous"/>
    </xf>
    <xf numFmtId="188" fontId="7" fillId="0" borderId="9" xfId="3958" applyNumberFormat="1" applyFont="1" applyBorder="1" applyAlignment="1">
      <alignment horizontal="centerContinuous"/>
    </xf>
    <xf numFmtId="188" fontId="7" fillId="0" borderId="8" xfId="3958" applyNumberFormat="1" applyFont="1" applyBorder="1" applyAlignment="1">
      <alignment horizontal="centerContinuous"/>
    </xf>
    <xf numFmtId="0" fontId="7" fillId="0" borderId="7" xfId="3957" applyFont="1" applyBorder="1" applyAlignment="1">
      <alignment horizontal="center"/>
    </xf>
    <xf numFmtId="0" fontId="46" fillId="0" borderId="0" xfId="3957" applyFont="1"/>
    <xf numFmtId="3" fontId="46" fillId="0" borderId="0" xfId="3957" applyNumberFormat="1" applyFont="1"/>
    <xf numFmtId="188" fontId="46" fillId="0" borderId="0" xfId="3958" applyNumberFormat="1" applyFont="1"/>
    <xf numFmtId="3" fontId="46" fillId="0" borderId="0" xfId="3957" applyNumberFormat="1" applyFont="1" applyAlignment="1">
      <alignment horizontal="center"/>
    </xf>
    <xf numFmtId="188" fontId="8" fillId="0" borderId="5" xfId="3958" applyNumberFormat="1" applyFont="1" applyBorder="1"/>
    <xf numFmtId="188" fontId="8" fillId="0" borderId="4" xfId="3958" applyNumberFormat="1" applyFont="1" applyBorder="1"/>
    <xf numFmtId="3" fontId="7" fillId="0" borderId="0" xfId="3957" applyNumberFormat="1" applyFont="1" applyAlignment="1">
      <alignment horizontal="left"/>
    </xf>
    <xf numFmtId="3" fontId="7" fillId="0" borderId="0" xfId="3957" quotePrefix="1" applyNumberFormat="1" applyFont="1" applyAlignment="1">
      <alignment horizontal="left"/>
    </xf>
    <xf numFmtId="188" fontId="33" fillId="0" borderId="4" xfId="1" applyNumberFormat="1" applyFont="1" applyBorder="1"/>
    <xf numFmtId="188" fontId="33" fillId="0" borderId="5" xfId="1" applyNumberFormat="1" applyFont="1" applyBorder="1"/>
    <xf numFmtId="188" fontId="33" fillId="0" borderId="1" xfId="1" applyNumberFormat="1" applyFont="1" applyBorder="1"/>
    <xf numFmtId="188" fontId="10" fillId="0" borderId="4" xfId="1" applyNumberFormat="1" applyFont="1" applyBorder="1"/>
    <xf numFmtId="188" fontId="10" fillId="0" borderId="5" xfId="1" applyNumberFormat="1" applyFont="1" applyBorder="1"/>
    <xf numFmtId="188" fontId="10" fillId="0" borderId="1" xfId="1" applyNumberFormat="1" applyFont="1" applyBorder="1"/>
    <xf numFmtId="0" fontId="8" fillId="0" borderId="0" xfId="3956" applyFont="1" applyAlignment="1"/>
    <xf numFmtId="0" fontId="20" fillId="0" borderId="0" xfId="3956" applyFont="1"/>
    <xf numFmtId="0" fontId="8" fillId="0" borderId="0" xfId="28" quotePrefix="1" applyFont="1"/>
    <xf numFmtId="190" fontId="33" fillId="0" borderId="1" xfId="3956" applyNumberFormat="1" applyFont="1" applyBorder="1" applyAlignment="1">
      <alignment horizontal="right"/>
    </xf>
    <xf numFmtId="190" fontId="34" fillId="0" borderId="1" xfId="3956" applyNumberFormat="1" applyFont="1" applyBorder="1" applyAlignment="1">
      <alignment horizontal="right"/>
    </xf>
    <xf numFmtId="192" fontId="34" fillId="0" borderId="1" xfId="12" applyNumberFormat="1" applyFont="1" applyBorder="1" applyAlignment="1">
      <alignment vertical="center"/>
    </xf>
    <xf numFmtId="0" fontId="21" fillId="0" borderId="1" xfId="28" applyFont="1" applyBorder="1" applyAlignment="1">
      <alignment vertical="center"/>
    </xf>
    <xf numFmtId="190" fontId="33" fillId="0" borderId="0" xfId="3956" applyNumberFormat="1" applyFont="1" applyBorder="1" applyAlignment="1">
      <alignment horizontal="right"/>
    </xf>
    <xf numFmtId="192" fontId="34" fillId="0" borderId="0" xfId="12" applyNumberFormat="1" applyFont="1" applyBorder="1" applyAlignment="1">
      <alignment vertical="center"/>
    </xf>
    <xf numFmtId="190" fontId="34" fillId="0" borderId="0" xfId="3956" applyNumberFormat="1" applyFont="1" applyBorder="1" applyAlignment="1">
      <alignment horizontal="right"/>
    </xf>
    <xf numFmtId="193" fontId="34" fillId="0" borderId="0" xfId="12" applyNumberFormat="1" applyFont="1" applyBorder="1" applyAlignment="1">
      <alignment vertical="center"/>
    </xf>
    <xf numFmtId="190" fontId="34" fillId="0" borderId="0" xfId="3956" applyNumberFormat="1" applyFont="1" applyBorder="1" applyAlignment="1">
      <alignment horizontal="right" vertical="center"/>
    </xf>
    <xf numFmtId="0" fontId="34" fillId="0" borderId="0" xfId="3956" applyFont="1" applyBorder="1" applyAlignment="1">
      <alignment horizontal="center" vertical="center"/>
    </xf>
    <xf numFmtId="0" fontId="7" fillId="0" borderId="0" xfId="3956" applyFont="1" applyAlignment="1"/>
    <xf numFmtId="191" fontId="48" fillId="4" borderId="0" xfId="3956" applyNumberFormat="1" applyFont="1" applyFill="1" applyBorder="1" applyAlignment="1">
      <alignment horizontal="left" vertical="center"/>
    </xf>
    <xf numFmtId="0" fontId="7" fillId="0" borderId="0" xfId="3956" applyFont="1" applyBorder="1" applyAlignment="1"/>
    <xf numFmtId="190" fontId="8" fillId="0" borderId="0" xfId="3956" applyNumberFormat="1" applyFont="1" applyAlignment="1"/>
    <xf numFmtId="0" fontId="34" fillId="0" borderId="0" xfId="3956" applyFont="1" applyBorder="1" applyAlignment="1">
      <alignment vertical="center"/>
    </xf>
    <xf numFmtId="192" fontId="33" fillId="0" borderId="0" xfId="12" applyNumberFormat="1" applyFont="1" applyBorder="1" applyAlignment="1">
      <alignment vertical="center"/>
    </xf>
    <xf numFmtId="3" fontId="20" fillId="0" borderId="0" xfId="3956" applyNumberFormat="1" applyFont="1"/>
    <xf numFmtId="0" fontId="8" fillId="0" borderId="0" xfId="3956" applyFont="1" applyBorder="1" applyAlignment="1"/>
    <xf numFmtId="192" fontId="21" fillId="0" borderId="0" xfId="12" applyNumberFormat="1" applyFont="1" applyBorder="1" applyAlignment="1">
      <alignment vertical="center"/>
    </xf>
    <xf numFmtId="0" fontId="21" fillId="0" borderId="0" xfId="3956" applyFont="1" applyBorder="1" applyAlignment="1">
      <alignment horizontal="center"/>
    </xf>
    <xf numFmtId="0" fontId="7" fillId="0" borderId="14" xfId="3956" applyFont="1" applyBorder="1" applyAlignment="1">
      <alignment horizontal="right" vertical="center"/>
    </xf>
    <xf numFmtId="0" fontId="7" fillId="0" borderId="16" xfId="3956" applyFont="1" applyBorder="1" applyAlignment="1">
      <alignment horizontal="right" vertical="center"/>
    </xf>
    <xf numFmtId="0" fontId="7" fillId="0" borderId="10" xfId="3956" applyFont="1" applyBorder="1" applyAlignment="1"/>
    <xf numFmtId="0" fontId="7" fillId="0" borderId="16" xfId="3956" applyFont="1" applyBorder="1" applyAlignment="1">
      <alignment vertical="center"/>
    </xf>
    <xf numFmtId="0" fontId="21" fillId="0" borderId="0" xfId="3956" applyFont="1" applyAlignment="1">
      <alignment horizontal="center"/>
    </xf>
    <xf numFmtId="0" fontId="8" fillId="0" borderId="14" xfId="3956" applyFont="1" applyBorder="1" applyAlignment="1"/>
    <xf numFmtId="0" fontId="7" fillId="0" borderId="0" xfId="3956" applyFont="1" applyAlignment="1">
      <alignment horizontal="center"/>
    </xf>
    <xf numFmtId="0" fontId="33" fillId="0" borderId="0" xfId="3956" applyFont="1"/>
    <xf numFmtId="0" fontId="34" fillId="0" borderId="0" xfId="3956" applyFont="1" applyAlignment="1"/>
    <xf numFmtId="2" fontId="0" fillId="0" borderId="0" xfId="0" applyNumberFormat="1"/>
    <xf numFmtId="4" fontId="0" fillId="0" borderId="0" xfId="0" applyNumberFormat="1"/>
    <xf numFmtId="0" fontId="8" fillId="0" borderId="0" xfId="3956" applyFont="1"/>
    <xf numFmtId="190" fontId="33" fillId="0" borderId="0" xfId="3956" applyNumberFormat="1" applyFont="1" applyAlignment="1">
      <alignment horizontal="right"/>
    </xf>
    <xf numFmtId="190" fontId="34" fillId="0" borderId="0" xfId="3956" applyNumberFormat="1" applyFont="1" applyAlignment="1">
      <alignment horizontal="right"/>
    </xf>
    <xf numFmtId="190" fontId="34" fillId="0" borderId="0" xfId="3956" applyNumberFormat="1" applyFont="1" applyAlignment="1">
      <alignment horizontal="right" vertical="center"/>
    </xf>
    <xf numFmtId="0" fontId="34" fillId="0" borderId="0" xfId="3956" applyFont="1" applyAlignment="1">
      <alignment horizontal="center" vertical="center"/>
    </xf>
    <xf numFmtId="0" fontId="7" fillId="0" borderId="0" xfId="3956" applyFont="1"/>
    <xf numFmtId="191" fontId="48" fillId="4" borderId="0" xfId="3956" applyNumberFormat="1" applyFont="1" applyFill="1" applyAlignment="1">
      <alignment horizontal="left" vertical="center"/>
    </xf>
    <xf numFmtId="190" fontId="8" fillId="0" borderId="0" xfId="3956" applyNumberFormat="1" applyFont="1"/>
    <xf numFmtId="0" fontId="34" fillId="0" borderId="0" xfId="3956" applyFont="1" applyAlignment="1">
      <alignment vertical="center"/>
    </xf>
    <xf numFmtId="0" fontId="7" fillId="0" borderId="10" xfId="3956" applyFont="1" applyBorder="1"/>
    <xf numFmtId="0" fontId="8" fillId="0" borderId="14" xfId="3956" applyFont="1" applyBorder="1"/>
    <xf numFmtId="0" fontId="34" fillId="0" borderId="0" xfId="3956" applyFont="1"/>
    <xf numFmtId="190" fontId="20" fillId="0" borderId="0" xfId="27" applyNumberFormat="1" applyFont="1" applyAlignment="1">
      <alignment horizontal="right" vertical="center"/>
    </xf>
    <xf numFmtId="2" fontId="20" fillId="0" borderId="0" xfId="27" applyNumberFormat="1" applyFont="1" applyAlignment="1">
      <alignment horizontal="right" vertical="center"/>
    </xf>
    <xf numFmtId="190" fontId="34" fillId="0" borderId="0" xfId="27" applyNumberFormat="1" applyFont="1" applyAlignment="1">
      <alignment horizontal="right" vertical="center"/>
    </xf>
    <xf numFmtId="0" fontId="34" fillId="0" borderId="0" xfId="27" applyFont="1" applyAlignment="1">
      <alignment horizontal="center" vertical="center"/>
    </xf>
    <xf numFmtId="188" fontId="21" fillId="0" borderId="0" xfId="26" applyFont="1" applyBorder="1"/>
    <xf numFmtId="0" fontId="20" fillId="0" borderId="0" xfId="30" applyFont="1"/>
    <xf numFmtId="0" fontId="21" fillId="0" borderId="0" xfId="30" applyFont="1"/>
    <xf numFmtId="0" fontId="33" fillId="0" borderId="0" xfId="28" applyFont="1"/>
    <xf numFmtId="0" fontId="20" fillId="0" borderId="14" xfId="30" applyFont="1" applyBorder="1"/>
    <xf numFmtId="0" fontId="20" fillId="0" borderId="0" xfId="30" applyFont="1" applyAlignment="1">
      <alignment horizontal="left"/>
    </xf>
    <xf numFmtId="196" fontId="8" fillId="0" borderId="0" xfId="30" applyNumberFormat="1" applyFont="1" applyAlignment="1">
      <alignment horizontal="right"/>
    </xf>
    <xf numFmtId="197" fontId="20" fillId="0" borderId="0" xfId="30" applyNumberFormat="1" applyFont="1" applyAlignment="1">
      <alignment horizontal="left"/>
    </xf>
    <xf numFmtId="0" fontId="35" fillId="0" borderId="0" xfId="30" applyFont="1"/>
    <xf numFmtId="0" fontId="34" fillId="0" borderId="0" xfId="30" applyFont="1"/>
    <xf numFmtId="0" fontId="33" fillId="0" borderId="0" xfId="30" applyFont="1"/>
    <xf numFmtId="0" fontId="20" fillId="0" borderId="0" xfId="28" applyFont="1" applyAlignment="1">
      <alignment horizontal="left" vertical="center"/>
    </xf>
    <xf numFmtId="0" fontId="20" fillId="0" borderId="0" xfId="28" applyFont="1"/>
    <xf numFmtId="196" fontId="20" fillId="0" borderId="0" xfId="28" applyNumberFormat="1" applyFont="1"/>
    <xf numFmtId="3" fontId="37" fillId="0" borderId="0" xfId="0" applyNumberFormat="1" applyFont="1"/>
    <xf numFmtId="3" fontId="39" fillId="0" borderId="0" xfId="0" applyNumberFormat="1" applyFont="1"/>
    <xf numFmtId="3" fontId="37" fillId="0" borderId="0" xfId="28" applyNumberFormat="1" applyFont="1"/>
    <xf numFmtId="0" fontId="21" fillId="0" borderId="0" xfId="28" applyFont="1"/>
    <xf numFmtId="0" fontId="44" fillId="0" borderId="0" xfId="28" applyFont="1"/>
    <xf numFmtId="0" fontId="40" fillId="0" borderId="0" xfId="27" applyFont="1" applyAlignment="1">
      <alignment horizontal="left" vertical="center"/>
    </xf>
    <xf numFmtId="0" fontId="44" fillId="0" borderId="0" xfId="28" applyFont="1" applyAlignment="1">
      <alignment horizontal="left"/>
    </xf>
    <xf numFmtId="199" fontId="7" fillId="0" borderId="0" xfId="28" applyNumberFormat="1" applyFont="1" applyAlignment="1">
      <alignment horizontal="right" vertical="center"/>
    </xf>
    <xf numFmtId="41" fontId="7" fillId="0" borderId="0" xfId="28" applyNumberFormat="1" applyFont="1" applyAlignment="1">
      <alignment horizontal="right" vertical="center"/>
    </xf>
    <xf numFmtId="41" fontId="21" fillId="0" borderId="0" xfId="28" applyNumberFormat="1" applyFont="1" applyAlignment="1">
      <alignment horizontal="right" vertical="center"/>
    </xf>
    <xf numFmtId="41" fontId="7" fillId="0" borderId="0" xfId="27" applyNumberFormat="1" applyFont="1" applyAlignment="1">
      <alignment horizontal="right" vertical="center"/>
    </xf>
    <xf numFmtId="3" fontId="8" fillId="0" borderId="0" xfId="0" applyNumberFormat="1" applyFont="1"/>
    <xf numFmtId="3" fontId="7" fillId="0" borderId="0" xfId="0" applyNumberFormat="1" applyFont="1"/>
    <xf numFmtId="0" fontId="34" fillId="0" borderId="0" xfId="28" applyFont="1"/>
    <xf numFmtId="0" fontId="35" fillId="0" borderId="14" xfId="28" applyFont="1" applyBorder="1"/>
    <xf numFmtId="0" fontId="35" fillId="0" borderId="0" xfId="28" applyFont="1"/>
    <xf numFmtId="196" fontId="20" fillId="0" borderId="0" xfId="554" applyFont="1" applyFill="1" applyBorder="1" applyAlignment="1" applyProtection="1">
      <alignment horizontal="right"/>
    </xf>
    <xf numFmtId="196" fontId="21" fillId="0" borderId="0" xfId="554" applyFont="1" applyFill="1" applyBorder="1" applyAlignment="1" applyProtection="1">
      <alignment horizontal="right"/>
    </xf>
    <xf numFmtId="3" fontId="20" fillId="0" borderId="0" xfId="28" applyNumberFormat="1" applyFont="1"/>
    <xf numFmtId="3" fontId="36" fillId="0" borderId="0" xfId="28" applyNumberFormat="1" applyFont="1"/>
    <xf numFmtId="3" fontId="21" fillId="0" borderId="0" xfId="0" quotePrefix="1" applyNumberFormat="1" applyFont="1"/>
    <xf numFmtId="3" fontId="21" fillId="0" borderId="0" xfId="28" applyNumberFormat="1" applyFont="1"/>
    <xf numFmtId="0" fontId="8" fillId="0" borderId="0" xfId="28" quotePrefix="1" applyFont="1" applyAlignment="1">
      <alignment horizontal="left"/>
    </xf>
    <xf numFmtId="0" fontId="20" fillId="0" borderId="14" xfId="28" applyFont="1" applyBorder="1"/>
    <xf numFmtId="196" fontId="20" fillId="0" borderId="0" xfId="113" applyFont="1" applyFill="1" applyBorder="1" applyAlignment="1" applyProtection="1">
      <alignment horizontal="right"/>
    </xf>
    <xf numFmtId="196" fontId="21" fillId="0" borderId="0" xfId="113" applyFont="1" applyFill="1" applyBorder="1" applyAlignment="1" applyProtection="1">
      <alignment horizontal="right"/>
    </xf>
    <xf numFmtId="0" fontId="12" fillId="0" borderId="0" xfId="28" applyFont="1"/>
    <xf numFmtId="197" fontId="20" fillId="0" borderId="0" xfId="28" applyNumberFormat="1" applyFont="1" applyAlignment="1">
      <alignment horizontal="left"/>
    </xf>
    <xf numFmtId="0" fontId="35" fillId="0" borderId="0" xfId="28" applyFont="1" applyAlignment="1">
      <alignment horizontal="left"/>
    </xf>
    <xf numFmtId="201" fontId="8" fillId="0" borderId="0" xfId="0" applyNumberFormat="1" applyFont="1" applyAlignment="1">
      <alignment horizontal="center"/>
    </xf>
    <xf numFmtId="201" fontId="8" fillId="0" borderId="1" xfId="0" applyNumberFormat="1" applyFont="1" applyBorder="1" applyAlignment="1">
      <alignment horizontal="center"/>
    </xf>
    <xf numFmtId="202" fontId="8" fillId="0" borderId="0" xfId="0" quotePrefix="1" applyNumberFormat="1" applyFont="1" applyAlignment="1">
      <alignment horizontal="center"/>
    </xf>
    <xf numFmtId="202" fontId="8" fillId="0" borderId="0" xfId="0" applyNumberFormat="1" applyFont="1" applyAlignment="1">
      <alignment horizontal="center"/>
    </xf>
    <xf numFmtId="201" fontId="10" fillId="0" borderId="0" xfId="0" applyNumberFormat="1" applyFont="1" applyAlignment="1">
      <alignment horizontal="center"/>
    </xf>
    <xf numFmtId="201" fontId="10" fillId="0" borderId="1" xfId="0" applyNumberFormat="1" applyFont="1" applyBorder="1" applyAlignment="1">
      <alignment horizontal="center"/>
    </xf>
    <xf numFmtId="202" fontId="10" fillId="0" borderId="0" xfId="0" quotePrefix="1" applyNumberFormat="1" applyFont="1" applyAlignment="1">
      <alignment horizontal="center"/>
    </xf>
    <xf numFmtId="202" fontId="10" fillId="0" borderId="0" xfId="0" applyNumberFormat="1" applyFont="1" applyAlignment="1">
      <alignment horizontal="center"/>
    </xf>
    <xf numFmtId="201" fontId="33" fillId="0" borderId="0" xfId="0" applyNumberFormat="1" applyFont="1" applyAlignment="1">
      <alignment horizontal="center"/>
    </xf>
    <xf numFmtId="201" fontId="33" fillId="0" borderId="1" xfId="0" applyNumberFormat="1" applyFont="1" applyBorder="1" applyAlignment="1">
      <alignment horizontal="center"/>
    </xf>
    <xf numFmtId="202" fontId="33" fillId="0" borderId="0" xfId="0" quotePrefix="1" applyNumberFormat="1" applyFont="1" applyAlignment="1">
      <alignment horizontal="center"/>
    </xf>
    <xf numFmtId="202" fontId="33" fillId="0" borderId="0" xfId="0" applyNumberFormat="1" applyFont="1" applyAlignment="1">
      <alignment horizontal="center"/>
    </xf>
    <xf numFmtId="201" fontId="53" fillId="0" borderId="0" xfId="3957" applyNumberFormat="1" applyFont="1" applyAlignment="1">
      <alignment horizontal="center"/>
    </xf>
    <xf numFmtId="201" fontId="53" fillId="0" borderId="1" xfId="3957" applyNumberFormat="1" applyFont="1" applyBorder="1" applyAlignment="1">
      <alignment horizontal="center"/>
    </xf>
    <xf numFmtId="202" fontId="53" fillId="0" borderId="0" xfId="3957" quotePrefix="1" applyNumberFormat="1" applyFont="1" applyAlignment="1">
      <alignment horizontal="center"/>
    </xf>
    <xf numFmtId="202" fontId="53" fillId="0" borderId="0" xfId="3957" applyNumberFormat="1" applyFont="1" applyAlignment="1">
      <alignment horizontal="center"/>
    </xf>
    <xf numFmtId="3" fontId="56" fillId="0" borderId="0" xfId="3957" quotePrefix="1" applyNumberFormat="1" applyFont="1" applyAlignment="1">
      <alignment horizontal="left"/>
    </xf>
    <xf numFmtId="201" fontId="8" fillId="0" borderId="1" xfId="3957" applyNumberFormat="1" applyFont="1" applyBorder="1" applyAlignment="1">
      <alignment horizontal="center"/>
    </xf>
    <xf numFmtId="201" fontId="8" fillId="0" borderId="0" xfId="3957" applyNumberFormat="1" applyFont="1" applyAlignment="1">
      <alignment horizontal="center"/>
    </xf>
    <xf numFmtId="202" fontId="8" fillId="0" borderId="0" xfId="3957" quotePrefix="1" applyNumberFormat="1" applyFont="1" applyAlignment="1">
      <alignment horizontal="center"/>
    </xf>
    <xf numFmtId="202" fontId="8" fillId="0" borderId="0" xfId="3957" applyNumberFormat="1" applyFont="1" applyAlignment="1">
      <alignment horizontal="center"/>
    </xf>
    <xf numFmtId="0" fontId="0" fillId="0" borderId="0" xfId="0" applyAlignment="1"/>
    <xf numFmtId="0" fontId="6" fillId="0" borderId="0" xfId="0" applyFont="1" applyAlignment="1"/>
    <xf numFmtId="0" fontId="0" fillId="0" borderId="0" xfId="0" applyAlignment="1">
      <alignment horizontal="distributed" vertical="distributed"/>
    </xf>
    <xf numFmtId="204" fontId="0" fillId="0" borderId="0" xfId="0" applyNumberFormat="1"/>
    <xf numFmtId="0" fontId="6" fillId="0" borderId="0" xfId="0" applyFont="1" applyAlignment="1">
      <alignment vertical="distributed" wrapText="1"/>
    </xf>
    <xf numFmtId="0" fontId="58" fillId="0" borderId="0" xfId="0" applyFont="1"/>
    <xf numFmtId="0" fontId="59" fillId="0" borderId="0" xfId="0" applyFont="1"/>
    <xf numFmtId="0" fontId="58" fillId="0" borderId="0" xfId="0" quotePrefix="1" applyFont="1"/>
    <xf numFmtId="0" fontId="6" fillId="0" borderId="0" xfId="0" applyFont="1"/>
    <xf numFmtId="0" fontId="0" fillId="0" borderId="0" xfId="0" applyFill="1" applyAlignment="1">
      <alignment horizontal="distributed" vertical="distributed"/>
    </xf>
    <xf numFmtId="0" fontId="0" fillId="0" borderId="0" xfId="0" applyFill="1"/>
    <xf numFmtId="2" fontId="0" fillId="0" borderId="0" xfId="0" applyNumberFormat="1" applyFill="1"/>
    <xf numFmtId="192" fontId="60" fillId="0" borderId="0" xfId="1" applyNumberFormat="1" applyFont="1"/>
    <xf numFmtId="0" fontId="34" fillId="0" borderId="0" xfId="3950" applyFont="1"/>
    <xf numFmtId="0" fontId="8" fillId="0" borderId="0" xfId="3950" applyFont="1"/>
    <xf numFmtId="0" fontId="34" fillId="0" borderId="0" xfId="3950" applyFont="1" applyAlignment="1">
      <alignment horizontal="center"/>
    </xf>
    <xf numFmtId="0" fontId="33" fillId="0" borderId="0" xfId="3950" applyFont="1" applyAlignment="1">
      <alignment vertical="top"/>
    </xf>
    <xf numFmtId="0" fontId="61" fillId="0" borderId="16" xfId="3950" applyFont="1" applyBorder="1" applyAlignment="1">
      <alignment horizontal="center"/>
    </xf>
    <xf numFmtId="0" fontId="61" fillId="0" borderId="14" xfId="3950" applyFont="1" applyBorder="1" applyAlignment="1">
      <alignment horizontal="right"/>
    </xf>
    <xf numFmtId="0" fontId="61" fillId="0" borderId="14" xfId="3950" applyFont="1" applyBorder="1" applyAlignment="1">
      <alignment horizontal="center"/>
    </xf>
    <xf numFmtId="0" fontId="7" fillId="0" borderId="0" xfId="3950" applyFont="1"/>
    <xf numFmtId="0" fontId="21" fillId="0" borderId="0" xfId="3950" applyFont="1" applyAlignment="1">
      <alignment horizontal="center" vertical="center"/>
    </xf>
    <xf numFmtId="0" fontId="21" fillId="0" borderId="0" xfId="3950" applyFont="1" applyAlignment="1">
      <alignment horizontal="center"/>
    </xf>
    <xf numFmtId="195" fontId="61" fillId="0" borderId="0" xfId="3953" applyNumberFormat="1" applyFont="1" applyFill="1" applyBorder="1" applyAlignment="1" applyProtection="1"/>
    <xf numFmtId="196" fontId="61" fillId="0" borderId="0" xfId="3953" applyNumberFormat="1" applyFont="1" applyFill="1" applyBorder="1" applyAlignment="1" applyProtection="1">
      <alignment horizontal="right"/>
    </xf>
    <xf numFmtId="192" fontId="62" fillId="0" borderId="0" xfId="3954" applyNumberFormat="1" applyFont="1" applyBorder="1"/>
    <xf numFmtId="195" fontId="61" fillId="0" borderId="0" xfId="3953" applyNumberFormat="1" applyFont="1" applyFill="1" applyBorder="1" applyAlignment="1" applyProtection="1">
      <alignment horizontal="right"/>
    </xf>
    <xf numFmtId="0" fontId="61" fillId="0" borderId="0" xfId="3950" applyFont="1"/>
    <xf numFmtId="0" fontId="35" fillId="0" borderId="0" xfId="3950" applyFont="1"/>
    <xf numFmtId="195" fontId="11" fillId="0" borderId="0" xfId="3953" applyNumberFormat="1" applyFont="1" applyFill="1" applyBorder="1" applyAlignment="1" applyProtection="1"/>
    <xf numFmtId="196" fontId="11" fillId="0" borderId="0" xfId="3953" applyNumberFormat="1" applyFont="1" applyFill="1" applyBorder="1" applyAlignment="1" applyProtection="1">
      <alignment horizontal="right"/>
    </xf>
    <xf numFmtId="192" fontId="63" fillId="0" borderId="0" xfId="3954" applyNumberFormat="1" applyFont="1" applyBorder="1"/>
    <xf numFmtId="0" fontId="33" fillId="0" borderId="0" xfId="3950" applyFont="1"/>
    <xf numFmtId="195" fontId="11" fillId="0" borderId="0" xfId="3953" applyNumberFormat="1" applyFont="1" applyFill="1" applyBorder="1" applyAlignment="1" applyProtection="1">
      <alignment horizontal="right"/>
    </xf>
    <xf numFmtId="192" fontId="63" fillId="0" borderId="0" xfId="3954" applyNumberFormat="1" applyFont="1" applyBorder="1" applyAlignment="1">
      <alignment horizontal="right"/>
    </xf>
    <xf numFmtId="196" fontId="8" fillId="0" borderId="0" xfId="3950" applyNumberFormat="1" applyFont="1"/>
    <xf numFmtId="0" fontId="35" fillId="0" borderId="14" xfId="3950" applyFont="1" applyBorder="1"/>
    <xf numFmtId="0" fontId="33" fillId="0" borderId="14" xfId="3950" applyFont="1" applyBorder="1"/>
    <xf numFmtId="196" fontId="20" fillId="0" borderId="0" xfId="3950" applyNumberFormat="1" applyFont="1"/>
    <xf numFmtId="0" fontId="20" fillId="0" borderId="0" xfId="3950" applyFont="1"/>
    <xf numFmtId="0" fontId="64" fillId="0" borderId="0" xfId="3950" applyFont="1" applyAlignment="1">
      <alignment horizontal="right"/>
    </xf>
    <xf numFmtId="0" fontId="64" fillId="0" borderId="0" xfId="3950" applyFont="1"/>
    <xf numFmtId="0" fontId="8" fillId="0" borderId="0" xfId="3950" applyFont="1" applyAlignment="1">
      <alignment horizontal="right"/>
    </xf>
    <xf numFmtId="0" fontId="65" fillId="0" borderId="0" xfId="3950" applyFont="1" applyAlignment="1">
      <alignment horizontal="right"/>
    </xf>
    <xf numFmtId="3" fontId="65" fillId="0" borderId="0" xfId="3950" applyNumberFormat="1" applyFont="1" applyAlignment="1">
      <alignment horizontal="right" vertical="center"/>
    </xf>
    <xf numFmtId="191" fontId="48" fillId="0" borderId="0" xfId="3950" applyNumberFormat="1" applyFont="1" applyAlignment="1">
      <alignment vertical="center"/>
    </xf>
    <xf numFmtId="3" fontId="65" fillId="0" borderId="1" xfId="3950" applyNumberFormat="1" applyFont="1" applyBorder="1" applyAlignment="1">
      <alignment horizontal="right" vertical="center"/>
    </xf>
    <xf numFmtId="0" fontId="8" fillId="0" borderId="1" xfId="3950" applyFont="1" applyBorder="1"/>
    <xf numFmtId="0" fontId="20" fillId="0" borderId="14" xfId="3950" applyFont="1" applyBorder="1"/>
    <xf numFmtId="196" fontId="20" fillId="0" borderId="14" xfId="3951" applyNumberFormat="1" applyFont="1" applyFill="1" applyBorder="1" applyAlignment="1" applyProtection="1">
      <alignment horizontal="right"/>
    </xf>
    <xf numFmtId="0" fontId="8" fillId="0" borderId="14" xfId="3950" applyFont="1" applyBorder="1"/>
    <xf numFmtId="196" fontId="11" fillId="0" borderId="0" xfId="3951" applyNumberFormat="1" applyFont="1" applyFill="1" applyBorder="1" applyAlignment="1" applyProtection="1">
      <alignment horizontal="right"/>
    </xf>
    <xf numFmtId="196" fontId="11" fillId="0" borderId="0" xfId="3951" applyNumberFormat="1" applyFont="1" applyFill="1" applyBorder="1" applyAlignment="1" applyProtection="1"/>
    <xf numFmtId="0" fontId="20" fillId="0" borderId="0" xfId="3950" applyFont="1" applyAlignment="1">
      <alignment horizontal="left" vertical="center"/>
    </xf>
    <xf numFmtId="0" fontId="20" fillId="0" borderId="0" xfId="3950" applyFont="1" applyAlignment="1">
      <alignment vertical="center"/>
    </xf>
    <xf numFmtId="0" fontId="11" fillId="0" borderId="0" xfId="3950" applyFont="1" applyAlignment="1">
      <alignment horizontal="right"/>
    </xf>
    <xf numFmtId="0" fontId="11" fillId="0" borderId="0" xfId="3950" applyFont="1"/>
    <xf numFmtId="195" fontId="11" fillId="0" borderId="0" xfId="3951" applyNumberFormat="1" applyFont="1" applyFill="1" applyBorder="1" applyAlignment="1" applyProtection="1"/>
    <xf numFmtId="190" fontId="61" fillId="0" borderId="0" xfId="3950" applyNumberFormat="1" applyFont="1" applyAlignment="1">
      <alignment horizontal="right"/>
    </xf>
    <xf numFmtId="0" fontId="7" fillId="0" borderId="0" xfId="3950" applyFont="1" applyAlignment="1">
      <alignment horizontal="center"/>
    </xf>
    <xf numFmtId="196" fontId="61" fillId="0" borderId="0" xfId="3951" applyNumberFormat="1" applyFont="1" applyFill="1" applyBorder="1" applyAlignment="1" applyProtection="1">
      <alignment horizontal="right"/>
    </xf>
    <xf numFmtId="3" fontId="66" fillId="0" borderId="0" xfId="3950" applyNumberFormat="1" applyFont="1" applyAlignment="1">
      <alignment horizontal="right" vertical="center"/>
    </xf>
    <xf numFmtId="191" fontId="67" fillId="0" borderId="0" xfId="3950" applyNumberFormat="1" applyFont="1" applyAlignment="1">
      <alignment horizontal="center" vertical="center"/>
    </xf>
    <xf numFmtId="0" fontId="21" fillId="0" borderId="0" xfId="3950" applyFont="1"/>
    <xf numFmtId="195" fontId="11" fillId="0" borderId="0" xfId="3951" applyNumberFormat="1" applyFont="1" applyFill="1" applyBorder="1" applyAlignment="1" applyProtection="1">
      <alignment horizontal="right"/>
    </xf>
    <xf numFmtId="3" fontId="20" fillId="0" borderId="0" xfId="3950" applyNumberFormat="1" applyFont="1" applyAlignment="1">
      <alignment horizontal="right"/>
    </xf>
    <xf numFmtId="3" fontId="8" fillId="0" borderId="0" xfId="3950" applyNumberFormat="1" applyFont="1"/>
    <xf numFmtId="0" fontId="38" fillId="0" borderId="0" xfId="3950" applyFont="1" applyAlignment="1">
      <alignment horizontal="right"/>
    </xf>
    <xf numFmtId="195" fontId="61" fillId="0" borderId="0" xfId="3951" applyNumberFormat="1" applyFont="1" applyFill="1" applyBorder="1" applyAlignment="1" applyProtection="1"/>
    <xf numFmtId="195" fontId="61" fillId="0" borderId="0" xfId="3951" applyNumberFormat="1" applyFont="1" applyFill="1" applyBorder="1" applyAlignment="1" applyProtection="1">
      <alignment horizontal="right"/>
    </xf>
    <xf numFmtId="195" fontId="61" fillId="0" borderId="0" xfId="3951" applyNumberFormat="1" applyFont="1" applyFill="1" applyBorder="1" applyAlignment="1" applyProtection="1">
      <alignment horizontal="left"/>
    </xf>
    <xf numFmtId="191" fontId="67" fillId="4" borderId="0" xfId="3950" applyNumberFormat="1" applyFont="1" applyFill="1" applyAlignment="1">
      <alignment horizontal="right" vertical="center"/>
    </xf>
    <xf numFmtId="191" fontId="67" fillId="4" borderId="0" xfId="3950" applyNumberFormat="1" applyFont="1" applyFill="1" applyAlignment="1">
      <alignment horizontal="center" vertical="center"/>
    </xf>
    <xf numFmtId="191" fontId="64" fillId="4" borderId="0" xfId="3950" applyNumberFormat="1" applyFont="1" applyFill="1" applyAlignment="1">
      <alignment horizontal="center" vertical="center"/>
    </xf>
    <xf numFmtId="0" fontId="68" fillId="0" borderId="14" xfId="3950" applyFont="1" applyBorder="1" applyAlignment="1">
      <alignment horizontal="right"/>
    </xf>
    <xf numFmtId="0" fontId="68" fillId="0" borderId="14" xfId="3950" applyFont="1" applyBorder="1" applyAlignment="1">
      <alignment horizontal="center"/>
    </xf>
    <xf numFmtId="0" fontId="68" fillId="0" borderId="14" xfId="3950" applyFont="1" applyBorder="1" applyAlignment="1">
      <alignment horizontal="left"/>
    </xf>
    <xf numFmtId="0" fontId="68" fillId="0" borderId="16" xfId="3950" applyFont="1" applyBorder="1" applyAlignment="1">
      <alignment horizontal="right"/>
    </xf>
    <xf numFmtId="0" fontId="8" fillId="0" borderId="16" xfId="3950" applyFont="1" applyBorder="1"/>
    <xf numFmtId="191" fontId="64" fillId="4" borderId="0" xfId="3950" applyNumberFormat="1" applyFont="1" applyFill="1" applyAlignment="1">
      <alignment horizontal="center"/>
    </xf>
    <xf numFmtId="191" fontId="64" fillId="4" borderId="0" xfId="3950" applyNumberFormat="1" applyFont="1" applyFill="1"/>
    <xf numFmtId="191" fontId="66" fillId="4" borderId="0" xfId="3950" applyNumberFormat="1" applyFont="1" applyFill="1"/>
    <xf numFmtId="0" fontId="20" fillId="0" borderId="0" xfId="3950" applyFont="1" applyAlignment="1">
      <alignment vertical="top"/>
    </xf>
    <xf numFmtId="0" fontId="12" fillId="0" borderId="0" xfId="3950" applyFont="1"/>
    <xf numFmtId="0" fontId="12" fillId="0" borderId="0" xfId="3950" applyFont="1" applyAlignment="1">
      <alignment horizontal="center"/>
    </xf>
    <xf numFmtId="0" fontId="69" fillId="0" borderId="0" xfId="3950" applyFont="1"/>
    <xf numFmtId="0" fontId="70" fillId="0" borderId="0" xfId="3950" applyFont="1"/>
    <xf numFmtId="0" fontId="20" fillId="0" borderId="0" xfId="0" applyFont="1" applyAlignment="1">
      <alignment vertical="center"/>
    </xf>
    <xf numFmtId="196" fontId="33" fillId="0" borderId="0" xfId="0" applyNumberFormat="1" applyFont="1"/>
    <xf numFmtId="0" fontId="8" fillId="0" borderId="0" xfId="27" quotePrefix="1" applyFont="1" applyAlignment="1">
      <alignment vertical="center"/>
    </xf>
    <xf numFmtId="0" fontId="20" fillId="0" borderId="14" xfId="0" applyFont="1" applyBorder="1" applyAlignment="1">
      <alignment vertical="center"/>
    </xf>
    <xf numFmtId="0" fontId="33" fillId="0" borderId="1" xfId="0" applyFont="1" applyBorder="1"/>
    <xf numFmtId="196" fontId="8" fillId="0" borderId="14" xfId="23" applyNumberFormat="1" applyFont="1" applyFill="1" applyBorder="1" applyAlignment="1" applyProtection="1">
      <alignment horizontal="right"/>
    </xf>
    <xf numFmtId="0" fontId="33" fillId="0" borderId="14" xfId="0" applyFont="1" applyBorder="1"/>
    <xf numFmtId="196" fontId="11" fillId="0" borderId="0" xfId="23" applyNumberFormat="1" applyFont="1" applyFill="1" applyBorder="1" applyAlignment="1" applyProtection="1">
      <alignment horizontal="right"/>
    </xf>
    <xf numFmtId="195" fontId="11" fillId="0" borderId="0" xfId="23" applyNumberFormat="1" applyFont="1" applyFill="1" applyBorder="1" applyAlignment="1" applyProtection="1">
      <alignment horizontal="right"/>
    </xf>
    <xf numFmtId="0" fontId="8" fillId="0" borderId="0" xfId="0" applyFont="1" applyAlignment="1">
      <alignment horizontal="left"/>
    </xf>
    <xf numFmtId="197" fontId="8" fillId="0" borderId="0" xfId="0" applyNumberFormat="1" applyFont="1" applyAlignment="1">
      <alignment horizontal="left"/>
    </xf>
    <xf numFmtId="194" fontId="11" fillId="0" borderId="0" xfId="23" applyFont="1" applyFill="1" applyBorder="1" applyAlignment="1" applyProtection="1">
      <alignment horizontal="right"/>
    </xf>
    <xf numFmtId="0" fontId="71" fillId="0" borderId="0" xfId="0" applyFont="1"/>
    <xf numFmtId="196" fontId="21" fillId="0" borderId="0" xfId="23" applyNumberFormat="1" applyFont="1" applyFill="1" applyBorder="1" applyAlignment="1" applyProtection="1">
      <alignment horizontal="right" vertical="center"/>
    </xf>
    <xf numFmtId="190" fontId="61" fillId="0" borderId="0" xfId="0" applyNumberFormat="1" applyFont="1" applyAlignment="1">
      <alignment horizontal="right"/>
    </xf>
    <xf numFmtId="196" fontId="61" fillId="0" borderId="0" xfId="23" applyNumberFormat="1" applyFont="1" applyFill="1" applyBorder="1" applyAlignment="1" applyProtection="1">
      <alignment horizontal="right"/>
    </xf>
    <xf numFmtId="195" fontId="61" fillId="0" borderId="0" xfId="23" applyNumberFormat="1" applyFont="1" applyFill="1" applyBorder="1" applyAlignment="1" applyProtection="1">
      <alignment horizontal="right"/>
    </xf>
    <xf numFmtId="205" fontId="8" fillId="0" borderId="0" xfId="0" applyNumberFormat="1" applyFont="1"/>
    <xf numFmtId="0" fontId="11" fillId="0" borderId="0" xfId="0" applyFont="1"/>
    <xf numFmtId="3" fontId="11" fillId="0" borderId="0" xfId="0" applyNumberFormat="1" applyFont="1" applyAlignment="1">
      <alignment horizontal="right"/>
    </xf>
    <xf numFmtId="195" fontId="11" fillId="0" borderId="0" xfId="23" applyNumberFormat="1" applyFont="1" applyFill="1" applyBorder="1" applyAlignment="1" applyProtection="1"/>
    <xf numFmtId="195" fontId="21" fillId="0" borderId="0" xfId="23" applyNumberFormat="1" applyFont="1" applyFill="1" applyBorder="1" applyAlignment="1" applyProtection="1">
      <alignment horizontal="right" vertical="center"/>
    </xf>
    <xf numFmtId="195" fontId="21" fillId="0" borderId="0" xfId="23" applyNumberFormat="1" applyFont="1" applyFill="1" applyBorder="1" applyAlignment="1" applyProtection="1">
      <alignment vertical="center"/>
    </xf>
    <xf numFmtId="195" fontId="61" fillId="0" borderId="0" xfId="23" applyNumberFormat="1" applyFont="1" applyFill="1" applyBorder="1" applyAlignment="1" applyProtection="1"/>
    <xf numFmtId="195" fontId="72" fillId="0" borderId="0" xfId="23" applyNumberFormat="1" applyFont="1" applyFill="1" applyBorder="1" applyAlignment="1" applyProtection="1"/>
    <xf numFmtId="195" fontId="72" fillId="0" borderId="0" xfId="23" applyNumberFormat="1" applyFont="1" applyFill="1" applyBorder="1" applyAlignment="1" applyProtection="1">
      <alignment horizontal="right"/>
    </xf>
    <xf numFmtId="0" fontId="21" fillId="0" borderId="0" xfId="0" applyFont="1" applyAlignment="1">
      <alignment horizontal="center"/>
    </xf>
    <xf numFmtId="0" fontId="7" fillId="0" borderId="14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0" xfId="0" applyFont="1" applyBorder="1" applyAlignment="1">
      <alignment horizontal="center"/>
    </xf>
    <xf numFmtId="0" fontId="33" fillId="0" borderId="0" xfId="0" applyFont="1" applyAlignment="1">
      <alignment vertical="top"/>
    </xf>
    <xf numFmtId="0" fontId="34" fillId="0" borderId="14" xfId="0" applyFont="1" applyBorder="1"/>
    <xf numFmtId="0" fontId="8" fillId="0" borderId="0" xfId="73" applyFont="1"/>
    <xf numFmtId="0" fontId="20" fillId="0" borderId="0" xfId="73" applyFont="1" applyAlignment="1">
      <alignment vertical="center"/>
    </xf>
    <xf numFmtId="0" fontId="20" fillId="0" borderId="0" xfId="73" applyFont="1"/>
    <xf numFmtId="196" fontId="20" fillId="0" borderId="0" xfId="73" applyNumberFormat="1" applyFont="1"/>
    <xf numFmtId="196" fontId="20" fillId="0" borderId="0" xfId="73" applyNumberFormat="1" applyFont="1" applyAlignment="1">
      <alignment vertical="center"/>
    </xf>
    <xf numFmtId="190" fontId="8" fillId="0" borderId="0" xfId="73" applyNumberFormat="1" applyFont="1"/>
    <xf numFmtId="196" fontId="73" fillId="0" borderId="0" xfId="3952" applyNumberFormat="1" applyFont="1" applyFill="1" applyBorder="1" applyAlignment="1" applyProtection="1">
      <alignment horizontal="right"/>
    </xf>
    <xf numFmtId="196" fontId="73" fillId="0" borderId="1" xfId="3952" applyNumberFormat="1" applyFont="1" applyFill="1" applyBorder="1" applyAlignment="1" applyProtection="1">
      <alignment horizontal="right"/>
    </xf>
    <xf numFmtId="0" fontId="11" fillId="0" borderId="14" xfId="73" applyFont="1" applyBorder="1"/>
    <xf numFmtId="0" fontId="11" fillId="0" borderId="0" xfId="73" applyFont="1"/>
    <xf numFmtId="3" fontId="68" fillId="0" borderId="0" xfId="3952" applyNumberFormat="1" applyFont="1" applyFill="1" applyBorder="1" applyAlignment="1" applyProtection="1">
      <alignment horizontal="right"/>
    </xf>
    <xf numFmtId="196" fontId="68" fillId="0" borderId="0" xfId="3952" applyNumberFormat="1" applyFont="1" applyFill="1" applyBorder="1" applyAlignment="1" applyProtection="1">
      <alignment horizontal="right"/>
    </xf>
    <xf numFmtId="0" fontId="11" fillId="0" borderId="0" xfId="73" applyFont="1" applyAlignment="1">
      <alignment horizontal="left"/>
    </xf>
    <xf numFmtId="0" fontId="68" fillId="0" borderId="0" xfId="73" applyFont="1"/>
    <xf numFmtId="0" fontId="61" fillId="0" borderId="0" xfId="73" applyFont="1" applyAlignment="1">
      <alignment horizontal="center"/>
    </xf>
    <xf numFmtId="197" fontId="68" fillId="0" borderId="0" xfId="73" applyNumberFormat="1" applyFont="1" applyAlignment="1">
      <alignment horizontal="right"/>
    </xf>
    <xf numFmtId="0" fontId="7" fillId="0" borderId="0" xfId="73" applyFont="1"/>
    <xf numFmtId="0" fontId="66" fillId="0" borderId="0" xfId="76" applyFont="1"/>
    <xf numFmtId="3" fontId="68" fillId="0" borderId="0" xfId="73" applyNumberFormat="1" applyFont="1"/>
    <xf numFmtId="0" fontId="8" fillId="0" borderId="0" xfId="73" applyFont="1" applyAlignment="1">
      <alignment horizontal="right"/>
    </xf>
    <xf numFmtId="195" fontId="10" fillId="0" borderId="0" xfId="3952" applyNumberFormat="1" applyFont="1" applyFill="1" applyBorder="1" applyAlignment="1" applyProtection="1">
      <alignment horizontal="right"/>
    </xf>
    <xf numFmtId="195" fontId="10" fillId="0" borderId="0" xfId="3952" applyNumberFormat="1" applyFont="1" applyAlignment="1"/>
    <xf numFmtId="195" fontId="10" fillId="0" borderId="0" xfId="3952" applyNumberFormat="1" applyFont="1" applyAlignment="1">
      <alignment horizontal="right" vertical="center"/>
    </xf>
    <xf numFmtId="195" fontId="10" fillId="0" borderId="0" xfId="3952" applyNumberFormat="1" applyFont="1" applyAlignment="1">
      <alignment horizontal="right"/>
    </xf>
    <xf numFmtId="195" fontId="10" fillId="0" borderId="0" xfId="3952" applyNumberFormat="1" applyFont="1" applyFill="1" applyBorder="1" applyAlignment="1" applyProtection="1"/>
    <xf numFmtId="0" fontId="7" fillId="0" borderId="0" xfId="73" applyFont="1" applyAlignment="1">
      <alignment horizontal="center"/>
    </xf>
    <xf numFmtId="195" fontId="12" fillId="0" borderId="0" xfId="3952" applyNumberFormat="1" applyFont="1" applyAlignment="1"/>
    <xf numFmtId="195" fontId="12" fillId="0" borderId="0" xfId="3952" applyNumberFormat="1" applyFont="1" applyFill="1" applyBorder="1" applyAlignment="1" applyProtection="1">
      <alignment horizontal="right"/>
    </xf>
    <xf numFmtId="0" fontId="21" fillId="0" borderId="0" xfId="73" applyFont="1" applyAlignment="1">
      <alignment horizontal="center"/>
    </xf>
    <xf numFmtId="0" fontId="7" fillId="0" borderId="14" xfId="73" applyFont="1" applyBorder="1" applyAlignment="1">
      <alignment horizontal="right" vertical="center"/>
    </xf>
    <xf numFmtId="0" fontId="74" fillId="0" borderId="14" xfId="73" applyFont="1" applyBorder="1" applyAlignment="1">
      <alignment horizontal="right"/>
    </xf>
    <xf numFmtId="0" fontId="74" fillId="0" borderId="16" xfId="73" applyFont="1" applyBorder="1" applyAlignment="1">
      <alignment horizontal="right"/>
    </xf>
    <xf numFmtId="0" fontId="20" fillId="0" borderId="0" xfId="73" applyFont="1" applyAlignment="1">
      <alignment vertical="top"/>
    </xf>
    <xf numFmtId="0" fontId="75" fillId="0" borderId="0" xfId="73" applyFont="1"/>
    <xf numFmtId="0" fontId="34" fillId="0" borderId="0" xfId="73" applyFont="1"/>
    <xf numFmtId="0" fontId="76" fillId="0" borderId="0" xfId="73" applyFont="1"/>
    <xf numFmtId="0" fontId="10" fillId="0" borderId="0" xfId="3950" applyFont="1"/>
    <xf numFmtId="0" fontId="33" fillId="0" borderId="1" xfId="3950" applyFont="1" applyBorder="1"/>
    <xf numFmtId="196" fontId="8" fillId="0" borderId="0" xfId="3955" applyNumberFormat="1" applyFont="1" applyFill="1" applyBorder="1" applyAlignment="1" applyProtection="1">
      <alignment horizontal="right"/>
    </xf>
    <xf numFmtId="195" fontId="8" fillId="0" borderId="0" xfId="3955" applyNumberFormat="1" applyFont="1" applyFill="1" applyBorder="1" applyAlignment="1" applyProtection="1">
      <alignment horizontal="right"/>
    </xf>
    <xf numFmtId="0" fontId="20" fillId="0" borderId="0" xfId="3950" applyFont="1" applyAlignment="1">
      <alignment horizontal="left"/>
    </xf>
    <xf numFmtId="17" fontId="20" fillId="0" borderId="0" xfId="3950" applyNumberFormat="1" applyFont="1" applyAlignment="1">
      <alignment horizontal="left"/>
    </xf>
    <xf numFmtId="190" fontId="20" fillId="0" borderId="0" xfId="3950" applyNumberFormat="1" applyFont="1"/>
    <xf numFmtId="190" fontId="7" fillId="0" borderId="0" xfId="3950" applyNumberFormat="1" applyFont="1" applyAlignment="1">
      <alignment horizontal="right"/>
    </xf>
    <xf numFmtId="196" fontId="7" fillId="0" borderId="0" xfId="3955" applyNumberFormat="1" applyFont="1" applyFill="1" applyBorder="1" applyAlignment="1" applyProtection="1">
      <alignment horizontal="right"/>
    </xf>
    <xf numFmtId="195" fontId="7" fillId="0" borderId="0" xfId="3955" applyNumberFormat="1" applyFont="1" applyFill="1" applyBorder="1" applyAlignment="1" applyProtection="1">
      <alignment horizontal="right"/>
    </xf>
    <xf numFmtId="195" fontId="20" fillId="0" borderId="0" xfId="3955" applyNumberFormat="1" applyFont="1" applyFill="1" applyBorder="1" applyAlignment="1" applyProtection="1">
      <alignment horizontal="right"/>
    </xf>
    <xf numFmtId="195" fontId="20" fillId="0" borderId="0" xfId="3955" applyNumberFormat="1" applyFont="1" applyFill="1" applyBorder="1" applyAlignment="1" applyProtection="1">
      <alignment horizontal="right" vertical="center"/>
    </xf>
    <xf numFmtId="195" fontId="21" fillId="0" borderId="0" xfId="3955" applyNumberFormat="1" applyFont="1" applyFill="1" applyBorder="1" applyAlignment="1" applyProtection="1">
      <alignment horizontal="right"/>
    </xf>
    <xf numFmtId="3" fontId="7" fillId="0" borderId="0" xfId="3950" applyNumberFormat="1" applyFont="1"/>
    <xf numFmtId="0" fontId="7" fillId="0" borderId="14" xfId="3950" applyFont="1" applyBorder="1" applyAlignment="1">
      <alignment horizontal="right" vertical="center"/>
    </xf>
    <xf numFmtId="0" fontId="7" fillId="0" borderId="14" xfId="3950" applyFont="1" applyBorder="1" applyAlignment="1">
      <alignment horizontal="right"/>
    </xf>
    <xf numFmtId="0" fontId="7" fillId="0" borderId="1" xfId="3950" applyFont="1" applyBorder="1" applyAlignment="1">
      <alignment horizontal="center"/>
    </xf>
    <xf numFmtId="0" fontId="76" fillId="0" borderId="0" xfId="3950" applyFont="1"/>
    <xf numFmtId="0" fontId="7" fillId="0" borderId="10" xfId="3950" applyFont="1" applyBorder="1" applyAlignment="1">
      <alignment horizontal="center"/>
    </xf>
    <xf numFmtId="0" fontId="34" fillId="0" borderId="0" xfId="3950" applyFont="1" applyAlignment="1">
      <alignment horizontal="center"/>
    </xf>
    <xf numFmtId="0" fontId="34" fillId="0" borderId="15" xfId="3950" applyFont="1" applyBorder="1" applyAlignment="1">
      <alignment horizontal="center"/>
    </xf>
    <xf numFmtId="0" fontId="7" fillId="0" borderId="15" xfId="3950" applyFont="1" applyBorder="1" applyAlignment="1">
      <alignment horizontal="center" vertical="center"/>
    </xf>
    <xf numFmtId="0" fontId="7" fillId="0" borderId="14" xfId="3950" applyFont="1" applyBorder="1" applyAlignment="1">
      <alignment horizontal="center" vertical="center"/>
    </xf>
    <xf numFmtId="0" fontId="7" fillId="0" borderId="16" xfId="3950" applyFont="1" applyBorder="1" applyAlignment="1">
      <alignment horizontal="center"/>
    </xf>
    <xf numFmtId="0" fontId="7" fillId="0" borderId="10" xfId="3956" applyFont="1" applyBorder="1" applyAlignment="1">
      <alignment horizontal="center"/>
    </xf>
    <xf numFmtId="0" fontId="34" fillId="0" borderId="0" xfId="3956" applyFont="1" applyAlignment="1">
      <alignment horizontal="center"/>
    </xf>
    <xf numFmtId="0" fontId="7" fillId="0" borderId="15" xfId="3956" applyFont="1" applyBorder="1" applyAlignment="1">
      <alignment horizontal="center" vertical="center"/>
    </xf>
    <xf numFmtId="0" fontId="7" fillId="0" borderId="14" xfId="3956" applyFont="1" applyBorder="1" applyAlignment="1">
      <alignment horizontal="center" vertical="center"/>
    </xf>
    <xf numFmtId="0" fontId="7" fillId="0" borderId="16" xfId="3956" applyFont="1" applyBorder="1" applyAlignment="1">
      <alignment horizontal="center" vertical="center"/>
    </xf>
    <xf numFmtId="0" fontId="7" fillId="0" borderId="10" xfId="3956" applyFont="1" applyBorder="1" applyAlignment="1">
      <alignment horizontal="center" vertical="center"/>
    </xf>
    <xf numFmtId="0" fontId="34" fillId="0" borderId="15" xfId="3956" applyFont="1" applyBorder="1" applyAlignment="1">
      <alignment horizontal="center"/>
    </xf>
    <xf numFmtId="0" fontId="34" fillId="0" borderId="0" xfId="3956" applyFont="1" applyBorder="1" applyAlignment="1">
      <alignment horizontal="center"/>
    </xf>
    <xf numFmtId="0" fontId="21" fillId="0" borderId="15" xfId="30" applyFont="1" applyBorder="1" applyAlignment="1">
      <alignment horizontal="center"/>
    </xf>
    <xf numFmtId="0" fontId="21" fillId="0" borderId="0" xfId="30" applyFont="1" applyAlignment="1">
      <alignment horizontal="center"/>
    </xf>
    <xf numFmtId="0" fontId="21" fillId="0" borderId="15" xfId="28" applyFont="1" applyBorder="1" applyAlignment="1">
      <alignment horizontal="center" vertical="center"/>
    </xf>
    <xf numFmtId="0" fontId="21" fillId="0" borderId="0" xfId="28" applyFont="1" applyAlignment="1">
      <alignment horizontal="center" vertical="center"/>
    </xf>
    <xf numFmtId="0" fontId="21" fillId="0" borderId="15" xfId="27" applyFont="1" applyBorder="1" applyAlignment="1">
      <alignment horizontal="center" vertical="center"/>
    </xf>
    <xf numFmtId="0" fontId="21" fillId="0" borderId="15" xfId="28" applyFont="1" applyBorder="1" applyAlignment="1">
      <alignment horizontal="center"/>
    </xf>
    <xf numFmtId="0" fontId="21" fillId="0" borderId="0" xfId="28" applyFont="1" applyAlignment="1">
      <alignment horizontal="center"/>
    </xf>
    <xf numFmtId="0" fontId="41" fillId="0" borderId="0" xfId="28" applyFont="1" applyAlignment="1">
      <alignment horizontal="left"/>
    </xf>
    <xf numFmtId="0" fontId="42" fillId="0" borderId="0" xfId="28" applyFont="1" applyAlignment="1">
      <alignment horizontal="left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15" xfId="0" applyFont="1" applyBorder="1" applyAlignment="1">
      <alignment horizontal="center"/>
    </xf>
    <xf numFmtId="0" fontId="7" fillId="0" borderId="10" xfId="73" applyFont="1" applyBorder="1" applyAlignment="1">
      <alignment horizontal="center"/>
    </xf>
    <xf numFmtId="0" fontId="34" fillId="0" borderId="15" xfId="73" applyFont="1" applyBorder="1" applyAlignment="1">
      <alignment horizontal="center"/>
    </xf>
    <xf numFmtId="0" fontId="34" fillId="0" borderId="0" xfId="73" applyFont="1" applyAlignment="1">
      <alignment horizontal="center"/>
    </xf>
    <xf numFmtId="0" fontId="7" fillId="0" borderId="15" xfId="73" applyFont="1" applyBorder="1" applyAlignment="1">
      <alignment horizontal="center" vertical="center"/>
    </xf>
    <xf numFmtId="0" fontId="7" fillId="0" borderId="14" xfId="73" applyFont="1" applyBorder="1" applyAlignment="1">
      <alignment horizontal="center" vertical="center"/>
    </xf>
    <xf numFmtId="0" fontId="7" fillId="0" borderId="16" xfId="73" applyFont="1" applyBorder="1" applyAlignment="1">
      <alignment horizontal="center"/>
    </xf>
    <xf numFmtId="0" fontId="21" fillId="0" borderId="15" xfId="3950" applyFont="1" applyBorder="1" applyAlignment="1">
      <alignment horizontal="center" vertical="center"/>
    </xf>
    <xf numFmtId="0" fontId="21" fillId="0" borderId="14" xfId="3950" applyFont="1" applyBorder="1" applyAlignment="1">
      <alignment horizontal="center" vertical="center"/>
    </xf>
  </cellXfs>
  <cellStyles count="4906">
    <cellStyle name="20% - Accent3 2" xfId="83" xr:uid="{00000000-0005-0000-0000-000000000000}"/>
    <cellStyle name="20% - Accent3 2 2" xfId="3997" xr:uid="{00000000-0005-0000-0000-000001000000}"/>
    <cellStyle name="Comma 2" xfId="3" xr:uid="{00000000-0005-0000-0000-000002000000}"/>
    <cellStyle name="Comma 2 2" xfId="38" xr:uid="{00000000-0005-0000-0000-000003000000}"/>
    <cellStyle name="Comma 2 2 2" xfId="84" xr:uid="{00000000-0005-0000-0000-000004000000}"/>
    <cellStyle name="Comma 2 2 2 2" xfId="3998" xr:uid="{00000000-0005-0000-0000-000005000000}"/>
    <cellStyle name="Comma 2 2 3" xfId="3971" xr:uid="{00000000-0005-0000-0000-000006000000}"/>
    <cellStyle name="Comma 2 3" xfId="85" xr:uid="{00000000-0005-0000-0000-000007000000}"/>
    <cellStyle name="Comma 2 3 2" xfId="3999" xr:uid="{00000000-0005-0000-0000-000008000000}"/>
    <cellStyle name="Comma 2 4" xfId="86" xr:uid="{00000000-0005-0000-0000-000009000000}"/>
    <cellStyle name="Comma 2 4 2" xfId="4000" xr:uid="{00000000-0005-0000-0000-00000A000000}"/>
    <cellStyle name="Comma 2 5" xfId="87" xr:uid="{00000000-0005-0000-0000-00000B000000}"/>
    <cellStyle name="Comma 2 5 2" xfId="4001" xr:uid="{00000000-0005-0000-0000-00000C000000}"/>
    <cellStyle name="Comma 2 6" xfId="3928" xr:uid="{00000000-0005-0000-0000-00000D000000}"/>
    <cellStyle name="Comma 2 7" xfId="3961" xr:uid="{00000000-0005-0000-0000-00000E000000}"/>
    <cellStyle name="Comma 3" xfId="39" xr:uid="{00000000-0005-0000-0000-00000F000000}"/>
    <cellStyle name="Comma 3 2" xfId="88" xr:uid="{00000000-0005-0000-0000-000010000000}"/>
    <cellStyle name="Comma 3 2 2" xfId="4002" xr:uid="{00000000-0005-0000-0000-000011000000}"/>
    <cellStyle name="Comma 3 3" xfId="89" xr:uid="{00000000-0005-0000-0000-000012000000}"/>
    <cellStyle name="Comma 3 3 2" xfId="4003" xr:uid="{00000000-0005-0000-0000-000013000000}"/>
    <cellStyle name="Comma 3 4" xfId="3972" xr:uid="{00000000-0005-0000-0000-000014000000}"/>
    <cellStyle name="Comma 4" xfId="40" xr:uid="{00000000-0005-0000-0000-000015000000}"/>
    <cellStyle name="Comma 4 2" xfId="3973" xr:uid="{00000000-0005-0000-0000-000016000000}"/>
    <cellStyle name="Comma 5" xfId="41" xr:uid="{00000000-0005-0000-0000-000017000000}"/>
    <cellStyle name="Comma 5 3" xfId="90" xr:uid="{00000000-0005-0000-0000-000018000000}"/>
    <cellStyle name="Comma 5 3 2" xfId="4004" xr:uid="{00000000-0005-0000-0000-000019000000}"/>
    <cellStyle name="Comma 7" xfId="4" xr:uid="{00000000-0005-0000-0000-00001A000000}"/>
    <cellStyle name="Comma 7 2" xfId="3962" xr:uid="{00000000-0005-0000-0000-00001B000000}"/>
    <cellStyle name="Hyperlink 2" xfId="42" xr:uid="{00000000-0005-0000-0000-00001C000000}"/>
    <cellStyle name="ǰ݆ŴҸŴႂŴֲŴ" xfId="91" xr:uid="{00000000-0005-0000-0000-00001D000000}"/>
    <cellStyle name="Normal 12 2" xfId="43" xr:uid="{00000000-0005-0000-0000-00001E000000}"/>
    <cellStyle name="Normal 12 2 2" xfId="203" xr:uid="{00000000-0005-0000-0000-00001F000000}"/>
    <cellStyle name="Normal 12 2 2 2" xfId="4054" xr:uid="{00000000-0005-0000-0000-000020000000}"/>
    <cellStyle name="Normal 12 2 3" xfId="260" xr:uid="{00000000-0005-0000-0000-000021000000}"/>
    <cellStyle name="Normal 12 2 3 2" xfId="4099" xr:uid="{00000000-0005-0000-0000-000022000000}"/>
    <cellStyle name="Normal 12 2 4" xfId="305" xr:uid="{00000000-0005-0000-0000-000023000000}"/>
    <cellStyle name="Normal 12 2 4 2" xfId="4115" xr:uid="{00000000-0005-0000-0000-000024000000}"/>
    <cellStyle name="Normal 12 2 5" xfId="500" xr:uid="{00000000-0005-0000-0000-000025000000}"/>
    <cellStyle name="Normal 12 2 5 2" xfId="4186" xr:uid="{00000000-0005-0000-0000-000026000000}"/>
    <cellStyle name="Normal 12 2 6" xfId="581" xr:uid="{00000000-0005-0000-0000-000027000000}"/>
    <cellStyle name="Normal 12 2 6 2" xfId="4215" xr:uid="{00000000-0005-0000-0000-000028000000}"/>
    <cellStyle name="Normal 12 2 7" xfId="876" xr:uid="{00000000-0005-0000-0000-000029000000}"/>
    <cellStyle name="Normal 12 2 7 2" xfId="4282" xr:uid="{00000000-0005-0000-0000-00002A000000}"/>
    <cellStyle name="Normal 12 2 8" xfId="3974" xr:uid="{00000000-0005-0000-0000-00002B000000}"/>
    <cellStyle name="Normal 2" xfId="5" xr:uid="{00000000-0005-0000-0000-00002C000000}"/>
    <cellStyle name="Normal 2 14" xfId="35" xr:uid="{00000000-0005-0000-0000-00002D000000}"/>
    <cellStyle name="Normal 2 15" xfId="44" xr:uid="{00000000-0005-0000-0000-00002E000000}"/>
    <cellStyle name="Normal 2 2" xfId="6" xr:uid="{00000000-0005-0000-0000-00002F000000}"/>
    <cellStyle name="Normal 2 2 2" xfId="92" xr:uid="{00000000-0005-0000-0000-000030000000}"/>
    <cellStyle name="Normal 2 2 2 2" xfId="4005" xr:uid="{00000000-0005-0000-0000-000031000000}"/>
    <cellStyle name="Normal 2 2 3" xfId="93" xr:uid="{00000000-0005-0000-0000-000032000000}"/>
    <cellStyle name="Normal 2 2 3 2" xfId="4006" xr:uid="{00000000-0005-0000-0000-000033000000}"/>
    <cellStyle name="Normal 2 3" xfId="45" xr:uid="{00000000-0005-0000-0000-000034000000}"/>
    <cellStyle name="Normal 2 3 2" xfId="94" xr:uid="{00000000-0005-0000-0000-000035000000}"/>
    <cellStyle name="Normal 2 4" xfId="46" xr:uid="{00000000-0005-0000-0000-000036000000}"/>
    <cellStyle name="Normal 2 5" xfId="47" xr:uid="{00000000-0005-0000-0000-000037000000}"/>
    <cellStyle name="Normal 2 6" xfId="48" xr:uid="{00000000-0005-0000-0000-000038000000}"/>
    <cellStyle name="Normal 2 6 2" xfId="205" xr:uid="{00000000-0005-0000-0000-000039000000}"/>
    <cellStyle name="Normal 2 6 2 2" xfId="4056" xr:uid="{00000000-0005-0000-0000-00003A000000}"/>
    <cellStyle name="Normal 2 6 3" xfId="257" xr:uid="{00000000-0005-0000-0000-00003B000000}"/>
    <cellStyle name="Normal 2 6 3 2" xfId="4096" xr:uid="{00000000-0005-0000-0000-00003C000000}"/>
    <cellStyle name="Normal 2 6 4" xfId="303" xr:uid="{00000000-0005-0000-0000-00003D000000}"/>
    <cellStyle name="Normal 2 6 4 2" xfId="4114" xr:uid="{00000000-0005-0000-0000-00003E000000}"/>
    <cellStyle name="Normal 2 6 5" xfId="499" xr:uid="{00000000-0005-0000-0000-00003F000000}"/>
    <cellStyle name="Normal 2 6 5 2" xfId="4185" xr:uid="{00000000-0005-0000-0000-000040000000}"/>
    <cellStyle name="Normal 2 6 6" xfId="474" xr:uid="{00000000-0005-0000-0000-000041000000}"/>
    <cellStyle name="Normal 2 6 6 2" xfId="4176" xr:uid="{00000000-0005-0000-0000-000042000000}"/>
    <cellStyle name="Normal 2 6 7" xfId="586" xr:uid="{00000000-0005-0000-0000-000043000000}"/>
    <cellStyle name="Normal 2 6 7 2" xfId="4218" xr:uid="{00000000-0005-0000-0000-000044000000}"/>
    <cellStyle name="Normal 2 6 8" xfId="3975" xr:uid="{00000000-0005-0000-0000-000045000000}"/>
    <cellStyle name="Normal 2 7" xfId="3929" xr:uid="{00000000-0005-0000-0000-000046000000}"/>
    <cellStyle name="Normal 26 2" xfId="49" xr:uid="{00000000-0005-0000-0000-000047000000}"/>
    <cellStyle name="Normal 26 2 2" xfId="206" xr:uid="{00000000-0005-0000-0000-000048000000}"/>
    <cellStyle name="Normal 26 2 2 2" xfId="4057" xr:uid="{00000000-0005-0000-0000-000049000000}"/>
    <cellStyle name="Normal 26 2 3" xfId="181" xr:uid="{00000000-0005-0000-0000-00004A000000}"/>
    <cellStyle name="Normal 26 2 3 2" xfId="4042" xr:uid="{00000000-0005-0000-0000-00004B000000}"/>
    <cellStyle name="Normal 26 2 4" xfId="302" xr:uid="{00000000-0005-0000-0000-00004C000000}"/>
    <cellStyle name="Normal 26 2 4 2" xfId="4113" xr:uid="{00000000-0005-0000-0000-00004D000000}"/>
    <cellStyle name="Normal 26 2 5" xfId="369" xr:uid="{00000000-0005-0000-0000-00004E000000}"/>
    <cellStyle name="Normal 26 2 5 2" xfId="4138" xr:uid="{00000000-0005-0000-0000-00004F000000}"/>
    <cellStyle name="Normal 26 2 6" xfId="612" xr:uid="{00000000-0005-0000-0000-000050000000}"/>
    <cellStyle name="Normal 26 2 6 2" xfId="4225" xr:uid="{00000000-0005-0000-0000-000051000000}"/>
    <cellStyle name="Normal 26 2 7" xfId="635" xr:uid="{00000000-0005-0000-0000-000052000000}"/>
    <cellStyle name="Normal 26 2 7 2" xfId="4229" xr:uid="{00000000-0005-0000-0000-000053000000}"/>
    <cellStyle name="Normal 26 2 8" xfId="3976" xr:uid="{00000000-0005-0000-0000-000054000000}"/>
    <cellStyle name="Normal 27 2" xfId="50" xr:uid="{00000000-0005-0000-0000-000055000000}"/>
    <cellStyle name="Normal 27 2 2" xfId="207" xr:uid="{00000000-0005-0000-0000-000056000000}"/>
    <cellStyle name="Normal 27 2 2 2" xfId="4058" xr:uid="{00000000-0005-0000-0000-000057000000}"/>
    <cellStyle name="Normal 27 2 3" xfId="180" xr:uid="{00000000-0005-0000-0000-000058000000}"/>
    <cellStyle name="Normal 27 2 3 2" xfId="4041" xr:uid="{00000000-0005-0000-0000-000059000000}"/>
    <cellStyle name="Normal 27 2 4" xfId="284" xr:uid="{00000000-0005-0000-0000-00005A000000}"/>
    <cellStyle name="Normal 27 2 4 2" xfId="4107" xr:uid="{00000000-0005-0000-0000-00005B000000}"/>
    <cellStyle name="Normal 27 2 5" xfId="505" xr:uid="{00000000-0005-0000-0000-00005C000000}"/>
    <cellStyle name="Normal 27 2 5 2" xfId="4189" xr:uid="{00000000-0005-0000-0000-00005D000000}"/>
    <cellStyle name="Normal 27 2 6" xfId="583" xr:uid="{00000000-0005-0000-0000-00005E000000}"/>
    <cellStyle name="Normal 27 2 6 2" xfId="4216" xr:uid="{00000000-0005-0000-0000-00005F000000}"/>
    <cellStyle name="Normal 27 2 7" xfId="460" xr:uid="{00000000-0005-0000-0000-000060000000}"/>
    <cellStyle name="Normal 27 2 7 2" xfId="4167" xr:uid="{00000000-0005-0000-0000-000061000000}"/>
    <cellStyle name="Normal 27 2 8" xfId="3977" xr:uid="{00000000-0005-0000-0000-000062000000}"/>
    <cellStyle name="Normal 28 2" xfId="51" xr:uid="{00000000-0005-0000-0000-000063000000}"/>
    <cellStyle name="Normal 28 2 2" xfId="208" xr:uid="{00000000-0005-0000-0000-000064000000}"/>
    <cellStyle name="Normal 28 2 2 2" xfId="4059" xr:uid="{00000000-0005-0000-0000-000065000000}"/>
    <cellStyle name="Normal 28 2 3" xfId="173" xr:uid="{00000000-0005-0000-0000-000066000000}"/>
    <cellStyle name="Normal 28 2 3 2" xfId="4036" xr:uid="{00000000-0005-0000-0000-000067000000}"/>
    <cellStyle name="Normal 28 2 4" xfId="247" xr:uid="{00000000-0005-0000-0000-000068000000}"/>
    <cellStyle name="Normal 28 2 4 2" xfId="4086" xr:uid="{00000000-0005-0000-0000-000069000000}"/>
    <cellStyle name="Normal 28 2 5" xfId="466" xr:uid="{00000000-0005-0000-0000-00006A000000}"/>
    <cellStyle name="Normal 28 2 5 2" xfId="4170" xr:uid="{00000000-0005-0000-0000-00006B000000}"/>
    <cellStyle name="Normal 28 2 6" xfId="456" xr:uid="{00000000-0005-0000-0000-00006C000000}"/>
    <cellStyle name="Normal 28 2 6 2" xfId="4163" xr:uid="{00000000-0005-0000-0000-00006D000000}"/>
    <cellStyle name="Normal 28 2 7" xfId="540" xr:uid="{00000000-0005-0000-0000-00006E000000}"/>
    <cellStyle name="Normal 28 2 7 2" xfId="4203" xr:uid="{00000000-0005-0000-0000-00006F000000}"/>
    <cellStyle name="Normal 28 2 8" xfId="3978" xr:uid="{00000000-0005-0000-0000-000070000000}"/>
    <cellStyle name="Normal 29 2" xfId="52" xr:uid="{00000000-0005-0000-0000-000071000000}"/>
    <cellStyle name="Normal 29 2 2" xfId="209" xr:uid="{00000000-0005-0000-0000-000072000000}"/>
    <cellStyle name="Normal 29 2 2 2" xfId="4060" xr:uid="{00000000-0005-0000-0000-000073000000}"/>
    <cellStyle name="Normal 29 2 3" xfId="256" xr:uid="{00000000-0005-0000-0000-000074000000}"/>
    <cellStyle name="Normal 29 2 3 2" xfId="4095" xr:uid="{00000000-0005-0000-0000-000075000000}"/>
    <cellStyle name="Normal 29 2 4" xfId="285" xr:uid="{00000000-0005-0000-0000-000076000000}"/>
    <cellStyle name="Normal 29 2 4 2" xfId="4108" xr:uid="{00000000-0005-0000-0000-000077000000}"/>
    <cellStyle name="Normal 29 2 5" xfId="504" xr:uid="{00000000-0005-0000-0000-000078000000}"/>
    <cellStyle name="Normal 29 2 5 2" xfId="4188" xr:uid="{00000000-0005-0000-0000-000079000000}"/>
    <cellStyle name="Normal 29 2 6" xfId="473" xr:uid="{00000000-0005-0000-0000-00007A000000}"/>
    <cellStyle name="Normal 29 2 6 2" xfId="4175" xr:uid="{00000000-0005-0000-0000-00007B000000}"/>
    <cellStyle name="Normal 29 2 7" xfId="849" xr:uid="{00000000-0005-0000-0000-00007C000000}"/>
    <cellStyle name="Normal 29 2 7 2" xfId="4274" xr:uid="{00000000-0005-0000-0000-00007D000000}"/>
    <cellStyle name="Normal 29 2 8" xfId="3979" xr:uid="{00000000-0005-0000-0000-00007E000000}"/>
    <cellStyle name="Normal 3" xfId="7" xr:uid="{00000000-0005-0000-0000-00007F000000}"/>
    <cellStyle name="Normal 3 2" xfId="53" xr:uid="{00000000-0005-0000-0000-000080000000}"/>
    <cellStyle name="Normal 3 2 2" xfId="54" xr:uid="{00000000-0005-0000-0000-000081000000}"/>
    <cellStyle name="Normal 3 2 2 2" xfId="211" xr:uid="{00000000-0005-0000-0000-000082000000}"/>
    <cellStyle name="Normal 3 2 2 2 2" xfId="4062" xr:uid="{00000000-0005-0000-0000-000083000000}"/>
    <cellStyle name="Normal 3 2 2 3" xfId="179" xr:uid="{00000000-0005-0000-0000-000084000000}"/>
    <cellStyle name="Normal 3 2 2 3 2" xfId="4040" xr:uid="{00000000-0005-0000-0000-000085000000}"/>
    <cellStyle name="Normal 3 2 2 4" xfId="153" xr:uid="{00000000-0005-0000-0000-000086000000}"/>
    <cellStyle name="Normal 3 2 2 4 2" xfId="4031" xr:uid="{00000000-0005-0000-0000-000087000000}"/>
    <cellStyle name="Normal 3 2 2 5" xfId="467" xr:uid="{00000000-0005-0000-0000-000088000000}"/>
    <cellStyle name="Normal 3 2 2 5 2" xfId="4171" xr:uid="{00000000-0005-0000-0000-000089000000}"/>
    <cellStyle name="Normal 3 2 2 6" xfId="457" xr:uid="{00000000-0005-0000-0000-00008A000000}"/>
    <cellStyle name="Normal 3 2 2 6 2" xfId="4164" xr:uid="{00000000-0005-0000-0000-00008B000000}"/>
    <cellStyle name="Normal 3 2 2 7" xfId="556" xr:uid="{00000000-0005-0000-0000-00008C000000}"/>
    <cellStyle name="Normal 3 2 2 7 2" xfId="4208" xr:uid="{00000000-0005-0000-0000-00008D000000}"/>
    <cellStyle name="Normal 3 2 2 8" xfId="3981" xr:uid="{00000000-0005-0000-0000-00008E000000}"/>
    <cellStyle name="Normal 3 2 3" xfId="210" xr:uid="{00000000-0005-0000-0000-00008F000000}"/>
    <cellStyle name="Normal 3 2 3 2" xfId="4061" xr:uid="{00000000-0005-0000-0000-000090000000}"/>
    <cellStyle name="Normal 3 2 4" xfId="255" xr:uid="{00000000-0005-0000-0000-000091000000}"/>
    <cellStyle name="Normal 3 2 4 2" xfId="4094" xr:uid="{00000000-0005-0000-0000-000092000000}"/>
    <cellStyle name="Normal 3 2 5" xfId="240" xr:uid="{00000000-0005-0000-0000-000093000000}"/>
    <cellStyle name="Normal 3 2 5 2" xfId="4083" xr:uid="{00000000-0005-0000-0000-000094000000}"/>
    <cellStyle name="Normal 3 2 6" xfId="366" xr:uid="{00000000-0005-0000-0000-000095000000}"/>
    <cellStyle name="Normal 3 2 6 2" xfId="4137" xr:uid="{00000000-0005-0000-0000-000096000000}"/>
    <cellStyle name="Normal 3 2 7" xfId="194" xr:uid="{00000000-0005-0000-0000-000097000000}"/>
    <cellStyle name="Normal 3 2 7 2" xfId="4048" xr:uid="{00000000-0005-0000-0000-000098000000}"/>
    <cellStyle name="Normal 3 2 8" xfId="574" xr:uid="{00000000-0005-0000-0000-000099000000}"/>
    <cellStyle name="Normal 3 2 8 2" xfId="4211" xr:uid="{00000000-0005-0000-0000-00009A000000}"/>
    <cellStyle name="Normal 3 2 9" xfId="3980" xr:uid="{00000000-0005-0000-0000-00009B000000}"/>
    <cellStyle name="Normal 3 3" xfId="95" xr:uid="{00000000-0005-0000-0000-00009C000000}"/>
    <cellStyle name="Normal 30 2" xfId="55" xr:uid="{00000000-0005-0000-0000-00009D000000}"/>
    <cellStyle name="Normal 30 2 2" xfId="212" xr:uid="{00000000-0005-0000-0000-00009E000000}"/>
    <cellStyle name="Normal 30 2 2 2" xfId="4063" xr:uid="{00000000-0005-0000-0000-00009F000000}"/>
    <cellStyle name="Normal 30 2 3" xfId="155" xr:uid="{00000000-0005-0000-0000-0000A0000000}"/>
    <cellStyle name="Normal 30 2 3 2" xfId="4033" xr:uid="{00000000-0005-0000-0000-0000A1000000}"/>
    <cellStyle name="Normal 30 2 4" xfId="286" xr:uid="{00000000-0005-0000-0000-0000A2000000}"/>
    <cellStyle name="Normal 30 2 4 2" xfId="4109" xr:uid="{00000000-0005-0000-0000-0000A3000000}"/>
    <cellStyle name="Normal 30 2 5" xfId="432" xr:uid="{00000000-0005-0000-0000-0000A4000000}"/>
    <cellStyle name="Normal 30 2 5 2" xfId="4155" xr:uid="{00000000-0005-0000-0000-0000A5000000}"/>
    <cellStyle name="Normal 30 2 6" xfId="472" xr:uid="{00000000-0005-0000-0000-0000A6000000}"/>
    <cellStyle name="Normal 30 2 6 2" xfId="4174" xr:uid="{00000000-0005-0000-0000-0000A7000000}"/>
    <cellStyle name="Normal 30 2 7" xfId="645" xr:uid="{00000000-0005-0000-0000-0000A8000000}"/>
    <cellStyle name="Normal 30 2 7 2" xfId="4230" xr:uid="{00000000-0005-0000-0000-0000A9000000}"/>
    <cellStyle name="Normal 30 2 8" xfId="3982" xr:uid="{00000000-0005-0000-0000-0000AA000000}"/>
    <cellStyle name="Normal 31 2" xfId="56" xr:uid="{00000000-0005-0000-0000-0000AB000000}"/>
    <cellStyle name="Normal 31 2 2" xfId="213" xr:uid="{00000000-0005-0000-0000-0000AC000000}"/>
    <cellStyle name="Normal 31 2 2 2" xfId="4064" xr:uid="{00000000-0005-0000-0000-0000AD000000}"/>
    <cellStyle name="Normal 31 2 3" xfId="254" xr:uid="{00000000-0005-0000-0000-0000AE000000}"/>
    <cellStyle name="Normal 31 2 3 2" xfId="4093" xr:uid="{00000000-0005-0000-0000-0000AF000000}"/>
    <cellStyle name="Normal 31 2 4" xfId="223" xr:uid="{00000000-0005-0000-0000-0000B0000000}"/>
    <cellStyle name="Normal 31 2 4 2" xfId="4074" xr:uid="{00000000-0005-0000-0000-0000B1000000}"/>
    <cellStyle name="Normal 31 2 5" xfId="365" xr:uid="{00000000-0005-0000-0000-0000B2000000}"/>
    <cellStyle name="Normal 31 2 5 2" xfId="4136" xr:uid="{00000000-0005-0000-0000-0000B3000000}"/>
    <cellStyle name="Normal 31 2 6" xfId="204" xr:uid="{00000000-0005-0000-0000-0000B4000000}"/>
    <cellStyle name="Normal 31 2 6 2" xfId="4055" xr:uid="{00000000-0005-0000-0000-0000B5000000}"/>
    <cellStyle name="Normal 31 2 7" xfId="646" xr:uid="{00000000-0005-0000-0000-0000B6000000}"/>
    <cellStyle name="Normal 31 2 7 2" xfId="4231" xr:uid="{00000000-0005-0000-0000-0000B7000000}"/>
    <cellStyle name="Normal 31 2 8" xfId="3983" xr:uid="{00000000-0005-0000-0000-0000B8000000}"/>
    <cellStyle name="Normal 35 2" xfId="37" xr:uid="{00000000-0005-0000-0000-0000B9000000}"/>
    <cellStyle name="Normal 35 2 2" xfId="57" xr:uid="{00000000-0005-0000-0000-0000BA000000}"/>
    <cellStyle name="Normal 35 2 2 2" xfId="214" xr:uid="{00000000-0005-0000-0000-0000BB000000}"/>
    <cellStyle name="Normal 35 2 2 2 2" xfId="4065" xr:uid="{00000000-0005-0000-0000-0000BC000000}"/>
    <cellStyle name="Normal 35 2 2 3" xfId="253" xr:uid="{00000000-0005-0000-0000-0000BD000000}"/>
    <cellStyle name="Normal 35 2 2 3 2" xfId="4092" xr:uid="{00000000-0005-0000-0000-0000BE000000}"/>
    <cellStyle name="Normal 35 2 2 4" xfId="224" xr:uid="{00000000-0005-0000-0000-0000BF000000}"/>
    <cellStyle name="Normal 35 2 2 4 2" xfId="4075" xr:uid="{00000000-0005-0000-0000-0000C0000000}"/>
    <cellStyle name="Normal 35 2 2 5" xfId="503" xr:uid="{00000000-0005-0000-0000-0000C1000000}"/>
    <cellStyle name="Normal 35 2 2 5 2" xfId="4187" xr:uid="{00000000-0005-0000-0000-0000C2000000}"/>
    <cellStyle name="Normal 35 2 2 6" xfId="331" xr:uid="{00000000-0005-0000-0000-0000C3000000}"/>
    <cellStyle name="Normal 35 2 2 6 2" xfId="4126" xr:uid="{00000000-0005-0000-0000-0000C4000000}"/>
    <cellStyle name="Normal 35 2 2 7" xfId="437" xr:uid="{00000000-0005-0000-0000-0000C5000000}"/>
    <cellStyle name="Normal 35 2 2 7 2" xfId="4158" xr:uid="{00000000-0005-0000-0000-0000C6000000}"/>
    <cellStyle name="Normal 35 2 2 8" xfId="3984" xr:uid="{00000000-0005-0000-0000-0000C7000000}"/>
    <cellStyle name="Normal 35 2 3" xfId="197" xr:uid="{00000000-0005-0000-0000-0000C8000000}"/>
    <cellStyle name="Normal 35 2 3 2" xfId="4050" xr:uid="{00000000-0005-0000-0000-0000C9000000}"/>
    <cellStyle name="Normal 35 2 4" xfId="266" xr:uid="{00000000-0005-0000-0000-0000CA000000}"/>
    <cellStyle name="Normal 35 2 4 2" xfId="4100" xr:uid="{00000000-0005-0000-0000-0000CB000000}"/>
    <cellStyle name="Normal 35 2 5" xfId="307" xr:uid="{00000000-0005-0000-0000-0000CC000000}"/>
    <cellStyle name="Normal 35 2 5 2" xfId="4116" xr:uid="{00000000-0005-0000-0000-0000CD000000}"/>
    <cellStyle name="Normal 35 2 6" xfId="508" xr:uid="{00000000-0005-0000-0000-0000CE000000}"/>
    <cellStyle name="Normal 35 2 6 2" xfId="4191" xr:uid="{00000000-0005-0000-0000-0000CF000000}"/>
    <cellStyle name="Normal 35 2 7" xfId="615" xr:uid="{00000000-0005-0000-0000-0000D0000000}"/>
    <cellStyle name="Normal 35 2 7 2" xfId="4226" xr:uid="{00000000-0005-0000-0000-0000D1000000}"/>
    <cellStyle name="Normal 35 2 8" xfId="848" xr:uid="{00000000-0005-0000-0000-0000D2000000}"/>
    <cellStyle name="Normal 35 2 8 2" xfId="4273" xr:uid="{00000000-0005-0000-0000-0000D3000000}"/>
    <cellStyle name="Normal 35 2 9" xfId="3970" xr:uid="{00000000-0005-0000-0000-0000D4000000}"/>
    <cellStyle name="Normal 36 2" xfId="58" xr:uid="{00000000-0005-0000-0000-0000D5000000}"/>
    <cellStyle name="Normal 36 2 2" xfId="215" xr:uid="{00000000-0005-0000-0000-0000D6000000}"/>
    <cellStyle name="Normal 36 2 2 2" xfId="4066" xr:uid="{00000000-0005-0000-0000-0000D7000000}"/>
    <cellStyle name="Normal 36 2 3" xfId="252" xr:uid="{00000000-0005-0000-0000-0000D8000000}"/>
    <cellStyle name="Normal 36 2 3 2" xfId="4091" xr:uid="{00000000-0005-0000-0000-0000D9000000}"/>
    <cellStyle name="Normal 36 2 4" xfId="225" xr:uid="{00000000-0005-0000-0000-0000DA000000}"/>
    <cellStyle name="Normal 36 2 4 2" xfId="4076" xr:uid="{00000000-0005-0000-0000-0000DB000000}"/>
    <cellStyle name="Normal 36 2 5" xfId="468" xr:uid="{00000000-0005-0000-0000-0000DC000000}"/>
    <cellStyle name="Normal 36 2 5 2" xfId="4172" xr:uid="{00000000-0005-0000-0000-0000DD000000}"/>
    <cellStyle name="Normal 36 2 6" xfId="584" xr:uid="{00000000-0005-0000-0000-0000DE000000}"/>
    <cellStyle name="Normal 36 2 6 2" xfId="4217" xr:uid="{00000000-0005-0000-0000-0000DF000000}"/>
    <cellStyle name="Normal 36 2 7" xfId="496" xr:uid="{00000000-0005-0000-0000-0000E0000000}"/>
    <cellStyle name="Normal 36 2 7 2" xfId="4184" xr:uid="{00000000-0005-0000-0000-0000E1000000}"/>
    <cellStyle name="Normal 36 2 8" xfId="3985" xr:uid="{00000000-0005-0000-0000-0000E2000000}"/>
    <cellStyle name="Normal 37 2" xfId="59" xr:uid="{00000000-0005-0000-0000-0000E3000000}"/>
    <cellStyle name="Normal 37 2 2" xfId="216" xr:uid="{00000000-0005-0000-0000-0000E4000000}"/>
    <cellStyle name="Normal 37 2 2 2" xfId="4067" xr:uid="{00000000-0005-0000-0000-0000E5000000}"/>
    <cellStyle name="Normal 37 2 3" xfId="251" xr:uid="{00000000-0005-0000-0000-0000E6000000}"/>
    <cellStyle name="Normal 37 2 3 2" xfId="4090" xr:uid="{00000000-0005-0000-0000-0000E7000000}"/>
    <cellStyle name="Normal 37 2 4" xfId="176" xr:uid="{00000000-0005-0000-0000-0000E8000000}"/>
    <cellStyle name="Normal 37 2 4 2" xfId="4037" xr:uid="{00000000-0005-0000-0000-0000E9000000}"/>
    <cellStyle name="Normal 37 2 5" xfId="362" xr:uid="{00000000-0005-0000-0000-0000EA000000}"/>
    <cellStyle name="Normal 37 2 5 2" xfId="4135" xr:uid="{00000000-0005-0000-0000-0000EB000000}"/>
    <cellStyle name="Normal 37 2 6" xfId="458" xr:uid="{00000000-0005-0000-0000-0000EC000000}"/>
    <cellStyle name="Normal 37 2 6 2" xfId="4165" xr:uid="{00000000-0005-0000-0000-0000ED000000}"/>
    <cellStyle name="Normal 37 2 7" xfId="575" xr:uid="{00000000-0005-0000-0000-0000EE000000}"/>
    <cellStyle name="Normal 37 2 7 2" xfId="4212" xr:uid="{00000000-0005-0000-0000-0000EF000000}"/>
    <cellStyle name="Normal 37 2 8" xfId="3986" xr:uid="{00000000-0005-0000-0000-0000F0000000}"/>
    <cellStyle name="Normal 38 2" xfId="60" xr:uid="{00000000-0005-0000-0000-0000F1000000}"/>
    <cellStyle name="Normal 38 2 2" xfId="217" xr:uid="{00000000-0005-0000-0000-0000F2000000}"/>
    <cellStyle name="Normal 38 2 2 2" xfId="4068" xr:uid="{00000000-0005-0000-0000-0000F3000000}"/>
    <cellStyle name="Normal 38 2 3" xfId="178" xr:uid="{00000000-0005-0000-0000-0000F4000000}"/>
    <cellStyle name="Normal 38 2 3 2" xfId="4039" xr:uid="{00000000-0005-0000-0000-0000F5000000}"/>
    <cellStyle name="Normal 38 2 4" xfId="198" xr:uid="{00000000-0005-0000-0000-0000F6000000}"/>
    <cellStyle name="Normal 38 2 4 2" xfId="4051" xr:uid="{00000000-0005-0000-0000-0000F7000000}"/>
    <cellStyle name="Normal 38 2 5" xfId="361" xr:uid="{00000000-0005-0000-0000-0000F8000000}"/>
    <cellStyle name="Normal 38 2 5 2" xfId="4134" xr:uid="{00000000-0005-0000-0000-0000F9000000}"/>
    <cellStyle name="Normal 38 2 6" xfId="435" xr:uid="{00000000-0005-0000-0000-0000FA000000}"/>
    <cellStyle name="Normal 38 2 6 2" xfId="4157" xr:uid="{00000000-0005-0000-0000-0000FB000000}"/>
    <cellStyle name="Normal 38 2 7" xfId="579" xr:uid="{00000000-0005-0000-0000-0000FC000000}"/>
    <cellStyle name="Normal 38 2 7 2" xfId="4214" xr:uid="{00000000-0005-0000-0000-0000FD000000}"/>
    <cellStyle name="Normal 38 2 8" xfId="3987" xr:uid="{00000000-0005-0000-0000-0000FE000000}"/>
    <cellStyle name="Normal 39 2" xfId="61" xr:uid="{00000000-0005-0000-0000-0000FF000000}"/>
    <cellStyle name="Normal 39 2 2" xfId="218" xr:uid="{00000000-0005-0000-0000-000000010000}"/>
    <cellStyle name="Normal 39 2 2 2" xfId="4069" xr:uid="{00000000-0005-0000-0000-000001010000}"/>
    <cellStyle name="Normal 39 2 3" xfId="228" xr:uid="{00000000-0005-0000-0000-000002010000}"/>
    <cellStyle name="Normal 39 2 3 2" xfId="4079" xr:uid="{00000000-0005-0000-0000-000003010000}"/>
    <cellStyle name="Normal 39 2 4" xfId="241" xr:uid="{00000000-0005-0000-0000-000004010000}"/>
    <cellStyle name="Normal 39 2 4 2" xfId="4084" xr:uid="{00000000-0005-0000-0000-000005010000}"/>
    <cellStyle name="Normal 39 2 5" xfId="396" xr:uid="{00000000-0005-0000-0000-000006010000}"/>
    <cellStyle name="Normal 39 2 5 2" xfId="4148" xr:uid="{00000000-0005-0000-0000-000007010000}"/>
    <cellStyle name="Normal 39 2 6" xfId="459" xr:uid="{00000000-0005-0000-0000-000008010000}"/>
    <cellStyle name="Normal 39 2 6 2" xfId="4166" xr:uid="{00000000-0005-0000-0000-000009010000}"/>
    <cellStyle name="Normal 39 2 7" xfId="1151" xr:uid="{00000000-0005-0000-0000-00000A010000}"/>
    <cellStyle name="Normal 39 2 7 2" xfId="4335" xr:uid="{00000000-0005-0000-0000-00000B010000}"/>
    <cellStyle name="Normal 39 2 8" xfId="3988" xr:uid="{00000000-0005-0000-0000-00000C010000}"/>
    <cellStyle name="Normal 4" xfId="96" xr:uid="{00000000-0005-0000-0000-00000D010000}"/>
    <cellStyle name="Normal 4 2" xfId="62" xr:uid="{00000000-0005-0000-0000-00000E010000}"/>
    <cellStyle name="Normal 4 2 2" xfId="219" xr:uid="{00000000-0005-0000-0000-00000F010000}"/>
    <cellStyle name="Normal 4 2 2 2" xfId="4070" xr:uid="{00000000-0005-0000-0000-000010010000}"/>
    <cellStyle name="Normal 4 2 3" xfId="177" xr:uid="{00000000-0005-0000-0000-000011010000}"/>
    <cellStyle name="Normal 4 2 3 2" xfId="4038" xr:uid="{00000000-0005-0000-0000-000012010000}"/>
    <cellStyle name="Normal 4 2 4" xfId="171" xr:uid="{00000000-0005-0000-0000-000013010000}"/>
    <cellStyle name="Normal 4 2 4 2" xfId="4034" xr:uid="{00000000-0005-0000-0000-000014010000}"/>
    <cellStyle name="Normal 4 2 5" xfId="360" xr:uid="{00000000-0005-0000-0000-000015010000}"/>
    <cellStyle name="Normal 4 2 5 2" xfId="4133" xr:uid="{00000000-0005-0000-0000-000016010000}"/>
    <cellStyle name="Normal 4 2 6" xfId="199" xr:uid="{00000000-0005-0000-0000-000017010000}"/>
    <cellStyle name="Normal 4 2 6 2" xfId="4052" xr:uid="{00000000-0005-0000-0000-000018010000}"/>
    <cellStyle name="Normal 4 2 7" xfId="974" xr:uid="{00000000-0005-0000-0000-000019010000}"/>
    <cellStyle name="Normal 4 2 7 2" xfId="4300" xr:uid="{00000000-0005-0000-0000-00001A010000}"/>
    <cellStyle name="Normal 4 2 8" xfId="3989" xr:uid="{00000000-0005-0000-0000-00001B010000}"/>
    <cellStyle name="Normal 4 3" xfId="4007" xr:uid="{00000000-0005-0000-0000-00001C010000}"/>
    <cellStyle name="Normal 40 2" xfId="63" xr:uid="{00000000-0005-0000-0000-00001D010000}"/>
    <cellStyle name="Normal 40 2 2" xfId="220" xr:uid="{00000000-0005-0000-0000-00001E010000}"/>
    <cellStyle name="Normal 40 2 2 2" xfId="4071" xr:uid="{00000000-0005-0000-0000-00001F010000}"/>
    <cellStyle name="Normal 40 2 3" xfId="250" xr:uid="{00000000-0005-0000-0000-000020010000}"/>
    <cellStyle name="Normal 40 2 3 2" xfId="4089" xr:uid="{00000000-0005-0000-0000-000021010000}"/>
    <cellStyle name="Normal 40 2 4" xfId="258" xr:uid="{00000000-0005-0000-0000-000022010000}"/>
    <cellStyle name="Normal 40 2 4 2" xfId="4097" xr:uid="{00000000-0005-0000-0000-000023010000}"/>
    <cellStyle name="Normal 40 2 5" xfId="359" xr:uid="{00000000-0005-0000-0000-000024010000}"/>
    <cellStyle name="Normal 40 2 5 2" xfId="4132" xr:uid="{00000000-0005-0000-0000-000025010000}"/>
    <cellStyle name="Normal 40 2 6" xfId="311" xr:uid="{00000000-0005-0000-0000-000026010000}"/>
    <cellStyle name="Normal 40 2 6 2" xfId="4119" xr:uid="{00000000-0005-0000-0000-000027010000}"/>
    <cellStyle name="Normal 40 2 7" xfId="860" xr:uid="{00000000-0005-0000-0000-000028010000}"/>
    <cellStyle name="Normal 40 2 7 2" xfId="4277" xr:uid="{00000000-0005-0000-0000-000029010000}"/>
    <cellStyle name="Normal 40 2 8" xfId="3990" xr:uid="{00000000-0005-0000-0000-00002A010000}"/>
    <cellStyle name="Normal 43 2" xfId="64" xr:uid="{00000000-0005-0000-0000-00002B010000}"/>
    <cellStyle name="Normal 43 2 2" xfId="221" xr:uid="{00000000-0005-0000-0000-00002C010000}"/>
    <cellStyle name="Normal 43 2 2 2" xfId="4072" xr:uid="{00000000-0005-0000-0000-00002D010000}"/>
    <cellStyle name="Normal 43 2 3" xfId="249" xr:uid="{00000000-0005-0000-0000-00002E010000}"/>
    <cellStyle name="Normal 43 2 3 2" xfId="4088" xr:uid="{00000000-0005-0000-0000-00002F010000}"/>
    <cellStyle name="Normal 43 2 4" xfId="259" xr:uid="{00000000-0005-0000-0000-000030010000}"/>
    <cellStyle name="Normal 43 2 4 2" xfId="4098" xr:uid="{00000000-0005-0000-0000-000031010000}"/>
    <cellStyle name="Normal 43 2 5" xfId="237" xr:uid="{00000000-0005-0000-0000-000032010000}"/>
    <cellStyle name="Normal 43 2 5 2" xfId="4081" xr:uid="{00000000-0005-0000-0000-000033010000}"/>
    <cellStyle name="Normal 43 2 6" xfId="310" xr:uid="{00000000-0005-0000-0000-000034010000}"/>
    <cellStyle name="Normal 43 2 6 2" xfId="4118" xr:uid="{00000000-0005-0000-0000-000035010000}"/>
    <cellStyle name="Normal 43 2 7" xfId="840" xr:uid="{00000000-0005-0000-0000-000036010000}"/>
    <cellStyle name="Normal 43 2 7 2" xfId="4271" xr:uid="{00000000-0005-0000-0000-000037010000}"/>
    <cellStyle name="Normal 43 2 8" xfId="3991" xr:uid="{00000000-0005-0000-0000-000038010000}"/>
    <cellStyle name="Normal 5" xfId="65" xr:uid="{00000000-0005-0000-0000-000039010000}"/>
    <cellStyle name="Normal 5 2" xfId="66" xr:uid="{00000000-0005-0000-0000-00003A010000}"/>
    <cellStyle name="Normal 6" xfId="67" xr:uid="{00000000-0005-0000-0000-00003B010000}"/>
    <cellStyle name="Normal 6 2" xfId="68" xr:uid="{00000000-0005-0000-0000-00003C010000}"/>
    <cellStyle name="Normal 7" xfId="8" xr:uid="{00000000-0005-0000-0000-00003D010000}"/>
    <cellStyle name="Normal 7 2" xfId="69" xr:uid="{00000000-0005-0000-0000-00003E010000}"/>
    <cellStyle name="Normal 7 2 2" xfId="97" xr:uid="{00000000-0005-0000-0000-00003F010000}"/>
    <cellStyle name="Normal 7 2 2 2" xfId="4008" xr:uid="{00000000-0005-0000-0000-000040010000}"/>
    <cellStyle name="Normal 7 2 3" xfId="226" xr:uid="{00000000-0005-0000-0000-000041010000}"/>
    <cellStyle name="Normal 7 2 3 2" xfId="4077" xr:uid="{00000000-0005-0000-0000-000042010000}"/>
    <cellStyle name="Normal 7 2 4" xfId="222" xr:uid="{00000000-0005-0000-0000-000043010000}"/>
    <cellStyle name="Normal 7 2 4 2" xfId="4073" xr:uid="{00000000-0005-0000-0000-000044010000}"/>
    <cellStyle name="Normal 7 2 5" xfId="192" xr:uid="{00000000-0005-0000-0000-000045010000}"/>
    <cellStyle name="Normal 7 2 5 2" xfId="4046" xr:uid="{00000000-0005-0000-0000-000046010000}"/>
    <cellStyle name="Normal 7 2 6" xfId="357" xr:uid="{00000000-0005-0000-0000-000047010000}"/>
    <cellStyle name="Normal 7 2 6 2" xfId="4131" xr:uid="{00000000-0005-0000-0000-000048010000}"/>
    <cellStyle name="Normal 7 2 7" xfId="566" xr:uid="{00000000-0005-0000-0000-000049010000}"/>
    <cellStyle name="Normal 7 2 7 2" xfId="4209" xr:uid="{00000000-0005-0000-0000-00004A010000}"/>
    <cellStyle name="Normal 7 2 8" xfId="576" xr:uid="{00000000-0005-0000-0000-00004B010000}"/>
    <cellStyle name="Normal 7 2 8 2" xfId="4213" xr:uid="{00000000-0005-0000-0000-00004C010000}"/>
    <cellStyle name="Normal 7 2 9" xfId="3992" xr:uid="{00000000-0005-0000-0000-00004D010000}"/>
    <cellStyle name="Normal 8" xfId="98" xr:uid="{00000000-0005-0000-0000-00004E010000}"/>
    <cellStyle name="Normal 8 2" xfId="70" xr:uid="{00000000-0005-0000-0000-00004F010000}"/>
    <cellStyle name="Normal 8 2 2" xfId="227" xr:uid="{00000000-0005-0000-0000-000050010000}"/>
    <cellStyle name="Normal 8 2 2 2" xfId="4078" xr:uid="{00000000-0005-0000-0000-000051010000}"/>
    <cellStyle name="Normal 8 2 3" xfId="248" xr:uid="{00000000-0005-0000-0000-000052010000}"/>
    <cellStyle name="Normal 8 2 3 2" xfId="4087" xr:uid="{00000000-0005-0000-0000-000053010000}"/>
    <cellStyle name="Normal 8 2 4" xfId="229" xr:uid="{00000000-0005-0000-0000-000054010000}"/>
    <cellStyle name="Normal 8 2 4 2" xfId="4080" xr:uid="{00000000-0005-0000-0000-000055010000}"/>
    <cellStyle name="Normal 8 2 5" xfId="292" xr:uid="{00000000-0005-0000-0000-000056010000}"/>
    <cellStyle name="Normal 8 2 5 2" xfId="4111" xr:uid="{00000000-0005-0000-0000-000057010000}"/>
    <cellStyle name="Normal 8 2 6" xfId="383" xr:uid="{00000000-0005-0000-0000-000058010000}"/>
    <cellStyle name="Normal 8 2 6 2" xfId="4146" xr:uid="{00000000-0005-0000-0000-000059010000}"/>
    <cellStyle name="Normal 8 2 7" xfId="555" xr:uid="{00000000-0005-0000-0000-00005A010000}"/>
    <cellStyle name="Normal 8 2 7 2" xfId="4207" xr:uid="{00000000-0005-0000-0000-00005B010000}"/>
    <cellStyle name="Normal 8 2 8" xfId="3993" xr:uid="{00000000-0005-0000-0000-00005C010000}"/>
    <cellStyle name="Normal 9" xfId="9" xr:uid="{00000000-0005-0000-0000-00005D010000}"/>
    <cellStyle name="Normal 9 2" xfId="71" xr:uid="{00000000-0005-0000-0000-00005E010000}"/>
    <cellStyle name="Percent 2" xfId="99" xr:uid="{00000000-0005-0000-0000-00005F010000}"/>
    <cellStyle name="Style 1" xfId="100" xr:uid="{00000000-0005-0000-0000-000060010000}"/>
    <cellStyle name="Style 1 2" xfId="4009" xr:uid="{00000000-0005-0000-0000-000061010000}"/>
    <cellStyle name="Total 2" xfId="101" xr:uid="{00000000-0005-0000-0000-000062010000}"/>
    <cellStyle name="Ŵ" xfId="102" xr:uid="{00000000-0005-0000-0000-000063010000}"/>
    <cellStyle name="Ŵ 2" xfId="4010" xr:uid="{00000000-0005-0000-0000-000064010000}"/>
    <cellStyle name="เครื่องหมายจุลภาค 10" xfId="10" xr:uid="{00000000-0005-0000-0000-000065010000}"/>
    <cellStyle name="เครื่องหมายจุลภาค 10 2" xfId="3963" xr:uid="{00000000-0005-0000-0000-000066010000}"/>
    <cellStyle name="เครื่องหมายจุลภาค 11" xfId="36" xr:uid="{00000000-0005-0000-0000-000067010000}"/>
    <cellStyle name="เครื่องหมายจุลภาค 11 2" xfId="196" xr:uid="{00000000-0005-0000-0000-000068010000}"/>
    <cellStyle name="เครื่องหมายจุลภาค 11 2 2" xfId="4049" xr:uid="{00000000-0005-0000-0000-000069010000}"/>
    <cellStyle name="เครื่องหมายจุลภาค 11 3" xfId="269" xr:uid="{00000000-0005-0000-0000-00006A010000}"/>
    <cellStyle name="เครื่องหมายจุลภาค 11 3 2" xfId="4101" xr:uid="{00000000-0005-0000-0000-00006B010000}"/>
    <cellStyle name="เครื่องหมายจุลภาค 11 4" xfId="308" xr:uid="{00000000-0005-0000-0000-00006C010000}"/>
    <cellStyle name="เครื่องหมายจุลภาค 11 4 2" xfId="4117" xr:uid="{00000000-0005-0000-0000-00006D010000}"/>
    <cellStyle name="เครื่องหมายจุลภาค 11 5" xfId="375" xr:uid="{00000000-0005-0000-0000-00006E010000}"/>
    <cellStyle name="เครื่องหมายจุลภาค 11 5 2" xfId="4142" xr:uid="{00000000-0005-0000-0000-00006F010000}"/>
    <cellStyle name="เครื่องหมายจุลภาค 11 6" xfId="476" xr:uid="{00000000-0005-0000-0000-000070010000}"/>
    <cellStyle name="เครื่องหมายจุลภาค 11 6 2" xfId="4177" xr:uid="{00000000-0005-0000-0000-000071010000}"/>
    <cellStyle name="เครื่องหมายจุลภาค 11 7" xfId="877" xr:uid="{00000000-0005-0000-0000-000072010000}"/>
    <cellStyle name="เครื่องหมายจุลภาค 11 7 2" xfId="4283" xr:uid="{00000000-0005-0000-0000-000073010000}"/>
    <cellStyle name="เครื่องหมายจุลภาค 11 8" xfId="3969" xr:uid="{00000000-0005-0000-0000-000074010000}"/>
    <cellStyle name="เครื่องหมายจุลภาค 12" xfId="103" xr:uid="{00000000-0005-0000-0000-000075010000}"/>
    <cellStyle name="เครื่องหมายจุลภาค 12 2" xfId="3933" xr:uid="{00000000-0005-0000-0000-000076010000}"/>
    <cellStyle name="เครื่องหมายจุลภาค 12 3" xfId="3934" xr:uid="{00000000-0005-0000-0000-000077010000}"/>
    <cellStyle name="เครื่องหมายจุลภาค 12 4" xfId="4011" xr:uid="{00000000-0005-0000-0000-000078010000}"/>
    <cellStyle name="เครื่องหมายจุลภาค 13" xfId="3926" xr:uid="{00000000-0005-0000-0000-000079010000}"/>
    <cellStyle name="เครื่องหมายจุลภาค 14" xfId="3935" xr:uid="{00000000-0005-0000-0000-00007A010000}"/>
    <cellStyle name="เครื่องหมายจุลภาค 18 2 11" xfId="104" xr:uid="{00000000-0005-0000-0000-00007B010000}"/>
    <cellStyle name="เครื่องหมายจุลภาค 18 2 11 2" xfId="4012" xr:uid="{00000000-0005-0000-0000-00007C010000}"/>
    <cellStyle name="เครื่องหมายจุลภาค 2" xfId="2" xr:uid="{00000000-0005-0000-0000-00007D010000}"/>
    <cellStyle name="เครื่องหมายจุลภาค 2 10" xfId="342" xr:uid="{00000000-0005-0000-0000-00007E010000}"/>
    <cellStyle name="เครื่องหมายจุลภาค 2 10 2" xfId="518" xr:uid="{00000000-0005-0000-0000-00007F010000}"/>
    <cellStyle name="เครื่องหมายจุลภาค 2 10 2 2" xfId="690" xr:uid="{00000000-0005-0000-0000-000080010000}"/>
    <cellStyle name="เครื่องหมายจุลภาค 2 10 2 2 2" xfId="1247" xr:uid="{00000000-0005-0000-0000-000081010000}"/>
    <cellStyle name="เครื่องหมายจุลภาค 2 10 2 2 2 2" xfId="1363" xr:uid="{00000000-0005-0000-0000-000082010000}"/>
    <cellStyle name="เครื่องหมายจุลภาค 2 10 2 2 2 2 2" xfId="3624" xr:uid="{00000000-0005-0000-0000-000083010000}"/>
    <cellStyle name="เครื่องหมายจุลภาค 2 10 2 2 2 2 2 2" xfId="3740" xr:uid="{00000000-0005-0000-0000-000084010000}"/>
    <cellStyle name="เครื่องหมายจุลภาค 2 10 2 2 2 2 2 3" xfId="4841" xr:uid="{00000000-0005-0000-0000-000085010000}"/>
    <cellStyle name="เครื่องหมายจุลภาค 2 10 2 2 2 3" xfId="2642" xr:uid="{00000000-0005-0000-0000-000086010000}"/>
    <cellStyle name="เครื่องหมายจุลภาค 2 10 2 2 2 4" xfId="4358" xr:uid="{00000000-0005-0000-0000-000087010000}"/>
    <cellStyle name="เครื่องหมายจุลภาค 2 10 2 2 3" xfId="1709" xr:uid="{00000000-0005-0000-0000-000088010000}"/>
    <cellStyle name="เครื่องหมายจุลภาค 2 10 2 2 4" xfId="2036" xr:uid="{00000000-0005-0000-0000-000089010000}"/>
    <cellStyle name="เครื่องหมายจุลภาค 2 10 2 2 5" xfId="2526" xr:uid="{00000000-0005-0000-0000-00008A010000}"/>
    <cellStyle name="เครื่องหมายจุลภาค 2 10 2 2 5 2" xfId="3154" xr:uid="{00000000-0005-0000-0000-00008B010000}"/>
    <cellStyle name="เครื่องหมายจุลภาค 2 10 2 2 5 3" xfId="4616" xr:uid="{00000000-0005-0000-0000-00008C010000}"/>
    <cellStyle name="เครื่องหมายจุลภาค 2 10 2 3" xfId="993" xr:uid="{00000000-0005-0000-0000-00008D010000}"/>
    <cellStyle name="เครื่องหมายจุลภาค 2 10 2 3 2" xfId="1593" xr:uid="{00000000-0005-0000-0000-00008E010000}"/>
    <cellStyle name="เครื่องหมายจุลภาค 2 10 2 3 2 2" xfId="3400" xr:uid="{00000000-0005-0000-0000-00008F010000}"/>
    <cellStyle name="เครื่องหมายจุลภาค 2 10 2 3 2 2 2" xfId="3854" xr:uid="{00000000-0005-0000-0000-000090010000}"/>
    <cellStyle name="เครื่องหมายจุลภาค 2 10 2 3 2 2 2 2" xfId="4889" xr:uid="{00000000-0005-0000-0000-000091010000}"/>
    <cellStyle name="เครื่องหมายจุลภาค 2 10 2 3 2 3" xfId="4429" xr:uid="{00000000-0005-0000-0000-000092010000}"/>
    <cellStyle name="เครื่องหมายจุลภาค 2 10 2 3 3" xfId="2771" xr:uid="{00000000-0005-0000-0000-000093010000}"/>
    <cellStyle name="เครื่องหมายจุลภาค 2 10 2 3 3 2" xfId="4667" xr:uid="{00000000-0005-0000-0000-000094010000}"/>
    <cellStyle name="เครื่องหมายจุลภาค 2 10 2 4" xfId="1920" xr:uid="{00000000-0005-0000-0000-000095010000}"/>
    <cellStyle name="เครื่องหมายจุลภาค 2 10 2 4 2" xfId="4496" xr:uid="{00000000-0005-0000-0000-000096010000}"/>
    <cellStyle name="เครื่องหมายจุลภาค 2 10 2 5" xfId="2295" xr:uid="{00000000-0005-0000-0000-000097010000}"/>
    <cellStyle name="เครื่องหมายจุลภาค 2 10 2 5 2" xfId="3019" xr:uid="{00000000-0005-0000-0000-000098010000}"/>
    <cellStyle name="เครื่องหมายจุลภาค 2 10 2 5 2 2" xfId="4719" xr:uid="{00000000-0005-0000-0000-000099010000}"/>
    <cellStyle name="เครื่องหมายจุลภาค 2 10 2 6" xfId="4195" xr:uid="{00000000-0005-0000-0000-00009A010000}"/>
    <cellStyle name="เครื่องหมายจุลภาค 2 10 3" xfId="771" xr:uid="{00000000-0005-0000-0000-00009B010000}"/>
    <cellStyle name="เครื่องหมายจุลภาค 2 10 3 2" xfId="1136" xr:uid="{00000000-0005-0000-0000-00009C010000}"/>
    <cellStyle name="เครื่องหมายจุลภาค 2 10 3 2 2" xfId="3230" xr:uid="{00000000-0005-0000-0000-00009D010000}"/>
    <cellStyle name="เครื่องหมายจุลภาค 2 10 3 2 2 2" xfId="3522" xr:uid="{00000000-0005-0000-0000-00009E010000}"/>
    <cellStyle name="เครื่องหมายจุลภาค 2 10 3 2 2 3" xfId="4762" xr:uid="{00000000-0005-0000-0000-00009F010000}"/>
    <cellStyle name="เครื่องหมายจุลภาค 2 10 3 3" xfId="2424" xr:uid="{00000000-0005-0000-0000-0000A0010000}"/>
    <cellStyle name="เครื่องหมายจุลภาค 2 10 3 4" xfId="4258" xr:uid="{00000000-0005-0000-0000-0000A1010000}"/>
    <cellStyle name="เครื่องหมายจุลภาค 2 10 4" xfId="1486" xr:uid="{00000000-0005-0000-0000-0000A2010000}"/>
    <cellStyle name="เครื่องหมายจุลภาค 2 10 5" xfId="1819" xr:uid="{00000000-0005-0000-0000-0000A3010000}"/>
    <cellStyle name="เครื่องหมายจุลภาค 2 10 6" xfId="2109" xr:uid="{00000000-0005-0000-0000-0000A4010000}"/>
    <cellStyle name="เครื่องหมายจุลภาค 2 10 6 2" xfId="2897" xr:uid="{00000000-0005-0000-0000-0000A5010000}"/>
    <cellStyle name="เครื่องหมายจุลภาค 2 10 6 3" xfId="4534" xr:uid="{00000000-0005-0000-0000-0000A6010000}"/>
    <cellStyle name="เครื่องหมายจุลภาค 2 11" xfId="243" xr:uid="{00000000-0005-0000-0000-0000A7010000}"/>
    <cellStyle name="เครื่องหมายจุลภาค 2 11 2" xfId="766" xr:uid="{00000000-0005-0000-0000-0000A8010000}"/>
    <cellStyle name="เครื่องหมายจุลภาค 2 11 2 2" xfId="1076" xr:uid="{00000000-0005-0000-0000-0000A9010000}"/>
    <cellStyle name="เครื่องหมายจุลภาค 2 11 2 2 2" xfId="3226" xr:uid="{00000000-0005-0000-0000-0000AA010000}"/>
    <cellStyle name="เครื่องหมายจุลภาค 2 11 2 2 2 2" xfId="3472" xr:uid="{00000000-0005-0000-0000-0000AB010000}"/>
    <cellStyle name="เครื่องหมายจุลภาค 2 11 2 2 2 3" xfId="4761" xr:uid="{00000000-0005-0000-0000-0000AC010000}"/>
    <cellStyle name="เครื่องหมายจุลภาค 2 11 2 3" xfId="2370" xr:uid="{00000000-0005-0000-0000-0000AD010000}"/>
    <cellStyle name="เครื่องหมายจุลภาค 2 11 2 4" xfId="4257" xr:uid="{00000000-0005-0000-0000-0000AE010000}"/>
    <cellStyle name="เครื่องหมายจุลภาค 2 11 3" xfId="1432" xr:uid="{00000000-0005-0000-0000-0000AF010000}"/>
    <cellStyle name="เครื่องหมายจุลภาค 2 11 4" xfId="1117" xr:uid="{00000000-0005-0000-0000-0000B0010000}"/>
    <cellStyle name="เครื่องหมายจุลภาค 2 11 5" xfId="2104" xr:uid="{00000000-0005-0000-0000-0000B1010000}"/>
    <cellStyle name="เครื่องหมายจุลภาค 2 11 5 2" xfId="2279" xr:uid="{00000000-0005-0000-0000-0000B2010000}"/>
    <cellStyle name="เครื่องหมายจุลภาค 2 11 5 3" xfId="4533" xr:uid="{00000000-0005-0000-0000-0000B3010000}"/>
    <cellStyle name="เครื่องหมายจุลภาค 2 12" xfId="606" xr:uid="{00000000-0005-0000-0000-0000B4010000}"/>
    <cellStyle name="เครื่องหมายจุลภาค 2 12 2" xfId="935" xr:uid="{00000000-0005-0000-0000-0000B5010000}"/>
    <cellStyle name="เครื่องหมายจุลภาค 2 12 2 2" xfId="3085" xr:uid="{00000000-0005-0000-0000-0000B6010000}"/>
    <cellStyle name="เครื่องหมายจุลภาค 2 12 2 2 2" xfId="3355" xr:uid="{00000000-0005-0000-0000-0000B7010000}"/>
    <cellStyle name="เครื่องหมายจุลภาค 2 12 2 2 2 2" xfId="4785" xr:uid="{00000000-0005-0000-0000-0000B8010000}"/>
    <cellStyle name="เครื่องหมายจุลภาค 2 12 2 3" xfId="4293" xr:uid="{00000000-0005-0000-0000-0000B9010000}"/>
    <cellStyle name="เครื่องหมายจุลภาค 2 12 3" xfId="2248" xr:uid="{00000000-0005-0000-0000-0000BA010000}"/>
    <cellStyle name="เครื่องหมายจุลภาค 2 12 3 2" xfId="4559" xr:uid="{00000000-0005-0000-0000-0000BB010000}"/>
    <cellStyle name="เครื่องหมายจุลภาค 2 13" xfId="373" xr:uid="{00000000-0005-0000-0000-0000BC010000}"/>
    <cellStyle name="เครื่องหมายจุลภาค 2 13 2" xfId="4140" xr:uid="{00000000-0005-0000-0000-0000BD010000}"/>
    <cellStyle name="เครื่องหมายจุลภาค 2 14" xfId="669" xr:uid="{00000000-0005-0000-0000-0000BE010000}"/>
    <cellStyle name="เครื่องหมายจุลภาค 2 14 2" xfId="610" xr:uid="{00000000-0005-0000-0000-0000BF010000}"/>
    <cellStyle name="เครื่องหมายจุลภาค 2 14 2 2" xfId="4224" xr:uid="{00000000-0005-0000-0000-0000C0010000}"/>
    <cellStyle name="เครื่องหมายจุลภาค 2 15" xfId="3960" xr:uid="{00000000-0005-0000-0000-0000C1010000}"/>
    <cellStyle name="เครื่องหมายจุลภาค 2 2" xfId="11" xr:uid="{00000000-0005-0000-0000-0000C2010000}"/>
    <cellStyle name="เครื่องหมายจุลภาค 2 2 2" xfId="3936" xr:uid="{00000000-0005-0000-0000-0000C3010000}"/>
    <cellStyle name="เครื่องหมายจุลภาค 2 2 2 2" xfId="3937" xr:uid="{00000000-0005-0000-0000-0000C4010000}"/>
    <cellStyle name="เครื่องหมายจุลภาค 2 2 2 3" xfId="3938" xr:uid="{00000000-0005-0000-0000-0000C5010000}"/>
    <cellStyle name="เครื่องหมายจุลภาค 2 2 2 3 2" xfId="3939" xr:uid="{00000000-0005-0000-0000-0000C6010000}"/>
    <cellStyle name="เครื่องหมายจุลภาค 2 2 3" xfId="3940" xr:uid="{00000000-0005-0000-0000-0000C7010000}"/>
    <cellStyle name="เครื่องหมายจุลภาค 2 2 4" xfId="3964" xr:uid="{00000000-0005-0000-0000-0000C8010000}"/>
    <cellStyle name="เครื่องหมายจุลภาค 2 3" xfId="12" xr:uid="{00000000-0005-0000-0000-0000C9010000}"/>
    <cellStyle name="เครื่องหมายจุลภาค 2 3 2" xfId="3952" xr:uid="{00000000-0005-0000-0000-0000CA010000}"/>
    <cellStyle name="เครื่องหมายจุลภาค 2 3 3" xfId="3965" xr:uid="{00000000-0005-0000-0000-0000CB010000}"/>
    <cellStyle name="เครื่องหมายจุลภาค 2 4" xfId="13" xr:uid="{00000000-0005-0000-0000-0000CC010000}"/>
    <cellStyle name="เครื่องหมายจุลภาค 2 4 2" xfId="3951" xr:uid="{00000000-0005-0000-0000-0000CD010000}"/>
    <cellStyle name="เครื่องหมายจุลภาค 2 4 3" xfId="3966" xr:uid="{00000000-0005-0000-0000-0000CE010000}"/>
    <cellStyle name="เครื่องหมายจุลภาค 2 5" xfId="105" xr:uid="{00000000-0005-0000-0000-0000CF010000}"/>
    <cellStyle name="เครื่องหมายจุลภาค 2 5 2" xfId="3954" xr:uid="{00000000-0005-0000-0000-0000D0010000}"/>
    <cellStyle name="เครื่องหมายจุลภาค 2 6" xfId="106" xr:uid="{00000000-0005-0000-0000-0000D1010000}"/>
    <cellStyle name="เครื่องหมายจุลภาค 2 6 2" xfId="4013" xr:uid="{00000000-0005-0000-0000-0000D2010000}"/>
    <cellStyle name="เครื่องหมายจุลภาค 2 7" xfId="107" xr:uid="{00000000-0005-0000-0000-0000D3010000}"/>
    <cellStyle name="เครื่องหมายจุลภาค 2 7 2" xfId="4014" xr:uid="{00000000-0005-0000-0000-0000D4010000}"/>
    <cellStyle name="เครื่องหมายจุลภาค 2 8" xfId="156" xr:uid="{00000000-0005-0000-0000-0000D5010000}"/>
    <cellStyle name="เครื่องหมายจุลภาค 2 8 2" xfId="315" xr:uid="{00000000-0005-0000-0000-0000D6010000}"/>
    <cellStyle name="เครื่องหมายจุลภาค 2 8 2 2" xfId="421" xr:uid="{00000000-0005-0000-0000-0000D7010000}"/>
    <cellStyle name="เครื่องหมายจุลภาค 2 8 2 2 2" xfId="677" xr:uid="{00000000-0005-0000-0000-0000D8010000}"/>
    <cellStyle name="เครื่องหมายจุลภาค 2 8 2 2 2 2" xfId="721" xr:uid="{00000000-0005-0000-0000-0000D9010000}"/>
    <cellStyle name="เครื่องหมายจุลภาค 2 8 2 2 2 2 2" xfId="1350" xr:uid="{00000000-0005-0000-0000-0000DA010000}"/>
    <cellStyle name="เครื่องหมายจุลภาค 2 8 2 2 2 2 2 2" xfId="1394" xr:uid="{00000000-0005-0000-0000-0000DB010000}"/>
    <cellStyle name="เครื่องหมายจุลภาค 2 8 2 2 2 2 2 2 2" xfId="3727" xr:uid="{00000000-0005-0000-0000-0000DC010000}"/>
    <cellStyle name="เครื่องหมายจุลภาค 2 8 2 2 2 2 2 2 2 2" xfId="3771" xr:uid="{00000000-0005-0000-0000-0000DD010000}"/>
    <cellStyle name="เครื่องหมายจุลภาค 2 8 2 2 2 2 2 2 2 3" xfId="4861" xr:uid="{00000000-0005-0000-0000-0000DE010000}"/>
    <cellStyle name="เครื่องหมายจุลภาค 2 8 2 2 2 2 2 3" xfId="2673" xr:uid="{00000000-0005-0000-0000-0000DF010000}"/>
    <cellStyle name="เครื่องหมายจุลภาค 2 8 2 2 2 2 2 4" xfId="4378" xr:uid="{00000000-0005-0000-0000-0000E0010000}"/>
    <cellStyle name="เครื่องหมายจุลภาค 2 8 2 2 2 2 3" xfId="1740" xr:uid="{00000000-0005-0000-0000-0000E1010000}"/>
    <cellStyle name="เครื่องหมายจุลภาค 2 8 2 2 2 2 4" xfId="2067" xr:uid="{00000000-0005-0000-0000-0000E2010000}"/>
    <cellStyle name="เครื่องหมายจุลภาค 2 8 2 2 2 2 5" xfId="2629" xr:uid="{00000000-0005-0000-0000-0000E3010000}"/>
    <cellStyle name="เครื่องหมายจุลภาค 2 8 2 2 2 2 5 2" xfId="3185" xr:uid="{00000000-0005-0000-0000-0000E4010000}"/>
    <cellStyle name="เครื่องหมายจุลภาค 2 8 2 2 2 2 5 3" xfId="4636" xr:uid="{00000000-0005-0000-0000-0000E5010000}"/>
    <cellStyle name="เครื่องหมายจุลภาค 2 8 2 2 2 3" xfId="1025" xr:uid="{00000000-0005-0000-0000-0000E6010000}"/>
    <cellStyle name="เครื่องหมายจุลภาค 2 8 2 2 2 3 2" xfId="1696" xr:uid="{00000000-0005-0000-0000-0000E7010000}"/>
    <cellStyle name="เครื่องหมายจุลภาค 2 8 2 2 2 3 2 2" xfId="3431" xr:uid="{00000000-0005-0000-0000-0000E8010000}"/>
    <cellStyle name="เครื่องหมายจุลภาค 2 8 2 2 2 3 2 2 2" xfId="3893" xr:uid="{00000000-0005-0000-0000-0000E9010000}"/>
    <cellStyle name="เครื่องหมายจุลภาค 2 8 2 2 2 3 2 2 2 2" xfId="4899" xr:uid="{00000000-0005-0000-0000-0000EA010000}"/>
    <cellStyle name="เครื่องหมายจุลภาค 2 8 2 2 2 3 2 3" xfId="4449" xr:uid="{00000000-0005-0000-0000-0000EB010000}"/>
    <cellStyle name="เครื่องหมายจุลภาค 2 8 2 2 2 3 3" xfId="2810" xr:uid="{00000000-0005-0000-0000-0000EC010000}"/>
    <cellStyle name="เครื่องหมายจุลภาค 2 8 2 2 2 3 3 2" xfId="4677" xr:uid="{00000000-0005-0000-0000-0000ED010000}"/>
    <cellStyle name="เครื่องหมายจุลภาค 2 8 2 2 2 4" xfId="2023" xr:uid="{00000000-0005-0000-0000-0000EE010000}"/>
    <cellStyle name="เครื่องหมายจุลภาค 2 8 2 2 2 4 2" xfId="4516" xr:uid="{00000000-0005-0000-0000-0000EF010000}"/>
    <cellStyle name="เครื่องหมายจุลภาค 2 8 2 2 2 5" xfId="2326" xr:uid="{00000000-0005-0000-0000-0000F0010000}"/>
    <cellStyle name="เครื่องหมายจุลภาค 2 8 2 2 2 5 2" xfId="3141" xr:uid="{00000000-0005-0000-0000-0000F1010000}"/>
    <cellStyle name="เครื่องหมายจุลภาค 2 8 2 2 2 5 2 2" xfId="4743" xr:uid="{00000000-0005-0000-0000-0000F2010000}"/>
    <cellStyle name="เครื่องหมายจุลภาค 2 8 2 2 2 6" xfId="4238" xr:uid="{00000000-0005-0000-0000-0000F3010000}"/>
    <cellStyle name="เครื่องหมายจุลภาค 2 8 2 2 3" xfId="977" xr:uid="{00000000-0005-0000-0000-0000F4010000}"/>
    <cellStyle name="เครื่องหมายจุลภาค 2 8 2 2 3 2" xfId="1187" xr:uid="{00000000-0005-0000-0000-0000F5010000}"/>
    <cellStyle name="เครื่องหมายจุลภาค 2 8 2 2 3 2 2" xfId="3385" xr:uid="{00000000-0005-0000-0000-0000F6010000}"/>
    <cellStyle name="เครื่องหมายจุลภาค 2 8 2 2 3 2 2 2" xfId="3569" xr:uid="{00000000-0005-0000-0000-0000F7010000}"/>
    <cellStyle name="เครื่องหมายจุลภาค 2 8 2 2 3 2 2 3" xfId="4791" xr:uid="{00000000-0005-0000-0000-0000F8010000}"/>
    <cellStyle name="เครื่องหมายจุลภาค 2 8 2 2 3 3" xfId="2471" xr:uid="{00000000-0005-0000-0000-0000F9010000}"/>
    <cellStyle name="เครื่องหมายจุลภาค 2 8 2 2 3 4" xfId="4301" xr:uid="{00000000-0005-0000-0000-0000FA010000}"/>
    <cellStyle name="เครื่องหมายจุลภาค 2 8 2 2 4" xfId="1534" xr:uid="{00000000-0005-0000-0000-0000FB010000}"/>
    <cellStyle name="เครื่องหมายจุลภาค 2 8 2 2 5" xfId="1865" xr:uid="{00000000-0005-0000-0000-0000FC010000}"/>
    <cellStyle name="เครื่องหมายจุลภาค 2 8 2 2 6" xfId="2280" xr:uid="{00000000-0005-0000-0000-0000FD010000}"/>
    <cellStyle name="เครื่องหมายจุลภาค 2 8 2 2 6 2" xfId="2953" xr:uid="{00000000-0005-0000-0000-0000FE010000}"/>
    <cellStyle name="เครื่องหมายจุลภาค 2 8 2 2 6 3" xfId="4565" xr:uid="{00000000-0005-0000-0000-0000FF010000}"/>
    <cellStyle name="เครื่องหมายจุลภาค 2 8 2 3" xfId="542" xr:uid="{00000000-0005-0000-0000-000000020000}"/>
    <cellStyle name="เครื่องหมายจุลภาค 2 8 2 3 2" xfId="1120" xr:uid="{00000000-0005-0000-0000-000001020000}"/>
    <cellStyle name="เครื่องหมายจุลภาค 2 8 2 3 2 2" xfId="1269" xr:uid="{00000000-0005-0000-0000-000002020000}"/>
    <cellStyle name="เครื่องหมายจุลภาค 2 8 2 3 2 2 2" xfId="3508" xr:uid="{00000000-0005-0000-0000-000003020000}"/>
    <cellStyle name="เครื่องหมายจุลภาค 2 8 2 3 2 2 2 2" xfId="3646" xr:uid="{00000000-0005-0000-0000-000004020000}"/>
    <cellStyle name="เครื่องหมายจุลภาค 2 8 2 3 2 2 2 3" xfId="4816" xr:uid="{00000000-0005-0000-0000-000005020000}"/>
    <cellStyle name="เครื่องหมายจุลภาค 2 8 2 3 2 3" xfId="2548" xr:uid="{00000000-0005-0000-0000-000006020000}"/>
    <cellStyle name="เครื่องหมายจุลภาค 2 8 2 3 2 4" xfId="4329" xr:uid="{00000000-0005-0000-0000-000007020000}"/>
    <cellStyle name="เครื่องหมายจุลภาค 2 8 2 3 3" xfId="1615" xr:uid="{00000000-0005-0000-0000-000008020000}"/>
    <cellStyle name="เครื่องหมายจุลภาค 2 8 2 3 4" xfId="1942" xr:uid="{00000000-0005-0000-0000-000009020000}"/>
    <cellStyle name="เครื่องหมายจุลภาค 2 8 2 3 5" xfId="2410" xr:uid="{00000000-0005-0000-0000-00000A020000}"/>
    <cellStyle name="เครื่องหมายจุลภาค 2 8 2 3 5 2" xfId="3042" xr:uid="{00000000-0005-0000-0000-00000B020000}"/>
    <cellStyle name="เครื่องหมายจุลภาค 2 8 2 3 5 3" xfId="4591" xr:uid="{00000000-0005-0000-0000-00000C020000}"/>
    <cellStyle name="เครื่องหมายจุลภาค 2 8 2 4" xfId="819" xr:uid="{00000000-0005-0000-0000-00000D020000}"/>
    <cellStyle name="เครื่องหมายจุลภาค 2 8 2 4 2" xfId="1471" xr:uid="{00000000-0005-0000-0000-00000E020000}"/>
    <cellStyle name="เครื่องหมายจุลภาค 2 8 2 4 2 2" xfId="3272" xr:uid="{00000000-0005-0000-0000-00000F020000}"/>
    <cellStyle name="เครื่องหมายจุลภาค 2 8 2 4 2 2 2" xfId="3815" xr:uid="{00000000-0005-0000-0000-000010020000}"/>
    <cellStyle name="เครื่องหมายจุลภาค 2 8 2 4 2 2 2 2" xfId="4879" xr:uid="{00000000-0005-0000-0000-000011020000}"/>
    <cellStyle name="เครื่องหมายจุลภาค 2 8 2 4 2 3" xfId="4402" xr:uid="{00000000-0005-0000-0000-000012020000}"/>
    <cellStyle name="เครื่องหมายจุลภาค 2 8 2 4 3" xfId="2727" xr:uid="{00000000-0005-0000-0000-000013020000}"/>
    <cellStyle name="เครื่องหมายจุลภาค 2 8 2 4 3 2" xfId="4657" xr:uid="{00000000-0005-0000-0000-000014020000}"/>
    <cellStyle name="เครื่องหมายจุลภาค 2 8 2 5" xfId="1805" xr:uid="{00000000-0005-0000-0000-000015020000}"/>
    <cellStyle name="เครื่องหมายจุลภาค 2 8 2 5 2" xfId="4471" xr:uid="{00000000-0005-0000-0000-000016020000}"/>
    <cellStyle name="เครื่องหมายจุลภาค 2 8 2 6" xfId="2156" xr:uid="{00000000-0005-0000-0000-000017020000}"/>
    <cellStyle name="เครื่องหมายจุลภาค 2 8 2 6 2" xfId="2879" xr:uid="{00000000-0005-0000-0000-000018020000}"/>
    <cellStyle name="เครื่องหมายจุลภาค 2 8 2 6 2 2" xfId="4691" xr:uid="{00000000-0005-0000-0000-000019020000}"/>
    <cellStyle name="เครื่องหมายจุลภาค 2 8 2 7" xfId="4120" xr:uid="{00000000-0005-0000-0000-00001A020000}"/>
    <cellStyle name="เครื่องหมายจุลภาค 2 8 3" xfId="346" xr:uid="{00000000-0005-0000-0000-00001B020000}"/>
    <cellStyle name="เครื่องหมายจุลภาค 2 8 3 2" xfId="622" xr:uid="{00000000-0005-0000-0000-00001C020000}"/>
    <cellStyle name="เครื่องหมายจุลภาค 2 8 3 2 2" xfId="1138" xr:uid="{00000000-0005-0000-0000-00001D020000}"/>
    <cellStyle name="เครื่องหมายจุลภาค 2 8 3 2 2 2" xfId="1307" xr:uid="{00000000-0005-0000-0000-00001E020000}"/>
    <cellStyle name="เครื่องหมายจุลภาค 2 8 3 2 2 2 2" xfId="3524" xr:uid="{00000000-0005-0000-0000-00001F020000}"/>
    <cellStyle name="เครื่องหมายจุลภาค 2 8 3 2 2 2 2 2" xfId="3684" xr:uid="{00000000-0005-0000-0000-000020020000}"/>
    <cellStyle name="เครื่องหมายจุลภาค 2 8 3 2 2 2 2 3" xfId="4818" xr:uid="{00000000-0005-0000-0000-000021020000}"/>
    <cellStyle name="เครื่องหมายจุลภาค 2 8 3 2 2 3" xfId="2586" xr:uid="{00000000-0005-0000-0000-000022020000}"/>
    <cellStyle name="เครื่องหมายจุลภาค 2 8 3 2 2 4" xfId="4331" xr:uid="{00000000-0005-0000-0000-000023020000}"/>
    <cellStyle name="เครื่องหมายจุลภาค 2 8 3 2 3" xfId="1653" xr:uid="{00000000-0005-0000-0000-000024020000}"/>
    <cellStyle name="เครื่องหมายจุลภาค 2 8 3 2 4" xfId="1980" xr:uid="{00000000-0005-0000-0000-000025020000}"/>
    <cellStyle name="เครื่องหมายจุลภาค 2 8 3 2 5" xfId="2426" xr:uid="{00000000-0005-0000-0000-000026020000}"/>
    <cellStyle name="เครื่องหมายจุลภาค 2 8 3 2 5 2" xfId="3094" xr:uid="{00000000-0005-0000-0000-000027020000}"/>
    <cellStyle name="เครื่องหมายจุลภาค 2 8 3 2 5 3" xfId="4593" xr:uid="{00000000-0005-0000-0000-000028020000}"/>
    <cellStyle name="เครื่องหมายจุลภาค 2 8 3 3" xfId="895" xr:uid="{00000000-0005-0000-0000-000029020000}"/>
    <cellStyle name="เครื่องหมายจุลภาค 2 8 3 3 2" xfId="1488" xr:uid="{00000000-0005-0000-0000-00002A020000}"/>
    <cellStyle name="เครื่องหมายจุลภาค 2 8 3 3 2 2" xfId="3318" xr:uid="{00000000-0005-0000-0000-00002B020000}"/>
    <cellStyle name="เครื่องหมายจุลภาค 2 8 3 3 2 2 2" xfId="3817" xr:uid="{00000000-0005-0000-0000-00002C020000}"/>
    <cellStyle name="เครื่องหมายจุลภาค 2 8 3 3 2 2 2 2" xfId="4880" xr:uid="{00000000-0005-0000-0000-00002D020000}"/>
    <cellStyle name="เครื่องหมายจุลภาค 2 8 3 3 2 3" xfId="4405" xr:uid="{00000000-0005-0000-0000-00002E020000}"/>
    <cellStyle name="เครื่องหมายจุลภาค 2 8 3 3 3" xfId="2730" xr:uid="{00000000-0005-0000-0000-00002F020000}"/>
    <cellStyle name="เครื่องหมายจุลภาค 2 8 3 3 3 2" xfId="4658" xr:uid="{00000000-0005-0000-0000-000030020000}"/>
    <cellStyle name="เครื่องหมายจุลภาค 2 8 3 4" xfId="1821" xr:uid="{00000000-0005-0000-0000-000031020000}"/>
    <cellStyle name="เครื่องหมายจุลภาค 2 8 3 4 2" xfId="4473" xr:uid="{00000000-0005-0000-0000-000032020000}"/>
    <cellStyle name="เครื่องหมายจุลภาค 2 8 3 5" xfId="2205" xr:uid="{00000000-0005-0000-0000-000033020000}"/>
    <cellStyle name="เครื่องหมายจุลภาค 2 8 3 5 2" xfId="2901" xr:uid="{00000000-0005-0000-0000-000034020000}"/>
    <cellStyle name="เครื่องหมายจุลภาค 2 8 3 5 2 2" xfId="4694" xr:uid="{00000000-0005-0000-0000-000035020000}"/>
    <cellStyle name="เครื่องหมายจุลภาค 2 8 3 6" xfId="4127" xr:uid="{00000000-0005-0000-0000-000036020000}"/>
    <cellStyle name="เครื่องหมายจุลภาค 2 8 4" xfId="609" xr:uid="{00000000-0005-0000-0000-000037020000}"/>
    <cellStyle name="เครื่องหมายจุลภาค 2 8 4 2" xfId="924" xr:uid="{00000000-0005-0000-0000-000038020000}"/>
    <cellStyle name="เครื่องหมายจุลภาค 2 8 4 2 2" xfId="3088" xr:uid="{00000000-0005-0000-0000-000039020000}"/>
    <cellStyle name="เครื่องหมายจุลภาค 2 8 4 2 2 2" xfId="3347" xr:uid="{00000000-0005-0000-0000-00003A020000}"/>
    <cellStyle name="เครื่องหมายจุลภาค 2 8 4 2 2 3" xfId="4734" xr:uid="{00000000-0005-0000-0000-00003B020000}"/>
    <cellStyle name="เครื่องหมายจุลภาค 2 8 4 3" xfId="2235" xr:uid="{00000000-0005-0000-0000-00003C020000}"/>
    <cellStyle name="เครื่องหมายจุลภาค 2 8 4 4" xfId="4223" xr:uid="{00000000-0005-0000-0000-00003D020000}"/>
    <cellStyle name="เครื่องหมายจุลภาค 2 8 5" xfId="1069" xr:uid="{00000000-0005-0000-0000-00003E020000}"/>
    <cellStyle name="เครื่องหมายจุลภาค 2 8 6" xfId="1560" xr:uid="{00000000-0005-0000-0000-00003F020000}"/>
    <cellStyle name="เครื่องหมายจุลภาค 2 8 7" xfId="878" xr:uid="{00000000-0005-0000-0000-000040020000}"/>
    <cellStyle name="เครื่องหมายจุลภาค 2 8 7 2" xfId="2845" xr:uid="{00000000-0005-0000-0000-000041020000}"/>
    <cellStyle name="เครื่องหมายจุลภาค 2 8 7 3" xfId="4284" xr:uid="{00000000-0005-0000-0000-000042020000}"/>
    <cellStyle name="เครื่องหมายจุลภาค 2 9" xfId="235" xr:uid="{00000000-0005-0000-0000-000043020000}"/>
    <cellStyle name="เครื่องหมายจุลภาค 3" xfId="14" xr:uid="{00000000-0005-0000-0000-000044020000}"/>
    <cellStyle name="เครื่องหมายจุลภาค 3 10" xfId="343" xr:uid="{00000000-0005-0000-0000-000045020000}"/>
    <cellStyle name="เครื่องหมายจุลภาค 3 10 2" xfId="780" xr:uid="{00000000-0005-0000-0000-000046020000}"/>
    <cellStyle name="เครื่องหมายจุลภาค 3 10 2 2" xfId="2898" xr:uid="{00000000-0005-0000-0000-000047020000}"/>
    <cellStyle name="เครื่องหมายจุลภาค 3 10 2 2 2" xfId="3238" xr:uid="{00000000-0005-0000-0000-000048020000}"/>
    <cellStyle name="เครื่องหมายจุลภาค 3 10 2 2 2 2" xfId="4765" xr:uid="{00000000-0005-0000-0000-000049020000}"/>
    <cellStyle name="เครื่องหมายจุลภาค 3 10 2 3" xfId="4261" xr:uid="{00000000-0005-0000-0000-00004A020000}"/>
    <cellStyle name="เครื่องหมายจุลภาค 3 10 3" xfId="2121" xr:uid="{00000000-0005-0000-0000-00004B020000}"/>
    <cellStyle name="เครื่องหมายจุลภาค 3 10 3 2" xfId="4538" xr:uid="{00000000-0005-0000-0000-00004C020000}"/>
    <cellStyle name="เครื่องหมายจุลภาค 3 11" xfId="1485" xr:uid="{00000000-0005-0000-0000-00004D020000}"/>
    <cellStyle name="เครื่องหมายจุลภาค 3 11 2" xfId="4404" xr:uid="{00000000-0005-0000-0000-00004E020000}"/>
    <cellStyle name="เครื่องหมายจุลภาค 3 12" xfId="616" xr:uid="{00000000-0005-0000-0000-00004F020000}"/>
    <cellStyle name="เครื่องหมายจุลภาค 3 12 2" xfId="2842" xr:uid="{00000000-0005-0000-0000-000050020000}"/>
    <cellStyle name="เครื่องหมายจุลภาค 3 12 2 2" xfId="4684" xr:uid="{00000000-0005-0000-0000-000051020000}"/>
    <cellStyle name="เครื่องหมายจุลภาค 3 13" xfId="3967" xr:uid="{00000000-0005-0000-0000-000052020000}"/>
    <cellStyle name="เครื่องหมายจุลภาค 3 2" xfId="15" xr:uid="{00000000-0005-0000-0000-000053020000}"/>
    <cellStyle name="เครื่องหมายจุลภาค 3 2 2" xfId="3968" xr:uid="{00000000-0005-0000-0000-000054020000}"/>
    <cellStyle name="เครื่องหมายจุลภาค 3 3" xfId="72" xr:uid="{00000000-0005-0000-0000-000055020000}"/>
    <cellStyle name="เครื่องหมายจุลภาค 3 3 2" xfId="108" xr:uid="{00000000-0005-0000-0000-000056020000}"/>
    <cellStyle name="เครื่องหมายจุลภาค 3 3 2 2" xfId="4015" xr:uid="{00000000-0005-0000-0000-000057020000}"/>
    <cellStyle name="เครื่องหมายจุลภาค 3 3 3" xfId="109" xr:uid="{00000000-0005-0000-0000-000058020000}"/>
    <cellStyle name="เครื่องหมายจุลภาค 3 3 3 2" xfId="4016" xr:uid="{00000000-0005-0000-0000-000059020000}"/>
    <cellStyle name="เครื่องหมายจุลภาค 3 3 4" xfId="150" xr:uid="{00000000-0005-0000-0000-00005A020000}"/>
    <cellStyle name="เครื่องหมายจุลภาค 3 3 5" xfId="3994" xr:uid="{00000000-0005-0000-0000-00005B020000}"/>
    <cellStyle name="เครื่องหมายจุลภาค 3 4" xfId="110" xr:uid="{00000000-0005-0000-0000-00005C020000}"/>
    <cellStyle name="เครื่องหมายจุลภาค 3 5" xfId="111" xr:uid="{00000000-0005-0000-0000-00005D020000}"/>
    <cellStyle name="เครื่องหมายจุลภาค 3 6" xfId="157" xr:uid="{00000000-0005-0000-0000-00005E020000}"/>
    <cellStyle name="เครื่องหมายจุลภาค 3 6 2" xfId="399" xr:uid="{00000000-0005-0000-0000-00005F020000}"/>
    <cellStyle name="เครื่องหมายจุลภาค 3 6 2 2" xfId="422" xr:uid="{00000000-0005-0000-0000-000060020000}"/>
    <cellStyle name="เครื่องหมายจุลภาค 3 6 2 2 2" xfId="701" xr:uid="{00000000-0005-0000-0000-000061020000}"/>
    <cellStyle name="เครื่องหมายจุลภาค 3 6 2 2 2 2" xfId="722" xr:uid="{00000000-0005-0000-0000-000062020000}"/>
    <cellStyle name="เครื่องหมายจุลภาค 3 6 2 2 2 2 2" xfId="1374" xr:uid="{00000000-0005-0000-0000-000063020000}"/>
    <cellStyle name="เครื่องหมายจุลภาค 3 6 2 2 2 2 2 2" xfId="1395" xr:uid="{00000000-0005-0000-0000-000064020000}"/>
    <cellStyle name="เครื่องหมายจุลภาค 3 6 2 2 2 2 2 2 2" xfId="3751" xr:uid="{00000000-0005-0000-0000-000065020000}"/>
    <cellStyle name="เครื่องหมายจุลภาค 3 6 2 2 2 2 2 2 2 2" xfId="3772" xr:uid="{00000000-0005-0000-0000-000066020000}"/>
    <cellStyle name="เครื่องหมายจุลภาค 3 6 2 2 2 2 2 2 2 3" xfId="4867" xr:uid="{00000000-0005-0000-0000-000067020000}"/>
    <cellStyle name="เครื่องหมายจุลภาค 3 6 2 2 2 2 2 3" xfId="2674" xr:uid="{00000000-0005-0000-0000-000068020000}"/>
    <cellStyle name="เครื่องหมายจุลภาค 3 6 2 2 2 2 2 4" xfId="4384" xr:uid="{00000000-0005-0000-0000-000069020000}"/>
    <cellStyle name="เครื่องหมายจุลภาค 3 6 2 2 2 2 3" xfId="1741" xr:uid="{00000000-0005-0000-0000-00006A020000}"/>
    <cellStyle name="เครื่องหมายจุลภาค 3 6 2 2 2 2 4" xfId="2068" xr:uid="{00000000-0005-0000-0000-00006B020000}"/>
    <cellStyle name="เครื่องหมายจุลภาค 3 6 2 2 2 2 5" xfId="2653" xr:uid="{00000000-0005-0000-0000-00006C020000}"/>
    <cellStyle name="เครื่องหมายจุลภาค 3 6 2 2 2 2 5 2" xfId="3186" xr:uid="{00000000-0005-0000-0000-00006D020000}"/>
    <cellStyle name="เครื่องหมายจุลภาค 3 6 2 2 2 2 5 3" xfId="4642" xr:uid="{00000000-0005-0000-0000-00006E020000}"/>
    <cellStyle name="เครื่องหมายจุลภาค 3 6 2 2 2 3" xfId="1026" xr:uid="{00000000-0005-0000-0000-00006F020000}"/>
    <cellStyle name="เครื่องหมายจุลภาค 3 6 2 2 2 3 2" xfId="1720" xr:uid="{00000000-0005-0000-0000-000070020000}"/>
    <cellStyle name="เครื่องหมายจุลภาค 3 6 2 2 2 3 2 2" xfId="3432" xr:uid="{00000000-0005-0000-0000-000071020000}"/>
    <cellStyle name="เครื่องหมายจุลภาค 3 6 2 2 2 3 2 2 2" xfId="3894" xr:uid="{00000000-0005-0000-0000-000072020000}"/>
    <cellStyle name="เครื่องหมายจุลภาค 3 6 2 2 2 3 2 2 2 2" xfId="4900" xr:uid="{00000000-0005-0000-0000-000073020000}"/>
    <cellStyle name="เครื่องหมายจุลภาค 3 6 2 2 2 3 2 3" xfId="4455" xr:uid="{00000000-0005-0000-0000-000074020000}"/>
    <cellStyle name="เครื่องหมายจุลภาค 3 6 2 2 2 3 3" xfId="2811" xr:uid="{00000000-0005-0000-0000-000075020000}"/>
    <cellStyle name="เครื่องหมายจุลภาค 3 6 2 2 2 3 3 2" xfId="4678" xr:uid="{00000000-0005-0000-0000-000076020000}"/>
    <cellStyle name="เครื่องหมายจุลภาค 3 6 2 2 2 4" xfId="2047" xr:uid="{00000000-0005-0000-0000-000077020000}"/>
    <cellStyle name="เครื่องหมายจุลภาค 3 6 2 2 2 4 2" xfId="4522" xr:uid="{00000000-0005-0000-0000-000078020000}"/>
    <cellStyle name="เครื่องหมายจุลภาค 3 6 2 2 2 5" xfId="2327" xr:uid="{00000000-0005-0000-0000-000079020000}"/>
    <cellStyle name="เครื่องหมายจุลภาค 3 6 2 2 2 5 2" xfId="3165" xr:uid="{00000000-0005-0000-0000-00007A020000}"/>
    <cellStyle name="เครื่องหมายจุลภาค 3 6 2 2 2 5 2 2" xfId="4749" xr:uid="{00000000-0005-0000-0000-00007B020000}"/>
    <cellStyle name="เครื่องหมายจุลภาค 3 6 2 2 2 6" xfId="4244" xr:uid="{00000000-0005-0000-0000-00007C020000}"/>
    <cellStyle name="เครื่องหมายจุลภาค 3 6 2 2 3" xfId="1005" xr:uid="{00000000-0005-0000-0000-00007D020000}"/>
    <cellStyle name="เครื่องหมายจุลภาค 3 6 2 2 3 2" xfId="1188" xr:uid="{00000000-0005-0000-0000-00007E020000}"/>
    <cellStyle name="เครื่องหมายจุลภาค 3 6 2 2 3 2 2" xfId="3411" xr:uid="{00000000-0005-0000-0000-00007F020000}"/>
    <cellStyle name="เครื่องหมายจุลภาค 3 6 2 2 3 2 2 2" xfId="3570" xr:uid="{00000000-0005-0000-0000-000080020000}"/>
    <cellStyle name="เครื่องหมายจุลภาค 3 6 2 2 3 2 2 3" xfId="4798" xr:uid="{00000000-0005-0000-0000-000081020000}"/>
    <cellStyle name="เครื่องหมายจุลภาค 3 6 2 2 3 3" xfId="2472" xr:uid="{00000000-0005-0000-0000-000082020000}"/>
    <cellStyle name="เครื่องหมายจุลภาค 3 6 2 2 3 4" xfId="4309" xr:uid="{00000000-0005-0000-0000-000083020000}"/>
    <cellStyle name="เครื่องหมายจุลภาค 3 6 2 2 4" xfId="1535" xr:uid="{00000000-0005-0000-0000-000084020000}"/>
    <cellStyle name="เครื่องหมายจุลภาค 3 6 2 2 5" xfId="1866" xr:uid="{00000000-0005-0000-0000-000085020000}"/>
    <cellStyle name="เครื่องหมายจุลภาค 3 6 2 2 6" xfId="2306" xr:uid="{00000000-0005-0000-0000-000086020000}"/>
    <cellStyle name="เครื่องหมายจุลภาค 3 6 2 2 6 2" xfId="2954" xr:uid="{00000000-0005-0000-0000-000087020000}"/>
    <cellStyle name="เครื่องหมายจุลภาค 3 6 2 2 6 3" xfId="4572" xr:uid="{00000000-0005-0000-0000-000088020000}"/>
    <cellStyle name="เครื่องหมายจุลภาค 3 6 2 3" xfId="543" xr:uid="{00000000-0005-0000-0000-000089020000}"/>
    <cellStyle name="เครื่องหมายจุลภาค 3 6 2 3 2" xfId="1166" xr:uid="{00000000-0005-0000-0000-00008A020000}"/>
    <cellStyle name="เครื่องหมายจุลภาค 3 6 2 3 2 2" xfId="1270" xr:uid="{00000000-0005-0000-0000-00008B020000}"/>
    <cellStyle name="เครื่องหมายจุลภาค 3 6 2 3 2 2 2" xfId="3548" xr:uid="{00000000-0005-0000-0000-00008C020000}"/>
    <cellStyle name="เครื่องหมายจุลภาค 3 6 2 3 2 2 2 2" xfId="3647" xr:uid="{00000000-0005-0000-0000-00008D020000}"/>
    <cellStyle name="เครื่องหมายจุลภาค 3 6 2 3 2 2 2 3" xfId="4824" xr:uid="{00000000-0005-0000-0000-00008E020000}"/>
    <cellStyle name="เครื่องหมายจุลภาค 3 6 2 3 2 3" xfId="2549" xr:uid="{00000000-0005-0000-0000-00008F020000}"/>
    <cellStyle name="เครื่องหมายจุลภาค 3 6 2 3 2 4" xfId="4339" xr:uid="{00000000-0005-0000-0000-000090020000}"/>
    <cellStyle name="เครื่องหมายจุลภาค 3 6 2 3 3" xfId="1616" xr:uid="{00000000-0005-0000-0000-000091020000}"/>
    <cellStyle name="เครื่องหมายจุลภาค 3 6 2 3 4" xfId="1943" xr:uid="{00000000-0005-0000-0000-000092020000}"/>
    <cellStyle name="เครื่องหมายจุลภาค 3 6 2 3 5" xfId="2450" xr:uid="{00000000-0005-0000-0000-000093020000}"/>
    <cellStyle name="เครื่องหมายจุลภาค 3 6 2 3 5 2" xfId="3043" xr:uid="{00000000-0005-0000-0000-000094020000}"/>
    <cellStyle name="เครื่องหมายจุลภาค 3 6 2 3 5 3" xfId="4599" xr:uid="{00000000-0005-0000-0000-000095020000}"/>
    <cellStyle name="เครื่องหมายจุลภาค 3 6 2 4" xfId="820" xr:uid="{00000000-0005-0000-0000-000096020000}"/>
    <cellStyle name="เครื่องหมายจุลภาค 3 6 2 4 2" xfId="1513" xr:uid="{00000000-0005-0000-0000-000097020000}"/>
    <cellStyle name="เครื่องหมายจุลภาค 3 6 2 4 2 2" xfId="3273" xr:uid="{00000000-0005-0000-0000-000098020000}"/>
    <cellStyle name="เครื่องหมายจุลภาค 3 6 2 4 2 2 2" xfId="3820" xr:uid="{00000000-0005-0000-0000-000099020000}"/>
    <cellStyle name="เครื่องหมายจุลภาค 3 6 2 4 2 2 2 2" xfId="4881" xr:uid="{00000000-0005-0000-0000-00009A020000}"/>
    <cellStyle name="เครื่องหมายจุลภาค 3 6 2 4 2 3" xfId="4412" xr:uid="{00000000-0005-0000-0000-00009B020000}"/>
    <cellStyle name="เครื่องหมายจุลภาค 3 6 2 4 3" xfId="2735" xr:uid="{00000000-0005-0000-0000-00009C020000}"/>
    <cellStyle name="เครื่องหมายจุลภาค 3 6 2 4 3 2" xfId="4659" xr:uid="{00000000-0005-0000-0000-00009D020000}"/>
    <cellStyle name="เครื่องหมายจุลภาค 3 6 2 5" xfId="1844" xr:uid="{00000000-0005-0000-0000-00009E020000}"/>
    <cellStyle name="เครื่องหมายจุลภาค 3 6 2 5 2" xfId="4479" xr:uid="{00000000-0005-0000-0000-00009F020000}"/>
    <cellStyle name="เครื่องหมายจุลภาค 3 6 2 6" xfId="2157" xr:uid="{00000000-0005-0000-0000-0000A0020000}"/>
    <cellStyle name="เครื่องหมายจุลภาค 3 6 2 6 2" xfId="2932" xr:uid="{00000000-0005-0000-0000-0000A1020000}"/>
    <cellStyle name="เครื่องหมายจุลภาค 3 6 2 6 2 2" xfId="4701" xr:uid="{00000000-0005-0000-0000-0000A2020000}"/>
    <cellStyle name="เครื่องหมายจุลภาค 3 6 2 7" xfId="4150" xr:uid="{00000000-0005-0000-0000-0000A3020000}"/>
    <cellStyle name="เครื่องหมายจุลภาค 3 6 3" xfId="191" xr:uid="{00000000-0005-0000-0000-0000A4020000}"/>
    <cellStyle name="เครื่องหมายจุลภาค 3 6 3 2" xfId="623" xr:uid="{00000000-0005-0000-0000-0000A5020000}"/>
    <cellStyle name="เครื่องหมายจุลภาค 3 6 3 2 2" xfId="354" xr:uid="{00000000-0005-0000-0000-0000A6020000}"/>
    <cellStyle name="เครื่องหมายจุลภาค 3 6 3 2 2 2" xfId="1308" xr:uid="{00000000-0005-0000-0000-0000A7020000}"/>
    <cellStyle name="เครื่องหมายจุลภาค 3 6 3 2 2 2 2" xfId="2907" xr:uid="{00000000-0005-0000-0000-0000A8020000}"/>
    <cellStyle name="เครื่องหมายจุลภาค 3 6 3 2 2 2 2 2" xfId="3685" xr:uid="{00000000-0005-0000-0000-0000A9020000}"/>
    <cellStyle name="เครื่องหมายจุลภาค 3 6 3 2 2 2 2 3" xfId="4695" xr:uid="{00000000-0005-0000-0000-0000AA020000}"/>
    <cellStyle name="เครื่องหมายจุลภาค 3 6 3 2 2 3" xfId="2587" xr:uid="{00000000-0005-0000-0000-0000AB020000}"/>
    <cellStyle name="เครื่องหมายจุลภาค 3 6 3 2 2 4" xfId="4129" xr:uid="{00000000-0005-0000-0000-0000AC020000}"/>
    <cellStyle name="เครื่องหมายจุลภาค 3 6 3 2 3" xfId="1654" xr:uid="{00000000-0005-0000-0000-0000AD020000}"/>
    <cellStyle name="เครื่องหมายจุลภาค 3 6 3 2 4" xfId="1981" xr:uid="{00000000-0005-0000-0000-0000AE020000}"/>
    <cellStyle name="เครื่องหมายจุลภาค 3 6 3 2 5" xfId="552" xr:uid="{00000000-0005-0000-0000-0000AF020000}"/>
    <cellStyle name="เครื่องหมายจุลภาค 3 6 3 2 5 2" xfId="3095" xr:uid="{00000000-0005-0000-0000-0000B0020000}"/>
    <cellStyle name="เครื่องหมายจุลภาค 3 6 3 2 5 3" xfId="4205" xr:uid="{00000000-0005-0000-0000-0000B1020000}"/>
    <cellStyle name="เครื่องหมายจุลภาค 3 6 3 3" xfId="896" xr:uid="{00000000-0005-0000-0000-0000B2020000}"/>
    <cellStyle name="เครื่องหมายจุลภาค 3 6 3 3 2" xfId="1062" xr:uid="{00000000-0005-0000-0000-0000B3020000}"/>
    <cellStyle name="เครื่องหมายจุลภาค 3 6 3 3 2 2" xfId="3319" xr:uid="{00000000-0005-0000-0000-0000B4020000}"/>
    <cellStyle name="เครื่องหมายจุลภาค 3 6 3 3 2 2 2" xfId="3468" xr:uid="{00000000-0005-0000-0000-0000B5020000}"/>
    <cellStyle name="เครื่องหมายจุลภาค 3 6 3 3 2 2 2 2" xfId="4809" xr:uid="{00000000-0005-0000-0000-0000B6020000}"/>
    <cellStyle name="เครื่องหมายจุลภาค 3 6 3 3 2 3" xfId="4320" xr:uid="{00000000-0005-0000-0000-0000B7020000}"/>
    <cellStyle name="เครื่องหมายจุลภาค 3 6 3 3 3" xfId="2363" xr:uid="{00000000-0005-0000-0000-0000B8020000}"/>
    <cellStyle name="เครื่องหมายจุลภาค 3 6 3 3 3 2" xfId="4583" xr:uid="{00000000-0005-0000-0000-0000B9020000}"/>
    <cellStyle name="เครื่องหมายจุลภาค 3 6 3 4" xfId="1079" xr:uid="{00000000-0005-0000-0000-0000BA020000}"/>
    <cellStyle name="เครื่องหมายจุลภาค 3 6 3 4 2" xfId="4322" xr:uid="{00000000-0005-0000-0000-0000BB020000}"/>
    <cellStyle name="เครื่องหมายจุลภาค 3 6 3 5" xfId="2206" xr:uid="{00000000-0005-0000-0000-0000BC020000}"/>
    <cellStyle name="เครื่องหมายจุลภาค 3 6 3 5 2" xfId="2230" xr:uid="{00000000-0005-0000-0000-0000BD020000}"/>
    <cellStyle name="เครื่องหมายจุลภาค 3 6 3 5 2 2" xfId="4555" xr:uid="{00000000-0005-0000-0000-0000BE020000}"/>
    <cellStyle name="เครื่องหมายจุลภาค 3 6 3 6" xfId="4045" xr:uid="{00000000-0005-0000-0000-0000BF020000}"/>
    <cellStyle name="เครื่องหมายจุลภาค 3 6 4" xfId="242" xr:uid="{00000000-0005-0000-0000-0000C0020000}"/>
    <cellStyle name="เครื่องหมายจุลภาค 3 6 4 2" xfId="781" xr:uid="{00000000-0005-0000-0000-0000C1020000}"/>
    <cellStyle name="เครื่องหมายจุลภาค 3 6 4 2 2" xfId="2368" xr:uid="{00000000-0005-0000-0000-0000C2020000}"/>
    <cellStyle name="เครื่องหมายจุลภาค 3 6 4 2 2 2" xfId="3239" xr:uid="{00000000-0005-0000-0000-0000C3020000}"/>
    <cellStyle name="เครื่องหมายจุลภาค 3 6 4 2 2 3" xfId="4584" xr:uid="{00000000-0005-0000-0000-0000C4020000}"/>
    <cellStyle name="เครื่องหมายจุลภาค 3 6 4 3" xfId="2122" xr:uid="{00000000-0005-0000-0000-0000C5020000}"/>
    <cellStyle name="เครื่องหมายจุลภาค 3 6 4 4" xfId="4085" xr:uid="{00000000-0005-0000-0000-0000C6020000}"/>
    <cellStyle name="เครื่องหมายจุลภาค 3 6 5" xfId="1083" xr:uid="{00000000-0005-0000-0000-0000C7020000}"/>
    <cellStyle name="เครื่องหมายจุลภาค 3 6 6" xfId="758" xr:uid="{00000000-0005-0000-0000-0000C8020000}"/>
    <cellStyle name="เครื่องหมายจุลภาค 3 6 7" xfId="830" xr:uid="{00000000-0005-0000-0000-0000C9020000}"/>
    <cellStyle name="เครื่องหมายจุลภาค 3 6 7 2" xfId="2124" xr:uid="{00000000-0005-0000-0000-0000CA020000}"/>
    <cellStyle name="เครื่องหมายจุลภาค 3 6 7 3" xfId="4270" xr:uid="{00000000-0005-0000-0000-0000CB020000}"/>
    <cellStyle name="เครื่องหมายจุลภาค 3 7" xfId="234" xr:uid="{00000000-0005-0000-0000-0000CC020000}"/>
    <cellStyle name="เครื่องหมายจุลภาค 3 8" xfId="340" xr:uid="{00000000-0005-0000-0000-0000CD020000}"/>
    <cellStyle name="เครื่องหมายจุลภาค 3 8 2" xfId="538" xr:uid="{00000000-0005-0000-0000-0000CE020000}"/>
    <cellStyle name="เครื่องหมายจุลภาค 3 8 2 2" xfId="689" xr:uid="{00000000-0005-0000-0000-0000CF020000}"/>
    <cellStyle name="เครื่องหมายจุลภาค 3 8 2 2 2" xfId="1267" xr:uid="{00000000-0005-0000-0000-0000D0020000}"/>
    <cellStyle name="เครื่องหมายจุลภาค 3 8 2 2 2 2" xfId="1362" xr:uid="{00000000-0005-0000-0000-0000D1020000}"/>
    <cellStyle name="เครื่องหมายจุลภาค 3 8 2 2 2 2 2" xfId="3644" xr:uid="{00000000-0005-0000-0000-0000D2020000}"/>
    <cellStyle name="เครื่องหมายจุลภาค 3 8 2 2 2 2 2 2" xfId="3739" xr:uid="{00000000-0005-0000-0000-0000D3020000}"/>
    <cellStyle name="เครื่องหมายจุลภาค 3 8 2 2 2 2 2 3" xfId="4848" xr:uid="{00000000-0005-0000-0000-0000D4020000}"/>
    <cellStyle name="เครื่องหมายจุลภาค 3 8 2 2 2 3" xfId="2641" xr:uid="{00000000-0005-0000-0000-0000D5020000}"/>
    <cellStyle name="เครื่องหมายจุลภาค 3 8 2 2 2 4" xfId="4365" xr:uid="{00000000-0005-0000-0000-0000D6020000}"/>
    <cellStyle name="เครื่องหมายจุลภาค 3 8 2 2 3" xfId="1708" xr:uid="{00000000-0005-0000-0000-0000D7020000}"/>
    <cellStyle name="เครื่องหมายจุลภาค 3 8 2 2 4" xfId="2035" xr:uid="{00000000-0005-0000-0000-0000D8020000}"/>
    <cellStyle name="เครื่องหมายจุลภาค 3 8 2 2 5" xfId="2546" xr:uid="{00000000-0005-0000-0000-0000D9020000}"/>
    <cellStyle name="เครื่องหมายจุลภาค 3 8 2 2 5 2" xfId="3153" xr:uid="{00000000-0005-0000-0000-0000DA020000}"/>
    <cellStyle name="เครื่องหมายจุลภาค 3 8 2 2 5 3" xfId="4623" xr:uid="{00000000-0005-0000-0000-0000DB020000}"/>
    <cellStyle name="เครื่องหมายจุลภาค 3 8 2 3" xfId="992" xr:uid="{00000000-0005-0000-0000-0000DC020000}"/>
    <cellStyle name="เครื่องหมายจุลภาค 3 8 2 3 2" xfId="1613" xr:uid="{00000000-0005-0000-0000-0000DD020000}"/>
    <cellStyle name="เครื่องหมายจุลภาค 3 8 2 3 2 2" xfId="3399" xr:uid="{00000000-0005-0000-0000-0000DE020000}"/>
    <cellStyle name="เครื่องหมายจุลภาค 3 8 2 3 2 2 2" xfId="3874" xr:uid="{00000000-0005-0000-0000-0000DF020000}"/>
    <cellStyle name="เครื่องหมายจุลภาค 3 8 2 3 2 2 2 2" xfId="4896" xr:uid="{00000000-0005-0000-0000-0000E0020000}"/>
    <cellStyle name="เครื่องหมายจุลภาค 3 8 2 3 2 3" xfId="4436" xr:uid="{00000000-0005-0000-0000-0000E1020000}"/>
    <cellStyle name="เครื่องหมายจุลภาค 3 8 2 3 3" xfId="2791" xr:uid="{00000000-0005-0000-0000-0000E2020000}"/>
    <cellStyle name="เครื่องหมายจุลภาค 3 8 2 3 3 2" xfId="4674" xr:uid="{00000000-0005-0000-0000-0000E3020000}"/>
    <cellStyle name="เครื่องหมายจุลภาค 3 8 2 4" xfId="1940" xr:uid="{00000000-0005-0000-0000-0000E4020000}"/>
    <cellStyle name="เครื่องหมายจุลภาค 3 8 2 4 2" xfId="4503" xr:uid="{00000000-0005-0000-0000-0000E5020000}"/>
    <cellStyle name="เครื่องหมายจุลภาค 3 8 2 5" xfId="2294" xr:uid="{00000000-0005-0000-0000-0000E6020000}"/>
    <cellStyle name="เครื่องหมายจุลภาค 3 8 2 5 2" xfId="3039" xr:uid="{00000000-0005-0000-0000-0000E7020000}"/>
    <cellStyle name="เครื่องหมายจุลภาค 3 8 2 5 2 2" xfId="4726" xr:uid="{00000000-0005-0000-0000-0000E8020000}"/>
    <cellStyle name="เครื่องหมายจุลภาค 3 8 2 6" xfId="4202" xr:uid="{00000000-0005-0000-0000-0000E9020000}"/>
    <cellStyle name="เครื่องหมายจุลภาค 3 8 3" xfId="811" xr:uid="{00000000-0005-0000-0000-0000EA020000}"/>
    <cellStyle name="เครื่องหมายจุลภาค 3 8 3 2" xfId="1135" xr:uid="{00000000-0005-0000-0000-0000EB020000}"/>
    <cellStyle name="เครื่องหมายจุลภาค 3 8 3 2 2" xfId="3266" xr:uid="{00000000-0005-0000-0000-0000EC020000}"/>
    <cellStyle name="เครื่องหมายจุลภาค 3 8 3 2 2 2" xfId="3521" xr:uid="{00000000-0005-0000-0000-0000ED020000}"/>
    <cellStyle name="เครื่องหมายจุลภาค 3 8 3 2 2 3" xfId="4772" xr:uid="{00000000-0005-0000-0000-0000EE020000}"/>
    <cellStyle name="เครื่องหมายจุลภาค 3 8 3 3" xfId="2423" xr:uid="{00000000-0005-0000-0000-0000EF020000}"/>
    <cellStyle name="เครื่องหมายจุลภาค 3 8 3 4" xfId="4268" xr:uid="{00000000-0005-0000-0000-0000F0020000}"/>
    <cellStyle name="เครื่องหมายจุลภาค 3 8 4" xfId="1484" xr:uid="{00000000-0005-0000-0000-0000F1020000}"/>
    <cellStyle name="เครื่องหมายจุลภาค 3 8 5" xfId="1818" xr:uid="{00000000-0005-0000-0000-0000F2020000}"/>
    <cellStyle name="เครื่องหมายจุลภาค 3 8 6" xfId="2150" xr:uid="{00000000-0005-0000-0000-0000F3020000}"/>
    <cellStyle name="เครื่องหมายจุลภาค 3 8 6 2" xfId="2896" xr:uid="{00000000-0005-0000-0000-0000F4020000}"/>
    <cellStyle name="เครื่องหมายจุลภาค 3 8 6 3" xfId="4545" xr:uid="{00000000-0005-0000-0000-0000F5020000}"/>
    <cellStyle name="เครื่องหมายจุลภาค 3 9" xfId="395" xr:uid="{00000000-0005-0000-0000-0000F6020000}"/>
    <cellStyle name="เครื่องหมายจุลภาค 3 9 2" xfId="889" xr:uid="{00000000-0005-0000-0000-0000F7020000}"/>
    <cellStyle name="เครื่องหมายจุลภาค 3 9 2 2" xfId="1163" xr:uid="{00000000-0005-0000-0000-0000F8020000}"/>
    <cellStyle name="เครื่องหมายจุลภาค 3 9 2 2 2" xfId="3313" xr:uid="{00000000-0005-0000-0000-0000F9020000}"/>
    <cellStyle name="เครื่องหมายจุลภาค 3 9 2 2 2 2" xfId="3546" xr:uid="{00000000-0005-0000-0000-0000FA020000}"/>
    <cellStyle name="เครื่องหมายจุลภาค 3 9 2 2 2 3" xfId="4779" xr:uid="{00000000-0005-0000-0000-0000FB020000}"/>
    <cellStyle name="เครื่องหมายจุลภาค 3 9 2 3" xfId="2448" xr:uid="{00000000-0005-0000-0000-0000FC020000}"/>
    <cellStyle name="เครื่องหมายจุลภาค 3 9 2 4" xfId="4286" xr:uid="{00000000-0005-0000-0000-0000FD020000}"/>
    <cellStyle name="เครื่องหมายจุลภาค 3 9 3" xfId="1511" xr:uid="{00000000-0005-0000-0000-0000FE020000}"/>
    <cellStyle name="เครื่องหมายจุลภาค 3 9 4" xfId="1842" xr:uid="{00000000-0005-0000-0000-0000FF020000}"/>
    <cellStyle name="เครื่องหมายจุลภาค 3 9 5" xfId="2200" xr:uid="{00000000-0005-0000-0000-000000030000}"/>
    <cellStyle name="เครื่องหมายจุลภาค 3 9 5 2" xfId="2930" xr:uid="{00000000-0005-0000-0000-000001030000}"/>
    <cellStyle name="เครื่องหมายจุลภาค 3 9 5 3" xfId="4552" xr:uid="{00000000-0005-0000-0000-000002030000}"/>
    <cellStyle name="เครื่องหมายจุลภาค 4" xfId="16" xr:uid="{00000000-0005-0000-0000-000003030000}"/>
    <cellStyle name="เครื่องหมายจุลภาค 4 2" xfId="112" xr:uid="{00000000-0005-0000-0000-000004030000}"/>
    <cellStyle name="เครื่องหมายจุลภาค 4 2 10" xfId="588" xr:uid="{00000000-0005-0000-0000-000005030000}"/>
    <cellStyle name="เครื่องหมายจุลภาค 4 2 10 2" xfId="2710" xr:uid="{00000000-0005-0000-0000-000006030000}"/>
    <cellStyle name="เครื่องหมายจุลภาค 4 2 2" xfId="113" xr:uid="{00000000-0005-0000-0000-000007030000}"/>
    <cellStyle name="เครื่องหมายจุลภาค 4 2 2 2" xfId="263" xr:uid="{00000000-0005-0000-0000-000008030000}"/>
    <cellStyle name="เครื่องหมายจุลภาค 4 2 2 2 2" xfId="264" xr:uid="{00000000-0005-0000-0000-000009030000}"/>
    <cellStyle name="เครื่องหมายจุลภาค 4 2 2 2 2 2" xfId="479" xr:uid="{00000000-0005-0000-0000-00000A030000}"/>
    <cellStyle name="เครื่องหมายจุลภาค 4 2 2 2 2 2 2" xfId="480" xr:uid="{00000000-0005-0000-0000-00000B030000}"/>
    <cellStyle name="เครื่องหมายจุลภาค 4 2 2 2 2 2 2 2" xfId="740" xr:uid="{00000000-0005-0000-0000-00000C030000}"/>
    <cellStyle name="เครื่องหมายจุลภาค 4 2 2 2 2 2 2 2 2" xfId="741" xr:uid="{00000000-0005-0000-0000-00000D030000}"/>
    <cellStyle name="เครื่องหมายจุลภาค 4 2 2 2 2 2 2 2 2 2" xfId="1413" xr:uid="{00000000-0005-0000-0000-00000E030000}"/>
    <cellStyle name="เครื่องหมายจุลภาค 4 2 2 2 2 2 2 2 2 2 2" xfId="1414" xr:uid="{00000000-0005-0000-0000-00000F030000}"/>
    <cellStyle name="เครื่องหมายจุลภาค 4 2 2 2 2 2 2 2 2 2 2 2" xfId="3790" xr:uid="{00000000-0005-0000-0000-000010030000}"/>
    <cellStyle name="เครื่องหมายจุลภาค 4 2 2 2 2 2 2 2 2 2 2 2 2" xfId="3791" xr:uid="{00000000-0005-0000-0000-000011030000}"/>
    <cellStyle name="เครื่องหมายจุลภาค 4 2 2 2 2 2 2 2 2 2 3" xfId="2693" xr:uid="{00000000-0005-0000-0000-000012030000}"/>
    <cellStyle name="เครื่องหมายจุลภาค 4 2 2 2 2 2 2 2 2 3" xfId="1760" xr:uid="{00000000-0005-0000-0000-000013030000}"/>
    <cellStyle name="เครื่องหมายจุลภาค 4 2 2 2 2 2 2 2 2 4" xfId="2087" xr:uid="{00000000-0005-0000-0000-000014030000}"/>
    <cellStyle name="เครื่องหมายจุลภาค 4 2 2 2 2 2 2 2 2 5" xfId="2692" xr:uid="{00000000-0005-0000-0000-000015030000}"/>
    <cellStyle name="เครื่องหมายจุลภาค 4 2 2 2 2 2 2 2 2 5 2" xfId="3205" xr:uid="{00000000-0005-0000-0000-000016030000}"/>
    <cellStyle name="เครื่องหมายจุลภาค 4 2 2 2 2 2 2 2 3" xfId="1045" xr:uid="{00000000-0005-0000-0000-000017030000}"/>
    <cellStyle name="เครื่องหมายจุลภาค 4 2 2 2 2 2 2 2 3 2" xfId="1759" xr:uid="{00000000-0005-0000-0000-000018030000}"/>
    <cellStyle name="เครื่องหมายจุลภาค 4 2 2 2 2 2 2 2 3 2 2" xfId="3451" xr:uid="{00000000-0005-0000-0000-000019030000}"/>
    <cellStyle name="เครื่องหมายจุลภาค 4 2 2 2 2 2 2 2 3 2 2 2" xfId="3920" xr:uid="{00000000-0005-0000-0000-00001A030000}"/>
    <cellStyle name="เครื่องหมายจุลภาค 4 2 2 2 2 2 2 2 3 3" xfId="2837" xr:uid="{00000000-0005-0000-0000-00001B030000}"/>
    <cellStyle name="เครื่องหมายจุลภาค 4 2 2 2 2 2 2 2 4" xfId="2086" xr:uid="{00000000-0005-0000-0000-00001C030000}"/>
    <cellStyle name="เครื่องหมายจุลภาค 4 2 2 2 2 2 2 2 5" xfId="2346" xr:uid="{00000000-0005-0000-0000-00001D030000}"/>
    <cellStyle name="เครื่องหมายจุลภาค 4 2 2 2 2 2 2 2 5 2" xfId="3204" xr:uid="{00000000-0005-0000-0000-00001E030000}"/>
    <cellStyle name="เครื่องหมายจุลภาค 4 2 2 2 2 2 2 3" xfId="1044" xr:uid="{00000000-0005-0000-0000-00001F030000}"/>
    <cellStyle name="เครื่องหมายจุลภาค 4 2 2 2 2 2 2 3 2" xfId="1216" xr:uid="{00000000-0005-0000-0000-000020030000}"/>
    <cellStyle name="เครื่องหมายจุลภาค 4 2 2 2 2 2 2 3 2 2" xfId="3450" xr:uid="{00000000-0005-0000-0000-000021030000}"/>
    <cellStyle name="เครื่องหมายจุลภาค 4 2 2 2 2 2 2 3 2 2 2" xfId="3598" xr:uid="{00000000-0005-0000-0000-000022030000}"/>
    <cellStyle name="เครื่องหมายจุลภาค 4 2 2 2 2 2 2 3 3" xfId="2500" xr:uid="{00000000-0005-0000-0000-000023030000}"/>
    <cellStyle name="เครื่องหมายจุลภาค 4 2 2 2 2 2 2 4" xfId="1565" xr:uid="{00000000-0005-0000-0000-000024030000}"/>
    <cellStyle name="เครื่องหมายจุลภาค 4 2 2 2 2 2 2 5" xfId="1894" xr:uid="{00000000-0005-0000-0000-000025030000}"/>
    <cellStyle name="เครื่องหมายจุลภาค 4 2 2 2 2 2 2 6" xfId="2345" xr:uid="{00000000-0005-0000-0000-000026030000}"/>
    <cellStyle name="เครื่องหมายจุลภาค 4 2 2 2 2 2 2 6 2" xfId="2991" xr:uid="{00000000-0005-0000-0000-000027030000}"/>
    <cellStyle name="เครื่องหมายจุลภาค 4 2 2 2 2 2 3" xfId="592" xr:uid="{00000000-0005-0000-0000-000028030000}"/>
    <cellStyle name="เครื่องหมายจุลภาค 4 2 2 2 2 2 3 2" xfId="1215" xr:uid="{00000000-0005-0000-0000-000029030000}"/>
    <cellStyle name="เครื่องหมายจุลภาค 4 2 2 2 2 2 3 2 2" xfId="1289" xr:uid="{00000000-0005-0000-0000-00002A030000}"/>
    <cellStyle name="เครื่องหมายจุลภาค 4 2 2 2 2 2 3 2 2 2" xfId="3597" xr:uid="{00000000-0005-0000-0000-00002B030000}"/>
    <cellStyle name="เครื่องหมายจุลภาค 4 2 2 2 2 2 3 2 2 2 2" xfId="3666" xr:uid="{00000000-0005-0000-0000-00002C030000}"/>
    <cellStyle name="เครื่องหมายจุลภาค 4 2 2 2 2 2 3 2 3" xfId="2568" xr:uid="{00000000-0005-0000-0000-00002D030000}"/>
    <cellStyle name="เครื่องหมายจุลภาค 4 2 2 2 2 2 3 3" xfId="1635" xr:uid="{00000000-0005-0000-0000-00002E030000}"/>
    <cellStyle name="เครื่องหมายจุลภาค 4 2 2 2 2 2 3 4" xfId="1962" xr:uid="{00000000-0005-0000-0000-00002F030000}"/>
    <cellStyle name="เครื่องหมายจุลภาค 4 2 2 2 2 2 3 5" xfId="2499" xr:uid="{00000000-0005-0000-0000-000030030000}"/>
    <cellStyle name="เครื่องหมายจุลภาค 4 2 2 2 2 2 3 5 2" xfId="3071" xr:uid="{00000000-0005-0000-0000-000031030000}"/>
    <cellStyle name="เครื่องหมายจุลภาค 4 2 2 2 2 2 4" xfId="856" xr:uid="{00000000-0005-0000-0000-000032030000}"/>
    <cellStyle name="เครื่องหมายจุลภาค 4 2 2 2 2 2 4 2" xfId="1564" xr:uid="{00000000-0005-0000-0000-000033030000}"/>
    <cellStyle name="เครื่องหมายจุลภาค 4 2 2 2 2 2 4 2 2" xfId="3292" xr:uid="{00000000-0005-0000-0000-000034030000}"/>
    <cellStyle name="เครื่องหมายจุลภาค 4 2 2 2 2 2 4 2 2 2" xfId="3847" xr:uid="{00000000-0005-0000-0000-000035030000}"/>
    <cellStyle name="เครื่องหมายจุลภาค 4 2 2 2 2 2 4 3" xfId="2762" xr:uid="{00000000-0005-0000-0000-000036030000}"/>
    <cellStyle name="เครื่องหมายจุลภาค 4 2 2 2 2 2 5" xfId="1893" xr:uid="{00000000-0005-0000-0000-000037030000}"/>
    <cellStyle name="เครื่องหมายจุลภาค 4 2 2 2 2 2 6" xfId="2176" xr:uid="{00000000-0005-0000-0000-000038030000}"/>
    <cellStyle name="เครื่องหมายจุลภาค 4 2 2 2 2 2 6 2" xfId="2990" xr:uid="{00000000-0005-0000-0000-000039030000}"/>
    <cellStyle name="เครื่องหมายจุลภาค 4 2 2 2 2 3" xfId="591" xr:uid="{00000000-0005-0000-0000-00003A030000}"/>
    <cellStyle name="เครื่องหมายจุลภาค 4 2 2 2 2 3 2" xfId="653" xr:uid="{00000000-0005-0000-0000-00003B030000}"/>
    <cellStyle name="เครื่องหมายจุลภาค 4 2 2 2 2 3 2 2" xfId="1288" xr:uid="{00000000-0005-0000-0000-00003C030000}"/>
    <cellStyle name="เครื่องหมายจุลภาค 4 2 2 2 2 3 2 2 2" xfId="1329" xr:uid="{00000000-0005-0000-0000-00003D030000}"/>
    <cellStyle name="เครื่องหมายจุลภาค 4 2 2 2 2 3 2 2 2 2" xfId="3665" xr:uid="{00000000-0005-0000-0000-00003E030000}"/>
    <cellStyle name="เครื่องหมายจุลภาค 4 2 2 2 2 3 2 2 2 2 2" xfId="3706" xr:uid="{00000000-0005-0000-0000-00003F030000}"/>
    <cellStyle name="เครื่องหมายจุลภาค 4 2 2 2 2 3 2 2 3" xfId="2608" xr:uid="{00000000-0005-0000-0000-000040030000}"/>
    <cellStyle name="เครื่องหมายจุลภาค 4 2 2 2 2 3 2 3" xfId="1675" xr:uid="{00000000-0005-0000-0000-000041030000}"/>
    <cellStyle name="เครื่องหมายจุลภาค 4 2 2 2 2 3 2 4" xfId="2002" xr:uid="{00000000-0005-0000-0000-000042030000}"/>
    <cellStyle name="เครื่องหมายจุลภาค 4 2 2 2 2 3 2 5" xfId="2567" xr:uid="{00000000-0005-0000-0000-000043030000}"/>
    <cellStyle name="เครื่องหมายจุลภาค 4 2 2 2 2 3 2 5 2" xfId="3119" xr:uid="{00000000-0005-0000-0000-000044030000}"/>
    <cellStyle name="เครื่องหมายจุลภาค 4 2 2 2 2 3 3" xfId="944" xr:uid="{00000000-0005-0000-0000-000045030000}"/>
    <cellStyle name="เครื่องหมายจุลภาค 4 2 2 2 2 3 3 2" xfId="1634" xr:uid="{00000000-0005-0000-0000-000046030000}"/>
    <cellStyle name="เครื่องหมายจุลภาค 4 2 2 2 2 3 3 2 2" xfId="3362" xr:uid="{00000000-0005-0000-0000-000047030000}"/>
    <cellStyle name="เครื่องหมายจุลภาค 4 2 2 2 2 3 3 2 2 2" xfId="3882" xr:uid="{00000000-0005-0000-0000-000048030000}"/>
    <cellStyle name="เครื่องหมายจุลภาค 4 2 2 2 2 3 3 3" xfId="2799" xr:uid="{00000000-0005-0000-0000-000049030000}"/>
    <cellStyle name="เครื่องหมายจุลภาค 4 2 2 2 2 3 4" xfId="1961" xr:uid="{00000000-0005-0000-0000-00004A030000}"/>
    <cellStyle name="เครื่องหมายจุลภาค 4 2 2 2 2 3 5" xfId="2256" xr:uid="{00000000-0005-0000-0000-00004B030000}"/>
    <cellStyle name="เครื่องหมายจุลภาค 4 2 2 2 2 3 5 2" xfId="3070" xr:uid="{00000000-0005-0000-0000-00004C030000}"/>
    <cellStyle name="เครื่องหมายจุลภาค 4 2 2 2 2 4" xfId="855" xr:uid="{00000000-0005-0000-0000-00004D030000}"/>
    <cellStyle name="เครื่องหมายจุลภาค 4 2 2 2 2 4 2" xfId="1087" xr:uid="{00000000-0005-0000-0000-00004E030000}"/>
    <cellStyle name="เครื่องหมายจุลภาค 4 2 2 2 2 4 2 2" xfId="3291" xr:uid="{00000000-0005-0000-0000-00004F030000}"/>
    <cellStyle name="เครื่องหมายจุลภาค 4 2 2 2 2 4 2 2 2" xfId="3480" xr:uid="{00000000-0005-0000-0000-000050030000}"/>
    <cellStyle name="เครื่องหมายจุลภาค 4 2 2 2 2 4 3" xfId="2380" xr:uid="{00000000-0005-0000-0000-000051030000}"/>
    <cellStyle name="เครื่องหมายจุลภาค 4 2 2 2 2 5" xfId="1443" xr:uid="{00000000-0005-0000-0000-000052030000}"/>
    <cellStyle name="เครื่องหมายจุลภาค 4 2 2 2 2 6" xfId="1779" xr:uid="{00000000-0005-0000-0000-000053030000}"/>
    <cellStyle name="เครื่องหมายจุลภาค 4 2 2 2 2 7" xfId="2175" xr:uid="{00000000-0005-0000-0000-000054030000}"/>
    <cellStyle name="เครื่องหมายจุลภาค 4 2 2 2 2 7 2" xfId="2851" xr:uid="{00000000-0005-0000-0000-000055030000}"/>
    <cellStyle name="เครื่องหมายจุลภาค 4 2 2 2 3" xfId="314" xr:uid="{00000000-0005-0000-0000-000056030000}"/>
    <cellStyle name="เครื่องหมายจุลภาค 4 2 2 2 4" xfId="364" xr:uid="{00000000-0005-0000-0000-000057030000}"/>
    <cellStyle name="เครื่องหมายจุลภาค 4 2 2 2 4 2" xfId="652" xr:uid="{00000000-0005-0000-0000-000058030000}"/>
    <cellStyle name="เครื่องหมายจุลภาค 4 2 2 2 4 2 2" xfId="692" xr:uid="{00000000-0005-0000-0000-000059030000}"/>
    <cellStyle name="เครื่องหมายจุลภาค 4 2 2 2 4 2 2 2" xfId="1328" xr:uid="{00000000-0005-0000-0000-00005A030000}"/>
    <cellStyle name="เครื่องหมายจุลภาค 4 2 2 2 4 2 2 2 2" xfId="1365" xr:uid="{00000000-0005-0000-0000-00005B030000}"/>
    <cellStyle name="เครื่องหมายจุลภาค 4 2 2 2 4 2 2 2 2 2" xfId="3705" xr:uid="{00000000-0005-0000-0000-00005C030000}"/>
    <cellStyle name="เครื่องหมายจุลภาค 4 2 2 2 4 2 2 2 2 2 2" xfId="3742" xr:uid="{00000000-0005-0000-0000-00005D030000}"/>
    <cellStyle name="เครื่องหมายจุลภาค 4 2 2 2 4 2 2 2 3" xfId="2644" xr:uid="{00000000-0005-0000-0000-00005E030000}"/>
    <cellStyle name="เครื่องหมายจุลภาค 4 2 2 2 4 2 2 3" xfId="1711" xr:uid="{00000000-0005-0000-0000-00005F030000}"/>
    <cellStyle name="เครื่องหมายจุลภาค 4 2 2 2 4 2 2 4" xfId="2038" xr:uid="{00000000-0005-0000-0000-000060030000}"/>
    <cellStyle name="เครื่องหมายจุลภาค 4 2 2 2 4 2 2 5" xfId="2607" xr:uid="{00000000-0005-0000-0000-000061030000}"/>
    <cellStyle name="เครื่องหมายจุลภาค 4 2 2 2 4 2 2 5 2" xfId="3156" xr:uid="{00000000-0005-0000-0000-000062030000}"/>
    <cellStyle name="เครื่องหมายจุลภาค 4 2 2 2 4 2 3" xfId="995" xr:uid="{00000000-0005-0000-0000-000063030000}"/>
    <cellStyle name="เครื่องหมายจุลภาค 4 2 2 2 4 2 3 2" xfId="1674" xr:uid="{00000000-0005-0000-0000-000064030000}"/>
    <cellStyle name="เครื่องหมายจุลภาค 4 2 2 2 4 2 3 2 2" xfId="3402" xr:uid="{00000000-0005-0000-0000-000065030000}"/>
    <cellStyle name="เครื่องหมายจุลภาค 4 2 2 2 4 2 3 2 2 2" xfId="3891" xr:uid="{00000000-0005-0000-0000-000066030000}"/>
    <cellStyle name="เครื่องหมายจุลภาค 4 2 2 2 4 2 3 3" xfId="2808" xr:uid="{00000000-0005-0000-0000-000067030000}"/>
    <cellStyle name="เครื่องหมายจุลภาค 4 2 2 2 4 2 4" xfId="2001" xr:uid="{00000000-0005-0000-0000-000068030000}"/>
    <cellStyle name="เครื่องหมายจุลภาค 4 2 2 2 4 2 5" xfId="2297" xr:uid="{00000000-0005-0000-0000-000069030000}"/>
    <cellStyle name="เครื่องหมายจุลภาค 4 2 2 2 4 2 5 2" xfId="3118" xr:uid="{00000000-0005-0000-0000-00006A030000}"/>
    <cellStyle name="เครื่องหมายจุลภาค 4 2 2 2 4 3" xfId="943" xr:uid="{00000000-0005-0000-0000-00006B030000}"/>
    <cellStyle name="เครื่องหมายจุลภาค 4 2 2 2 4 3 2" xfId="1143" xr:uid="{00000000-0005-0000-0000-00006C030000}"/>
    <cellStyle name="เครื่องหมายจุลภาค 4 2 2 2 4 3 2 2" xfId="3361" xr:uid="{00000000-0005-0000-0000-00006D030000}"/>
    <cellStyle name="เครื่องหมายจุลภาค 4 2 2 2 4 3 2 2 2" xfId="3529" xr:uid="{00000000-0005-0000-0000-00006E030000}"/>
    <cellStyle name="เครื่องหมายจุลภาค 4 2 2 2 4 3 3" xfId="2431" xr:uid="{00000000-0005-0000-0000-00006F030000}"/>
    <cellStyle name="เครื่องหมายจุลภาค 4 2 2 2 4 4" xfId="1492" xr:uid="{00000000-0005-0000-0000-000070030000}"/>
    <cellStyle name="เครื่องหมายจุลภาค 4 2 2 2 4 5" xfId="1825" xr:uid="{00000000-0005-0000-0000-000071030000}"/>
    <cellStyle name="เครื่องหมายจุลภาค 4 2 2 2 4 6" xfId="2255" xr:uid="{00000000-0005-0000-0000-000072030000}"/>
    <cellStyle name="เครื่องหมายจุลภาค 4 2 2 2 4 6 2" xfId="2910" xr:uid="{00000000-0005-0000-0000-000073030000}"/>
    <cellStyle name="เครื่องหมายจุลภาค 4 2 2 2 5" xfId="446" xr:uid="{00000000-0005-0000-0000-000074030000}"/>
    <cellStyle name="เครื่องหมายจุลภาค 4 2 2 2 5 2" xfId="1086" xr:uid="{00000000-0005-0000-0000-000075030000}"/>
    <cellStyle name="เครื่องหมายจุลภาค 4 2 2 2 5 2 2" xfId="1206" xr:uid="{00000000-0005-0000-0000-000076030000}"/>
    <cellStyle name="เครื่องหมายจุลภาค 4 2 2 2 5 2 2 2" xfId="3479" xr:uid="{00000000-0005-0000-0000-000077030000}"/>
    <cellStyle name="เครื่องหมายจุลภาค 4 2 2 2 5 2 2 2 2" xfId="3588" xr:uid="{00000000-0005-0000-0000-000078030000}"/>
    <cellStyle name="เครื่องหมายจุลภาค 4 2 2 2 5 2 3" xfId="2490" xr:uid="{00000000-0005-0000-0000-000079030000}"/>
    <cellStyle name="เครื่องหมายจุลภาค 4 2 2 2 5 3" xfId="1553" xr:uid="{00000000-0005-0000-0000-00007A030000}"/>
    <cellStyle name="เครื่องหมายจุลภาค 4 2 2 2 5 4" xfId="1884" xr:uid="{00000000-0005-0000-0000-00007B030000}"/>
    <cellStyle name="เครื่องหมายจุลภาค 4 2 2 2 5 5" xfId="2379" xr:uid="{00000000-0005-0000-0000-00007C030000}"/>
    <cellStyle name="เครื่องหมายจุลภาค 4 2 2 2 5 5 2" xfId="2974" xr:uid="{00000000-0005-0000-0000-00007D030000}"/>
    <cellStyle name="เครื่องหมายจุลภาค 4 2 2 2 6" xfId="573" xr:uid="{00000000-0005-0000-0000-00007E030000}"/>
    <cellStyle name="เครื่องหมายจุลภาค 4 2 2 2 6 2" xfId="1442" xr:uid="{00000000-0005-0000-0000-00007F030000}"/>
    <cellStyle name="เครื่องหมายจุลภาค 4 2 2 2 6 2 2" xfId="3066" xr:uid="{00000000-0005-0000-0000-000080030000}"/>
    <cellStyle name="เครื่องหมายจุลภาค 4 2 2 2 6 2 2 2" xfId="3810" xr:uid="{00000000-0005-0000-0000-000081030000}"/>
    <cellStyle name="เครื่องหมายจุลภาค 4 2 2 2 6 3" xfId="2717" xr:uid="{00000000-0005-0000-0000-000082030000}"/>
    <cellStyle name="เครื่องหมายจุลภาค 4 2 2 2 7" xfId="1778" xr:uid="{00000000-0005-0000-0000-000083030000}"/>
    <cellStyle name="เครื่องหมายจุลภาค 4 2 2 2 8" xfId="845" xr:uid="{00000000-0005-0000-0000-000084030000}"/>
    <cellStyle name="เครื่องหมายจุลภาค 4 2 2 2 8 2" xfId="2850" xr:uid="{00000000-0005-0000-0000-000085030000}"/>
    <cellStyle name="เครื่องหมายจุลภาค 4 2 2 3" xfId="313" xr:uid="{00000000-0005-0000-0000-000086030000}"/>
    <cellStyle name="เครื่องหมายจุลภาค 4 2 2 3 2" xfId="410" xr:uid="{00000000-0005-0000-0000-000087030000}"/>
    <cellStyle name="เครื่องหมายจุลภาค 4 2 2 3 2 2" xfId="502" xr:uid="{00000000-0005-0000-0000-000088030000}"/>
    <cellStyle name="เครื่องหมายจุลภาค 4 2 2 3 2 2 2" xfId="712" xr:uid="{00000000-0005-0000-0000-000089030000}"/>
    <cellStyle name="เครื่องหมายจุลภาค 4 2 2 3 2 2 2 2" xfId="756" xr:uid="{00000000-0005-0000-0000-00008A030000}"/>
    <cellStyle name="เครื่องหมายจุลภาค 4 2 2 3 2 2 2 2 2" xfId="1385" xr:uid="{00000000-0005-0000-0000-00008B030000}"/>
    <cellStyle name="เครื่องหมายจุลภาค 4 2 2 3 2 2 2 2 2 2" xfId="1429" xr:uid="{00000000-0005-0000-0000-00008C030000}"/>
    <cellStyle name="เครื่องหมายจุลภาค 4 2 2 3 2 2 2 2 2 2 2" xfId="3762" xr:uid="{00000000-0005-0000-0000-00008D030000}"/>
    <cellStyle name="เครื่องหมายจุลภาค 4 2 2 3 2 2 2 2 2 2 2 2" xfId="3806" xr:uid="{00000000-0005-0000-0000-00008E030000}"/>
    <cellStyle name="เครื่องหมายจุลภาค 4 2 2 3 2 2 2 2 2 3" xfId="2708" xr:uid="{00000000-0005-0000-0000-00008F030000}"/>
    <cellStyle name="เครื่องหมายจุลภาค 4 2 2 3 2 2 2 2 3" xfId="1775" xr:uid="{00000000-0005-0000-0000-000090030000}"/>
    <cellStyle name="เครื่องหมายจุลภาค 4 2 2 3 2 2 2 2 4" xfId="2102" xr:uid="{00000000-0005-0000-0000-000091030000}"/>
    <cellStyle name="เครื่องหมายจุลภาค 4 2 2 3 2 2 2 2 5" xfId="2664" xr:uid="{00000000-0005-0000-0000-000092030000}"/>
    <cellStyle name="เครื่องหมายจุลภาค 4 2 2 3 2 2 2 2 5 2" xfId="3220" xr:uid="{00000000-0005-0000-0000-000093030000}"/>
    <cellStyle name="เครื่องหมายจุลภาค 4 2 2 3 2 2 2 3" xfId="1060" xr:uid="{00000000-0005-0000-0000-000094030000}"/>
    <cellStyle name="เครื่องหมายจุลภาค 4 2 2 3 2 2 2 3 2" xfId="1731" xr:uid="{00000000-0005-0000-0000-000095030000}"/>
    <cellStyle name="เครื่องหมายจุลภาค 4 2 2 3 2 2 2 3 2 2" xfId="3466" xr:uid="{00000000-0005-0000-0000-000096030000}"/>
    <cellStyle name="เครื่องหมายจุลภาค 4 2 2 3 2 2 2 3 2 2 2" xfId="3905" xr:uid="{00000000-0005-0000-0000-000097030000}"/>
    <cellStyle name="เครื่องหมายจุลภาค 4 2 2 3 2 2 2 3 3" xfId="2822" xr:uid="{00000000-0005-0000-0000-000098030000}"/>
    <cellStyle name="เครื่องหมายจุลภาค 4 2 2 3 2 2 2 4" xfId="2058" xr:uid="{00000000-0005-0000-0000-000099030000}"/>
    <cellStyle name="เครื่องหมายจุลภาค 4 2 2 3 2 2 2 5" xfId="2361" xr:uid="{00000000-0005-0000-0000-00009A030000}"/>
    <cellStyle name="เครื่องหมายจุลภาค 4 2 2 3 2 2 2 5 2" xfId="3176" xr:uid="{00000000-0005-0000-0000-00009B030000}"/>
    <cellStyle name="เครื่องหมายจุลภาค 4 2 2 3 2 2 3" xfId="1016" xr:uid="{00000000-0005-0000-0000-00009C030000}"/>
    <cellStyle name="เครื่องหมายจุลภาค 4 2 2 3 2 2 3 2" xfId="1235" xr:uid="{00000000-0005-0000-0000-00009D030000}"/>
    <cellStyle name="เครื่องหมายจุลภาค 4 2 2 3 2 2 3 2 2" xfId="3422" xr:uid="{00000000-0005-0000-0000-00009E030000}"/>
    <cellStyle name="เครื่องหมายจุลภาค 4 2 2 3 2 2 3 2 2 2" xfId="3615" xr:uid="{00000000-0005-0000-0000-00009F030000}"/>
    <cellStyle name="เครื่องหมายจุลภาค 4 2 2 3 2 2 3 3" xfId="2517" xr:uid="{00000000-0005-0000-0000-0000A0030000}"/>
    <cellStyle name="เครื่องหมายจุลภาค 4 2 2 3 2 2 4" xfId="1582" xr:uid="{00000000-0005-0000-0000-0000A1030000}"/>
    <cellStyle name="เครื่องหมายจุลภาค 4 2 2 3 2 2 5" xfId="1911" xr:uid="{00000000-0005-0000-0000-0000A2030000}"/>
    <cellStyle name="เครื่องหมายจุลภาค 4 2 2 3 2 2 6" xfId="2317" xr:uid="{00000000-0005-0000-0000-0000A3030000}"/>
    <cellStyle name="เครื่องหมายจุลภาค 4 2 2 3 2 2 6 2" xfId="3010" xr:uid="{00000000-0005-0000-0000-0000A4030000}"/>
    <cellStyle name="เครื่องหมายจุลภาค 4 2 2 3 2 3" xfId="611" xr:uid="{00000000-0005-0000-0000-0000A5030000}"/>
    <cellStyle name="เครื่องหมายจุลภาค 4 2 2 3 2 3 2" xfId="1177" xr:uid="{00000000-0005-0000-0000-0000A6030000}"/>
    <cellStyle name="เครื่องหมายจุลภาค 4 2 2 3 2 3 2 2" xfId="1304" xr:uid="{00000000-0005-0000-0000-0000A7030000}"/>
    <cellStyle name="เครื่องหมายจุลภาค 4 2 2 3 2 3 2 2 2" xfId="3559" xr:uid="{00000000-0005-0000-0000-0000A8030000}"/>
    <cellStyle name="เครื่องหมายจุลภาค 4 2 2 3 2 3 2 2 2 2" xfId="3681" xr:uid="{00000000-0005-0000-0000-0000A9030000}"/>
    <cellStyle name="เครื่องหมายจุลภาค 4 2 2 3 2 3 2 3" xfId="2583" xr:uid="{00000000-0005-0000-0000-0000AA030000}"/>
    <cellStyle name="เครื่องหมายจุลภาค 4 2 2 3 2 3 3" xfId="1650" xr:uid="{00000000-0005-0000-0000-0000AB030000}"/>
    <cellStyle name="เครื่องหมายจุลภาค 4 2 2 3 2 3 4" xfId="1977" xr:uid="{00000000-0005-0000-0000-0000AC030000}"/>
    <cellStyle name="เครื่องหมายจุลภาค 4 2 2 3 2 3 5" xfId="2461" xr:uid="{00000000-0005-0000-0000-0000AD030000}"/>
    <cellStyle name="เครื่องหมายจุลภาค 4 2 2 3 2 3 5 2" xfId="3089" xr:uid="{00000000-0005-0000-0000-0000AE030000}"/>
    <cellStyle name="เครื่องหมายจุลภาค 4 2 2 3 2 4" xfId="875" xr:uid="{00000000-0005-0000-0000-0000AF030000}"/>
    <cellStyle name="เครื่องหมายจุลภาค 4 2 2 3 2 4 2" xfId="1524" xr:uid="{00000000-0005-0000-0000-0000B0030000}"/>
    <cellStyle name="เครื่องหมายจุลภาค 4 2 2 3 2 4 2 2" xfId="3307" xr:uid="{00000000-0005-0000-0000-0000B1030000}"/>
    <cellStyle name="เครื่องหมายจุลภาค 4 2 2 3 2 4 2 2 2" xfId="3831" xr:uid="{00000000-0005-0000-0000-0000B2030000}"/>
    <cellStyle name="เครื่องหมายจุลภาค 4 2 2 3 2 4 3" xfId="2746" xr:uid="{00000000-0005-0000-0000-0000B3030000}"/>
    <cellStyle name="เครื่องหมายจุลภาค 4 2 2 3 2 5" xfId="1855" xr:uid="{00000000-0005-0000-0000-0000B4030000}"/>
    <cellStyle name="เครื่องหมายจุลภาค 4 2 2 3 2 6" xfId="2191" xr:uid="{00000000-0005-0000-0000-0000B5030000}"/>
    <cellStyle name="เครื่องหมายจุลภาค 4 2 2 3 2 6 2" xfId="2943" xr:uid="{00000000-0005-0000-0000-0000B6030000}"/>
    <cellStyle name="เครื่องหมายจุลภาค 4 2 2 3 3" xfId="525" xr:uid="{00000000-0005-0000-0000-0000B7030000}"/>
    <cellStyle name="เครื่องหมายจุลภาค 4 2 2 3 3 2" xfId="676" xr:uid="{00000000-0005-0000-0000-0000B8030000}"/>
    <cellStyle name="เครื่องหมายจุลภาค 4 2 2 3 3 2 2" xfId="1254" xr:uid="{00000000-0005-0000-0000-0000B9030000}"/>
    <cellStyle name="เครื่องหมายจุลภาค 4 2 2 3 3 2 2 2" xfId="1349" xr:uid="{00000000-0005-0000-0000-0000BA030000}"/>
    <cellStyle name="เครื่องหมายจุลภาค 4 2 2 3 3 2 2 2 2" xfId="3631" xr:uid="{00000000-0005-0000-0000-0000BB030000}"/>
    <cellStyle name="เครื่องหมายจุลภาค 4 2 2 3 3 2 2 2 2 2" xfId="3726" xr:uid="{00000000-0005-0000-0000-0000BC030000}"/>
    <cellStyle name="เครื่องหมายจุลภาค 4 2 2 3 3 2 2 3" xfId="2628" xr:uid="{00000000-0005-0000-0000-0000BD030000}"/>
    <cellStyle name="เครื่องหมายจุลภาค 4 2 2 3 3 2 3" xfId="1695" xr:uid="{00000000-0005-0000-0000-0000BE030000}"/>
    <cellStyle name="เครื่องหมายจุลภาค 4 2 2 3 3 2 4" xfId="2022" xr:uid="{00000000-0005-0000-0000-0000BF030000}"/>
    <cellStyle name="เครื่องหมายจุลภาค 4 2 2 3 3 2 5" xfId="2533" xr:uid="{00000000-0005-0000-0000-0000C0030000}"/>
    <cellStyle name="เครื่องหมายจุลภาค 4 2 2 3 3 2 5 2" xfId="3140" xr:uid="{00000000-0005-0000-0000-0000C1030000}"/>
    <cellStyle name="เครื่องหมายจุลภาค 4 2 2 3 3 3" xfId="976" xr:uid="{00000000-0005-0000-0000-0000C2030000}"/>
    <cellStyle name="เครื่องหมายจุลภาค 4 2 2 3 3 3 2" xfId="1600" xr:uid="{00000000-0005-0000-0000-0000C3030000}"/>
    <cellStyle name="เครื่องหมายจุลภาค 4 2 2 3 3 3 2 2" xfId="3384" xr:uid="{00000000-0005-0000-0000-0000C4030000}"/>
    <cellStyle name="เครื่องหมายจุลภาค 4 2 2 3 3 3 2 2 2" xfId="3861" xr:uid="{00000000-0005-0000-0000-0000C5030000}"/>
    <cellStyle name="เครื่องหมายจุลภาค 4 2 2 3 3 3 3" xfId="2778" xr:uid="{00000000-0005-0000-0000-0000C6030000}"/>
    <cellStyle name="เครื่องหมายจุลภาค 4 2 2 3 3 4" xfId="1927" xr:uid="{00000000-0005-0000-0000-0000C7030000}"/>
    <cellStyle name="เครื่องหมายจุลภาค 4 2 2 3 3 5" xfId="2278" xr:uid="{00000000-0005-0000-0000-0000C8030000}"/>
    <cellStyle name="เครื่องหมายจุลภาค 4 2 2 3 3 5 2" xfId="3026" xr:uid="{00000000-0005-0000-0000-0000C9030000}"/>
    <cellStyle name="เครื่องหมายจุลภาค 4 2 2 3 4" xfId="785" xr:uid="{00000000-0005-0000-0000-0000CA030000}"/>
    <cellStyle name="เครื่องหมายจุลภาค 4 2 2 3 4 2" xfId="1119" xr:uid="{00000000-0005-0000-0000-0000CB030000}"/>
    <cellStyle name="เครื่องหมายจุลภาค 4 2 2 3 4 2 2" xfId="3243" xr:uid="{00000000-0005-0000-0000-0000CC030000}"/>
    <cellStyle name="เครื่องหมายจุลภาค 4 2 2 3 4 2 2 2" xfId="3507" xr:uid="{00000000-0005-0000-0000-0000CD030000}"/>
    <cellStyle name="เครื่องหมายจุลภาค 4 2 2 3 4 3" xfId="2409" xr:uid="{00000000-0005-0000-0000-0000CE030000}"/>
    <cellStyle name="เครื่องหมายจุลภาค 4 2 2 3 5" xfId="1470" xr:uid="{00000000-0005-0000-0000-0000CF030000}"/>
    <cellStyle name="เครื่องหมายจุลภาค 4 2 2 3 6" xfId="1804" xr:uid="{00000000-0005-0000-0000-0000D0030000}"/>
    <cellStyle name="เครื่องหมายจุลภาค 4 2 2 3 7" xfId="2127" xr:uid="{00000000-0005-0000-0000-0000D1030000}"/>
    <cellStyle name="เครื่องหมายจุลภาค 4 2 2 3 7 2" xfId="2878" xr:uid="{00000000-0005-0000-0000-0000D2030000}"/>
    <cellStyle name="เครื่องหมายจุลภาค 4 2 2 4" xfId="363" xr:uid="{00000000-0005-0000-0000-0000D3030000}"/>
    <cellStyle name="เครื่องหมายจุลภาค 4 2 2 4 2" xfId="517" xr:uid="{00000000-0005-0000-0000-0000D4030000}"/>
    <cellStyle name="เครื่องหมายจุลภาค 4 2 2 4 2 2" xfId="691" xr:uid="{00000000-0005-0000-0000-0000D5030000}"/>
    <cellStyle name="เครื่องหมายจุลภาค 4 2 2 4 2 2 2" xfId="1246" xr:uid="{00000000-0005-0000-0000-0000D6030000}"/>
    <cellStyle name="เครื่องหมายจุลภาค 4 2 2 4 2 2 2 2" xfId="1364" xr:uid="{00000000-0005-0000-0000-0000D7030000}"/>
    <cellStyle name="เครื่องหมายจุลภาค 4 2 2 4 2 2 2 2 2" xfId="3623" xr:uid="{00000000-0005-0000-0000-0000D8030000}"/>
    <cellStyle name="เครื่องหมายจุลภาค 4 2 2 4 2 2 2 2 2 2" xfId="3741" xr:uid="{00000000-0005-0000-0000-0000D9030000}"/>
    <cellStyle name="เครื่องหมายจุลภาค 4 2 2 4 2 2 2 3" xfId="2643" xr:uid="{00000000-0005-0000-0000-0000DA030000}"/>
    <cellStyle name="เครื่องหมายจุลภาค 4 2 2 4 2 2 3" xfId="1710" xr:uid="{00000000-0005-0000-0000-0000DB030000}"/>
    <cellStyle name="เครื่องหมายจุลภาค 4 2 2 4 2 2 4" xfId="2037" xr:uid="{00000000-0005-0000-0000-0000DC030000}"/>
    <cellStyle name="เครื่องหมายจุลภาค 4 2 2 4 2 2 5" xfId="2525" xr:uid="{00000000-0005-0000-0000-0000DD030000}"/>
    <cellStyle name="เครื่องหมายจุลภาค 4 2 2 4 2 2 5 2" xfId="3155" xr:uid="{00000000-0005-0000-0000-0000DE030000}"/>
    <cellStyle name="เครื่องหมายจุลภาค 4 2 2 4 2 3" xfId="994" xr:uid="{00000000-0005-0000-0000-0000DF030000}"/>
    <cellStyle name="เครื่องหมายจุลภาค 4 2 2 4 2 3 2" xfId="1592" xr:uid="{00000000-0005-0000-0000-0000E0030000}"/>
    <cellStyle name="เครื่องหมายจุลภาค 4 2 2 4 2 3 2 2" xfId="3401" xr:uid="{00000000-0005-0000-0000-0000E1030000}"/>
    <cellStyle name="เครื่องหมายจุลภาค 4 2 2 4 2 3 2 2 2" xfId="3853" xr:uid="{00000000-0005-0000-0000-0000E2030000}"/>
    <cellStyle name="เครื่องหมายจุลภาค 4 2 2 4 2 3 3" xfId="2770" xr:uid="{00000000-0005-0000-0000-0000E3030000}"/>
    <cellStyle name="เครื่องหมายจุลภาค 4 2 2 4 2 4" xfId="1919" xr:uid="{00000000-0005-0000-0000-0000E4030000}"/>
    <cellStyle name="เครื่องหมายจุลภาค 4 2 2 4 2 5" xfId="2296" xr:uid="{00000000-0005-0000-0000-0000E5030000}"/>
    <cellStyle name="เครื่องหมายจุลภาค 4 2 2 4 2 5 2" xfId="3018" xr:uid="{00000000-0005-0000-0000-0000E6030000}"/>
    <cellStyle name="เครื่องหมายจุลภาค 4 2 2 4 3" xfId="238" xr:uid="{00000000-0005-0000-0000-0000E7030000}"/>
    <cellStyle name="เครื่องหมายจุลภาค 4 2 2 4 3 2" xfId="1142" xr:uid="{00000000-0005-0000-0000-0000E8030000}"/>
    <cellStyle name="เครื่องหมายจุลภาค 4 2 2 4 3 2 2" xfId="358" xr:uid="{00000000-0005-0000-0000-0000E9030000}"/>
    <cellStyle name="เครื่องหมายจุลภาค 4 2 2 4 3 2 2 2" xfId="3528" xr:uid="{00000000-0005-0000-0000-0000EA030000}"/>
    <cellStyle name="เครื่องหมายจุลภาค 4 2 2 4 3 3" xfId="2430" xr:uid="{00000000-0005-0000-0000-0000EB030000}"/>
    <cellStyle name="เครื่องหมายจุลภาค 4 2 2 4 4" xfId="1491" xr:uid="{00000000-0005-0000-0000-0000EC030000}"/>
    <cellStyle name="เครื่องหมายจุลภาค 4 2 2 4 5" xfId="1824" xr:uid="{00000000-0005-0000-0000-0000ED030000}"/>
    <cellStyle name="เครื่องหมายจุลภาค 4 2 2 4 6" xfId="614" xr:uid="{00000000-0005-0000-0000-0000EE030000}"/>
    <cellStyle name="เครื่องหมายจุลภาค 4 2 2 4 6 2" xfId="2909" xr:uid="{00000000-0005-0000-0000-0000EF030000}"/>
    <cellStyle name="เครื่องหมายจุลภาค 4 2 2 5" xfId="481" xr:uid="{00000000-0005-0000-0000-0000F0030000}"/>
    <cellStyle name="เครื่องหมายจุลภาค 4 2 2 5 2" xfId="936" xr:uid="{00000000-0005-0000-0000-0000F1030000}"/>
    <cellStyle name="เครื่องหมายจุลภาค 4 2 2 5 2 2" xfId="1217" xr:uid="{00000000-0005-0000-0000-0000F2030000}"/>
    <cellStyle name="เครื่องหมายจุลภาค 4 2 2 5 2 2 2" xfId="3356" xr:uid="{00000000-0005-0000-0000-0000F3030000}"/>
    <cellStyle name="เครื่องหมายจุลภาค 4 2 2 5 2 2 2 2" xfId="3599" xr:uid="{00000000-0005-0000-0000-0000F4030000}"/>
    <cellStyle name="เครื่องหมายจุลภาค 4 2 2 5 2 3" xfId="2501" xr:uid="{00000000-0005-0000-0000-0000F5030000}"/>
    <cellStyle name="เครื่องหมายจุลภาค 4 2 2 5 3" xfId="1566" xr:uid="{00000000-0005-0000-0000-0000F6030000}"/>
    <cellStyle name="เครื่องหมายจุลภาค 4 2 2 5 4" xfId="1895" xr:uid="{00000000-0005-0000-0000-0000F7030000}"/>
    <cellStyle name="เครื่องหมายจุลภาค 4 2 2 5 5" xfId="2250" xr:uid="{00000000-0005-0000-0000-0000F8030000}"/>
    <cellStyle name="เครื่องหมายจุลภาค 4 2 2 5 5 2" xfId="2992" xr:uid="{00000000-0005-0000-0000-0000F9030000}"/>
    <cellStyle name="เครื่องหมายจุลภาค 4 2 2 6" xfId="587" xr:uid="{00000000-0005-0000-0000-0000FA030000}"/>
    <cellStyle name="เครื่องหมายจุลภาค 4 2 2 6 2" xfId="777" xr:uid="{00000000-0005-0000-0000-0000FB030000}"/>
    <cellStyle name="เครื่องหมายจุลภาค 4 2 2 6 2 2" xfId="3068" xr:uid="{00000000-0005-0000-0000-0000FC030000}"/>
    <cellStyle name="เครื่องหมายจุลภาค 4 2 2 6 2 2 2" xfId="3236" xr:uid="{00000000-0005-0000-0000-0000FD030000}"/>
    <cellStyle name="เครื่องหมายจุลภาค 4 2 2 6 3" xfId="2116" xr:uid="{00000000-0005-0000-0000-0000FE030000}"/>
    <cellStyle name="เครื่องหมายจุลภาค 4 2 2 7" xfId="932" xr:uid="{00000000-0005-0000-0000-0000FF030000}"/>
    <cellStyle name="เครื่องหมายจุลภาค 4 2 2 8" xfId="850" xr:uid="{00000000-0005-0000-0000-000000040000}"/>
    <cellStyle name="เครื่องหมายจุลภาค 4 2 2 8 2" xfId="843" xr:uid="{00000000-0005-0000-0000-000001040000}"/>
    <cellStyle name="เครื่องหมายจุลภาค 4 2 3" xfId="114" xr:uid="{00000000-0005-0000-0000-000002040000}"/>
    <cellStyle name="เครื่องหมายจุลภาค 4 2 4" xfId="183" xr:uid="{00000000-0005-0000-0000-000003040000}"/>
    <cellStyle name="เครื่องหมายจุลภาค 4 2 4 2" xfId="409" xr:uid="{00000000-0005-0000-0000-000004040000}"/>
    <cellStyle name="เครื่องหมายจุลภาค 4 2 4 2 2" xfId="438" xr:uid="{00000000-0005-0000-0000-000005040000}"/>
    <cellStyle name="เครื่องหมายจุลภาค 4 2 4 2 2 2" xfId="711" xr:uid="{00000000-0005-0000-0000-000006040000}"/>
    <cellStyle name="เครื่องหมายจุลภาค 4 2 4 2 2 2 2" xfId="732" xr:uid="{00000000-0005-0000-0000-000007040000}"/>
    <cellStyle name="เครื่องหมายจุลภาค 4 2 4 2 2 2 2 2" xfId="1384" xr:uid="{00000000-0005-0000-0000-000008040000}"/>
    <cellStyle name="เครื่องหมายจุลภาค 4 2 4 2 2 2 2 2 2" xfId="1405" xr:uid="{00000000-0005-0000-0000-000009040000}"/>
    <cellStyle name="เครื่องหมายจุลภาค 4 2 4 2 2 2 2 2 2 2" xfId="3761" xr:uid="{00000000-0005-0000-0000-00000A040000}"/>
    <cellStyle name="เครื่องหมายจุลภาค 4 2 4 2 2 2 2 2 2 2 2" xfId="3782" xr:uid="{00000000-0005-0000-0000-00000B040000}"/>
    <cellStyle name="เครื่องหมายจุลภาค 4 2 4 2 2 2 2 2 3" xfId="2684" xr:uid="{00000000-0005-0000-0000-00000C040000}"/>
    <cellStyle name="เครื่องหมายจุลภาค 4 2 4 2 2 2 2 3" xfId="1751" xr:uid="{00000000-0005-0000-0000-00000D040000}"/>
    <cellStyle name="เครื่องหมายจุลภาค 4 2 4 2 2 2 2 4" xfId="2078" xr:uid="{00000000-0005-0000-0000-00000E040000}"/>
    <cellStyle name="เครื่องหมายจุลภาค 4 2 4 2 2 2 2 5" xfId="2663" xr:uid="{00000000-0005-0000-0000-00000F040000}"/>
    <cellStyle name="เครื่องหมายจุลภาค 4 2 4 2 2 2 2 5 2" xfId="3196" xr:uid="{00000000-0005-0000-0000-000010040000}"/>
    <cellStyle name="เครื่องหมายจุลภาค 4 2 4 2 2 2 3" xfId="1036" xr:uid="{00000000-0005-0000-0000-000011040000}"/>
    <cellStyle name="เครื่องหมายจุลภาค 4 2 4 2 2 2 3 2" xfId="1730" xr:uid="{00000000-0005-0000-0000-000012040000}"/>
    <cellStyle name="เครื่องหมายจุลภาค 4 2 4 2 2 2 3 2 2" xfId="3442" xr:uid="{00000000-0005-0000-0000-000013040000}"/>
    <cellStyle name="เครื่องหมายจุลภาค 4 2 4 2 2 2 3 2 2 2" xfId="3904" xr:uid="{00000000-0005-0000-0000-000014040000}"/>
    <cellStyle name="เครื่องหมายจุลภาค 4 2 4 2 2 2 3 3" xfId="2821" xr:uid="{00000000-0005-0000-0000-000015040000}"/>
    <cellStyle name="เครื่องหมายจุลภาค 4 2 4 2 2 2 4" xfId="2057" xr:uid="{00000000-0005-0000-0000-000016040000}"/>
    <cellStyle name="เครื่องหมายจุลภาค 4 2 4 2 2 2 5" xfId="2337" xr:uid="{00000000-0005-0000-0000-000017040000}"/>
    <cellStyle name="เครื่องหมายจุลภาค 4 2 4 2 2 2 5 2" xfId="3175" xr:uid="{00000000-0005-0000-0000-000018040000}"/>
    <cellStyle name="เครื่องหมายจุลภาค 4 2 4 2 2 3" xfId="1015" xr:uid="{00000000-0005-0000-0000-000019040000}"/>
    <cellStyle name="เครื่องหมายจุลภาค 4 2 4 2 2 3 2" xfId="1198" xr:uid="{00000000-0005-0000-0000-00001A040000}"/>
    <cellStyle name="เครื่องหมายจุลภาค 4 2 4 2 2 3 2 2" xfId="3421" xr:uid="{00000000-0005-0000-0000-00001B040000}"/>
    <cellStyle name="เครื่องหมายจุลภาค 4 2 4 2 2 3 2 2 2" xfId="3580" xr:uid="{00000000-0005-0000-0000-00001C040000}"/>
    <cellStyle name="เครื่องหมายจุลภาค 4 2 4 2 2 3 3" xfId="2482" xr:uid="{00000000-0005-0000-0000-00001D040000}"/>
    <cellStyle name="เครื่องหมายจุลภาค 4 2 4 2 2 4" xfId="1545" xr:uid="{00000000-0005-0000-0000-00001E040000}"/>
    <cellStyle name="เครื่องหมายจุลภาค 4 2 4 2 2 5" xfId="1876" xr:uid="{00000000-0005-0000-0000-00001F040000}"/>
    <cellStyle name="เครื่องหมายจุลภาค 4 2 4 2 2 6" xfId="2316" xr:uid="{00000000-0005-0000-0000-000020040000}"/>
    <cellStyle name="เครื่องหมายจุลภาค 4 2 4 2 2 6 2" xfId="2966" xr:uid="{00000000-0005-0000-0000-000021040000}"/>
    <cellStyle name="เครื่องหมายจุลภาค 4 2 4 2 3" xfId="558" xr:uid="{00000000-0005-0000-0000-000022040000}"/>
    <cellStyle name="เครื่องหมายจุลภาค 4 2 4 2 3 2" xfId="1176" xr:uid="{00000000-0005-0000-0000-000023040000}"/>
    <cellStyle name="เครื่องหมายจุลภาค 4 2 4 2 3 2 2" xfId="1280" xr:uid="{00000000-0005-0000-0000-000024040000}"/>
    <cellStyle name="เครื่องหมายจุลภาค 4 2 4 2 3 2 2 2" xfId="3558" xr:uid="{00000000-0005-0000-0000-000025040000}"/>
    <cellStyle name="เครื่องหมายจุลภาค 4 2 4 2 3 2 2 2 2" xfId="3657" xr:uid="{00000000-0005-0000-0000-000026040000}"/>
    <cellStyle name="เครื่องหมายจุลภาค 4 2 4 2 3 2 3" xfId="2559" xr:uid="{00000000-0005-0000-0000-000027040000}"/>
    <cellStyle name="เครื่องหมายจุลภาค 4 2 4 2 3 3" xfId="1626" xr:uid="{00000000-0005-0000-0000-000028040000}"/>
    <cellStyle name="เครื่องหมายจุลภาค 4 2 4 2 3 4" xfId="1953" xr:uid="{00000000-0005-0000-0000-000029040000}"/>
    <cellStyle name="เครื่องหมายจุลภาค 4 2 4 2 3 5" xfId="2460" xr:uid="{00000000-0005-0000-0000-00002A040000}"/>
    <cellStyle name="เครื่องหมายจุลภาค 4 2 4 2 3 5 2" xfId="3054" xr:uid="{00000000-0005-0000-0000-00002B040000}"/>
    <cellStyle name="เครื่องหมายจุลภาค 4 2 4 2 4" xfId="832" xr:uid="{00000000-0005-0000-0000-00002C040000}"/>
    <cellStyle name="เครื่องหมายจุลภาค 4 2 4 2 4 2" xfId="1523" xr:uid="{00000000-0005-0000-0000-00002D040000}"/>
    <cellStyle name="เครื่องหมายจุลภาค 4 2 4 2 4 2 2" xfId="3283" xr:uid="{00000000-0005-0000-0000-00002E040000}"/>
    <cellStyle name="เครื่องหมายจุลภาค 4 2 4 2 4 2 2 2" xfId="3830" xr:uid="{00000000-0005-0000-0000-00002F040000}"/>
    <cellStyle name="เครื่องหมายจุลภาค 4 2 4 2 4 3" xfId="2745" xr:uid="{00000000-0005-0000-0000-000030040000}"/>
    <cellStyle name="เครื่องหมายจุลภาค 4 2 4 2 5" xfId="1854" xr:uid="{00000000-0005-0000-0000-000031040000}"/>
    <cellStyle name="เครื่องหมายจุลภาค 4 2 4 2 6" xfId="2167" xr:uid="{00000000-0005-0000-0000-000032040000}"/>
    <cellStyle name="เครื่องหมายจุลภาค 4 2 4 2 6 2" xfId="2942" xr:uid="{00000000-0005-0000-0000-000033040000}"/>
    <cellStyle name="เครื่องหมายจุลภาค 4 2 4 3" xfId="524" xr:uid="{00000000-0005-0000-0000-000034040000}"/>
    <cellStyle name="เครื่องหมายจุลภาค 4 2 4 3 2" xfId="636" xr:uid="{00000000-0005-0000-0000-000035040000}"/>
    <cellStyle name="เครื่องหมายจุลภาค 4 2 4 3 2 2" xfId="1253" xr:uid="{00000000-0005-0000-0000-000036040000}"/>
    <cellStyle name="เครื่องหมายจุลภาค 4 2 4 3 2 2 2" xfId="1320" xr:uid="{00000000-0005-0000-0000-000037040000}"/>
    <cellStyle name="เครื่องหมายจุลภาค 4 2 4 3 2 2 2 2" xfId="3630" xr:uid="{00000000-0005-0000-0000-000038040000}"/>
    <cellStyle name="เครื่องหมายจุลภาค 4 2 4 3 2 2 2 2 2" xfId="3697" xr:uid="{00000000-0005-0000-0000-000039040000}"/>
    <cellStyle name="เครื่องหมายจุลภาค 4 2 4 3 2 2 3" xfId="2599" xr:uid="{00000000-0005-0000-0000-00003A040000}"/>
    <cellStyle name="เครื่องหมายจุลภาค 4 2 4 3 2 3" xfId="1666" xr:uid="{00000000-0005-0000-0000-00003B040000}"/>
    <cellStyle name="เครื่องหมายจุลภาค 4 2 4 3 2 4" xfId="1993" xr:uid="{00000000-0005-0000-0000-00003C040000}"/>
    <cellStyle name="เครื่องหมายจุลภาค 4 2 4 3 2 5" xfId="2532" xr:uid="{00000000-0005-0000-0000-00003D040000}"/>
    <cellStyle name="เครื่องหมายจุลภาค 4 2 4 3 2 5 2" xfId="3107" xr:uid="{00000000-0005-0000-0000-00003E040000}"/>
    <cellStyle name="เครื่องหมายจุลภาค 4 2 4 3 3" xfId="912" xr:uid="{00000000-0005-0000-0000-00003F040000}"/>
    <cellStyle name="เครื่องหมายจุลภาค 4 2 4 3 3 2" xfId="1599" xr:uid="{00000000-0005-0000-0000-000040040000}"/>
    <cellStyle name="เครื่องหมายจุลภาค 4 2 4 3 3 2 2" xfId="3335" xr:uid="{00000000-0005-0000-0000-000041040000}"/>
    <cellStyle name="เครื่องหมายจุลภาค 4 2 4 3 3 2 2 2" xfId="3860" xr:uid="{00000000-0005-0000-0000-000042040000}"/>
    <cellStyle name="เครื่องหมายจุลภาค 4 2 4 3 3 3" xfId="2777" xr:uid="{00000000-0005-0000-0000-000043040000}"/>
    <cellStyle name="เครื่องหมายจุลภาค 4 2 4 3 4" xfId="1926" xr:uid="{00000000-0005-0000-0000-000044040000}"/>
    <cellStyle name="เครื่องหมายจุลภาค 4 2 4 3 5" xfId="2222" xr:uid="{00000000-0005-0000-0000-000045040000}"/>
    <cellStyle name="เครื่องหมายจุลภาค 4 2 4 3 5 2" xfId="3025" xr:uid="{00000000-0005-0000-0000-000046040000}"/>
    <cellStyle name="เครื่องหมายจุลภาค 4 2 4 4" xfId="784" xr:uid="{00000000-0005-0000-0000-000047040000}"/>
    <cellStyle name="เครื่องหมายจุลภาค 4 2 4 4 2" xfId="920" xr:uid="{00000000-0005-0000-0000-000048040000}"/>
    <cellStyle name="เครื่องหมายจุลภาค 4 2 4 4 2 2" xfId="3242" xr:uid="{00000000-0005-0000-0000-000049040000}"/>
    <cellStyle name="เครื่องหมายจุลภาค 4 2 4 4 2 2 2" xfId="3343" xr:uid="{00000000-0005-0000-0000-00004A040000}"/>
    <cellStyle name="เครื่องหมายจุลภาค 4 2 4 4 3" xfId="2231" xr:uid="{00000000-0005-0000-0000-00004B040000}"/>
    <cellStyle name="เครื่องหมายจุลภาค 4 2 4 5" xfId="805" xr:uid="{00000000-0005-0000-0000-00004C040000}"/>
    <cellStyle name="เครื่องหมายจุลภาค 4 2 4 6" xfId="963" xr:uid="{00000000-0005-0000-0000-00004D040000}"/>
    <cellStyle name="เครื่องหมายจุลภาค 4 2 4 7" xfId="2126" xr:uid="{00000000-0005-0000-0000-00004E040000}"/>
    <cellStyle name="เครื่องหมายจุลภาค 4 2 4 7 2" xfId="847" xr:uid="{00000000-0005-0000-0000-00004F040000}"/>
    <cellStyle name="เครื่องหมายจุลภาค 4 2 5" xfId="169" xr:uid="{00000000-0005-0000-0000-000050040000}"/>
    <cellStyle name="เครื่องหมายจุลภาค 4 2 6" xfId="293" xr:uid="{00000000-0005-0000-0000-000051040000}"/>
    <cellStyle name="เครื่องหมายจุลภาค 4 2 6 2" xfId="453" xr:uid="{00000000-0005-0000-0000-000052040000}"/>
    <cellStyle name="เครื่องหมายจุลภาค 4 2 6 2 2" xfId="671" xr:uid="{00000000-0005-0000-0000-000053040000}"/>
    <cellStyle name="เครื่องหมายจุลภาค 4 2 6 2 2 2" xfId="1210" xr:uid="{00000000-0005-0000-0000-000054040000}"/>
    <cellStyle name="เครื่องหมายจุลภาค 4 2 6 2 2 2 2" xfId="1345" xr:uid="{00000000-0005-0000-0000-000055040000}"/>
    <cellStyle name="เครื่องหมายจุลภาค 4 2 6 2 2 2 2 2" xfId="3592" xr:uid="{00000000-0005-0000-0000-000056040000}"/>
    <cellStyle name="เครื่องหมายจุลภาค 4 2 6 2 2 2 2 2 2" xfId="3722" xr:uid="{00000000-0005-0000-0000-000057040000}"/>
    <cellStyle name="เครื่องหมายจุลภาค 4 2 6 2 2 2 3" xfId="2624" xr:uid="{00000000-0005-0000-0000-000058040000}"/>
    <cellStyle name="เครื่องหมายจุลภาค 4 2 6 2 2 3" xfId="1691" xr:uid="{00000000-0005-0000-0000-000059040000}"/>
    <cellStyle name="เครื่องหมายจุลภาค 4 2 6 2 2 4" xfId="2018" xr:uid="{00000000-0005-0000-0000-00005A040000}"/>
    <cellStyle name="เครื่องหมายจุลภาค 4 2 6 2 2 5" xfId="2494" xr:uid="{00000000-0005-0000-0000-00005B040000}"/>
    <cellStyle name="เครื่องหมายจุลภาค 4 2 6 2 2 5 2" xfId="3135" xr:uid="{00000000-0005-0000-0000-00005C040000}"/>
    <cellStyle name="เครื่องหมายจุลภาค 4 2 6 2 3" xfId="964" xr:uid="{00000000-0005-0000-0000-00005D040000}"/>
    <cellStyle name="เครื่องหมายจุลภาค 4 2 6 2 3 2" xfId="1557" xr:uid="{00000000-0005-0000-0000-00005E040000}"/>
    <cellStyle name="เครื่องหมายจุลภาค 4 2 6 2 3 2 2" xfId="3379" xr:uid="{00000000-0005-0000-0000-00005F040000}"/>
    <cellStyle name="เครื่องหมายจุลภาค 4 2 6 2 3 2 2 2" xfId="3846" xr:uid="{00000000-0005-0000-0000-000060040000}"/>
    <cellStyle name="เครื่องหมายจุลภาค 4 2 6 2 3 3" xfId="2761" xr:uid="{00000000-0005-0000-0000-000061040000}"/>
    <cellStyle name="เครื่องหมายจุลภาค 4 2 6 2 4" xfId="1888" xr:uid="{00000000-0005-0000-0000-000062040000}"/>
    <cellStyle name="เครื่องหมายจุลภาค 4 2 6 2 5" xfId="2273" xr:uid="{00000000-0005-0000-0000-000063040000}"/>
    <cellStyle name="เครื่องหมายจุลภาค 4 2 6 2 5 2" xfId="2980" xr:uid="{00000000-0005-0000-0000-000064040000}"/>
    <cellStyle name="เครื่องหมายจุลภาค 4 2 6 3" xfId="572" xr:uid="{00000000-0005-0000-0000-000065040000}"/>
    <cellStyle name="เครื่องหมายจุลภาค 4 2 6 3 2" xfId="1110" xr:uid="{00000000-0005-0000-0000-000066040000}"/>
    <cellStyle name="เครื่องหมายจุลภาค 4 2 6 3 2 2" xfId="3065" xr:uid="{00000000-0005-0000-0000-000067040000}"/>
    <cellStyle name="เครื่องหมายจุลภาค 4 2 6 3 2 2 2" xfId="3500" xr:uid="{00000000-0005-0000-0000-000068040000}"/>
    <cellStyle name="เครื่องหมายจุลภาค 4 2 6 3 3" xfId="2401" xr:uid="{00000000-0005-0000-0000-000069040000}"/>
    <cellStyle name="เครื่องหมายจุลภาค 4 2 6 4" xfId="1463" xr:uid="{00000000-0005-0000-0000-00006A040000}"/>
    <cellStyle name="เครื่องหมายจุลภาค 4 2 6 5" xfId="1798" xr:uid="{00000000-0005-0000-0000-00006B040000}"/>
    <cellStyle name="เครื่องหมายจุลภาค 4 2 6 6" xfId="973" xr:uid="{00000000-0005-0000-0000-00006C040000}"/>
    <cellStyle name="เครื่องหมายจุลภาค 4 2 6 6 2" xfId="2872" xr:uid="{00000000-0005-0000-0000-00006D040000}"/>
    <cellStyle name="เครื่องหมายจุลภาค 4 2 7" xfId="332" xr:uid="{00000000-0005-0000-0000-00006E040000}"/>
    <cellStyle name="เครื่องหมายจุลภาค 4 2 7 2" xfId="448" xr:uid="{00000000-0005-0000-0000-00006F040000}"/>
    <cellStyle name="เครื่องหมายจุลภาค 4 2 7 2 2" xfId="1128" xr:uid="{00000000-0005-0000-0000-000070040000}"/>
    <cellStyle name="เครื่องหมายจุลภาค 4 2 7 2 2 2" xfId="2975" xr:uid="{00000000-0005-0000-0000-000071040000}"/>
    <cellStyle name="เครื่องหมายจุลภาค 4 2 7 2 2 2 2" xfId="3514" xr:uid="{00000000-0005-0000-0000-000072040000}"/>
    <cellStyle name="เครื่องหมายจุลภาค 4 2 7 2 3" xfId="2416" xr:uid="{00000000-0005-0000-0000-000073040000}"/>
    <cellStyle name="เครื่องหมายจุลภาค 4 2 7 3" xfId="1477" xr:uid="{00000000-0005-0000-0000-000074040000}"/>
    <cellStyle name="เครื่องหมายจุลภาค 4 2 7 4" xfId="1811" xr:uid="{00000000-0005-0000-0000-000075040000}"/>
    <cellStyle name="เครื่องหมายจุลภาค 4 2 7 5" xfId="1004" xr:uid="{00000000-0005-0000-0000-000076040000}"/>
    <cellStyle name="เครื่องหมายจุลภาค 4 2 7 5 2" xfId="2888" xr:uid="{00000000-0005-0000-0000-000077040000}"/>
    <cellStyle name="เครื่องหมายจุลภาค 4 2 8" xfId="585" xr:uid="{00000000-0005-0000-0000-000078040000}"/>
    <cellStyle name="เครื่องหมายจุลภาค 4 2 8 2" xfId="768" xr:uid="{00000000-0005-0000-0000-000079040000}"/>
    <cellStyle name="เครื่องหมายจุลภาค 4 2 8 2 2" xfId="3067" xr:uid="{00000000-0005-0000-0000-00007A040000}"/>
    <cellStyle name="เครื่องหมายจุลภาค 4 2 8 2 2 2" xfId="3228" xr:uid="{00000000-0005-0000-0000-00007B040000}"/>
    <cellStyle name="เครื่องหมายจุลภาค 4 2 8 3" xfId="2106" xr:uid="{00000000-0005-0000-0000-00007C040000}"/>
    <cellStyle name="เครื่องหมายจุลภาค 4 2 9" xfId="1073" xr:uid="{00000000-0005-0000-0000-00007D040000}"/>
    <cellStyle name="เครื่องหมายจุลภาค 4 3" xfId="158" xr:uid="{00000000-0005-0000-0000-00007E040000}"/>
    <cellStyle name="เครื่องหมายจุลภาค 4 3 2" xfId="400" xr:uid="{00000000-0005-0000-0000-00007F040000}"/>
    <cellStyle name="เครื่องหมายจุลภาค 4 3 2 2" xfId="423" xr:uid="{00000000-0005-0000-0000-000080040000}"/>
    <cellStyle name="เครื่องหมายจุลภาค 4 3 2 2 2" xfId="702" xr:uid="{00000000-0005-0000-0000-000081040000}"/>
    <cellStyle name="เครื่องหมายจุลภาค 4 3 2 2 2 2" xfId="723" xr:uid="{00000000-0005-0000-0000-000082040000}"/>
    <cellStyle name="เครื่องหมายจุลภาค 4 3 2 2 2 2 2" xfId="1375" xr:uid="{00000000-0005-0000-0000-000083040000}"/>
    <cellStyle name="เครื่องหมายจุลภาค 4 3 2 2 2 2 2 2" xfId="1396" xr:uid="{00000000-0005-0000-0000-000084040000}"/>
    <cellStyle name="เครื่องหมายจุลภาค 4 3 2 2 2 2 2 2 2" xfId="3752" xr:uid="{00000000-0005-0000-0000-000085040000}"/>
    <cellStyle name="เครื่องหมายจุลภาค 4 3 2 2 2 2 2 2 2 2" xfId="3773" xr:uid="{00000000-0005-0000-0000-000086040000}"/>
    <cellStyle name="เครื่องหมายจุลภาค 4 3 2 2 2 2 2 3" xfId="2675" xr:uid="{00000000-0005-0000-0000-000087040000}"/>
    <cellStyle name="เครื่องหมายจุลภาค 4 3 2 2 2 2 3" xfId="1742" xr:uid="{00000000-0005-0000-0000-000088040000}"/>
    <cellStyle name="เครื่องหมายจุลภาค 4 3 2 2 2 2 4" xfId="2069" xr:uid="{00000000-0005-0000-0000-000089040000}"/>
    <cellStyle name="เครื่องหมายจุลภาค 4 3 2 2 2 2 5" xfId="2654" xr:uid="{00000000-0005-0000-0000-00008A040000}"/>
    <cellStyle name="เครื่องหมายจุลภาค 4 3 2 2 2 2 5 2" xfId="3187" xr:uid="{00000000-0005-0000-0000-00008B040000}"/>
    <cellStyle name="เครื่องหมายจุลภาค 4 3 2 2 2 3" xfId="1027" xr:uid="{00000000-0005-0000-0000-00008C040000}"/>
    <cellStyle name="เครื่องหมายจุลภาค 4 3 2 2 2 3 2" xfId="1721" xr:uid="{00000000-0005-0000-0000-00008D040000}"/>
    <cellStyle name="เครื่องหมายจุลภาค 4 3 2 2 2 3 2 2" xfId="3433" xr:uid="{00000000-0005-0000-0000-00008E040000}"/>
    <cellStyle name="เครื่องหมายจุลภาค 4 3 2 2 2 3 2 2 2" xfId="3895" xr:uid="{00000000-0005-0000-0000-00008F040000}"/>
    <cellStyle name="เครื่องหมายจุลภาค 4 3 2 2 2 3 3" xfId="2812" xr:uid="{00000000-0005-0000-0000-000090040000}"/>
    <cellStyle name="เครื่องหมายจุลภาค 4 3 2 2 2 4" xfId="2048" xr:uid="{00000000-0005-0000-0000-000091040000}"/>
    <cellStyle name="เครื่องหมายจุลภาค 4 3 2 2 2 5" xfId="2328" xr:uid="{00000000-0005-0000-0000-000092040000}"/>
    <cellStyle name="เครื่องหมายจุลภาค 4 3 2 2 2 5 2" xfId="3166" xr:uid="{00000000-0005-0000-0000-000093040000}"/>
    <cellStyle name="เครื่องหมายจุลภาค 4 3 2 2 3" xfId="1006" xr:uid="{00000000-0005-0000-0000-000094040000}"/>
    <cellStyle name="เครื่องหมายจุลภาค 4 3 2 2 3 2" xfId="1189" xr:uid="{00000000-0005-0000-0000-000095040000}"/>
    <cellStyle name="เครื่องหมายจุลภาค 4 3 2 2 3 2 2" xfId="3412" xr:uid="{00000000-0005-0000-0000-000096040000}"/>
    <cellStyle name="เครื่องหมายจุลภาค 4 3 2 2 3 2 2 2" xfId="3571" xr:uid="{00000000-0005-0000-0000-000097040000}"/>
    <cellStyle name="เครื่องหมายจุลภาค 4 3 2 2 3 3" xfId="2473" xr:uid="{00000000-0005-0000-0000-000098040000}"/>
    <cellStyle name="เครื่องหมายจุลภาค 4 3 2 2 4" xfId="1536" xr:uid="{00000000-0005-0000-0000-000099040000}"/>
    <cellStyle name="เครื่องหมายจุลภาค 4 3 2 2 5" xfId="1867" xr:uid="{00000000-0005-0000-0000-00009A040000}"/>
    <cellStyle name="เครื่องหมายจุลภาค 4 3 2 2 6" xfId="2307" xr:uid="{00000000-0005-0000-0000-00009B040000}"/>
    <cellStyle name="เครื่องหมายจุลภาค 4 3 2 2 6 2" xfId="2955" xr:uid="{00000000-0005-0000-0000-00009C040000}"/>
    <cellStyle name="เครื่องหมายจุลภาค 4 3 2 3" xfId="544" xr:uid="{00000000-0005-0000-0000-00009D040000}"/>
    <cellStyle name="เครื่องหมายจุลภาค 4 3 2 3 2" xfId="1167" xr:uid="{00000000-0005-0000-0000-00009E040000}"/>
    <cellStyle name="เครื่องหมายจุลภาค 4 3 2 3 2 2" xfId="1271" xr:uid="{00000000-0005-0000-0000-00009F040000}"/>
    <cellStyle name="เครื่องหมายจุลภาค 4 3 2 3 2 2 2" xfId="3549" xr:uid="{00000000-0005-0000-0000-0000A0040000}"/>
    <cellStyle name="เครื่องหมายจุลภาค 4 3 2 3 2 2 2 2" xfId="3648" xr:uid="{00000000-0005-0000-0000-0000A1040000}"/>
    <cellStyle name="เครื่องหมายจุลภาค 4 3 2 3 2 3" xfId="2550" xr:uid="{00000000-0005-0000-0000-0000A2040000}"/>
    <cellStyle name="เครื่องหมายจุลภาค 4 3 2 3 3" xfId="1617" xr:uid="{00000000-0005-0000-0000-0000A3040000}"/>
    <cellStyle name="เครื่องหมายจุลภาค 4 3 2 3 4" xfId="1944" xr:uid="{00000000-0005-0000-0000-0000A4040000}"/>
    <cellStyle name="เครื่องหมายจุลภาค 4 3 2 3 5" xfId="2451" xr:uid="{00000000-0005-0000-0000-0000A5040000}"/>
    <cellStyle name="เครื่องหมายจุลภาค 4 3 2 3 5 2" xfId="3044" xr:uid="{00000000-0005-0000-0000-0000A6040000}"/>
    <cellStyle name="เครื่องหมายจุลภาค 4 3 2 4" xfId="821" xr:uid="{00000000-0005-0000-0000-0000A7040000}"/>
    <cellStyle name="เครื่องหมายจุลภาค 4 3 2 4 2" xfId="1514" xr:uid="{00000000-0005-0000-0000-0000A8040000}"/>
    <cellStyle name="เครื่องหมายจุลภาค 4 3 2 4 2 2" xfId="3274" xr:uid="{00000000-0005-0000-0000-0000A9040000}"/>
    <cellStyle name="เครื่องหมายจุลภาค 4 3 2 4 2 2 2" xfId="3821" xr:uid="{00000000-0005-0000-0000-0000AA040000}"/>
    <cellStyle name="เครื่องหมายจุลภาค 4 3 2 4 3" xfId="2736" xr:uid="{00000000-0005-0000-0000-0000AB040000}"/>
    <cellStyle name="เครื่องหมายจุลภาค 4 3 2 5" xfId="1845" xr:uid="{00000000-0005-0000-0000-0000AC040000}"/>
    <cellStyle name="เครื่องหมายจุลภาค 4 3 2 6" xfId="2158" xr:uid="{00000000-0005-0000-0000-0000AD040000}"/>
    <cellStyle name="เครื่องหมายจุลภาค 4 3 2 6 2" xfId="2933" xr:uid="{00000000-0005-0000-0000-0000AE040000}"/>
    <cellStyle name="เครื่องหมายจุลภาค 4 3 3" xfId="348" xr:uid="{00000000-0005-0000-0000-0000AF040000}"/>
    <cellStyle name="เครื่องหมายจุลภาค 4 3 3 2" xfId="624" xr:uid="{00000000-0005-0000-0000-0000B0040000}"/>
    <cellStyle name="เครื่องหมายจุลภาค 4 3 3 2 2" xfId="1140" xr:uid="{00000000-0005-0000-0000-0000B1040000}"/>
    <cellStyle name="เครื่องหมายจุลภาค 4 3 3 2 2 2" xfId="1309" xr:uid="{00000000-0005-0000-0000-0000B2040000}"/>
    <cellStyle name="เครื่องหมายจุลภาค 4 3 3 2 2 2 2" xfId="3526" xr:uid="{00000000-0005-0000-0000-0000B3040000}"/>
    <cellStyle name="เครื่องหมายจุลภาค 4 3 3 2 2 2 2 2" xfId="3686" xr:uid="{00000000-0005-0000-0000-0000B4040000}"/>
    <cellStyle name="เครื่องหมายจุลภาค 4 3 3 2 2 3" xfId="2588" xr:uid="{00000000-0005-0000-0000-0000B5040000}"/>
    <cellStyle name="เครื่องหมายจุลภาค 4 3 3 2 3" xfId="1655" xr:uid="{00000000-0005-0000-0000-0000B6040000}"/>
    <cellStyle name="เครื่องหมายจุลภาค 4 3 3 2 4" xfId="1982" xr:uid="{00000000-0005-0000-0000-0000B7040000}"/>
    <cellStyle name="เครื่องหมายจุลภาค 4 3 3 2 5" xfId="2428" xr:uid="{00000000-0005-0000-0000-0000B8040000}"/>
    <cellStyle name="เครื่องหมายจุลภาค 4 3 3 2 5 2" xfId="3096" xr:uid="{00000000-0005-0000-0000-0000B9040000}"/>
    <cellStyle name="เครื่องหมายจุลภาค 4 3 3 3" xfId="897" xr:uid="{00000000-0005-0000-0000-0000BA040000}"/>
    <cellStyle name="เครื่องหมายจุลภาค 4 3 3 3 2" xfId="1489" xr:uid="{00000000-0005-0000-0000-0000BB040000}"/>
    <cellStyle name="เครื่องหมายจุลภาค 4 3 3 3 2 2" xfId="3320" xr:uid="{00000000-0005-0000-0000-0000BC040000}"/>
    <cellStyle name="เครื่องหมายจุลภาค 4 3 3 3 2 2 2" xfId="3818" xr:uid="{00000000-0005-0000-0000-0000BD040000}"/>
    <cellStyle name="เครื่องหมายจุลภาค 4 3 3 3 3" xfId="2731" xr:uid="{00000000-0005-0000-0000-0000BE040000}"/>
    <cellStyle name="เครื่องหมายจุลภาค 4 3 3 4" xfId="1822" xr:uid="{00000000-0005-0000-0000-0000BF040000}"/>
    <cellStyle name="เครื่องหมายจุลภาค 4 3 3 5" xfId="2207" xr:uid="{00000000-0005-0000-0000-0000C0040000}"/>
    <cellStyle name="เครื่องหมายจุลภาค 4 3 3 5 2" xfId="2902" xr:uid="{00000000-0005-0000-0000-0000C1040000}"/>
    <cellStyle name="เครื่องหมายจุลภาค 4 3 4" xfId="329" xr:uid="{00000000-0005-0000-0000-0000C2040000}"/>
    <cellStyle name="เครื่องหมายจุลภาค 4 3 4 2" xfId="907" xr:uid="{00000000-0005-0000-0000-0000C3040000}"/>
    <cellStyle name="เครื่องหมายจุลภาค 4 3 4 2 2" xfId="2886" xr:uid="{00000000-0005-0000-0000-0000C4040000}"/>
    <cellStyle name="เครื่องหมายจุลภาค 4 3 4 2 2 2" xfId="3330" xr:uid="{00000000-0005-0000-0000-0000C5040000}"/>
    <cellStyle name="เครื่องหมายจุลภาค 4 3 4 3" xfId="2217" xr:uid="{00000000-0005-0000-0000-0000C6040000}"/>
    <cellStyle name="เครื่องหมายจุลภาค 4 3 5" xfId="1066" xr:uid="{00000000-0005-0000-0000-0000C7040000}"/>
    <cellStyle name="เครื่องหมายจุลภาค 4 3 6" xfId="1436" xr:uid="{00000000-0005-0000-0000-0000C8040000}"/>
    <cellStyle name="เครื่องหมายจุลภาค 4 3 7" xfId="1147" xr:uid="{00000000-0005-0000-0000-0000C9040000}"/>
    <cellStyle name="เครื่องหมายจุลภาค 4 3 7 2" xfId="2240" xr:uid="{00000000-0005-0000-0000-0000CA040000}"/>
    <cellStyle name="เครื่องหมายจุลภาค 4 4" xfId="233" xr:uid="{00000000-0005-0000-0000-0000CB040000}"/>
    <cellStyle name="เครื่องหมายจุลภาค 4 5" xfId="339" xr:uid="{00000000-0005-0000-0000-0000CC040000}"/>
    <cellStyle name="เครื่องหมายจุลภาค 4 5 2" xfId="537" xr:uid="{00000000-0005-0000-0000-0000CD040000}"/>
    <cellStyle name="เครื่องหมายจุลภาค 4 5 2 2" xfId="688" xr:uid="{00000000-0005-0000-0000-0000CE040000}"/>
    <cellStyle name="เครื่องหมายจุลภาค 4 5 2 2 2" xfId="1266" xr:uid="{00000000-0005-0000-0000-0000CF040000}"/>
    <cellStyle name="เครื่องหมายจุลภาค 4 5 2 2 2 2" xfId="1361" xr:uid="{00000000-0005-0000-0000-0000D0040000}"/>
    <cellStyle name="เครื่องหมายจุลภาค 4 5 2 2 2 2 2" xfId="3643" xr:uid="{00000000-0005-0000-0000-0000D1040000}"/>
    <cellStyle name="เครื่องหมายจุลภาค 4 5 2 2 2 2 2 2" xfId="3738" xr:uid="{00000000-0005-0000-0000-0000D2040000}"/>
    <cellStyle name="เครื่องหมายจุลภาค 4 5 2 2 2 3" xfId="2640" xr:uid="{00000000-0005-0000-0000-0000D3040000}"/>
    <cellStyle name="เครื่องหมายจุลภาค 4 5 2 2 3" xfId="1707" xr:uid="{00000000-0005-0000-0000-0000D4040000}"/>
    <cellStyle name="เครื่องหมายจุลภาค 4 5 2 2 4" xfId="2034" xr:uid="{00000000-0005-0000-0000-0000D5040000}"/>
    <cellStyle name="เครื่องหมายจุลภาค 4 5 2 2 5" xfId="2545" xr:uid="{00000000-0005-0000-0000-0000D6040000}"/>
    <cellStyle name="เครื่องหมายจุลภาค 4 5 2 2 5 2" xfId="3152" xr:uid="{00000000-0005-0000-0000-0000D7040000}"/>
    <cellStyle name="เครื่องหมายจุลภาค 4 5 2 3" xfId="991" xr:uid="{00000000-0005-0000-0000-0000D8040000}"/>
    <cellStyle name="เครื่องหมายจุลภาค 4 5 2 3 2" xfId="1612" xr:uid="{00000000-0005-0000-0000-0000D9040000}"/>
    <cellStyle name="เครื่องหมายจุลภาค 4 5 2 3 2 2" xfId="3398" xr:uid="{00000000-0005-0000-0000-0000DA040000}"/>
    <cellStyle name="เครื่องหมายจุลภาค 4 5 2 3 2 2 2" xfId="3873" xr:uid="{00000000-0005-0000-0000-0000DB040000}"/>
    <cellStyle name="เครื่องหมายจุลภาค 4 5 2 3 3" xfId="2790" xr:uid="{00000000-0005-0000-0000-0000DC040000}"/>
    <cellStyle name="เครื่องหมายจุลภาค 4 5 2 4" xfId="1939" xr:uid="{00000000-0005-0000-0000-0000DD040000}"/>
    <cellStyle name="เครื่องหมายจุลภาค 4 5 2 5" xfId="2293" xr:uid="{00000000-0005-0000-0000-0000DE040000}"/>
    <cellStyle name="เครื่องหมายจุลภาค 4 5 2 5 2" xfId="3038" xr:uid="{00000000-0005-0000-0000-0000DF040000}"/>
    <cellStyle name="เครื่องหมายจุลภาค 4 5 3" xfId="810" xr:uid="{00000000-0005-0000-0000-0000E0040000}"/>
    <cellStyle name="เครื่องหมายจุลภาค 4 5 3 2" xfId="1134" xr:uid="{00000000-0005-0000-0000-0000E1040000}"/>
    <cellStyle name="เครื่องหมายจุลภาค 4 5 3 2 2" xfId="3265" xr:uid="{00000000-0005-0000-0000-0000E2040000}"/>
    <cellStyle name="เครื่องหมายจุลภาค 4 5 3 2 2 2" xfId="3520" xr:uid="{00000000-0005-0000-0000-0000E3040000}"/>
    <cellStyle name="เครื่องหมายจุลภาค 4 5 3 3" xfId="2422" xr:uid="{00000000-0005-0000-0000-0000E4040000}"/>
    <cellStyle name="เครื่องหมายจุลภาค 4 5 4" xfId="1483" xr:uid="{00000000-0005-0000-0000-0000E5040000}"/>
    <cellStyle name="เครื่องหมายจุลภาค 4 5 5" xfId="1817" xr:uid="{00000000-0005-0000-0000-0000E6040000}"/>
    <cellStyle name="เครื่องหมายจุลภาค 4 5 6" xfId="2149" xr:uid="{00000000-0005-0000-0000-0000E7040000}"/>
    <cellStyle name="เครื่องหมายจุลภาค 4 5 6 2" xfId="2895" xr:uid="{00000000-0005-0000-0000-0000E8040000}"/>
    <cellStyle name="เครื่องหมายจุลภาค 4 6" xfId="287" xr:uid="{00000000-0005-0000-0000-0000E9040000}"/>
    <cellStyle name="เครื่องหมายจุลภาค 4 6 2" xfId="888" xr:uid="{00000000-0005-0000-0000-0000EA040000}"/>
    <cellStyle name="เครื่องหมายจุลภาค 4 6 2 2" xfId="1108" xr:uid="{00000000-0005-0000-0000-0000EB040000}"/>
    <cellStyle name="เครื่องหมายจุลภาค 4 6 2 2 2" xfId="3312" xr:uid="{00000000-0005-0000-0000-0000EC040000}"/>
    <cellStyle name="เครื่องหมายจุลภาค 4 6 2 2 2 2" xfId="3498" xr:uid="{00000000-0005-0000-0000-0000ED040000}"/>
    <cellStyle name="เครื่องหมายจุลภาค 4 6 2 3" xfId="2398" xr:uid="{00000000-0005-0000-0000-0000EE040000}"/>
    <cellStyle name="เครื่องหมายจุลภาค 4 6 3" xfId="1461" xr:uid="{00000000-0005-0000-0000-0000EF040000}"/>
    <cellStyle name="เครื่องหมายจุลภาค 4 6 4" xfId="1796" xr:uid="{00000000-0005-0000-0000-0000F0040000}"/>
    <cellStyle name="เครื่องหมายจุลภาค 4 6 5" xfId="2199" xr:uid="{00000000-0005-0000-0000-0000F1040000}"/>
    <cellStyle name="เครื่องหมายจุลภาค 4 6 5 2" xfId="2869" xr:uid="{00000000-0005-0000-0000-0000F2040000}"/>
    <cellStyle name="เครื่องหมายจุลภาค 4 7" xfId="620" xr:uid="{00000000-0005-0000-0000-0000F3040000}"/>
    <cellStyle name="เครื่องหมายจุลภาค 4 7 2" xfId="939" xr:uid="{00000000-0005-0000-0000-0000F4040000}"/>
    <cellStyle name="เครื่องหมายจุลภาค 4 7 2 2" xfId="3092" xr:uid="{00000000-0005-0000-0000-0000F5040000}"/>
    <cellStyle name="เครื่องหมายจุลภาค 4 7 2 2 2" xfId="3359" xr:uid="{00000000-0005-0000-0000-0000F6040000}"/>
    <cellStyle name="เครื่องหมายจุลภาค 4 7 3" xfId="2253" xr:uid="{00000000-0005-0000-0000-0000F7040000}"/>
    <cellStyle name="เครื่องหมายจุลภาค 4 8" xfId="1068" xr:uid="{00000000-0005-0000-0000-0000F8040000}"/>
    <cellStyle name="เครื่องหมายจุลภาค 4 9" xfId="569" xr:uid="{00000000-0005-0000-0000-0000F9040000}"/>
    <cellStyle name="เครื่องหมายจุลภาค 4 9 2" xfId="2712" xr:uid="{00000000-0005-0000-0000-0000FA040000}"/>
    <cellStyle name="เครื่องหมายจุลภาค 5" xfId="17" xr:uid="{00000000-0005-0000-0000-0000FB040000}"/>
    <cellStyle name="เครื่องหมายจุลภาค 5 10" xfId="1082" xr:uid="{00000000-0005-0000-0000-0000FC040000}"/>
    <cellStyle name="เครื่องหมายจุลภาค 5 11" xfId="554" xr:uid="{00000000-0005-0000-0000-0000FD040000}"/>
    <cellStyle name="เครื่องหมายจุลภาค 5 11 2" xfId="2734" xr:uid="{00000000-0005-0000-0000-0000FE040000}"/>
    <cellStyle name="เครื่องหมายจุลภาค 5 2" xfId="18" xr:uid="{00000000-0005-0000-0000-0000FF040000}"/>
    <cellStyle name="เครื่องหมายจุลภาค 5 2 11" xfId="115" xr:uid="{00000000-0005-0000-0000-000000050000}"/>
    <cellStyle name="เครื่องหมายจุลภาค 5 2 11 2" xfId="4017" xr:uid="{00000000-0005-0000-0000-000001050000}"/>
    <cellStyle name="เครื่องหมายจุลภาค 5 2 2" xfId="116" xr:uid="{00000000-0005-0000-0000-000002050000}"/>
    <cellStyle name="เครื่องหมายจุลภาค 5 2 2 2" xfId="185" xr:uid="{00000000-0005-0000-0000-000003050000}"/>
    <cellStyle name="เครื่องหมายจุลภาค 5 2 2 2 2" xfId="267" xr:uid="{00000000-0005-0000-0000-000004050000}"/>
    <cellStyle name="เครื่องหมายจุลภาค 5 2 2 2 2 2" xfId="440" xr:uid="{00000000-0005-0000-0000-000005050000}"/>
    <cellStyle name="เครื่องหมายจุลภาค 5 2 2 2 2 2 2" xfId="482" xr:uid="{00000000-0005-0000-0000-000006050000}"/>
    <cellStyle name="เครื่องหมายจุลภาค 5 2 2 2 2 2 2 2" xfId="734" xr:uid="{00000000-0005-0000-0000-000007050000}"/>
    <cellStyle name="เครื่องหมายจุลภาค 5 2 2 2 2 2 2 2 2" xfId="742" xr:uid="{00000000-0005-0000-0000-000008050000}"/>
    <cellStyle name="เครื่องหมายจุลภาค 5 2 2 2 2 2 2 2 2 2" xfId="1407" xr:uid="{00000000-0005-0000-0000-000009050000}"/>
    <cellStyle name="เครื่องหมายจุลภาค 5 2 2 2 2 2 2 2 2 2 2" xfId="1415" xr:uid="{00000000-0005-0000-0000-00000A050000}"/>
    <cellStyle name="เครื่องหมายจุลภาค 5 2 2 2 2 2 2 2 2 2 2 2" xfId="3784" xr:uid="{00000000-0005-0000-0000-00000B050000}"/>
    <cellStyle name="เครื่องหมายจุลภาค 5 2 2 2 2 2 2 2 2 2 2 2 2" xfId="3792" xr:uid="{00000000-0005-0000-0000-00000C050000}"/>
    <cellStyle name="เครื่องหมายจุลภาค 5 2 2 2 2 2 2 2 2 2 3" xfId="2694" xr:uid="{00000000-0005-0000-0000-00000D050000}"/>
    <cellStyle name="เครื่องหมายจุลภาค 5 2 2 2 2 2 2 2 2 3" xfId="1761" xr:uid="{00000000-0005-0000-0000-00000E050000}"/>
    <cellStyle name="เครื่องหมายจุลภาค 5 2 2 2 2 2 2 2 2 4" xfId="2088" xr:uid="{00000000-0005-0000-0000-00000F050000}"/>
    <cellStyle name="เครื่องหมายจุลภาค 5 2 2 2 2 2 2 2 2 5" xfId="2686" xr:uid="{00000000-0005-0000-0000-000010050000}"/>
    <cellStyle name="เครื่องหมายจุลภาค 5 2 2 2 2 2 2 2 2 5 2" xfId="3206" xr:uid="{00000000-0005-0000-0000-000011050000}"/>
    <cellStyle name="เครื่องหมายจุลภาค 5 2 2 2 2 2 2 2 3" xfId="1046" xr:uid="{00000000-0005-0000-0000-000012050000}"/>
    <cellStyle name="เครื่องหมายจุลภาค 5 2 2 2 2 2 2 2 3 2" xfId="1753" xr:uid="{00000000-0005-0000-0000-000013050000}"/>
    <cellStyle name="เครื่องหมายจุลภาค 5 2 2 2 2 2 2 2 3 2 2" xfId="3452" xr:uid="{00000000-0005-0000-0000-000014050000}"/>
    <cellStyle name="เครื่องหมายจุลภาค 5 2 2 2 2 2 2 2 3 2 2 2" xfId="3915" xr:uid="{00000000-0005-0000-0000-000015050000}"/>
    <cellStyle name="เครื่องหมายจุลภาค 5 2 2 2 2 2 2 2 3 3" xfId="2832" xr:uid="{00000000-0005-0000-0000-000016050000}"/>
    <cellStyle name="เครื่องหมายจุลภาค 5 2 2 2 2 2 2 2 4" xfId="2080" xr:uid="{00000000-0005-0000-0000-000017050000}"/>
    <cellStyle name="เครื่องหมายจุลภาค 5 2 2 2 2 2 2 2 5" xfId="2347" xr:uid="{00000000-0005-0000-0000-000018050000}"/>
    <cellStyle name="เครื่องหมายจุลภาค 5 2 2 2 2 2 2 2 5 2" xfId="3198" xr:uid="{00000000-0005-0000-0000-000019050000}"/>
    <cellStyle name="เครื่องหมายจุลภาค 5 2 2 2 2 2 2 3" xfId="1038" xr:uid="{00000000-0005-0000-0000-00001A050000}"/>
    <cellStyle name="เครื่องหมายจุลภาค 5 2 2 2 2 2 2 3 2" xfId="1218" xr:uid="{00000000-0005-0000-0000-00001B050000}"/>
    <cellStyle name="เครื่องหมายจุลภาค 5 2 2 2 2 2 2 3 2 2" xfId="3444" xr:uid="{00000000-0005-0000-0000-00001C050000}"/>
    <cellStyle name="เครื่องหมายจุลภาค 5 2 2 2 2 2 2 3 2 2 2" xfId="3600" xr:uid="{00000000-0005-0000-0000-00001D050000}"/>
    <cellStyle name="เครื่องหมายจุลภาค 5 2 2 2 2 2 2 3 3" xfId="2502" xr:uid="{00000000-0005-0000-0000-00001E050000}"/>
    <cellStyle name="เครื่องหมายจุลภาค 5 2 2 2 2 2 2 4" xfId="1567" xr:uid="{00000000-0005-0000-0000-00001F050000}"/>
    <cellStyle name="เครื่องหมายจุลภาค 5 2 2 2 2 2 2 5" xfId="1896" xr:uid="{00000000-0005-0000-0000-000020050000}"/>
    <cellStyle name="เครื่องหมายจุลภาค 5 2 2 2 2 2 2 6" xfId="2339" xr:uid="{00000000-0005-0000-0000-000021050000}"/>
    <cellStyle name="เครื่องหมายจุลภาค 5 2 2 2 2 2 2 6 2" xfId="2993" xr:uid="{00000000-0005-0000-0000-000022050000}"/>
    <cellStyle name="เครื่องหมายจุลภาค 5 2 2 2 2 2 3" xfId="593" xr:uid="{00000000-0005-0000-0000-000023050000}"/>
    <cellStyle name="เครื่องหมายจุลภาค 5 2 2 2 2 2 3 2" xfId="1200" xr:uid="{00000000-0005-0000-0000-000024050000}"/>
    <cellStyle name="เครื่องหมายจุลภาค 5 2 2 2 2 2 3 2 2" xfId="1290" xr:uid="{00000000-0005-0000-0000-000025050000}"/>
    <cellStyle name="เครื่องหมายจุลภาค 5 2 2 2 2 2 3 2 2 2" xfId="3582" xr:uid="{00000000-0005-0000-0000-000026050000}"/>
    <cellStyle name="เครื่องหมายจุลภาค 5 2 2 2 2 2 3 2 2 2 2" xfId="3667" xr:uid="{00000000-0005-0000-0000-000027050000}"/>
    <cellStyle name="เครื่องหมายจุลภาค 5 2 2 2 2 2 3 2 3" xfId="2569" xr:uid="{00000000-0005-0000-0000-000028050000}"/>
    <cellStyle name="เครื่องหมายจุลภาค 5 2 2 2 2 2 3 3" xfId="1636" xr:uid="{00000000-0005-0000-0000-000029050000}"/>
    <cellStyle name="เครื่องหมายจุลภาค 5 2 2 2 2 2 3 4" xfId="1963" xr:uid="{00000000-0005-0000-0000-00002A050000}"/>
    <cellStyle name="เครื่องหมายจุลภาค 5 2 2 2 2 2 3 5" xfId="2484" xr:uid="{00000000-0005-0000-0000-00002B050000}"/>
    <cellStyle name="เครื่องหมายจุลภาค 5 2 2 2 2 2 3 5 2" xfId="3072" xr:uid="{00000000-0005-0000-0000-00002C050000}"/>
    <cellStyle name="เครื่องหมายจุลภาค 5 2 2 2 2 2 4" xfId="858" xr:uid="{00000000-0005-0000-0000-00002D050000}"/>
    <cellStyle name="เครื่องหมายจุลภาค 5 2 2 2 2 2 4 2" xfId="1547" xr:uid="{00000000-0005-0000-0000-00002E050000}"/>
    <cellStyle name="เครื่องหมายจุลภาค 5 2 2 2 2 2 4 2 2" xfId="3293" xr:uid="{00000000-0005-0000-0000-00002F050000}"/>
    <cellStyle name="เครื่องหมายจุลภาค 5 2 2 2 2 2 4 2 2 2" xfId="3841" xr:uid="{00000000-0005-0000-0000-000030050000}"/>
    <cellStyle name="เครื่องหมายจุลภาค 5 2 2 2 2 2 4 3" xfId="2756" xr:uid="{00000000-0005-0000-0000-000031050000}"/>
    <cellStyle name="เครื่องหมายจุลภาค 5 2 2 2 2 2 5" xfId="1878" xr:uid="{00000000-0005-0000-0000-000032050000}"/>
    <cellStyle name="เครื่องหมายจุลภาค 5 2 2 2 2 2 6" xfId="2177" xr:uid="{00000000-0005-0000-0000-000033050000}"/>
    <cellStyle name="เครื่องหมายจุลภาค 5 2 2 2 2 2 6 2" xfId="2968" xr:uid="{00000000-0005-0000-0000-000034050000}"/>
    <cellStyle name="เครื่องหมายจุลภาค 5 2 2 2 2 3" xfId="560" xr:uid="{00000000-0005-0000-0000-000035050000}"/>
    <cellStyle name="เครื่องหมายจุลภาค 5 2 2 2 2 3 2" xfId="654" xr:uid="{00000000-0005-0000-0000-000036050000}"/>
    <cellStyle name="เครื่องหมายจุลภาค 5 2 2 2 2 3 2 2" xfId="1282" xr:uid="{00000000-0005-0000-0000-000037050000}"/>
    <cellStyle name="เครื่องหมายจุลภาค 5 2 2 2 2 3 2 2 2" xfId="1330" xr:uid="{00000000-0005-0000-0000-000038050000}"/>
    <cellStyle name="เครื่องหมายจุลภาค 5 2 2 2 2 3 2 2 2 2" xfId="3659" xr:uid="{00000000-0005-0000-0000-000039050000}"/>
    <cellStyle name="เครื่องหมายจุลภาค 5 2 2 2 2 3 2 2 2 2 2" xfId="3707" xr:uid="{00000000-0005-0000-0000-00003A050000}"/>
    <cellStyle name="เครื่องหมายจุลภาค 5 2 2 2 2 3 2 2 3" xfId="2609" xr:uid="{00000000-0005-0000-0000-00003B050000}"/>
    <cellStyle name="เครื่องหมายจุลภาค 5 2 2 2 2 3 2 3" xfId="1676" xr:uid="{00000000-0005-0000-0000-00003C050000}"/>
    <cellStyle name="เครื่องหมายจุลภาค 5 2 2 2 2 3 2 4" xfId="2003" xr:uid="{00000000-0005-0000-0000-00003D050000}"/>
    <cellStyle name="เครื่องหมายจุลภาค 5 2 2 2 2 3 2 5" xfId="2561" xr:uid="{00000000-0005-0000-0000-00003E050000}"/>
    <cellStyle name="เครื่องหมายจุลภาค 5 2 2 2 2 3 2 5 2" xfId="3120" xr:uid="{00000000-0005-0000-0000-00003F050000}"/>
    <cellStyle name="เครื่องหมายจุลภาค 5 2 2 2 2 3 3" xfId="946" xr:uid="{00000000-0005-0000-0000-000040050000}"/>
    <cellStyle name="เครื่องหมายจุลภาค 5 2 2 2 2 3 3 2" xfId="1628" xr:uid="{00000000-0005-0000-0000-000041050000}"/>
    <cellStyle name="เครื่องหมายจุลภาค 5 2 2 2 2 3 3 2 2" xfId="3364" xr:uid="{00000000-0005-0000-0000-000042050000}"/>
    <cellStyle name="เครื่องหมายจุลภาค 5 2 2 2 2 3 3 2 2 2" xfId="3877" xr:uid="{00000000-0005-0000-0000-000043050000}"/>
    <cellStyle name="เครื่องหมายจุลภาค 5 2 2 2 2 3 3 3" xfId="2794" xr:uid="{00000000-0005-0000-0000-000044050000}"/>
    <cellStyle name="เครื่องหมายจุลภาค 5 2 2 2 2 3 4" xfId="1955" xr:uid="{00000000-0005-0000-0000-000045050000}"/>
    <cellStyle name="เครื่องหมายจุลภาค 5 2 2 2 2 3 5" xfId="2258" xr:uid="{00000000-0005-0000-0000-000046050000}"/>
    <cellStyle name="เครื่องหมายจุลภาค 5 2 2 2 2 3 5 2" xfId="3056" xr:uid="{00000000-0005-0000-0000-000047050000}"/>
    <cellStyle name="เครื่องหมายจุลภาค 5 2 2 2 2 4" xfId="834" xr:uid="{00000000-0005-0000-0000-000048050000}"/>
    <cellStyle name="เครื่องหมายจุลภาค 5 2 2 2 2 4 2" xfId="1089" xr:uid="{00000000-0005-0000-0000-000049050000}"/>
    <cellStyle name="เครื่องหมายจุลภาค 5 2 2 2 2 4 2 2" xfId="3285" xr:uid="{00000000-0005-0000-0000-00004A050000}"/>
    <cellStyle name="เครื่องหมายจุลภาค 5 2 2 2 2 4 2 2 2" xfId="3482" xr:uid="{00000000-0005-0000-0000-00004B050000}"/>
    <cellStyle name="เครื่องหมายจุลภาค 5 2 2 2 2 4 3" xfId="2382" xr:uid="{00000000-0005-0000-0000-00004C050000}"/>
    <cellStyle name="เครื่องหมายจุลภาค 5 2 2 2 2 5" xfId="1446" xr:uid="{00000000-0005-0000-0000-00004D050000}"/>
    <cellStyle name="เครื่องหมายจุลภาค 5 2 2 2 2 6" xfId="1781" xr:uid="{00000000-0005-0000-0000-00004E050000}"/>
    <cellStyle name="เครื่องหมายจุลภาค 5 2 2 2 2 7" xfId="2169" xr:uid="{00000000-0005-0000-0000-00004F050000}"/>
    <cellStyle name="เครื่องหมายจุลภาค 5 2 2 2 2 7 2" xfId="2853" xr:uid="{00000000-0005-0000-0000-000050050000}"/>
    <cellStyle name="เครื่องหมายจุลภาค 5 2 2 2 3" xfId="317" xr:uid="{00000000-0005-0000-0000-000051050000}"/>
    <cellStyle name="เครื่องหมายจุลภาค 5 2 2 2 4" xfId="367" xr:uid="{00000000-0005-0000-0000-000052050000}"/>
    <cellStyle name="เครื่องหมายจุลภาค 5 2 2 2 4 2" xfId="638" xr:uid="{00000000-0005-0000-0000-000053050000}"/>
    <cellStyle name="เครื่องหมายจุลภาค 5 2 2 2 4 2 2" xfId="693" xr:uid="{00000000-0005-0000-0000-000054050000}"/>
    <cellStyle name="เครื่องหมายจุลภาค 5 2 2 2 4 2 2 2" xfId="1322" xr:uid="{00000000-0005-0000-0000-000055050000}"/>
    <cellStyle name="เครื่องหมายจุลภาค 5 2 2 2 4 2 2 2 2" xfId="1366" xr:uid="{00000000-0005-0000-0000-000056050000}"/>
    <cellStyle name="เครื่องหมายจุลภาค 5 2 2 2 4 2 2 2 2 2" xfId="3699" xr:uid="{00000000-0005-0000-0000-000057050000}"/>
    <cellStyle name="เครื่องหมายจุลภาค 5 2 2 2 4 2 2 2 2 2 2" xfId="3743" xr:uid="{00000000-0005-0000-0000-000058050000}"/>
    <cellStyle name="เครื่องหมายจุลภาค 5 2 2 2 4 2 2 2 3" xfId="2645" xr:uid="{00000000-0005-0000-0000-000059050000}"/>
    <cellStyle name="เครื่องหมายจุลภาค 5 2 2 2 4 2 2 3" xfId="1712" xr:uid="{00000000-0005-0000-0000-00005A050000}"/>
    <cellStyle name="เครื่องหมายจุลภาค 5 2 2 2 4 2 2 4" xfId="2039" xr:uid="{00000000-0005-0000-0000-00005B050000}"/>
    <cellStyle name="เครื่องหมายจุลภาค 5 2 2 2 4 2 2 5" xfId="2601" xr:uid="{00000000-0005-0000-0000-00005C050000}"/>
    <cellStyle name="เครื่องหมายจุลภาค 5 2 2 2 4 2 2 5 2" xfId="3157" xr:uid="{00000000-0005-0000-0000-00005D050000}"/>
    <cellStyle name="เครื่องหมายจุลภาค 5 2 2 2 4 2 3" xfId="996" xr:uid="{00000000-0005-0000-0000-00005E050000}"/>
    <cellStyle name="เครื่องหมายจุลภาค 5 2 2 2 4 2 3 2" xfId="1668" xr:uid="{00000000-0005-0000-0000-00005F050000}"/>
    <cellStyle name="เครื่องหมายจุลภาค 5 2 2 2 4 2 3 2 2" xfId="3403" xr:uid="{00000000-0005-0000-0000-000060050000}"/>
    <cellStyle name="เครื่องหมายจุลภาค 5 2 2 2 4 2 3 2 2 2" xfId="3886" xr:uid="{00000000-0005-0000-0000-000061050000}"/>
    <cellStyle name="เครื่องหมายจุลภาค 5 2 2 2 4 2 3 3" xfId="2803" xr:uid="{00000000-0005-0000-0000-000062050000}"/>
    <cellStyle name="เครื่องหมายจุลภาค 5 2 2 2 4 2 4" xfId="1995" xr:uid="{00000000-0005-0000-0000-000063050000}"/>
    <cellStyle name="เครื่องหมายจุลภาค 5 2 2 2 4 2 5" xfId="2298" xr:uid="{00000000-0005-0000-0000-000064050000}"/>
    <cellStyle name="เครื่องหมายจุลภาค 5 2 2 2 4 2 5 2" xfId="3109" xr:uid="{00000000-0005-0000-0000-000065050000}"/>
    <cellStyle name="เครื่องหมายจุลภาค 5 2 2 2 4 3" xfId="914" xr:uid="{00000000-0005-0000-0000-000066050000}"/>
    <cellStyle name="เครื่องหมายจุลภาค 5 2 2 2 4 3 2" xfId="1145" xr:uid="{00000000-0005-0000-0000-000067050000}"/>
    <cellStyle name="เครื่องหมายจุลภาค 5 2 2 2 4 3 2 2" xfId="3337" xr:uid="{00000000-0005-0000-0000-000068050000}"/>
    <cellStyle name="เครื่องหมายจุลภาค 5 2 2 2 4 3 2 2 2" xfId="3530" xr:uid="{00000000-0005-0000-0000-000069050000}"/>
    <cellStyle name="เครื่องหมายจุลภาค 5 2 2 2 4 3 3" xfId="2432" xr:uid="{00000000-0005-0000-0000-00006A050000}"/>
    <cellStyle name="เครื่องหมายจุลภาค 5 2 2 2 4 4" xfId="1495" xr:uid="{00000000-0005-0000-0000-00006B050000}"/>
    <cellStyle name="เครื่องหมายจุลภาค 5 2 2 2 4 5" xfId="1826" xr:uid="{00000000-0005-0000-0000-00006C050000}"/>
    <cellStyle name="เครื่องหมายจุลภาค 5 2 2 2 4 6" xfId="2224" xr:uid="{00000000-0005-0000-0000-00006D050000}"/>
    <cellStyle name="เครื่องหมายจุลภาค 5 2 2 2 4 6 2" xfId="2911" xr:uid="{00000000-0005-0000-0000-00006E050000}"/>
    <cellStyle name="เครื่องหมายจุลภาค 5 2 2 2 5" xfId="475" xr:uid="{00000000-0005-0000-0000-00006F050000}"/>
    <cellStyle name="เครื่องหมายจุลภาค 5 2 2 2 5 2" xfId="471" xr:uid="{00000000-0005-0000-0000-000070050000}"/>
    <cellStyle name="เครื่องหมายจุลภาค 5 2 2 2 5 2 2" xfId="1213" xr:uid="{00000000-0005-0000-0000-000071050000}"/>
    <cellStyle name="เครื่องหมายจุลภาค 5 2 2 2 5 2 2 2" xfId="2986" xr:uid="{00000000-0005-0000-0000-000072050000}"/>
    <cellStyle name="เครื่องหมายจุลภาค 5 2 2 2 5 2 2 2 2" xfId="3595" xr:uid="{00000000-0005-0000-0000-000073050000}"/>
    <cellStyle name="เครื่องหมายจุลภาค 5 2 2 2 5 2 3" xfId="2497" xr:uid="{00000000-0005-0000-0000-000074050000}"/>
    <cellStyle name="เครื่องหมายจุลภาค 5 2 2 2 5 3" xfId="1562" xr:uid="{00000000-0005-0000-0000-000075050000}"/>
    <cellStyle name="เครื่องหมายจุลภาค 5 2 2 2 5 4" xfId="1891" xr:uid="{00000000-0005-0000-0000-000076050000}"/>
    <cellStyle name="เครื่องหมายจุลภาค 5 2 2 2 5 5" xfId="1233" xr:uid="{00000000-0005-0000-0000-000077050000}"/>
    <cellStyle name="เครื่องหมายจุลภาค 5 2 2 2 5 5 2" xfId="2987" xr:uid="{00000000-0005-0000-0000-000078050000}"/>
    <cellStyle name="เครื่องหมายจุลภาค 5 2 2 2 6" xfId="567" xr:uid="{00000000-0005-0000-0000-000079050000}"/>
    <cellStyle name="เครื่องหมายจุลภาค 5 2 2 2 6 2" xfId="816" xr:uid="{00000000-0005-0000-0000-00007A050000}"/>
    <cellStyle name="เครื่องหมายจุลภาค 5 2 2 2 6 2 2" xfId="3062" xr:uid="{00000000-0005-0000-0000-00007B050000}"/>
    <cellStyle name="เครื่องหมายจุลภาค 5 2 2 2 6 2 2 2" xfId="3269" xr:uid="{00000000-0005-0000-0000-00007C050000}"/>
    <cellStyle name="เครื่องหมายจุลภาค 5 2 2 2 6 3" xfId="2153" xr:uid="{00000000-0005-0000-0000-00007D050000}"/>
    <cellStyle name="เครื่องหมายจุลภาค 5 2 2 2 7" xfId="1431" xr:uid="{00000000-0005-0000-0000-00007E050000}"/>
    <cellStyle name="เครื่องหมายจุลภาค 5 2 2 2 8" xfId="851" xr:uid="{00000000-0005-0000-0000-00007F050000}"/>
    <cellStyle name="เครื่องหมายจุลภาค 5 2 2 2 8 2" xfId="2765" xr:uid="{00000000-0005-0000-0000-000080050000}"/>
    <cellStyle name="เครื่องหมายจุลภาค 5 2 2 3" xfId="281" xr:uid="{00000000-0005-0000-0000-000081050000}"/>
    <cellStyle name="เครื่องหมายจุลภาค 5 2 2 3 2" xfId="411" xr:uid="{00000000-0005-0000-0000-000082050000}"/>
    <cellStyle name="เครื่องหมายจุลภาค 5 2 2 3 2 2" xfId="493" xr:uid="{00000000-0005-0000-0000-000083050000}"/>
    <cellStyle name="เครื่องหมายจุลภาค 5 2 2 3 2 2 2" xfId="713" xr:uid="{00000000-0005-0000-0000-000084050000}"/>
    <cellStyle name="เครื่องหมายจุลภาค 5 2 2 3 2 2 2 2" xfId="753" xr:uid="{00000000-0005-0000-0000-000085050000}"/>
    <cellStyle name="เครื่องหมายจุลภาค 5 2 2 3 2 2 2 2 2" xfId="1386" xr:uid="{00000000-0005-0000-0000-000086050000}"/>
    <cellStyle name="เครื่องหมายจุลภาค 5 2 2 3 2 2 2 2 2 2" xfId="1426" xr:uid="{00000000-0005-0000-0000-000087050000}"/>
    <cellStyle name="เครื่องหมายจุลภาค 5 2 2 3 2 2 2 2 2 2 2" xfId="3763" xr:uid="{00000000-0005-0000-0000-000088050000}"/>
    <cellStyle name="เครื่องหมายจุลภาค 5 2 2 3 2 2 2 2 2 2 2 2" xfId="3803" xr:uid="{00000000-0005-0000-0000-000089050000}"/>
    <cellStyle name="เครื่องหมายจุลภาค 5 2 2 3 2 2 2 2 2 3" xfId="2705" xr:uid="{00000000-0005-0000-0000-00008A050000}"/>
    <cellStyle name="เครื่องหมายจุลภาค 5 2 2 3 2 2 2 2 3" xfId="1772" xr:uid="{00000000-0005-0000-0000-00008B050000}"/>
    <cellStyle name="เครื่องหมายจุลภาค 5 2 2 3 2 2 2 2 4" xfId="2099" xr:uid="{00000000-0005-0000-0000-00008C050000}"/>
    <cellStyle name="เครื่องหมายจุลภาค 5 2 2 3 2 2 2 2 5" xfId="2665" xr:uid="{00000000-0005-0000-0000-00008D050000}"/>
    <cellStyle name="เครื่องหมายจุลภาค 5 2 2 3 2 2 2 2 5 2" xfId="3217" xr:uid="{00000000-0005-0000-0000-00008E050000}"/>
    <cellStyle name="เครื่องหมายจุลภาค 5 2 2 3 2 2 2 3" xfId="1057" xr:uid="{00000000-0005-0000-0000-00008F050000}"/>
    <cellStyle name="เครื่องหมายจุลภาค 5 2 2 3 2 2 2 3 2" xfId="1732" xr:uid="{00000000-0005-0000-0000-000090050000}"/>
    <cellStyle name="เครื่องหมายจุลภาค 5 2 2 3 2 2 2 3 2 2" xfId="3463" xr:uid="{00000000-0005-0000-0000-000091050000}"/>
    <cellStyle name="เครื่องหมายจุลภาค 5 2 2 3 2 2 2 3 2 2 2" xfId="3906" xr:uid="{00000000-0005-0000-0000-000092050000}"/>
    <cellStyle name="เครื่องหมายจุลภาค 5 2 2 3 2 2 2 3 3" xfId="2823" xr:uid="{00000000-0005-0000-0000-000093050000}"/>
    <cellStyle name="เครื่องหมายจุลภาค 5 2 2 3 2 2 2 4" xfId="2059" xr:uid="{00000000-0005-0000-0000-000094050000}"/>
    <cellStyle name="เครื่องหมายจุลภาค 5 2 2 3 2 2 2 5" xfId="2358" xr:uid="{00000000-0005-0000-0000-000095050000}"/>
    <cellStyle name="เครื่องหมายจุลภาค 5 2 2 3 2 2 2 5 2" xfId="3177" xr:uid="{00000000-0005-0000-0000-000096050000}"/>
    <cellStyle name="เครื่องหมายจุลภาค 5 2 2 3 2 2 3" xfId="1017" xr:uid="{00000000-0005-0000-0000-000097050000}"/>
    <cellStyle name="เครื่องหมายจุลภาค 5 2 2 3 2 2 3 2" xfId="1229" xr:uid="{00000000-0005-0000-0000-000098050000}"/>
    <cellStyle name="เครื่องหมายจุลภาค 5 2 2 3 2 2 3 2 2" xfId="3423" xr:uid="{00000000-0005-0000-0000-000099050000}"/>
    <cellStyle name="เครื่องหมายจุลภาค 5 2 2 3 2 2 3 2 2 2" xfId="3611" xr:uid="{00000000-0005-0000-0000-00009A050000}"/>
    <cellStyle name="เครื่องหมายจุลภาค 5 2 2 3 2 2 3 3" xfId="2513" xr:uid="{00000000-0005-0000-0000-00009B050000}"/>
    <cellStyle name="เครื่องหมายจุลภาค 5 2 2 3 2 2 4" xfId="1578" xr:uid="{00000000-0005-0000-0000-00009C050000}"/>
    <cellStyle name="เครื่องหมายจุลภาค 5 2 2 3 2 2 5" xfId="1907" xr:uid="{00000000-0005-0000-0000-00009D050000}"/>
    <cellStyle name="เครื่องหมายจุลภาค 5 2 2 3 2 2 6" xfId="2318" xr:uid="{00000000-0005-0000-0000-00009E050000}"/>
    <cellStyle name="เครื่องหมายจุลภาค 5 2 2 3 2 2 6 2" xfId="3004" xr:uid="{00000000-0005-0000-0000-00009F050000}"/>
    <cellStyle name="เครื่องหมายจุลภาค 5 2 2 3 2 3" xfId="604" xr:uid="{00000000-0005-0000-0000-0000A0050000}"/>
    <cellStyle name="เครื่องหมายจุลภาค 5 2 2 3 2 3 2" xfId="1178" xr:uid="{00000000-0005-0000-0000-0000A1050000}"/>
    <cellStyle name="เครื่องหมายจุลภาค 5 2 2 3 2 3 2 2" xfId="1301" xr:uid="{00000000-0005-0000-0000-0000A2050000}"/>
    <cellStyle name="เครื่องหมายจุลภาค 5 2 2 3 2 3 2 2 2" xfId="3560" xr:uid="{00000000-0005-0000-0000-0000A3050000}"/>
    <cellStyle name="เครื่องหมายจุลภาค 5 2 2 3 2 3 2 2 2 2" xfId="3678" xr:uid="{00000000-0005-0000-0000-0000A4050000}"/>
    <cellStyle name="เครื่องหมายจุลภาค 5 2 2 3 2 3 2 3" xfId="2580" xr:uid="{00000000-0005-0000-0000-0000A5050000}"/>
    <cellStyle name="เครื่องหมายจุลภาค 5 2 2 3 2 3 3" xfId="1647" xr:uid="{00000000-0005-0000-0000-0000A6050000}"/>
    <cellStyle name="เครื่องหมายจุลภาค 5 2 2 3 2 3 4" xfId="1974" xr:uid="{00000000-0005-0000-0000-0000A7050000}"/>
    <cellStyle name="เครื่องหมายจุลภาค 5 2 2 3 2 3 5" xfId="2462" xr:uid="{00000000-0005-0000-0000-0000A8050000}"/>
    <cellStyle name="เครื่องหมายจุลภาค 5 2 2 3 2 3 5 2" xfId="3083" xr:uid="{00000000-0005-0000-0000-0000A9050000}"/>
    <cellStyle name="เครื่องหมายจุลภาค 5 2 2 3 2 4" xfId="870" xr:uid="{00000000-0005-0000-0000-0000AA050000}"/>
    <cellStyle name="เครื่องหมายจุลภาค 5 2 2 3 2 4 2" xfId="1525" xr:uid="{00000000-0005-0000-0000-0000AB050000}"/>
    <cellStyle name="เครื่องหมายจุลภาค 5 2 2 3 2 4 2 2" xfId="3304" xr:uid="{00000000-0005-0000-0000-0000AC050000}"/>
    <cellStyle name="เครื่องหมายจุลภาค 5 2 2 3 2 4 2 2 2" xfId="3832" xr:uid="{00000000-0005-0000-0000-0000AD050000}"/>
    <cellStyle name="เครื่องหมายจุลภาค 5 2 2 3 2 4 3" xfId="2747" xr:uid="{00000000-0005-0000-0000-0000AE050000}"/>
    <cellStyle name="เครื่องหมายจุลภาค 5 2 2 3 2 5" xfId="1856" xr:uid="{00000000-0005-0000-0000-0000AF050000}"/>
    <cellStyle name="เครื่องหมายจุลภาค 5 2 2 3 2 6" xfId="2188" xr:uid="{00000000-0005-0000-0000-0000B0050000}"/>
    <cellStyle name="เครื่องหมายจุลภาค 5 2 2 3 2 6 2" xfId="2944" xr:uid="{00000000-0005-0000-0000-0000B1050000}"/>
    <cellStyle name="เครื่องหมายจุลภาค 5 2 2 3 3" xfId="526" xr:uid="{00000000-0005-0000-0000-0000B2050000}"/>
    <cellStyle name="เครื่องหมายจุลภาค 5 2 2 3 3 2" xfId="667" xr:uid="{00000000-0005-0000-0000-0000B3050000}"/>
    <cellStyle name="เครื่องหมายจุลภาค 5 2 2 3 3 2 2" xfId="1255" xr:uid="{00000000-0005-0000-0000-0000B4050000}"/>
    <cellStyle name="เครื่องหมายจุลภาค 5 2 2 3 3 2 2 2" xfId="1343" xr:uid="{00000000-0005-0000-0000-0000B5050000}"/>
    <cellStyle name="เครื่องหมายจุลภาค 5 2 2 3 3 2 2 2 2" xfId="3632" xr:uid="{00000000-0005-0000-0000-0000B6050000}"/>
    <cellStyle name="เครื่องหมายจุลภาค 5 2 2 3 3 2 2 2 2 2" xfId="3720" xr:uid="{00000000-0005-0000-0000-0000B7050000}"/>
    <cellStyle name="เครื่องหมายจุลภาค 5 2 2 3 3 2 2 3" xfId="2622" xr:uid="{00000000-0005-0000-0000-0000B8050000}"/>
    <cellStyle name="เครื่องหมายจุลภาค 5 2 2 3 3 2 3" xfId="1689" xr:uid="{00000000-0005-0000-0000-0000B9050000}"/>
    <cellStyle name="เครื่องหมายจุลภาค 5 2 2 3 3 2 4" xfId="2016" xr:uid="{00000000-0005-0000-0000-0000BA050000}"/>
    <cellStyle name="เครื่องหมายจุลภาค 5 2 2 3 3 2 5" xfId="2534" xr:uid="{00000000-0005-0000-0000-0000BB050000}"/>
    <cellStyle name="เครื่องหมายจุลภาค 5 2 2 3 3 2 5 2" xfId="3133" xr:uid="{00000000-0005-0000-0000-0000BC050000}"/>
    <cellStyle name="เครื่องหมายจุลภาค 5 2 2 3 3 3" xfId="960" xr:uid="{00000000-0005-0000-0000-0000BD050000}"/>
    <cellStyle name="เครื่องหมายจุลภาค 5 2 2 3 3 3 2" xfId="1601" xr:uid="{00000000-0005-0000-0000-0000BE050000}"/>
    <cellStyle name="เครื่องหมายจุลภาค 5 2 2 3 3 3 2 2" xfId="3377" xr:uid="{00000000-0005-0000-0000-0000BF050000}"/>
    <cellStyle name="เครื่องหมายจุลภาค 5 2 2 3 3 3 2 2 2" xfId="3862" xr:uid="{00000000-0005-0000-0000-0000C0050000}"/>
    <cellStyle name="เครื่องหมายจุลภาค 5 2 2 3 3 3 3" xfId="2779" xr:uid="{00000000-0005-0000-0000-0000C1050000}"/>
    <cellStyle name="เครื่องหมายจุลภาค 5 2 2 3 3 4" xfId="1928" xr:uid="{00000000-0005-0000-0000-0000C2050000}"/>
    <cellStyle name="เครื่องหมายจุลภาค 5 2 2 3 3 5" xfId="2271" xr:uid="{00000000-0005-0000-0000-0000C3050000}"/>
    <cellStyle name="เครื่องหมายจุลภาค 5 2 2 3 3 5 2" xfId="3027" xr:uid="{00000000-0005-0000-0000-0000C4050000}"/>
    <cellStyle name="เครื่องหมายจุลภาค 5 2 2 3 4" xfId="788" xr:uid="{00000000-0005-0000-0000-0000C5050000}"/>
    <cellStyle name="เครื่องหมายจุลภาค 5 2 2 3 4 2" xfId="1103" xr:uid="{00000000-0005-0000-0000-0000C6050000}"/>
    <cellStyle name="เครื่องหมายจุลภาค 5 2 2 3 4 2 2" xfId="3246" xr:uid="{00000000-0005-0000-0000-0000C7050000}"/>
    <cellStyle name="เครื่องหมายจุลภาค 5 2 2 3 4 2 2 2" xfId="3495" xr:uid="{00000000-0005-0000-0000-0000C8050000}"/>
    <cellStyle name="เครื่องหมายจุลภาค 5 2 2 3 4 3" xfId="2395" xr:uid="{00000000-0005-0000-0000-0000C9050000}"/>
    <cellStyle name="เครื่องหมายจุลภาค 5 2 2 3 5" xfId="1459" xr:uid="{00000000-0005-0000-0000-0000CA050000}"/>
    <cellStyle name="เครื่องหมายจุลภาค 5 2 2 3 6" xfId="1794" xr:uid="{00000000-0005-0000-0000-0000CB050000}"/>
    <cellStyle name="เครื่องหมายจุลภาค 5 2 2 3 7" xfId="2130" xr:uid="{00000000-0005-0000-0000-0000CC050000}"/>
    <cellStyle name="เครื่องหมายจุลภาค 5 2 2 3 7 2" xfId="2866" xr:uid="{00000000-0005-0000-0000-0000CD050000}"/>
    <cellStyle name="เครื่องหมายจุลภาค 5 2 2 4" xfId="296" xr:uid="{00000000-0005-0000-0000-0000CE050000}"/>
    <cellStyle name="เครื่องหมายจุลภาค 5 2 2 4 2" xfId="380" xr:uid="{00000000-0005-0000-0000-0000CF050000}"/>
    <cellStyle name="เครื่องหมายจุลภาค 5 2 2 4 2 2" xfId="673" xr:uid="{00000000-0005-0000-0000-0000D0050000}"/>
    <cellStyle name="เครื่องหมายจุลภาค 5 2 2 4 2 2 2" xfId="1155" xr:uid="{00000000-0005-0000-0000-0000D1050000}"/>
    <cellStyle name="เครื่องหมายจุลภาค 5 2 2 4 2 2 2 2" xfId="1347" xr:uid="{00000000-0005-0000-0000-0000D2050000}"/>
    <cellStyle name="เครื่องหมายจุลภาค 5 2 2 4 2 2 2 2 2" xfId="3538" xr:uid="{00000000-0005-0000-0000-0000D3050000}"/>
    <cellStyle name="เครื่องหมายจุลภาค 5 2 2 4 2 2 2 2 2 2" xfId="3724" xr:uid="{00000000-0005-0000-0000-0000D4050000}"/>
    <cellStyle name="เครื่องหมายจุลภาค 5 2 2 4 2 2 2 3" xfId="2626" xr:uid="{00000000-0005-0000-0000-0000D5050000}"/>
    <cellStyle name="เครื่องหมายจุลภาค 5 2 2 4 2 2 3" xfId="1693" xr:uid="{00000000-0005-0000-0000-0000D6050000}"/>
    <cellStyle name="เครื่องหมายจุลภาค 5 2 2 4 2 2 4" xfId="2020" xr:uid="{00000000-0005-0000-0000-0000D7050000}"/>
    <cellStyle name="เครื่องหมายจุลภาค 5 2 2 4 2 2 5" xfId="2440" xr:uid="{00000000-0005-0000-0000-0000D8050000}"/>
    <cellStyle name="เครื่องหมายจุลภาค 5 2 2 4 2 2 5 2" xfId="3137" xr:uid="{00000000-0005-0000-0000-0000D9050000}"/>
    <cellStyle name="เครื่องหมายจุลภาค 5 2 2 4 2 3" xfId="967" xr:uid="{00000000-0005-0000-0000-0000DA050000}"/>
    <cellStyle name="เครื่องหมายจุลภาค 5 2 2 4 2 3 2" xfId="1503" xr:uid="{00000000-0005-0000-0000-0000DB050000}"/>
    <cellStyle name="เครื่องหมายจุลภาค 5 2 2 4 2 3 2 2" xfId="3381" xr:uid="{00000000-0005-0000-0000-0000DC050000}"/>
    <cellStyle name="เครื่องหมายจุลภาค 5 2 2 4 2 3 2 2 2" xfId="3819" xr:uid="{00000000-0005-0000-0000-0000DD050000}"/>
    <cellStyle name="เครื่องหมายจุลภาค 5 2 2 4 2 3 3" xfId="2733" xr:uid="{00000000-0005-0000-0000-0000DE050000}"/>
    <cellStyle name="เครื่องหมายจุลภาค 5 2 2 4 2 4" xfId="1834" xr:uid="{00000000-0005-0000-0000-0000DF050000}"/>
    <cellStyle name="เครื่องหมายจุลภาค 5 2 2 4 2 5" xfId="2275" xr:uid="{00000000-0005-0000-0000-0000E0050000}"/>
    <cellStyle name="เครื่องหมายจุลภาค 5 2 2 4 2 5 2" xfId="2920" xr:uid="{00000000-0005-0000-0000-0000E1050000}"/>
    <cellStyle name="เครื่องหมายจุลภาค 5 2 2 4 3" xfId="434" xr:uid="{00000000-0005-0000-0000-0000E2050000}"/>
    <cellStyle name="เครื่องหมายจุลภาค 5 2 2 4 3 2" xfId="1112" xr:uid="{00000000-0005-0000-0000-0000E3050000}"/>
    <cellStyle name="เครื่องหมายจุลภาค 5 2 2 4 3 2 2" xfId="2965" xr:uid="{00000000-0005-0000-0000-0000E4050000}"/>
    <cellStyle name="เครื่องหมายจุลภาค 5 2 2 4 3 2 2 2" xfId="3502" xr:uid="{00000000-0005-0000-0000-0000E5050000}"/>
    <cellStyle name="เครื่องหมายจุลภาค 5 2 2 4 3 3" xfId="2403" xr:uid="{00000000-0005-0000-0000-0000E6050000}"/>
    <cellStyle name="เครื่องหมายจุลภาค 5 2 2 4 4" xfId="1465" xr:uid="{00000000-0005-0000-0000-0000E7050000}"/>
    <cellStyle name="เครื่องหมายจุลภาค 5 2 2 4 5" xfId="1800" xr:uid="{00000000-0005-0000-0000-0000E8050000}"/>
    <cellStyle name="เครื่องหมายจุลภาค 5 2 2 4 6" xfId="879" xr:uid="{00000000-0005-0000-0000-0000E9050000}"/>
    <cellStyle name="เครื่องหมายจุลภาค 5 2 2 4 6 2" xfId="2874" xr:uid="{00000000-0005-0000-0000-0000EA050000}"/>
    <cellStyle name="เครื่องหมายจุลภาค 5 2 2 5" xfId="501" xr:uid="{00000000-0005-0000-0000-0000EB050000}"/>
    <cellStyle name="เครื่องหมายจุลภาค 5 2 2 5 2" xfId="937" xr:uid="{00000000-0005-0000-0000-0000EC050000}"/>
    <cellStyle name="เครื่องหมายจุลภาค 5 2 2 5 2 2" xfId="1234" xr:uid="{00000000-0005-0000-0000-0000ED050000}"/>
    <cellStyle name="เครื่องหมายจุลภาค 5 2 2 5 2 2 2" xfId="3357" xr:uid="{00000000-0005-0000-0000-0000EE050000}"/>
    <cellStyle name="เครื่องหมายจุลภาค 5 2 2 5 2 2 2 2" xfId="3614" xr:uid="{00000000-0005-0000-0000-0000EF050000}"/>
    <cellStyle name="เครื่องหมายจุลภาค 5 2 2 5 2 3" xfId="2516" xr:uid="{00000000-0005-0000-0000-0000F0050000}"/>
    <cellStyle name="เครื่องหมายจุลภาค 5 2 2 5 3" xfId="1581" xr:uid="{00000000-0005-0000-0000-0000F1050000}"/>
    <cellStyle name="เครื่องหมายจุลภาค 5 2 2 5 4" xfId="1910" xr:uid="{00000000-0005-0000-0000-0000F2050000}"/>
    <cellStyle name="เครื่องหมายจุลภาค 5 2 2 5 5" xfId="2251" xr:uid="{00000000-0005-0000-0000-0000F3050000}"/>
    <cellStyle name="เครื่องหมายจุลภาค 5 2 2 5 5 2" xfId="3009" xr:uid="{00000000-0005-0000-0000-0000F4050000}"/>
    <cellStyle name="เครื่องหมายจุลภาค 5 2 2 6" xfId="449" xr:uid="{00000000-0005-0000-0000-0000F5050000}"/>
    <cellStyle name="เครื่องหมายจุลภาค 5 2 2 6 2" xfId="934" xr:uid="{00000000-0005-0000-0000-0000F6050000}"/>
    <cellStyle name="เครื่องหมายจุลภาค 5 2 2 6 2 2" xfId="2976" xr:uid="{00000000-0005-0000-0000-0000F7050000}"/>
    <cellStyle name="เครื่องหมายจุลภาค 5 2 2 6 2 2 2" xfId="3354" xr:uid="{00000000-0005-0000-0000-0000F8050000}"/>
    <cellStyle name="เครื่องหมายจุลภาค 5 2 2 6 3" xfId="2247" xr:uid="{00000000-0005-0000-0000-0000F9050000}"/>
    <cellStyle name="เครื่องหมายจุลภาค 5 2 2 7" xfId="948" xr:uid="{00000000-0005-0000-0000-0000FA050000}"/>
    <cellStyle name="เครื่องหมายจุลภาค 5 2 2 8" xfId="304" xr:uid="{00000000-0005-0000-0000-0000FB050000}"/>
    <cellStyle name="เครื่องหมายจุลภาค 5 2 2 8 2" xfId="2716" xr:uid="{00000000-0005-0000-0000-0000FC050000}"/>
    <cellStyle name="เครื่องหมายจุลภาค 5 2 3" xfId="160" xr:uid="{00000000-0005-0000-0000-0000FD050000}"/>
    <cellStyle name="เครื่องหมายจุลภาค 5 2 3 2" xfId="402" xr:uid="{00000000-0005-0000-0000-0000FE050000}"/>
    <cellStyle name="เครื่องหมายจุลภาค 5 2 3 2 2" xfId="425" xr:uid="{00000000-0005-0000-0000-0000FF050000}"/>
    <cellStyle name="เครื่องหมายจุลภาค 5 2 3 2 2 2" xfId="704" xr:uid="{00000000-0005-0000-0000-000000060000}"/>
    <cellStyle name="เครื่องหมายจุลภาค 5 2 3 2 2 2 2" xfId="725" xr:uid="{00000000-0005-0000-0000-000001060000}"/>
    <cellStyle name="เครื่องหมายจุลภาค 5 2 3 2 2 2 2 2" xfId="1377" xr:uid="{00000000-0005-0000-0000-000002060000}"/>
    <cellStyle name="เครื่องหมายจุลภาค 5 2 3 2 2 2 2 2 2" xfId="1398" xr:uid="{00000000-0005-0000-0000-000003060000}"/>
    <cellStyle name="เครื่องหมายจุลภาค 5 2 3 2 2 2 2 2 2 2" xfId="3754" xr:uid="{00000000-0005-0000-0000-000004060000}"/>
    <cellStyle name="เครื่องหมายจุลภาค 5 2 3 2 2 2 2 2 2 2 2" xfId="3775" xr:uid="{00000000-0005-0000-0000-000005060000}"/>
    <cellStyle name="เครื่องหมายจุลภาค 5 2 3 2 2 2 2 2 3" xfId="2677" xr:uid="{00000000-0005-0000-0000-000006060000}"/>
    <cellStyle name="เครื่องหมายจุลภาค 5 2 3 2 2 2 2 3" xfId="1744" xr:uid="{00000000-0005-0000-0000-000007060000}"/>
    <cellStyle name="เครื่องหมายจุลภาค 5 2 3 2 2 2 2 4" xfId="2071" xr:uid="{00000000-0005-0000-0000-000008060000}"/>
    <cellStyle name="เครื่องหมายจุลภาค 5 2 3 2 2 2 2 5" xfId="2656" xr:uid="{00000000-0005-0000-0000-000009060000}"/>
    <cellStyle name="เครื่องหมายจุลภาค 5 2 3 2 2 2 2 5 2" xfId="3189" xr:uid="{00000000-0005-0000-0000-00000A060000}"/>
    <cellStyle name="เครื่องหมายจุลภาค 5 2 3 2 2 2 3" xfId="1029" xr:uid="{00000000-0005-0000-0000-00000B060000}"/>
    <cellStyle name="เครื่องหมายจุลภาค 5 2 3 2 2 2 3 2" xfId="1723" xr:uid="{00000000-0005-0000-0000-00000C060000}"/>
    <cellStyle name="เครื่องหมายจุลภาค 5 2 3 2 2 2 3 2 2" xfId="3435" xr:uid="{00000000-0005-0000-0000-00000D060000}"/>
    <cellStyle name="เครื่องหมายจุลภาค 5 2 3 2 2 2 3 2 2 2" xfId="3897" xr:uid="{00000000-0005-0000-0000-00000E060000}"/>
    <cellStyle name="เครื่องหมายจุลภาค 5 2 3 2 2 2 3 3" xfId="2814" xr:uid="{00000000-0005-0000-0000-00000F060000}"/>
    <cellStyle name="เครื่องหมายจุลภาค 5 2 3 2 2 2 4" xfId="2050" xr:uid="{00000000-0005-0000-0000-000010060000}"/>
    <cellStyle name="เครื่องหมายจุลภาค 5 2 3 2 2 2 5" xfId="2330" xr:uid="{00000000-0005-0000-0000-000011060000}"/>
    <cellStyle name="เครื่องหมายจุลภาค 5 2 3 2 2 2 5 2" xfId="3168" xr:uid="{00000000-0005-0000-0000-000012060000}"/>
    <cellStyle name="เครื่องหมายจุลภาค 5 2 3 2 2 3" xfId="1008" xr:uid="{00000000-0005-0000-0000-000013060000}"/>
    <cellStyle name="เครื่องหมายจุลภาค 5 2 3 2 2 3 2" xfId="1191" xr:uid="{00000000-0005-0000-0000-000014060000}"/>
    <cellStyle name="เครื่องหมายจุลภาค 5 2 3 2 2 3 2 2" xfId="3414" xr:uid="{00000000-0005-0000-0000-000015060000}"/>
    <cellStyle name="เครื่องหมายจุลภาค 5 2 3 2 2 3 2 2 2" xfId="3573" xr:uid="{00000000-0005-0000-0000-000016060000}"/>
    <cellStyle name="เครื่องหมายจุลภาค 5 2 3 2 2 3 3" xfId="2475" xr:uid="{00000000-0005-0000-0000-000017060000}"/>
    <cellStyle name="เครื่องหมายจุลภาค 5 2 3 2 2 4" xfId="1538" xr:uid="{00000000-0005-0000-0000-000018060000}"/>
    <cellStyle name="เครื่องหมายจุลภาค 5 2 3 2 2 5" xfId="1869" xr:uid="{00000000-0005-0000-0000-000019060000}"/>
    <cellStyle name="เครื่องหมายจุลภาค 5 2 3 2 2 6" xfId="2309" xr:uid="{00000000-0005-0000-0000-00001A060000}"/>
    <cellStyle name="เครื่องหมายจุลภาค 5 2 3 2 2 6 2" xfId="2957" xr:uid="{00000000-0005-0000-0000-00001B060000}"/>
    <cellStyle name="เครื่องหมายจุลภาค 5 2 3 2 3" xfId="546" xr:uid="{00000000-0005-0000-0000-00001C060000}"/>
    <cellStyle name="เครื่องหมายจุลภาค 5 2 3 2 3 2" xfId="1169" xr:uid="{00000000-0005-0000-0000-00001D060000}"/>
    <cellStyle name="เครื่องหมายจุลภาค 5 2 3 2 3 2 2" xfId="1273" xr:uid="{00000000-0005-0000-0000-00001E060000}"/>
    <cellStyle name="เครื่องหมายจุลภาค 5 2 3 2 3 2 2 2" xfId="3551" xr:uid="{00000000-0005-0000-0000-00001F060000}"/>
    <cellStyle name="เครื่องหมายจุลภาค 5 2 3 2 3 2 2 2 2" xfId="3650" xr:uid="{00000000-0005-0000-0000-000020060000}"/>
    <cellStyle name="เครื่องหมายจุลภาค 5 2 3 2 3 2 3" xfId="2552" xr:uid="{00000000-0005-0000-0000-000021060000}"/>
    <cellStyle name="เครื่องหมายจุลภาค 5 2 3 2 3 3" xfId="1619" xr:uid="{00000000-0005-0000-0000-000022060000}"/>
    <cellStyle name="เครื่องหมายจุลภาค 5 2 3 2 3 4" xfId="1946" xr:uid="{00000000-0005-0000-0000-000023060000}"/>
    <cellStyle name="เครื่องหมายจุลภาค 5 2 3 2 3 5" xfId="2453" xr:uid="{00000000-0005-0000-0000-000024060000}"/>
    <cellStyle name="เครื่องหมายจุลภาค 5 2 3 2 3 5 2" xfId="3046" xr:uid="{00000000-0005-0000-0000-000025060000}"/>
    <cellStyle name="เครื่องหมายจุลภาค 5 2 3 2 4" xfId="823" xr:uid="{00000000-0005-0000-0000-000026060000}"/>
    <cellStyle name="เครื่องหมายจุลภาค 5 2 3 2 4 2" xfId="1516" xr:uid="{00000000-0005-0000-0000-000027060000}"/>
    <cellStyle name="เครื่องหมายจุลภาค 5 2 3 2 4 2 2" xfId="3276" xr:uid="{00000000-0005-0000-0000-000028060000}"/>
    <cellStyle name="เครื่องหมายจุลภาค 5 2 3 2 4 2 2 2" xfId="3823" xr:uid="{00000000-0005-0000-0000-000029060000}"/>
    <cellStyle name="เครื่องหมายจุลภาค 5 2 3 2 4 3" xfId="2738" xr:uid="{00000000-0005-0000-0000-00002A060000}"/>
    <cellStyle name="เครื่องหมายจุลภาค 5 2 3 2 5" xfId="1847" xr:uid="{00000000-0005-0000-0000-00002B060000}"/>
    <cellStyle name="เครื่องหมายจุลภาค 5 2 3 2 6" xfId="2160" xr:uid="{00000000-0005-0000-0000-00002C060000}"/>
    <cellStyle name="เครื่องหมายจุลภาค 5 2 3 2 6 2" xfId="2935" xr:uid="{00000000-0005-0000-0000-00002D060000}"/>
    <cellStyle name="เครื่องหมายจุลภาค 5 2 3 3" xfId="230" xr:uid="{00000000-0005-0000-0000-00002E060000}"/>
    <cellStyle name="เครื่องหมายจุลภาค 5 2 3 3 2" xfId="626" xr:uid="{00000000-0005-0000-0000-00002F060000}"/>
    <cellStyle name="เครื่องหมายจุลภาค 5 2 3 3 2 2" xfId="1071" xr:uid="{00000000-0005-0000-0000-000030060000}"/>
    <cellStyle name="เครื่องหมายจุลภาค 5 2 3 3 2 2 2" xfId="1311" xr:uid="{00000000-0005-0000-0000-000031060000}"/>
    <cellStyle name="เครื่องหมายจุลภาค 5 2 3 3 2 2 2 2" xfId="3471" xr:uid="{00000000-0005-0000-0000-000032060000}"/>
    <cellStyle name="เครื่องหมายจุลภาค 5 2 3 3 2 2 2 2 2" xfId="3688" xr:uid="{00000000-0005-0000-0000-000033060000}"/>
    <cellStyle name="เครื่องหมายจุลภาค 5 2 3 3 2 2 3" xfId="2590" xr:uid="{00000000-0005-0000-0000-000034060000}"/>
    <cellStyle name="เครื่องหมายจุลภาค 5 2 3 3 2 3" xfId="1657" xr:uid="{00000000-0005-0000-0000-000035060000}"/>
    <cellStyle name="เครื่องหมายจุลภาค 5 2 3 3 2 4" xfId="1984" xr:uid="{00000000-0005-0000-0000-000036060000}"/>
    <cellStyle name="เครื่องหมายจุลภาค 5 2 3 3 2 5" xfId="2369" xr:uid="{00000000-0005-0000-0000-000037060000}"/>
    <cellStyle name="เครื่องหมายจุลภาค 5 2 3 3 2 5 2" xfId="3098" xr:uid="{00000000-0005-0000-0000-000038060000}"/>
    <cellStyle name="เครื่องหมายจุลภาค 5 2 3 3 3" xfId="899" xr:uid="{00000000-0005-0000-0000-000039060000}"/>
    <cellStyle name="เครื่องหมายจุลภาค 5 2 3 3 3 2" xfId="812" xr:uid="{00000000-0005-0000-0000-00003A060000}"/>
    <cellStyle name="เครื่องหมายจุลภาค 5 2 3 3 3 2 2" xfId="3322" xr:uid="{00000000-0005-0000-0000-00003B060000}"/>
    <cellStyle name="เครื่องหมายจุลภาค 5 2 3 3 3 2 2 2" xfId="3267" xr:uid="{00000000-0005-0000-0000-00003C060000}"/>
    <cellStyle name="เครื่องหมายจุลภาค 5 2 3 3 3 3" xfId="2151" xr:uid="{00000000-0005-0000-0000-00003D060000}"/>
    <cellStyle name="เครื่องหมายจุลภาค 5 2 3 3 4" xfId="1091" xr:uid="{00000000-0005-0000-0000-00003E060000}"/>
    <cellStyle name="เครื่องหมายจุลภาค 5 2 3 3 5" xfId="2209" xr:uid="{00000000-0005-0000-0000-00003F060000}"/>
    <cellStyle name="เครื่องหมายจุลภาค 5 2 3 3 5 2" xfId="2839" xr:uid="{00000000-0005-0000-0000-000040060000}"/>
    <cellStyle name="เครื่องหมายจุลภาค 5 2 3 4" xfId="371" xr:uid="{00000000-0005-0000-0000-000041060000}"/>
    <cellStyle name="เครื่องหมายจุลภาค 5 2 3 4 2" xfId="782" xr:uid="{00000000-0005-0000-0000-000042060000}"/>
    <cellStyle name="เครื่องหมายจุลภาค 5 2 3 4 2 2" xfId="2914" xr:uid="{00000000-0005-0000-0000-000043060000}"/>
    <cellStyle name="เครื่องหมายจุลภาค 5 2 3 4 2 2 2" xfId="3240" xr:uid="{00000000-0005-0000-0000-000044060000}"/>
    <cellStyle name="เครื่องหมายจุลภาค 5 2 3 4 3" xfId="2123" xr:uid="{00000000-0005-0000-0000-000045060000}"/>
    <cellStyle name="เครื่องหมายจุลภาค 5 2 3 5" xfId="1107" xr:uid="{00000000-0005-0000-0000-000046060000}"/>
    <cellStyle name="เครื่องหมายจุลภาค 5 2 3 6" xfId="885" xr:uid="{00000000-0005-0000-0000-000047060000}"/>
    <cellStyle name="เครื่องหมายจุลภาค 5 2 3 7" xfId="831" xr:uid="{00000000-0005-0000-0000-000048060000}"/>
    <cellStyle name="เครื่องหมายจุลภาค 5 2 3 7 2" xfId="2377" xr:uid="{00000000-0005-0000-0000-000049060000}"/>
    <cellStyle name="เครื่องหมายจุลภาค 5 2 4" xfId="232" xr:uid="{00000000-0005-0000-0000-00004A060000}"/>
    <cellStyle name="เครื่องหมายจุลภาค 5 2 5" xfId="337" xr:uid="{00000000-0005-0000-0000-00004B060000}"/>
    <cellStyle name="เครื่องหมายจุลภาค 5 2 5 2" xfId="513" xr:uid="{00000000-0005-0000-0000-00004C060000}"/>
    <cellStyle name="เครื่องหมายจุลภาค 5 2 5 2 2" xfId="686" xr:uid="{00000000-0005-0000-0000-00004D060000}"/>
    <cellStyle name="เครื่องหมายจุลภาค 5 2 5 2 2 2" xfId="1242" xr:uid="{00000000-0005-0000-0000-00004E060000}"/>
    <cellStyle name="เครื่องหมายจุลภาค 5 2 5 2 2 2 2" xfId="1359" xr:uid="{00000000-0005-0000-0000-00004F060000}"/>
    <cellStyle name="เครื่องหมายจุลภาค 5 2 5 2 2 2 2 2" xfId="3619" xr:uid="{00000000-0005-0000-0000-000050060000}"/>
    <cellStyle name="เครื่องหมายจุลภาค 5 2 5 2 2 2 2 2 2" xfId="3736" xr:uid="{00000000-0005-0000-0000-000051060000}"/>
    <cellStyle name="เครื่องหมายจุลภาค 5 2 5 2 2 2 3" xfId="2638" xr:uid="{00000000-0005-0000-0000-000052060000}"/>
    <cellStyle name="เครื่องหมายจุลภาค 5 2 5 2 2 3" xfId="1705" xr:uid="{00000000-0005-0000-0000-000053060000}"/>
    <cellStyle name="เครื่องหมายจุลภาค 5 2 5 2 2 4" xfId="2032" xr:uid="{00000000-0005-0000-0000-000054060000}"/>
    <cellStyle name="เครื่องหมายจุลภาค 5 2 5 2 2 5" xfId="2521" xr:uid="{00000000-0005-0000-0000-000055060000}"/>
    <cellStyle name="เครื่องหมายจุลภาค 5 2 5 2 2 5 2" xfId="3150" xr:uid="{00000000-0005-0000-0000-000056060000}"/>
    <cellStyle name="เครื่องหมายจุลภาค 5 2 5 2 3" xfId="989" xr:uid="{00000000-0005-0000-0000-000057060000}"/>
    <cellStyle name="เครื่องหมายจุลภาค 5 2 5 2 3 2" xfId="1588" xr:uid="{00000000-0005-0000-0000-000058060000}"/>
    <cellStyle name="เครื่องหมายจุลภาค 5 2 5 2 3 2 2" xfId="3396" xr:uid="{00000000-0005-0000-0000-000059060000}"/>
    <cellStyle name="เครื่องหมายจุลภาค 5 2 5 2 3 2 2 2" xfId="3849" xr:uid="{00000000-0005-0000-0000-00005A060000}"/>
    <cellStyle name="เครื่องหมายจุลภาค 5 2 5 2 3 3" xfId="2766" xr:uid="{00000000-0005-0000-0000-00005B060000}"/>
    <cellStyle name="เครื่องหมายจุลภาค 5 2 5 2 4" xfId="1915" xr:uid="{00000000-0005-0000-0000-00005C060000}"/>
    <cellStyle name="เครื่องหมายจุลภาค 5 2 5 2 5" xfId="2291" xr:uid="{00000000-0005-0000-0000-00005D060000}"/>
    <cellStyle name="เครื่องหมายจุลภาค 5 2 5 2 5 2" xfId="3014" xr:uid="{00000000-0005-0000-0000-00005E060000}"/>
    <cellStyle name="เครื่องหมายจุลภาค 5 2 5 3" xfId="462" xr:uid="{00000000-0005-0000-0000-00005F060000}"/>
    <cellStyle name="เครื่องหมายจุลภาค 5 2 5 3 2" xfId="1132" xr:uid="{00000000-0005-0000-0000-000060060000}"/>
    <cellStyle name="เครื่องหมายจุลภาค 5 2 5 3 2 2" xfId="2982" xr:uid="{00000000-0005-0000-0000-000061060000}"/>
    <cellStyle name="เครื่องหมายจุลภาค 5 2 5 3 2 2 2" xfId="3518" xr:uid="{00000000-0005-0000-0000-000062060000}"/>
    <cellStyle name="เครื่องหมายจุลภาค 5 2 5 3 3" xfId="2420" xr:uid="{00000000-0005-0000-0000-000063060000}"/>
    <cellStyle name="เครื่องหมายจุลภาค 5 2 5 4" xfId="1481" xr:uid="{00000000-0005-0000-0000-000064060000}"/>
    <cellStyle name="เครื่องหมายจุลภาค 5 2 5 5" xfId="1815" xr:uid="{00000000-0005-0000-0000-000065060000}"/>
    <cellStyle name="เครื่องหมายจุลภาค 5 2 5 6" xfId="387" xr:uid="{00000000-0005-0000-0000-000066060000}"/>
    <cellStyle name="เครื่องหมายจุลภาค 5 2 5 6 2" xfId="2893" xr:uid="{00000000-0005-0000-0000-000067060000}"/>
    <cellStyle name="เครื่องหมายจุลภาค 5 2 6" xfId="394" xr:uid="{00000000-0005-0000-0000-000068060000}"/>
    <cellStyle name="เครื่องหมายจุลภาค 5 2 6 2" xfId="887" xr:uid="{00000000-0005-0000-0000-000069060000}"/>
    <cellStyle name="เครื่องหมายจุลภาค 5 2 6 2 2" xfId="1162" xr:uid="{00000000-0005-0000-0000-00006A060000}"/>
    <cellStyle name="เครื่องหมายจุลภาค 5 2 6 2 2 2" xfId="3311" xr:uid="{00000000-0005-0000-0000-00006B060000}"/>
    <cellStyle name="เครื่องหมายจุลภาค 5 2 6 2 2 2 2" xfId="3545" xr:uid="{00000000-0005-0000-0000-00006C060000}"/>
    <cellStyle name="เครื่องหมายจุลภาค 5 2 6 2 3" xfId="2447" xr:uid="{00000000-0005-0000-0000-00006D060000}"/>
    <cellStyle name="เครื่องหมายจุลภาค 5 2 6 3" xfId="1510" xr:uid="{00000000-0005-0000-0000-00006E060000}"/>
    <cellStyle name="เครื่องหมายจุลภาค 5 2 6 4" xfId="1841" xr:uid="{00000000-0005-0000-0000-00006F060000}"/>
    <cellStyle name="เครื่องหมายจุลภาค 5 2 6 5" xfId="2198" xr:uid="{00000000-0005-0000-0000-000070060000}"/>
    <cellStyle name="เครื่องหมายจุลภาค 5 2 6 5 2" xfId="2929" xr:uid="{00000000-0005-0000-0000-000071060000}"/>
    <cellStyle name="เครื่องหมายจุลภาค 5 2 7" xfId="290" xr:uid="{00000000-0005-0000-0000-000072060000}"/>
    <cellStyle name="เครื่องหมายจุลภาค 5 2 7 2" xfId="969" xr:uid="{00000000-0005-0000-0000-000073060000}"/>
    <cellStyle name="เครื่องหมายจุลภาค 5 2 7 2 2" xfId="2871" xr:uid="{00000000-0005-0000-0000-000074060000}"/>
    <cellStyle name="เครื่องหมายจุลภาค 5 2 7 2 2 2" xfId="3382" xr:uid="{00000000-0005-0000-0000-000075060000}"/>
    <cellStyle name="เครื่องหมายจุลภาค 5 2 7 3" xfId="2276" xr:uid="{00000000-0005-0000-0000-000076060000}"/>
    <cellStyle name="เครื่องหมายจุลภาค 5 2 8" xfId="763" xr:uid="{00000000-0005-0000-0000-000077060000}"/>
    <cellStyle name="เครื่องหมายจุลภาค 5 2 9" xfId="580" xr:uid="{00000000-0005-0000-0000-000078060000}"/>
    <cellStyle name="เครื่องหมายจุลภาค 5 2 9 2" xfId="643" xr:uid="{00000000-0005-0000-0000-000079060000}"/>
    <cellStyle name="เครื่องหมายจุลภาค 5 3" xfId="117" xr:uid="{00000000-0005-0000-0000-00007A060000}"/>
    <cellStyle name="เครื่องหมายจุลภาค 5 3 2" xfId="184" xr:uid="{00000000-0005-0000-0000-00007B060000}"/>
    <cellStyle name="เครื่องหมายจุลภาค 5 3 2 2" xfId="268" xr:uid="{00000000-0005-0000-0000-00007C060000}"/>
    <cellStyle name="เครื่องหมายจุลภาค 5 3 2 2 2" xfId="439" xr:uid="{00000000-0005-0000-0000-00007D060000}"/>
    <cellStyle name="เครื่องหมายจุลภาค 5 3 2 2 2 2" xfId="483" xr:uid="{00000000-0005-0000-0000-00007E060000}"/>
    <cellStyle name="เครื่องหมายจุลภาค 5 3 2 2 2 2 2" xfId="733" xr:uid="{00000000-0005-0000-0000-00007F060000}"/>
    <cellStyle name="เครื่องหมายจุลภาค 5 3 2 2 2 2 2 2" xfId="743" xr:uid="{00000000-0005-0000-0000-000080060000}"/>
    <cellStyle name="เครื่องหมายจุลภาค 5 3 2 2 2 2 2 2 2" xfId="1406" xr:uid="{00000000-0005-0000-0000-000081060000}"/>
    <cellStyle name="เครื่องหมายจุลภาค 5 3 2 2 2 2 2 2 2 2" xfId="1416" xr:uid="{00000000-0005-0000-0000-000082060000}"/>
    <cellStyle name="เครื่องหมายจุลภาค 5 3 2 2 2 2 2 2 2 2 2" xfId="3783" xr:uid="{00000000-0005-0000-0000-000083060000}"/>
    <cellStyle name="เครื่องหมายจุลภาค 5 3 2 2 2 2 2 2 2 2 2 2" xfId="3793" xr:uid="{00000000-0005-0000-0000-000084060000}"/>
    <cellStyle name="เครื่องหมายจุลภาค 5 3 2 2 2 2 2 2 2 3" xfId="2695" xr:uid="{00000000-0005-0000-0000-000085060000}"/>
    <cellStyle name="เครื่องหมายจุลภาค 5 3 2 2 2 2 2 2 3" xfId="1762" xr:uid="{00000000-0005-0000-0000-000086060000}"/>
    <cellStyle name="เครื่องหมายจุลภาค 5 3 2 2 2 2 2 2 4" xfId="2089" xr:uid="{00000000-0005-0000-0000-000087060000}"/>
    <cellStyle name="เครื่องหมายจุลภาค 5 3 2 2 2 2 2 2 5" xfId="2685" xr:uid="{00000000-0005-0000-0000-000088060000}"/>
    <cellStyle name="เครื่องหมายจุลภาค 5 3 2 2 2 2 2 2 5 2" xfId="3207" xr:uid="{00000000-0005-0000-0000-000089060000}"/>
    <cellStyle name="เครื่องหมายจุลภาค 5 3 2 2 2 2 2 3" xfId="1047" xr:uid="{00000000-0005-0000-0000-00008A060000}"/>
    <cellStyle name="เครื่องหมายจุลภาค 5 3 2 2 2 2 2 3 2" xfId="1752" xr:uid="{00000000-0005-0000-0000-00008B060000}"/>
    <cellStyle name="เครื่องหมายจุลภาค 5 3 2 2 2 2 2 3 2 2" xfId="3453" xr:uid="{00000000-0005-0000-0000-00008C060000}"/>
    <cellStyle name="เครื่องหมายจุลภาค 5 3 2 2 2 2 2 3 2 2 2" xfId="3914" xr:uid="{00000000-0005-0000-0000-00008D060000}"/>
    <cellStyle name="เครื่องหมายจุลภาค 5 3 2 2 2 2 2 3 3" xfId="2831" xr:uid="{00000000-0005-0000-0000-00008E060000}"/>
    <cellStyle name="เครื่องหมายจุลภาค 5 3 2 2 2 2 2 4" xfId="2079" xr:uid="{00000000-0005-0000-0000-00008F060000}"/>
    <cellStyle name="เครื่องหมายจุลภาค 5 3 2 2 2 2 2 5" xfId="2348" xr:uid="{00000000-0005-0000-0000-000090060000}"/>
    <cellStyle name="เครื่องหมายจุลภาค 5 3 2 2 2 2 2 5 2" xfId="3197" xr:uid="{00000000-0005-0000-0000-000091060000}"/>
    <cellStyle name="เครื่องหมายจุลภาค 5 3 2 2 2 2 3" xfId="1037" xr:uid="{00000000-0005-0000-0000-000092060000}"/>
    <cellStyle name="เครื่องหมายจุลภาค 5 3 2 2 2 2 3 2" xfId="1219" xr:uid="{00000000-0005-0000-0000-000093060000}"/>
    <cellStyle name="เครื่องหมายจุลภาค 5 3 2 2 2 2 3 2 2" xfId="3443" xr:uid="{00000000-0005-0000-0000-000094060000}"/>
    <cellStyle name="เครื่องหมายจุลภาค 5 3 2 2 2 2 3 2 2 2" xfId="3601" xr:uid="{00000000-0005-0000-0000-000095060000}"/>
    <cellStyle name="เครื่องหมายจุลภาค 5 3 2 2 2 2 3 3" xfId="2503" xr:uid="{00000000-0005-0000-0000-000096060000}"/>
    <cellStyle name="เครื่องหมายจุลภาค 5 3 2 2 2 2 4" xfId="1568" xr:uid="{00000000-0005-0000-0000-000097060000}"/>
    <cellStyle name="เครื่องหมายจุลภาค 5 3 2 2 2 2 5" xfId="1897" xr:uid="{00000000-0005-0000-0000-000098060000}"/>
    <cellStyle name="เครื่องหมายจุลภาค 5 3 2 2 2 2 6" xfId="2338" xr:uid="{00000000-0005-0000-0000-000099060000}"/>
    <cellStyle name="เครื่องหมายจุลภาค 5 3 2 2 2 2 6 2" xfId="2994" xr:uid="{00000000-0005-0000-0000-00009A060000}"/>
    <cellStyle name="เครื่องหมายจุลภาค 5 3 2 2 2 3" xfId="594" xr:uid="{00000000-0005-0000-0000-00009B060000}"/>
    <cellStyle name="เครื่องหมายจุลภาค 5 3 2 2 2 3 2" xfId="1199" xr:uid="{00000000-0005-0000-0000-00009C060000}"/>
    <cellStyle name="เครื่องหมายจุลภาค 5 3 2 2 2 3 2 2" xfId="1291" xr:uid="{00000000-0005-0000-0000-00009D060000}"/>
    <cellStyle name="เครื่องหมายจุลภาค 5 3 2 2 2 3 2 2 2" xfId="3581" xr:uid="{00000000-0005-0000-0000-00009E060000}"/>
    <cellStyle name="เครื่องหมายจุลภาค 5 3 2 2 2 3 2 2 2 2" xfId="3668" xr:uid="{00000000-0005-0000-0000-00009F060000}"/>
    <cellStyle name="เครื่องหมายจุลภาค 5 3 2 2 2 3 2 3" xfId="2570" xr:uid="{00000000-0005-0000-0000-0000A0060000}"/>
    <cellStyle name="เครื่องหมายจุลภาค 5 3 2 2 2 3 3" xfId="1637" xr:uid="{00000000-0005-0000-0000-0000A1060000}"/>
    <cellStyle name="เครื่องหมายจุลภาค 5 3 2 2 2 3 4" xfId="1964" xr:uid="{00000000-0005-0000-0000-0000A2060000}"/>
    <cellStyle name="เครื่องหมายจุลภาค 5 3 2 2 2 3 5" xfId="2483" xr:uid="{00000000-0005-0000-0000-0000A3060000}"/>
    <cellStyle name="เครื่องหมายจุลภาค 5 3 2 2 2 3 5 2" xfId="3073" xr:uid="{00000000-0005-0000-0000-0000A4060000}"/>
    <cellStyle name="เครื่องหมายจุลภาค 5 3 2 2 2 4" xfId="859" xr:uid="{00000000-0005-0000-0000-0000A5060000}"/>
    <cellStyle name="เครื่องหมายจุลภาค 5 3 2 2 2 4 2" xfId="1546" xr:uid="{00000000-0005-0000-0000-0000A6060000}"/>
    <cellStyle name="เครื่องหมายจุลภาค 5 3 2 2 2 4 2 2" xfId="3294" xr:uid="{00000000-0005-0000-0000-0000A7060000}"/>
    <cellStyle name="เครื่องหมายจุลภาค 5 3 2 2 2 4 2 2 2" xfId="3840" xr:uid="{00000000-0005-0000-0000-0000A8060000}"/>
    <cellStyle name="เครื่องหมายจุลภาค 5 3 2 2 2 4 3" xfId="2755" xr:uid="{00000000-0005-0000-0000-0000A9060000}"/>
    <cellStyle name="เครื่องหมายจุลภาค 5 3 2 2 2 5" xfId="1877" xr:uid="{00000000-0005-0000-0000-0000AA060000}"/>
    <cellStyle name="เครื่องหมายจุลภาค 5 3 2 2 2 6" xfId="2178" xr:uid="{00000000-0005-0000-0000-0000AB060000}"/>
    <cellStyle name="เครื่องหมายจุลภาค 5 3 2 2 2 6 2" xfId="2967" xr:uid="{00000000-0005-0000-0000-0000AC060000}"/>
    <cellStyle name="เครื่องหมายจุลภาค 5 3 2 2 3" xfId="559" xr:uid="{00000000-0005-0000-0000-0000AD060000}"/>
    <cellStyle name="เครื่องหมายจุลภาค 5 3 2 2 3 2" xfId="655" xr:uid="{00000000-0005-0000-0000-0000AE060000}"/>
    <cellStyle name="เครื่องหมายจุลภาค 5 3 2 2 3 2 2" xfId="1281" xr:uid="{00000000-0005-0000-0000-0000AF060000}"/>
    <cellStyle name="เครื่องหมายจุลภาค 5 3 2 2 3 2 2 2" xfId="1331" xr:uid="{00000000-0005-0000-0000-0000B0060000}"/>
    <cellStyle name="เครื่องหมายจุลภาค 5 3 2 2 3 2 2 2 2" xfId="3658" xr:uid="{00000000-0005-0000-0000-0000B1060000}"/>
    <cellStyle name="เครื่องหมายจุลภาค 5 3 2 2 3 2 2 2 2 2" xfId="3708" xr:uid="{00000000-0005-0000-0000-0000B2060000}"/>
    <cellStyle name="เครื่องหมายจุลภาค 5 3 2 2 3 2 2 3" xfId="2610" xr:uid="{00000000-0005-0000-0000-0000B3060000}"/>
    <cellStyle name="เครื่องหมายจุลภาค 5 3 2 2 3 2 3" xfId="1677" xr:uid="{00000000-0005-0000-0000-0000B4060000}"/>
    <cellStyle name="เครื่องหมายจุลภาค 5 3 2 2 3 2 4" xfId="2004" xr:uid="{00000000-0005-0000-0000-0000B5060000}"/>
    <cellStyle name="เครื่องหมายจุลภาค 5 3 2 2 3 2 5" xfId="2560" xr:uid="{00000000-0005-0000-0000-0000B6060000}"/>
    <cellStyle name="เครื่องหมายจุลภาค 5 3 2 2 3 2 5 2" xfId="3121" xr:uid="{00000000-0005-0000-0000-0000B7060000}"/>
    <cellStyle name="เครื่องหมายจุลภาค 5 3 2 2 3 3" xfId="947" xr:uid="{00000000-0005-0000-0000-0000B8060000}"/>
    <cellStyle name="เครื่องหมายจุลภาค 5 3 2 2 3 3 2" xfId="1627" xr:uid="{00000000-0005-0000-0000-0000B9060000}"/>
    <cellStyle name="เครื่องหมายจุลภาค 5 3 2 2 3 3 2 2" xfId="3365" xr:uid="{00000000-0005-0000-0000-0000BA060000}"/>
    <cellStyle name="เครื่องหมายจุลภาค 5 3 2 2 3 3 2 2 2" xfId="3876" xr:uid="{00000000-0005-0000-0000-0000BB060000}"/>
    <cellStyle name="เครื่องหมายจุลภาค 5 3 2 2 3 3 3" xfId="2793" xr:uid="{00000000-0005-0000-0000-0000BC060000}"/>
    <cellStyle name="เครื่องหมายจุลภาค 5 3 2 2 3 4" xfId="1954" xr:uid="{00000000-0005-0000-0000-0000BD060000}"/>
    <cellStyle name="เครื่องหมายจุลภาค 5 3 2 2 3 5" xfId="2259" xr:uid="{00000000-0005-0000-0000-0000BE060000}"/>
    <cellStyle name="เครื่องหมายจุลภาค 5 3 2 2 3 5 2" xfId="3055" xr:uid="{00000000-0005-0000-0000-0000BF060000}"/>
    <cellStyle name="เครื่องหมายจุลภาค 5 3 2 2 4" xfId="833" xr:uid="{00000000-0005-0000-0000-0000C0060000}"/>
    <cellStyle name="เครื่องหมายจุลภาค 5 3 2 2 4 2" xfId="1090" xr:uid="{00000000-0005-0000-0000-0000C1060000}"/>
    <cellStyle name="เครื่องหมายจุลภาค 5 3 2 2 4 2 2" xfId="3284" xr:uid="{00000000-0005-0000-0000-0000C2060000}"/>
    <cellStyle name="เครื่องหมายจุลภาค 5 3 2 2 4 2 2 2" xfId="3483" xr:uid="{00000000-0005-0000-0000-0000C3060000}"/>
    <cellStyle name="เครื่องหมายจุลภาค 5 3 2 2 4 3" xfId="2383" xr:uid="{00000000-0005-0000-0000-0000C4060000}"/>
    <cellStyle name="เครื่องหมายจุลภาค 5 3 2 2 5" xfId="1447" xr:uid="{00000000-0005-0000-0000-0000C5060000}"/>
    <cellStyle name="เครื่องหมายจุลภาค 5 3 2 2 6" xfId="1782" xr:uid="{00000000-0005-0000-0000-0000C6060000}"/>
    <cellStyle name="เครื่องหมายจุลภาค 5 3 2 2 7" xfId="2168" xr:uid="{00000000-0005-0000-0000-0000C7060000}"/>
    <cellStyle name="เครื่องหมายจุลภาค 5 3 2 2 7 2" xfId="2854" xr:uid="{00000000-0005-0000-0000-0000C8060000}"/>
    <cellStyle name="เครื่องหมายจุลภาค 5 3 2 3" xfId="318" xr:uid="{00000000-0005-0000-0000-0000C9060000}"/>
    <cellStyle name="เครื่องหมายจุลภาค 5 3 2 4" xfId="368" xr:uid="{00000000-0005-0000-0000-0000CA060000}"/>
    <cellStyle name="เครื่องหมายจุลภาค 5 3 2 4 2" xfId="637" xr:uid="{00000000-0005-0000-0000-0000CB060000}"/>
    <cellStyle name="เครื่องหมายจุลภาค 5 3 2 4 2 2" xfId="694" xr:uid="{00000000-0005-0000-0000-0000CC060000}"/>
    <cellStyle name="เครื่องหมายจุลภาค 5 3 2 4 2 2 2" xfId="1321" xr:uid="{00000000-0005-0000-0000-0000CD060000}"/>
    <cellStyle name="เครื่องหมายจุลภาค 5 3 2 4 2 2 2 2" xfId="1367" xr:uid="{00000000-0005-0000-0000-0000CE060000}"/>
    <cellStyle name="เครื่องหมายจุลภาค 5 3 2 4 2 2 2 2 2" xfId="3698" xr:uid="{00000000-0005-0000-0000-0000CF060000}"/>
    <cellStyle name="เครื่องหมายจุลภาค 5 3 2 4 2 2 2 2 2 2" xfId="3744" xr:uid="{00000000-0005-0000-0000-0000D0060000}"/>
    <cellStyle name="เครื่องหมายจุลภาค 5 3 2 4 2 2 2 3" xfId="2646" xr:uid="{00000000-0005-0000-0000-0000D1060000}"/>
    <cellStyle name="เครื่องหมายจุลภาค 5 3 2 4 2 2 3" xfId="1713" xr:uid="{00000000-0005-0000-0000-0000D2060000}"/>
    <cellStyle name="เครื่องหมายจุลภาค 5 3 2 4 2 2 4" xfId="2040" xr:uid="{00000000-0005-0000-0000-0000D3060000}"/>
    <cellStyle name="เครื่องหมายจุลภาค 5 3 2 4 2 2 5" xfId="2600" xr:uid="{00000000-0005-0000-0000-0000D4060000}"/>
    <cellStyle name="เครื่องหมายจุลภาค 5 3 2 4 2 2 5 2" xfId="3158" xr:uid="{00000000-0005-0000-0000-0000D5060000}"/>
    <cellStyle name="เครื่องหมายจุลภาค 5 3 2 4 2 3" xfId="997" xr:uid="{00000000-0005-0000-0000-0000D6060000}"/>
    <cellStyle name="เครื่องหมายจุลภาค 5 3 2 4 2 3 2" xfId="1667" xr:uid="{00000000-0005-0000-0000-0000D7060000}"/>
    <cellStyle name="เครื่องหมายจุลภาค 5 3 2 4 2 3 2 2" xfId="3404" xr:uid="{00000000-0005-0000-0000-0000D8060000}"/>
    <cellStyle name="เครื่องหมายจุลภาค 5 3 2 4 2 3 2 2 2" xfId="3885" xr:uid="{00000000-0005-0000-0000-0000D9060000}"/>
    <cellStyle name="เครื่องหมายจุลภาค 5 3 2 4 2 3 3" xfId="2802" xr:uid="{00000000-0005-0000-0000-0000DA060000}"/>
    <cellStyle name="เครื่องหมายจุลภาค 5 3 2 4 2 4" xfId="1994" xr:uid="{00000000-0005-0000-0000-0000DB060000}"/>
    <cellStyle name="เครื่องหมายจุลภาค 5 3 2 4 2 5" xfId="2299" xr:uid="{00000000-0005-0000-0000-0000DC060000}"/>
    <cellStyle name="เครื่องหมายจุลภาค 5 3 2 4 2 5 2" xfId="3108" xr:uid="{00000000-0005-0000-0000-0000DD060000}"/>
    <cellStyle name="เครื่องหมายจุลภาค 5 3 2 4 3" xfId="913" xr:uid="{00000000-0005-0000-0000-0000DE060000}"/>
    <cellStyle name="เครื่องหมายจุลภาค 5 3 2 4 3 2" xfId="1146" xr:uid="{00000000-0005-0000-0000-0000DF060000}"/>
    <cellStyle name="เครื่องหมายจุลภาค 5 3 2 4 3 2 2" xfId="3336" xr:uid="{00000000-0005-0000-0000-0000E0060000}"/>
    <cellStyle name="เครื่องหมายจุลภาค 5 3 2 4 3 2 2 2" xfId="3531" xr:uid="{00000000-0005-0000-0000-0000E1060000}"/>
    <cellStyle name="เครื่องหมายจุลภาค 5 3 2 4 3 3" xfId="2433" xr:uid="{00000000-0005-0000-0000-0000E2060000}"/>
    <cellStyle name="เครื่องหมายจุลภาค 5 3 2 4 4" xfId="1496" xr:uid="{00000000-0005-0000-0000-0000E3060000}"/>
    <cellStyle name="เครื่องหมายจุลภาค 5 3 2 4 5" xfId="1827" xr:uid="{00000000-0005-0000-0000-0000E4060000}"/>
    <cellStyle name="เครื่องหมายจุลภาค 5 3 2 4 6" xfId="2223" xr:uid="{00000000-0005-0000-0000-0000E5060000}"/>
    <cellStyle name="เครื่องหมายจุลภาค 5 3 2 4 6 2" xfId="2912" xr:uid="{00000000-0005-0000-0000-0000E6060000}"/>
    <cellStyle name="เครื่องหมายจุลภาค 5 3 2 5" xfId="454" xr:uid="{00000000-0005-0000-0000-0000E7060000}"/>
    <cellStyle name="เครื่องหมายจุลภาค 5 3 2 5 2" xfId="793" xr:uid="{00000000-0005-0000-0000-0000E8060000}"/>
    <cellStyle name="เครื่องหมายจุลภาค 5 3 2 5 2 2" xfId="1211" xr:uid="{00000000-0005-0000-0000-0000E9060000}"/>
    <cellStyle name="เครื่องหมายจุลภาค 5 3 2 5 2 2 2" xfId="3250" xr:uid="{00000000-0005-0000-0000-0000EA060000}"/>
    <cellStyle name="เครื่องหมายจุลภาค 5 3 2 5 2 2 2 2" xfId="3593" xr:uid="{00000000-0005-0000-0000-0000EB060000}"/>
    <cellStyle name="เครื่องหมายจุลภาค 5 3 2 5 2 3" xfId="2495" xr:uid="{00000000-0005-0000-0000-0000EC060000}"/>
    <cellStyle name="เครื่องหมายจุลภาค 5 3 2 5 3" xfId="1558" xr:uid="{00000000-0005-0000-0000-0000ED060000}"/>
    <cellStyle name="เครื่องหมายจุลภาค 5 3 2 5 4" xfId="1889" xr:uid="{00000000-0005-0000-0000-0000EE060000}"/>
    <cellStyle name="เครื่องหมายจุลภาค 5 3 2 5 5" xfId="2134" xr:uid="{00000000-0005-0000-0000-0000EF060000}"/>
    <cellStyle name="เครื่องหมายจุลภาค 5 3 2 5 5 2" xfId="2981" xr:uid="{00000000-0005-0000-0000-0000F0060000}"/>
    <cellStyle name="เครื่องหมายจุลภาค 5 3 2 6" xfId="648" xr:uid="{00000000-0005-0000-0000-0000F1060000}"/>
    <cellStyle name="เครื่องหมายจุลภาค 5 3 2 6 2" xfId="1105" xr:uid="{00000000-0005-0000-0000-0000F2060000}"/>
    <cellStyle name="เครื่องหมายจุลภาค 5 3 2 6 2 2" xfId="3116" xr:uid="{00000000-0005-0000-0000-0000F3060000}"/>
    <cellStyle name="เครื่องหมายจุลภาค 5 3 2 6 2 2 2" xfId="3497" xr:uid="{00000000-0005-0000-0000-0000F4060000}"/>
    <cellStyle name="เครื่องหมายจุลภาค 5 3 2 6 3" xfId="2397" xr:uid="{00000000-0005-0000-0000-0000F5060000}"/>
    <cellStyle name="เครื่องหมายจุลภาค 5 3 2 7" xfId="1494" xr:uid="{00000000-0005-0000-0000-0000F6060000}"/>
    <cellStyle name="เครื่องหมายจุลภาค 5 3 2 8" xfId="844" xr:uid="{00000000-0005-0000-0000-0000F7060000}"/>
    <cellStyle name="เครื่องหมายจุลภาค 5 3 2 8 2" xfId="2245" xr:uid="{00000000-0005-0000-0000-0000F8060000}"/>
    <cellStyle name="เครื่องหมายจุลภาค 5 3 3" xfId="282" xr:uid="{00000000-0005-0000-0000-0000F9060000}"/>
    <cellStyle name="เครื่องหมายจุลภาค 5 3 3 2" xfId="412" xr:uid="{00000000-0005-0000-0000-0000FA060000}"/>
    <cellStyle name="เครื่องหมายจุลภาค 5 3 3 2 2" xfId="494" xr:uid="{00000000-0005-0000-0000-0000FB060000}"/>
    <cellStyle name="เครื่องหมายจุลภาค 5 3 3 2 2 2" xfId="714" xr:uid="{00000000-0005-0000-0000-0000FC060000}"/>
    <cellStyle name="เครื่องหมายจุลภาค 5 3 3 2 2 2 2" xfId="754" xr:uid="{00000000-0005-0000-0000-0000FD060000}"/>
    <cellStyle name="เครื่องหมายจุลภาค 5 3 3 2 2 2 2 2" xfId="1387" xr:uid="{00000000-0005-0000-0000-0000FE060000}"/>
    <cellStyle name="เครื่องหมายจุลภาค 5 3 3 2 2 2 2 2 2" xfId="1427" xr:uid="{00000000-0005-0000-0000-0000FF060000}"/>
    <cellStyle name="เครื่องหมายจุลภาค 5 3 3 2 2 2 2 2 2 2" xfId="3764" xr:uid="{00000000-0005-0000-0000-000000070000}"/>
    <cellStyle name="เครื่องหมายจุลภาค 5 3 3 2 2 2 2 2 2 2 2" xfId="3804" xr:uid="{00000000-0005-0000-0000-000001070000}"/>
    <cellStyle name="เครื่องหมายจุลภาค 5 3 3 2 2 2 2 2 3" xfId="2706" xr:uid="{00000000-0005-0000-0000-000002070000}"/>
    <cellStyle name="เครื่องหมายจุลภาค 5 3 3 2 2 2 2 3" xfId="1773" xr:uid="{00000000-0005-0000-0000-000003070000}"/>
    <cellStyle name="เครื่องหมายจุลภาค 5 3 3 2 2 2 2 4" xfId="2100" xr:uid="{00000000-0005-0000-0000-000004070000}"/>
    <cellStyle name="เครื่องหมายจุลภาค 5 3 3 2 2 2 2 5" xfId="2666" xr:uid="{00000000-0005-0000-0000-000005070000}"/>
    <cellStyle name="เครื่องหมายจุลภาค 5 3 3 2 2 2 2 5 2" xfId="3218" xr:uid="{00000000-0005-0000-0000-000006070000}"/>
    <cellStyle name="เครื่องหมายจุลภาค 5 3 3 2 2 2 3" xfId="1058" xr:uid="{00000000-0005-0000-0000-000007070000}"/>
    <cellStyle name="เครื่องหมายจุลภาค 5 3 3 2 2 2 3 2" xfId="1733" xr:uid="{00000000-0005-0000-0000-000008070000}"/>
    <cellStyle name="เครื่องหมายจุลภาค 5 3 3 2 2 2 3 2 2" xfId="3464" xr:uid="{00000000-0005-0000-0000-000009070000}"/>
    <cellStyle name="เครื่องหมายจุลภาค 5 3 3 2 2 2 3 2 2 2" xfId="3907" xr:uid="{00000000-0005-0000-0000-00000A070000}"/>
    <cellStyle name="เครื่องหมายจุลภาค 5 3 3 2 2 2 3 3" xfId="2824" xr:uid="{00000000-0005-0000-0000-00000B070000}"/>
    <cellStyle name="เครื่องหมายจุลภาค 5 3 3 2 2 2 4" xfId="2060" xr:uid="{00000000-0005-0000-0000-00000C070000}"/>
    <cellStyle name="เครื่องหมายจุลภาค 5 3 3 2 2 2 5" xfId="2359" xr:uid="{00000000-0005-0000-0000-00000D070000}"/>
    <cellStyle name="เครื่องหมายจุลภาค 5 3 3 2 2 2 5 2" xfId="3178" xr:uid="{00000000-0005-0000-0000-00000E070000}"/>
    <cellStyle name="เครื่องหมายจุลภาค 5 3 3 2 2 3" xfId="1018" xr:uid="{00000000-0005-0000-0000-00000F070000}"/>
    <cellStyle name="เครื่องหมายจุลภาค 5 3 3 2 2 3 2" xfId="1230" xr:uid="{00000000-0005-0000-0000-000010070000}"/>
    <cellStyle name="เครื่องหมายจุลภาค 5 3 3 2 2 3 2 2" xfId="3424" xr:uid="{00000000-0005-0000-0000-000011070000}"/>
    <cellStyle name="เครื่องหมายจุลภาค 5 3 3 2 2 3 2 2 2" xfId="3612" xr:uid="{00000000-0005-0000-0000-000012070000}"/>
    <cellStyle name="เครื่องหมายจุลภาค 5 3 3 2 2 3 3" xfId="2514" xr:uid="{00000000-0005-0000-0000-000013070000}"/>
    <cellStyle name="เครื่องหมายจุลภาค 5 3 3 2 2 4" xfId="1579" xr:uid="{00000000-0005-0000-0000-000014070000}"/>
    <cellStyle name="เครื่องหมายจุลภาค 5 3 3 2 2 5" xfId="1908" xr:uid="{00000000-0005-0000-0000-000015070000}"/>
    <cellStyle name="เครื่องหมายจุลภาค 5 3 3 2 2 6" xfId="2319" xr:uid="{00000000-0005-0000-0000-000016070000}"/>
    <cellStyle name="เครื่องหมายจุลภาค 5 3 3 2 2 6 2" xfId="3005" xr:uid="{00000000-0005-0000-0000-000017070000}"/>
    <cellStyle name="เครื่องหมายจุลภาค 5 3 3 2 3" xfId="605" xr:uid="{00000000-0005-0000-0000-000018070000}"/>
    <cellStyle name="เครื่องหมายจุลภาค 5 3 3 2 3 2" xfId="1179" xr:uid="{00000000-0005-0000-0000-000019070000}"/>
    <cellStyle name="เครื่องหมายจุลภาค 5 3 3 2 3 2 2" xfId="1302" xr:uid="{00000000-0005-0000-0000-00001A070000}"/>
    <cellStyle name="เครื่องหมายจุลภาค 5 3 3 2 3 2 2 2" xfId="3561" xr:uid="{00000000-0005-0000-0000-00001B070000}"/>
    <cellStyle name="เครื่องหมายจุลภาค 5 3 3 2 3 2 2 2 2" xfId="3679" xr:uid="{00000000-0005-0000-0000-00001C070000}"/>
    <cellStyle name="เครื่องหมายจุลภาค 5 3 3 2 3 2 3" xfId="2581" xr:uid="{00000000-0005-0000-0000-00001D070000}"/>
    <cellStyle name="เครื่องหมายจุลภาค 5 3 3 2 3 3" xfId="1648" xr:uid="{00000000-0005-0000-0000-00001E070000}"/>
    <cellStyle name="เครื่องหมายจุลภาค 5 3 3 2 3 4" xfId="1975" xr:uid="{00000000-0005-0000-0000-00001F070000}"/>
    <cellStyle name="เครื่องหมายจุลภาค 5 3 3 2 3 5" xfId="2463" xr:uid="{00000000-0005-0000-0000-000020070000}"/>
    <cellStyle name="เครื่องหมายจุลภาค 5 3 3 2 3 5 2" xfId="3084" xr:uid="{00000000-0005-0000-0000-000021070000}"/>
    <cellStyle name="เครื่องหมายจุลภาค 5 3 3 2 4" xfId="871" xr:uid="{00000000-0005-0000-0000-000022070000}"/>
    <cellStyle name="เครื่องหมายจุลภาค 5 3 3 2 4 2" xfId="1526" xr:uid="{00000000-0005-0000-0000-000023070000}"/>
    <cellStyle name="เครื่องหมายจุลภาค 5 3 3 2 4 2 2" xfId="3305" xr:uid="{00000000-0005-0000-0000-000024070000}"/>
    <cellStyle name="เครื่องหมายจุลภาค 5 3 3 2 4 2 2 2" xfId="3833" xr:uid="{00000000-0005-0000-0000-000025070000}"/>
    <cellStyle name="เครื่องหมายจุลภาค 5 3 3 2 4 3" xfId="2748" xr:uid="{00000000-0005-0000-0000-000026070000}"/>
    <cellStyle name="เครื่องหมายจุลภาค 5 3 3 2 5" xfId="1857" xr:uid="{00000000-0005-0000-0000-000027070000}"/>
    <cellStyle name="เครื่องหมายจุลภาค 5 3 3 2 6" xfId="2189" xr:uid="{00000000-0005-0000-0000-000028070000}"/>
    <cellStyle name="เครื่องหมายจุลภาค 5 3 3 2 6 2" xfId="2945" xr:uid="{00000000-0005-0000-0000-000029070000}"/>
    <cellStyle name="เครื่องหมายจุลภาค 5 3 3 3" xfId="527" xr:uid="{00000000-0005-0000-0000-00002A070000}"/>
    <cellStyle name="เครื่องหมายจุลภาค 5 3 3 3 2" xfId="668" xr:uid="{00000000-0005-0000-0000-00002B070000}"/>
    <cellStyle name="เครื่องหมายจุลภาค 5 3 3 3 2 2" xfId="1256" xr:uid="{00000000-0005-0000-0000-00002C070000}"/>
    <cellStyle name="เครื่องหมายจุลภาค 5 3 3 3 2 2 2" xfId="1344" xr:uid="{00000000-0005-0000-0000-00002D070000}"/>
    <cellStyle name="เครื่องหมายจุลภาค 5 3 3 3 2 2 2 2" xfId="3633" xr:uid="{00000000-0005-0000-0000-00002E070000}"/>
    <cellStyle name="เครื่องหมายจุลภาค 5 3 3 3 2 2 2 2 2" xfId="3721" xr:uid="{00000000-0005-0000-0000-00002F070000}"/>
    <cellStyle name="เครื่องหมายจุลภาค 5 3 3 3 2 2 3" xfId="2623" xr:uid="{00000000-0005-0000-0000-000030070000}"/>
    <cellStyle name="เครื่องหมายจุลภาค 5 3 3 3 2 3" xfId="1690" xr:uid="{00000000-0005-0000-0000-000031070000}"/>
    <cellStyle name="เครื่องหมายจุลภาค 5 3 3 3 2 4" xfId="2017" xr:uid="{00000000-0005-0000-0000-000032070000}"/>
    <cellStyle name="เครื่องหมายจุลภาค 5 3 3 3 2 5" xfId="2535" xr:uid="{00000000-0005-0000-0000-000033070000}"/>
    <cellStyle name="เครื่องหมายจุลภาค 5 3 3 3 2 5 2" xfId="3134" xr:uid="{00000000-0005-0000-0000-000034070000}"/>
    <cellStyle name="เครื่องหมายจุลภาค 5 3 3 3 3" xfId="961" xr:uid="{00000000-0005-0000-0000-000035070000}"/>
    <cellStyle name="เครื่องหมายจุลภาค 5 3 3 3 3 2" xfId="1602" xr:uid="{00000000-0005-0000-0000-000036070000}"/>
    <cellStyle name="เครื่องหมายจุลภาค 5 3 3 3 3 2 2" xfId="3378" xr:uid="{00000000-0005-0000-0000-000037070000}"/>
    <cellStyle name="เครื่องหมายจุลภาค 5 3 3 3 3 2 2 2" xfId="3863" xr:uid="{00000000-0005-0000-0000-000038070000}"/>
    <cellStyle name="เครื่องหมายจุลภาค 5 3 3 3 3 3" xfId="2780" xr:uid="{00000000-0005-0000-0000-000039070000}"/>
    <cellStyle name="เครื่องหมายจุลภาค 5 3 3 3 4" xfId="1929" xr:uid="{00000000-0005-0000-0000-00003A070000}"/>
    <cellStyle name="เครื่องหมายจุลภาค 5 3 3 3 5" xfId="2272" xr:uid="{00000000-0005-0000-0000-00003B070000}"/>
    <cellStyle name="เครื่องหมายจุลภาค 5 3 3 3 5 2" xfId="3028" xr:uid="{00000000-0005-0000-0000-00003C070000}"/>
    <cellStyle name="เครื่องหมายจุลภาค 5 3 3 4" xfId="789" xr:uid="{00000000-0005-0000-0000-00003D070000}"/>
    <cellStyle name="เครื่องหมายจุลภาค 5 3 3 4 2" xfId="1104" xr:uid="{00000000-0005-0000-0000-00003E070000}"/>
    <cellStyle name="เครื่องหมายจุลภาค 5 3 3 4 2 2" xfId="3247" xr:uid="{00000000-0005-0000-0000-00003F070000}"/>
    <cellStyle name="เครื่องหมายจุลภาค 5 3 3 4 2 2 2" xfId="3496" xr:uid="{00000000-0005-0000-0000-000040070000}"/>
    <cellStyle name="เครื่องหมายจุลภาค 5 3 3 4 3" xfId="2396" xr:uid="{00000000-0005-0000-0000-000041070000}"/>
    <cellStyle name="เครื่องหมายจุลภาค 5 3 3 5" xfId="1460" xr:uid="{00000000-0005-0000-0000-000042070000}"/>
    <cellStyle name="เครื่องหมายจุลภาค 5 3 3 6" xfId="1795" xr:uid="{00000000-0005-0000-0000-000043070000}"/>
    <cellStyle name="เครื่องหมายจุลภาค 5 3 3 7" xfId="2131" xr:uid="{00000000-0005-0000-0000-000044070000}"/>
    <cellStyle name="เครื่องหมายจุลภาค 5 3 3 7 2" xfId="2867" xr:uid="{00000000-0005-0000-0000-000045070000}"/>
    <cellStyle name="เครื่องหมายจุลภาค 5 3 4" xfId="323" xr:uid="{00000000-0005-0000-0000-000046070000}"/>
    <cellStyle name="เครื่องหมายจุลภาค 5 3 4 2" xfId="523" xr:uid="{00000000-0005-0000-0000-000047070000}"/>
    <cellStyle name="เครื่องหมายจุลภาค 5 3 4 2 2" xfId="681" xr:uid="{00000000-0005-0000-0000-000048070000}"/>
    <cellStyle name="เครื่องหมายจุลภาค 5 3 4 2 2 2" xfId="1252" xr:uid="{00000000-0005-0000-0000-000049070000}"/>
    <cellStyle name="เครื่องหมายจุลภาค 5 3 4 2 2 2 2" xfId="1354" xr:uid="{00000000-0005-0000-0000-00004A070000}"/>
    <cellStyle name="เครื่องหมายจุลภาค 5 3 4 2 2 2 2 2" xfId="3629" xr:uid="{00000000-0005-0000-0000-00004B070000}"/>
    <cellStyle name="เครื่องหมายจุลภาค 5 3 4 2 2 2 2 2 2" xfId="3731" xr:uid="{00000000-0005-0000-0000-00004C070000}"/>
    <cellStyle name="เครื่องหมายจุลภาค 5 3 4 2 2 2 3" xfId="2633" xr:uid="{00000000-0005-0000-0000-00004D070000}"/>
    <cellStyle name="เครื่องหมายจุลภาค 5 3 4 2 2 3" xfId="1700" xr:uid="{00000000-0005-0000-0000-00004E070000}"/>
    <cellStyle name="เครื่องหมายจุลภาค 5 3 4 2 2 4" xfId="2027" xr:uid="{00000000-0005-0000-0000-00004F070000}"/>
    <cellStyle name="เครื่องหมายจุลภาค 5 3 4 2 2 5" xfId="2531" xr:uid="{00000000-0005-0000-0000-000050070000}"/>
    <cellStyle name="เครื่องหมายจุลภาค 5 3 4 2 2 5 2" xfId="3145" xr:uid="{00000000-0005-0000-0000-000051070000}"/>
    <cellStyle name="เครื่องหมายจุลภาค 5 3 4 2 3" xfId="983" xr:uid="{00000000-0005-0000-0000-000052070000}"/>
    <cellStyle name="เครื่องหมายจุลภาค 5 3 4 2 3 2" xfId="1598" xr:uid="{00000000-0005-0000-0000-000053070000}"/>
    <cellStyle name="เครื่องหมายจุลภาค 5 3 4 2 3 2 2" xfId="3390" xr:uid="{00000000-0005-0000-0000-000054070000}"/>
    <cellStyle name="เครื่องหมายจุลภาค 5 3 4 2 3 2 2 2" xfId="3859" xr:uid="{00000000-0005-0000-0000-000055070000}"/>
    <cellStyle name="เครื่องหมายจุลภาค 5 3 4 2 3 3" xfId="2776" xr:uid="{00000000-0005-0000-0000-000056070000}"/>
    <cellStyle name="เครื่องหมายจุลภาค 5 3 4 2 4" xfId="1925" xr:uid="{00000000-0005-0000-0000-000057070000}"/>
    <cellStyle name="เครื่องหมายจุลภาค 5 3 4 2 5" xfId="2285" xr:uid="{00000000-0005-0000-0000-000058070000}"/>
    <cellStyle name="เครื่องหมายจุลภาค 5 3 4 2 5 2" xfId="3024" xr:uid="{00000000-0005-0000-0000-000059070000}"/>
    <cellStyle name="เครื่องหมายจุลภาค 5 3 4 3" xfId="776" xr:uid="{00000000-0005-0000-0000-00005A070000}"/>
    <cellStyle name="เครื่องหมายจุลภาค 5 3 4 3 2" xfId="1125" xr:uid="{00000000-0005-0000-0000-00005B070000}"/>
    <cellStyle name="เครื่องหมายจุลภาค 5 3 4 3 2 2" xfId="3235" xr:uid="{00000000-0005-0000-0000-00005C070000}"/>
    <cellStyle name="เครื่องหมายจุลภาค 5 3 4 3 2 2 2" xfId="3512" xr:uid="{00000000-0005-0000-0000-00005D070000}"/>
    <cellStyle name="เครื่องหมายจุลภาค 5 3 4 3 3" xfId="2414" xr:uid="{00000000-0005-0000-0000-00005E070000}"/>
    <cellStyle name="เครื่องหมายจุลภาค 5 3 4 4" xfId="1475" xr:uid="{00000000-0005-0000-0000-00005F070000}"/>
    <cellStyle name="เครื่องหมายจุลภาค 5 3 4 5" xfId="1809" xr:uid="{00000000-0005-0000-0000-000060070000}"/>
    <cellStyle name="เครื่องหมายจุลภาค 5 3 4 6" xfId="2115" xr:uid="{00000000-0005-0000-0000-000061070000}"/>
    <cellStyle name="เครื่องหมายจุลภาค 5 3 4 6 2" xfId="2883" xr:uid="{00000000-0005-0000-0000-000062070000}"/>
    <cellStyle name="เครื่องหมายจุลภาค 5 3 5" xfId="512" xr:uid="{00000000-0005-0000-0000-000063070000}"/>
    <cellStyle name="เครื่องหมายจุลภาค 5 3 5 2" xfId="930" xr:uid="{00000000-0005-0000-0000-000064070000}"/>
    <cellStyle name="เครื่องหมายจุลภาค 5 3 5 2 2" xfId="1241" xr:uid="{00000000-0005-0000-0000-000065070000}"/>
    <cellStyle name="เครื่องหมายจุลภาค 5 3 5 2 2 2" xfId="3352" xr:uid="{00000000-0005-0000-0000-000066070000}"/>
    <cellStyle name="เครื่องหมายจุลภาค 5 3 5 2 2 2 2" xfId="3618" xr:uid="{00000000-0005-0000-0000-000067070000}"/>
    <cellStyle name="เครื่องหมายจุลภาค 5 3 5 2 3" xfId="2520" xr:uid="{00000000-0005-0000-0000-000068070000}"/>
    <cellStyle name="เครื่องหมายจุลภาค 5 3 5 3" xfId="1587" xr:uid="{00000000-0005-0000-0000-000069070000}"/>
    <cellStyle name="เครื่องหมายจุลภาค 5 3 5 4" xfId="1914" xr:uid="{00000000-0005-0000-0000-00006A070000}"/>
    <cellStyle name="เครื่องหมายจุลภาค 5 3 5 5" xfId="2244" xr:uid="{00000000-0005-0000-0000-00006B070000}"/>
    <cellStyle name="เครื่องหมายจุลภาค 5 3 5 5 2" xfId="3013" xr:uid="{00000000-0005-0000-0000-00006C070000}"/>
    <cellStyle name="เครื่องหมายจุลภาค 5 3 6" xfId="200" xr:uid="{00000000-0005-0000-0000-00006D070000}"/>
    <cellStyle name="เครื่องหมายจุลภาค 5 3 6 2" xfId="244" xr:uid="{00000000-0005-0000-0000-00006E070000}"/>
    <cellStyle name="เครื่องหมายจุลภาค 5 3 6 2 2" xfId="2249" xr:uid="{00000000-0005-0000-0000-00006F070000}"/>
    <cellStyle name="เครื่องหมายจุลภาค 5 3 6 2 2 2" xfId="2711" xr:uid="{00000000-0005-0000-0000-000070070000}"/>
    <cellStyle name="เครื่องหมายจุลภาค 5 3 6 3" xfId="325" xr:uid="{00000000-0005-0000-0000-000071070000}"/>
    <cellStyle name="เครื่องหมายจุลภาค 5 3 7" xfId="813" xr:uid="{00000000-0005-0000-0000-000072070000}"/>
    <cellStyle name="เครื่องหมายจุลภาค 5 3 8" xfId="881" xr:uid="{00000000-0005-0000-0000-000073070000}"/>
    <cellStyle name="เครื่องหมายจุลภาค 5 3 8 2" xfId="2400" xr:uid="{00000000-0005-0000-0000-000074070000}"/>
    <cellStyle name="เครื่องหมายจุลภาค 5 4" xfId="118" xr:uid="{00000000-0005-0000-0000-000075070000}"/>
    <cellStyle name="เครื่องหมายจุลภาค 5 5" xfId="159" xr:uid="{00000000-0005-0000-0000-000076070000}"/>
    <cellStyle name="เครื่องหมายจุลภาค 5 5 2" xfId="401" xr:uid="{00000000-0005-0000-0000-000077070000}"/>
    <cellStyle name="เครื่องหมายจุลภาค 5 5 2 2" xfId="424" xr:uid="{00000000-0005-0000-0000-000078070000}"/>
    <cellStyle name="เครื่องหมายจุลภาค 5 5 2 2 2" xfId="703" xr:uid="{00000000-0005-0000-0000-000079070000}"/>
    <cellStyle name="เครื่องหมายจุลภาค 5 5 2 2 2 2" xfId="724" xr:uid="{00000000-0005-0000-0000-00007A070000}"/>
    <cellStyle name="เครื่องหมายจุลภาค 5 5 2 2 2 2 2" xfId="1376" xr:uid="{00000000-0005-0000-0000-00007B070000}"/>
    <cellStyle name="เครื่องหมายจุลภาค 5 5 2 2 2 2 2 2" xfId="1397" xr:uid="{00000000-0005-0000-0000-00007C070000}"/>
    <cellStyle name="เครื่องหมายจุลภาค 5 5 2 2 2 2 2 2 2" xfId="3753" xr:uid="{00000000-0005-0000-0000-00007D070000}"/>
    <cellStyle name="เครื่องหมายจุลภาค 5 5 2 2 2 2 2 2 2 2" xfId="3774" xr:uid="{00000000-0005-0000-0000-00007E070000}"/>
    <cellStyle name="เครื่องหมายจุลภาค 5 5 2 2 2 2 2 3" xfId="2676" xr:uid="{00000000-0005-0000-0000-00007F070000}"/>
    <cellStyle name="เครื่องหมายจุลภาค 5 5 2 2 2 2 3" xfId="1743" xr:uid="{00000000-0005-0000-0000-000080070000}"/>
    <cellStyle name="เครื่องหมายจุลภาค 5 5 2 2 2 2 4" xfId="2070" xr:uid="{00000000-0005-0000-0000-000081070000}"/>
    <cellStyle name="เครื่องหมายจุลภาค 5 5 2 2 2 2 5" xfId="2655" xr:uid="{00000000-0005-0000-0000-000082070000}"/>
    <cellStyle name="เครื่องหมายจุลภาค 5 5 2 2 2 2 5 2" xfId="3188" xr:uid="{00000000-0005-0000-0000-000083070000}"/>
    <cellStyle name="เครื่องหมายจุลภาค 5 5 2 2 2 3" xfId="1028" xr:uid="{00000000-0005-0000-0000-000084070000}"/>
    <cellStyle name="เครื่องหมายจุลภาค 5 5 2 2 2 3 2" xfId="1722" xr:uid="{00000000-0005-0000-0000-000085070000}"/>
    <cellStyle name="เครื่องหมายจุลภาค 5 5 2 2 2 3 2 2" xfId="3434" xr:uid="{00000000-0005-0000-0000-000086070000}"/>
    <cellStyle name="เครื่องหมายจุลภาค 5 5 2 2 2 3 2 2 2" xfId="3896" xr:uid="{00000000-0005-0000-0000-000087070000}"/>
    <cellStyle name="เครื่องหมายจุลภาค 5 5 2 2 2 3 3" xfId="2813" xr:uid="{00000000-0005-0000-0000-000088070000}"/>
    <cellStyle name="เครื่องหมายจุลภาค 5 5 2 2 2 4" xfId="2049" xr:uid="{00000000-0005-0000-0000-000089070000}"/>
    <cellStyle name="เครื่องหมายจุลภาค 5 5 2 2 2 5" xfId="2329" xr:uid="{00000000-0005-0000-0000-00008A070000}"/>
    <cellStyle name="เครื่องหมายจุลภาค 5 5 2 2 2 5 2" xfId="3167" xr:uid="{00000000-0005-0000-0000-00008B070000}"/>
    <cellStyle name="เครื่องหมายจุลภาค 5 5 2 2 3" xfId="1007" xr:uid="{00000000-0005-0000-0000-00008C070000}"/>
    <cellStyle name="เครื่องหมายจุลภาค 5 5 2 2 3 2" xfId="1190" xr:uid="{00000000-0005-0000-0000-00008D070000}"/>
    <cellStyle name="เครื่องหมายจุลภาค 5 5 2 2 3 2 2" xfId="3413" xr:uid="{00000000-0005-0000-0000-00008E070000}"/>
    <cellStyle name="เครื่องหมายจุลภาค 5 5 2 2 3 2 2 2" xfId="3572" xr:uid="{00000000-0005-0000-0000-00008F070000}"/>
    <cellStyle name="เครื่องหมายจุลภาค 5 5 2 2 3 3" xfId="2474" xr:uid="{00000000-0005-0000-0000-000090070000}"/>
    <cellStyle name="เครื่องหมายจุลภาค 5 5 2 2 4" xfId="1537" xr:uid="{00000000-0005-0000-0000-000091070000}"/>
    <cellStyle name="เครื่องหมายจุลภาค 5 5 2 2 5" xfId="1868" xr:uid="{00000000-0005-0000-0000-000092070000}"/>
    <cellStyle name="เครื่องหมายจุลภาค 5 5 2 2 6" xfId="2308" xr:uid="{00000000-0005-0000-0000-000093070000}"/>
    <cellStyle name="เครื่องหมายจุลภาค 5 5 2 2 6 2" xfId="2956" xr:uid="{00000000-0005-0000-0000-000094070000}"/>
    <cellStyle name="เครื่องหมายจุลภาค 5 5 2 3" xfId="545" xr:uid="{00000000-0005-0000-0000-000095070000}"/>
    <cellStyle name="เครื่องหมายจุลภาค 5 5 2 3 2" xfId="1168" xr:uid="{00000000-0005-0000-0000-000096070000}"/>
    <cellStyle name="เครื่องหมายจุลภาค 5 5 2 3 2 2" xfId="1272" xr:uid="{00000000-0005-0000-0000-000097070000}"/>
    <cellStyle name="เครื่องหมายจุลภาค 5 5 2 3 2 2 2" xfId="3550" xr:uid="{00000000-0005-0000-0000-000098070000}"/>
    <cellStyle name="เครื่องหมายจุลภาค 5 5 2 3 2 2 2 2" xfId="3649" xr:uid="{00000000-0005-0000-0000-000099070000}"/>
    <cellStyle name="เครื่องหมายจุลภาค 5 5 2 3 2 3" xfId="2551" xr:uid="{00000000-0005-0000-0000-00009A070000}"/>
    <cellStyle name="เครื่องหมายจุลภาค 5 5 2 3 3" xfId="1618" xr:uid="{00000000-0005-0000-0000-00009B070000}"/>
    <cellStyle name="เครื่องหมายจุลภาค 5 5 2 3 4" xfId="1945" xr:uid="{00000000-0005-0000-0000-00009C070000}"/>
    <cellStyle name="เครื่องหมายจุลภาค 5 5 2 3 5" xfId="2452" xr:uid="{00000000-0005-0000-0000-00009D070000}"/>
    <cellStyle name="เครื่องหมายจุลภาค 5 5 2 3 5 2" xfId="3045" xr:uid="{00000000-0005-0000-0000-00009E070000}"/>
    <cellStyle name="เครื่องหมายจุลภาค 5 5 2 4" xfId="822" xr:uid="{00000000-0005-0000-0000-00009F070000}"/>
    <cellStyle name="เครื่องหมายจุลภาค 5 5 2 4 2" xfId="1515" xr:uid="{00000000-0005-0000-0000-0000A0070000}"/>
    <cellStyle name="เครื่องหมายจุลภาค 5 5 2 4 2 2" xfId="3275" xr:uid="{00000000-0005-0000-0000-0000A1070000}"/>
    <cellStyle name="เครื่องหมายจุลภาค 5 5 2 4 2 2 2" xfId="3822" xr:uid="{00000000-0005-0000-0000-0000A2070000}"/>
    <cellStyle name="เครื่องหมายจุลภาค 5 5 2 4 3" xfId="2737" xr:uid="{00000000-0005-0000-0000-0000A3070000}"/>
    <cellStyle name="เครื่องหมายจุลภาค 5 5 2 5" xfId="1846" xr:uid="{00000000-0005-0000-0000-0000A4070000}"/>
    <cellStyle name="เครื่องหมายจุลภาค 5 5 2 6" xfId="2159" xr:uid="{00000000-0005-0000-0000-0000A5070000}"/>
    <cellStyle name="เครื่องหมายจุลภาค 5 5 2 6 2" xfId="2934" xr:uid="{00000000-0005-0000-0000-0000A6070000}"/>
    <cellStyle name="เครื่องหมายจุลภาค 5 5 3" xfId="246" xr:uid="{00000000-0005-0000-0000-0000A7070000}"/>
    <cellStyle name="เครื่องหมายจุลภาค 5 5 3 2" xfId="625" xr:uid="{00000000-0005-0000-0000-0000A8070000}"/>
    <cellStyle name="เครื่องหมายจุลภาค 5 5 3 2 2" xfId="1078" xr:uid="{00000000-0005-0000-0000-0000A9070000}"/>
    <cellStyle name="เครื่องหมายจุลภาค 5 5 3 2 2 2" xfId="1310" xr:uid="{00000000-0005-0000-0000-0000AA070000}"/>
    <cellStyle name="เครื่องหมายจุลภาค 5 5 3 2 2 2 2" xfId="3474" xr:uid="{00000000-0005-0000-0000-0000AB070000}"/>
    <cellStyle name="เครื่องหมายจุลภาค 5 5 3 2 2 2 2 2" xfId="3687" xr:uid="{00000000-0005-0000-0000-0000AC070000}"/>
    <cellStyle name="เครื่องหมายจุลภาค 5 5 3 2 2 3" xfId="2589" xr:uid="{00000000-0005-0000-0000-0000AD070000}"/>
    <cellStyle name="เครื่องหมายจุลภาค 5 5 3 2 3" xfId="1656" xr:uid="{00000000-0005-0000-0000-0000AE070000}"/>
    <cellStyle name="เครื่องหมายจุลภาค 5 5 3 2 4" xfId="1983" xr:uid="{00000000-0005-0000-0000-0000AF070000}"/>
    <cellStyle name="เครื่องหมายจุลภาค 5 5 3 2 5" xfId="2372" xr:uid="{00000000-0005-0000-0000-0000B0070000}"/>
    <cellStyle name="เครื่องหมายจุลภาค 5 5 3 2 5 2" xfId="3097" xr:uid="{00000000-0005-0000-0000-0000B1070000}"/>
    <cellStyle name="เครื่องหมายจุลภาค 5 5 3 3" xfId="898" xr:uid="{00000000-0005-0000-0000-0000B2070000}"/>
    <cellStyle name="เครื่องหมายจุลภาค 5 5 3 3 2" xfId="1434" xr:uid="{00000000-0005-0000-0000-0000B3070000}"/>
    <cellStyle name="เครื่องหมายจุลภาค 5 5 3 3 2 2" xfId="3321" xr:uid="{00000000-0005-0000-0000-0000B4070000}"/>
    <cellStyle name="เครื่องหมายจุลภาค 5 5 3 3 2 2 2" xfId="3809" xr:uid="{00000000-0005-0000-0000-0000B5070000}"/>
    <cellStyle name="เครื่องหมายจุลภาค 5 5 3 3 3" xfId="2714" xr:uid="{00000000-0005-0000-0000-0000B6070000}"/>
    <cellStyle name="เครื่องหมายจุลภาค 5 5 3 4" xfId="309" xr:uid="{00000000-0005-0000-0000-0000B7070000}"/>
    <cellStyle name="เครื่องหมายจุลภาค 5 5 3 5" xfId="2208" xr:uid="{00000000-0005-0000-0000-0000B8070000}"/>
    <cellStyle name="เครื่องหมายจุลภาค 5 5 3 5 2" xfId="2375" xr:uid="{00000000-0005-0000-0000-0000B9070000}"/>
    <cellStyle name="เครื่องหมายจุลภาค 5 5 4" xfId="345" xr:uid="{00000000-0005-0000-0000-0000BA070000}"/>
    <cellStyle name="เครื่องหมายจุลภาค 5 5 4 2" xfId="923" xr:uid="{00000000-0005-0000-0000-0000BB070000}"/>
    <cellStyle name="เครื่องหมายจุลภาค 5 5 4 2 2" xfId="2900" xr:uid="{00000000-0005-0000-0000-0000BC070000}"/>
    <cellStyle name="เครื่องหมายจุลภาค 5 5 4 2 2 2" xfId="3346" xr:uid="{00000000-0005-0000-0000-0000BD070000}"/>
    <cellStyle name="เครื่องหมายจุลภาค 5 5 4 3" xfId="2234" xr:uid="{00000000-0005-0000-0000-0000BE070000}"/>
    <cellStyle name="เครื่องหมายจุลภาค 5 5 5" xfId="968" xr:uid="{00000000-0005-0000-0000-0000BF070000}"/>
    <cellStyle name="เครื่องหมายจุลภาค 5 5 6" xfId="815" xr:uid="{00000000-0005-0000-0000-0000C0070000}"/>
    <cellStyle name="เครื่องหมายจุลภาค 5 5 7" xfId="970" xr:uid="{00000000-0005-0000-0000-0000C1070000}"/>
    <cellStyle name="เครื่องหมายจุลภาค 5 5 7 2" xfId="2732" xr:uid="{00000000-0005-0000-0000-0000C2070000}"/>
    <cellStyle name="เครื่องหมายจุลภาค 5 6" xfId="298" xr:uid="{00000000-0005-0000-0000-0000C3070000}"/>
    <cellStyle name="เครื่องหมายจุลภาค 5 7" xfId="338" xr:uid="{00000000-0005-0000-0000-0000C4070000}"/>
    <cellStyle name="เครื่องหมายจุลภาค 5 7 2" xfId="536" xr:uid="{00000000-0005-0000-0000-0000C5070000}"/>
    <cellStyle name="เครื่องหมายจุลภาค 5 7 2 2" xfId="687" xr:uid="{00000000-0005-0000-0000-0000C6070000}"/>
    <cellStyle name="เครื่องหมายจุลภาค 5 7 2 2 2" xfId="1265" xr:uid="{00000000-0005-0000-0000-0000C7070000}"/>
    <cellStyle name="เครื่องหมายจุลภาค 5 7 2 2 2 2" xfId="1360" xr:uid="{00000000-0005-0000-0000-0000C8070000}"/>
    <cellStyle name="เครื่องหมายจุลภาค 5 7 2 2 2 2 2" xfId="3642" xr:uid="{00000000-0005-0000-0000-0000C9070000}"/>
    <cellStyle name="เครื่องหมายจุลภาค 5 7 2 2 2 2 2 2" xfId="3737" xr:uid="{00000000-0005-0000-0000-0000CA070000}"/>
    <cellStyle name="เครื่องหมายจุลภาค 5 7 2 2 2 3" xfId="2639" xr:uid="{00000000-0005-0000-0000-0000CB070000}"/>
    <cellStyle name="เครื่องหมายจุลภาค 5 7 2 2 3" xfId="1706" xr:uid="{00000000-0005-0000-0000-0000CC070000}"/>
    <cellStyle name="เครื่องหมายจุลภาค 5 7 2 2 4" xfId="2033" xr:uid="{00000000-0005-0000-0000-0000CD070000}"/>
    <cellStyle name="เครื่องหมายจุลภาค 5 7 2 2 5" xfId="2544" xr:uid="{00000000-0005-0000-0000-0000CE070000}"/>
    <cellStyle name="เครื่องหมายจุลภาค 5 7 2 2 5 2" xfId="3151" xr:uid="{00000000-0005-0000-0000-0000CF070000}"/>
    <cellStyle name="เครื่องหมายจุลภาค 5 7 2 3" xfId="990" xr:uid="{00000000-0005-0000-0000-0000D0070000}"/>
    <cellStyle name="เครื่องหมายจุลภาค 5 7 2 3 2" xfId="1611" xr:uid="{00000000-0005-0000-0000-0000D1070000}"/>
    <cellStyle name="เครื่องหมายจุลภาค 5 7 2 3 2 2" xfId="3397" xr:uid="{00000000-0005-0000-0000-0000D2070000}"/>
    <cellStyle name="เครื่องหมายจุลภาค 5 7 2 3 2 2 2" xfId="3872" xr:uid="{00000000-0005-0000-0000-0000D3070000}"/>
    <cellStyle name="เครื่องหมายจุลภาค 5 7 2 3 3" xfId="2789" xr:uid="{00000000-0005-0000-0000-0000D4070000}"/>
    <cellStyle name="เครื่องหมายจุลภาค 5 7 2 4" xfId="1938" xr:uid="{00000000-0005-0000-0000-0000D5070000}"/>
    <cellStyle name="เครื่องหมายจุลภาค 5 7 2 5" xfId="2292" xr:uid="{00000000-0005-0000-0000-0000D6070000}"/>
    <cellStyle name="เครื่องหมายจุลภาค 5 7 2 5 2" xfId="3037" xr:uid="{00000000-0005-0000-0000-0000D7070000}"/>
    <cellStyle name="เครื่องหมายจุลภาค 5 7 3" xfId="809" xr:uid="{00000000-0005-0000-0000-0000D8070000}"/>
    <cellStyle name="เครื่องหมายจุลภาค 5 7 3 2" xfId="1133" xr:uid="{00000000-0005-0000-0000-0000D9070000}"/>
    <cellStyle name="เครื่องหมายจุลภาค 5 7 3 2 2" xfId="3264" xr:uid="{00000000-0005-0000-0000-0000DA070000}"/>
    <cellStyle name="เครื่องหมายจุลภาค 5 7 3 2 2 2" xfId="3519" xr:uid="{00000000-0005-0000-0000-0000DB070000}"/>
    <cellStyle name="เครื่องหมายจุลภาค 5 7 3 3" xfId="2421" xr:uid="{00000000-0005-0000-0000-0000DC070000}"/>
    <cellStyle name="เครื่องหมายจุลภาค 5 7 4" xfId="1482" xr:uid="{00000000-0005-0000-0000-0000DD070000}"/>
    <cellStyle name="เครื่องหมายจุลภาค 5 7 5" xfId="1816" xr:uid="{00000000-0005-0000-0000-0000DE070000}"/>
    <cellStyle name="เครื่องหมายจุลภาค 5 7 6" xfId="2148" xr:uid="{00000000-0005-0000-0000-0000DF070000}"/>
    <cellStyle name="เครื่องหมายจุลภาค 5 7 6 2" xfId="2894" xr:uid="{00000000-0005-0000-0000-0000E0070000}"/>
    <cellStyle name="เครื่องหมายจุลภาค 5 8" xfId="397" xr:uid="{00000000-0005-0000-0000-0000E1070000}"/>
    <cellStyle name="เครื่องหมายจุลภาค 5 8 2" xfId="802" xr:uid="{00000000-0005-0000-0000-0000E2070000}"/>
    <cellStyle name="เครื่องหมายจุลภาค 5 8 2 2" xfId="1164" xr:uid="{00000000-0005-0000-0000-0000E3070000}"/>
    <cellStyle name="เครื่องหมายจุลภาค 5 8 2 2 2" xfId="3258" xr:uid="{00000000-0005-0000-0000-0000E4070000}"/>
    <cellStyle name="เครื่องหมายจุลภาค 5 8 2 2 2 2" xfId="3547" xr:uid="{00000000-0005-0000-0000-0000E5070000}"/>
    <cellStyle name="เครื่องหมายจุลภาค 5 8 2 3" xfId="2449" xr:uid="{00000000-0005-0000-0000-0000E6070000}"/>
    <cellStyle name="เครื่องหมายจุลภาค 5 8 3" xfId="1512" xr:uid="{00000000-0005-0000-0000-0000E7070000}"/>
    <cellStyle name="เครื่องหมายจุลภาค 5 8 4" xfId="1843" xr:uid="{00000000-0005-0000-0000-0000E8070000}"/>
    <cellStyle name="เครื่องหมายจุลภาค 5 8 5" xfId="2142" xr:uid="{00000000-0005-0000-0000-0000E9070000}"/>
    <cellStyle name="เครื่องหมายจุลภาค 5 8 5 2" xfId="2931" xr:uid="{00000000-0005-0000-0000-0000EA070000}"/>
    <cellStyle name="เครื่องหมายจุลภาค 5 9" xfId="283" xr:uid="{00000000-0005-0000-0000-0000EB070000}"/>
    <cellStyle name="เครื่องหมายจุลภาค 5 9 2" xfId="800" xr:uid="{00000000-0005-0000-0000-0000EC070000}"/>
    <cellStyle name="เครื่องหมายจุลภาค 5 9 2 2" xfId="2868" xr:uid="{00000000-0005-0000-0000-0000ED070000}"/>
    <cellStyle name="เครื่องหมายจุลภาค 5 9 2 2 2" xfId="3257" xr:uid="{00000000-0005-0000-0000-0000EE070000}"/>
    <cellStyle name="เครื่องหมายจุลภาค 5 9 3" xfId="2141" xr:uid="{00000000-0005-0000-0000-0000EF070000}"/>
    <cellStyle name="เครื่องหมายจุลภาค 6" xfId="19" xr:uid="{00000000-0005-0000-0000-0000F0070000}"/>
    <cellStyle name="เครื่องหมายจุลภาค 6 10" xfId="1165" xr:uid="{00000000-0005-0000-0000-0000F1070000}"/>
    <cellStyle name="เครื่องหมายจุลภาค 6 11" xfId="650" xr:uid="{00000000-0005-0000-0000-0000F2070000}"/>
    <cellStyle name="เครื่องหมายจุลภาค 6 11 2" xfId="962" xr:uid="{00000000-0005-0000-0000-0000F3070000}"/>
    <cellStyle name="เครื่องหมายจุลภาค 6 2" xfId="20" xr:uid="{00000000-0005-0000-0000-0000F4070000}"/>
    <cellStyle name="เครื่องหมายจุลภาค 6 2 2" xfId="119" xr:uid="{00000000-0005-0000-0000-0000F5070000}"/>
    <cellStyle name="เครื่องหมายจุลภาค 6 2 3" xfId="162" xr:uid="{00000000-0005-0000-0000-0000F6070000}"/>
    <cellStyle name="เครื่องหมายจุลภาค 6 2 3 2" xfId="404" xr:uid="{00000000-0005-0000-0000-0000F7070000}"/>
    <cellStyle name="เครื่องหมายจุลภาค 6 2 3 2 2" xfId="427" xr:uid="{00000000-0005-0000-0000-0000F8070000}"/>
    <cellStyle name="เครื่องหมายจุลภาค 6 2 3 2 2 2" xfId="706" xr:uid="{00000000-0005-0000-0000-0000F9070000}"/>
    <cellStyle name="เครื่องหมายจุลภาค 6 2 3 2 2 2 2" xfId="727" xr:uid="{00000000-0005-0000-0000-0000FA070000}"/>
    <cellStyle name="เครื่องหมายจุลภาค 6 2 3 2 2 2 2 2" xfId="1379" xr:uid="{00000000-0005-0000-0000-0000FB070000}"/>
    <cellStyle name="เครื่องหมายจุลภาค 6 2 3 2 2 2 2 2 2" xfId="1400" xr:uid="{00000000-0005-0000-0000-0000FC070000}"/>
    <cellStyle name="เครื่องหมายจุลภาค 6 2 3 2 2 2 2 2 2 2" xfId="3756" xr:uid="{00000000-0005-0000-0000-0000FD070000}"/>
    <cellStyle name="เครื่องหมายจุลภาค 6 2 3 2 2 2 2 2 2 2 2" xfId="3777" xr:uid="{00000000-0005-0000-0000-0000FE070000}"/>
    <cellStyle name="เครื่องหมายจุลภาค 6 2 3 2 2 2 2 2 3" xfId="2679" xr:uid="{00000000-0005-0000-0000-0000FF070000}"/>
    <cellStyle name="เครื่องหมายจุลภาค 6 2 3 2 2 2 2 3" xfId="1746" xr:uid="{00000000-0005-0000-0000-000000080000}"/>
    <cellStyle name="เครื่องหมายจุลภาค 6 2 3 2 2 2 2 4" xfId="2073" xr:uid="{00000000-0005-0000-0000-000001080000}"/>
    <cellStyle name="เครื่องหมายจุลภาค 6 2 3 2 2 2 2 5" xfId="2658" xr:uid="{00000000-0005-0000-0000-000002080000}"/>
    <cellStyle name="เครื่องหมายจุลภาค 6 2 3 2 2 2 2 5 2" xfId="3191" xr:uid="{00000000-0005-0000-0000-000003080000}"/>
    <cellStyle name="เครื่องหมายจุลภาค 6 2 3 2 2 2 3" xfId="1031" xr:uid="{00000000-0005-0000-0000-000004080000}"/>
    <cellStyle name="เครื่องหมายจุลภาค 6 2 3 2 2 2 3 2" xfId="1725" xr:uid="{00000000-0005-0000-0000-000005080000}"/>
    <cellStyle name="เครื่องหมายจุลภาค 6 2 3 2 2 2 3 2 2" xfId="3437" xr:uid="{00000000-0005-0000-0000-000006080000}"/>
    <cellStyle name="เครื่องหมายจุลภาค 6 2 3 2 2 2 3 2 2 2" xfId="3899" xr:uid="{00000000-0005-0000-0000-000007080000}"/>
    <cellStyle name="เครื่องหมายจุลภาค 6 2 3 2 2 2 3 3" xfId="2816" xr:uid="{00000000-0005-0000-0000-000008080000}"/>
    <cellStyle name="เครื่องหมายจุลภาค 6 2 3 2 2 2 4" xfId="2052" xr:uid="{00000000-0005-0000-0000-000009080000}"/>
    <cellStyle name="เครื่องหมายจุลภาค 6 2 3 2 2 2 5" xfId="2332" xr:uid="{00000000-0005-0000-0000-00000A080000}"/>
    <cellStyle name="เครื่องหมายจุลภาค 6 2 3 2 2 2 5 2" xfId="3170" xr:uid="{00000000-0005-0000-0000-00000B080000}"/>
    <cellStyle name="เครื่องหมายจุลภาค 6 2 3 2 2 3" xfId="1010" xr:uid="{00000000-0005-0000-0000-00000C080000}"/>
    <cellStyle name="เครื่องหมายจุลภาค 6 2 3 2 2 3 2" xfId="1193" xr:uid="{00000000-0005-0000-0000-00000D080000}"/>
    <cellStyle name="เครื่องหมายจุลภาค 6 2 3 2 2 3 2 2" xfId="3416" xr:uid="{00000000-0005-0000-0000-00000E080000}"/>
    <cellStyle name="เครื่องหมายจุลภาค 6 2 3 2 2 3 2 2 2" xfId="3575" xr:uid="{00000000-0005-0000-0000-00000F080000}"/>
    <cellStyle name="เครื่องหมายจุลภาค 6 2 3 2 2 3 3" xfId="2477" xr:uid="{00000000-0005-0000-0000-000010080000}"/>
    <cellStyle name="เครื่องหมายจุลภาค 6 2 3 2 2 4" xfId="1540" xr:uid="{00000000-0005-0000-0000-000011080000}"/>
    <cellStyle name="เครื่องหมายจุลภาค 6 2 3 2 2 5" xfId="1871" xr:uid="{00000000-0005-0000-0000-000012080000}"/>
    <cellStyle name="เครื่องหมายจุลภาค 6 2 3 2 2 6" xfId="2311" xr:uid="{00000000-0005-0000-0000-000013080000}"/>
    <cellStyle name="เครื่องหมายจุลภาค 6 2 3 2 2 6 2" xfId="2959" xr:uid="{00000000-0005-0000-0000-000014080000}"/>
    <cellStyle name="เครื่องหมายจุลภาค 6 2 3 2 3" xfId="548" xr:uid="{00000000-0005-0000-0000-000015080000}"/>
    <cellStyle name="เครื่องหมายจุลภาค 6 2 3 2 3 2" xfId="1171" xr:uid="{00000000-0005-0000-0000-000016080000}"/>
    <cellStyle name="เครื่องหมายจุลภาค 6 2 3 2 3 2 2" xfId="1275" xr:uid="{00000000-0005-0000-0000-000017080000}"/>
    <cellStyle name="เครื่องหมายจุลภาค 6 2 3 2 3 2 2 2" xfId="3553" xr:uid="{00000000-0005-0000-0000-000018080000}"/>
    <cellStyle name="เครื่องหมายจุลภาค 6 2 3 2 3 2 2 2 2" xfId="3652" xr:uid="{00000000-0005-0000-0000-000019080000}"/>
    <cellStyle name="เครื่องหมายจุลภาค 6 2 3 2 3 2 3" xfId="2554" xr:uid="{00000000-0005-0000-0000-00001A080000}"/>
    <cellStyle name="เครื่องหมายจุลภาค 6 2 3 2 3 3" xfId="1621" xr:uid="{00000000-0005-0000-0000-00001B080000}"/>
    <cellStyle name="เครื่องหมายจุลภาค 6 2 3 2 3 4" xfId="1948" xr:uid="{00000000-0005-0000-0000-00001C080000}"/>
    <cellStyle name="เครื่องหมายจุลภาค 6 2 3 2 3 5" xfId="2455" xr:uid="{00000000-0005-0000-0000-00001D080000}"/>
    <cellStyle name="เครื่องหมายจุลภาค 6 2 3 2 3 5 2" xfId="3048" xr:uid="{00000000-0005-0000-0000-00001E080000}"/>
    <cellStyle name="เครื่องหมายจุลภาค 6 2 3 2 4" xfId="825" xr:uid="{00000000-0005-0000-0000-00001F080000}"/>
    <cellStyle name="เครื่องหมายจุลภาค 6 2 3 2 4 2" xfId="1518" xr:uid="{00000000-0005-0000-0000-000020080000}"/>
    <cellStyle name="เครื่องหมายจุลภาค 6 2 3 2 4 2 2" xfId="3278" xr:uid="{00000000-0005-0000-0000-000021080000}"/>
    <cellStyle name="เครื่องหมายจุลภาค 6 2 3 2 4 2 2 2" xfId="3825" xr:uid="{00000000-0005-0000-0000-000022080000}"/>
    <cellStyle name="เครื่องหมายจุลภาค 6 2 3 2 4 3" xfId="2740" xr:uid="{00000000-0005-0000-0000-000023080000}"/>
    <cellStyle name="เครื่องหมายจุลภาค 6 2 3 2 5" xfId="1849" xr:uid="{00000000-0005-0000-0000-000024080000}"/>
    <cellStyle name="เครื่องหมายจุลภาค 6 2 3 2 6" xfId="2162" xr:uid="{00000000-0005-0000-0000-000025080000}"/>
    <cellStyle name="เครื่องหมายจุลภาค 6 2 3 2 6 2" xfId="2937" xr:uid="{00000000-0005-0000-0000-000026080000}"/>
    <cellStyle name="เครื่องหมายจุลภาค 6 2 3 3" xfId="265" xr:uid="{00000000-0005-0000-0000-000027080000}"/>
    <cellStyle name="เครื่องหมายจุลภาค 6 2 3 3 2" xfId="628" xr:uid="{00000000-0005-0000-0000-000028080000}"/>
    <cellStyle name="เครื่องหมายจุลภาค 6 2 3 3 2 2" xfId="1088" xr:uid="{00000000-0005-0000-0000-000029080000}"/>
    <cellStyle name="เครื่องหมายจุลภาค 6 2 3 3 2 2 2" xfId="1313" xr:uid="{00000000-0005-0000-0000-00002A080000}"/>
    <cellStyle name="เครื่องหมายจุลภาค 6 2 3 3 2 2 2 2" xfId="3481" xr:uid="{00000000-0005-0000-0000-00002B080000}"/>
    <cellStyle name="เครื่องหมายจุลภาค 6 2 3 3 2 2 2 2 2" xfId="3690" xr:uid="{00000000-0005-0000-0000-00002C080000}"/>
    <cellStyle name="เครื่องหมายจุลภาค 6 2 3 3 2 2 3" xfId="2592" xr:uid="{00000000-0005-0000-0000-00002D080000}"/>
    <cellStyle name="เครื่องหมายจุลภาค 6 2 3 3 2 3" xfId="1659" xr:uid="{00000000-0005-0000-0000-00002E080000}"/>
    <cellStyle name="เครื่องหมายจุลภาค 6 2 3 3 2 4" xfId="1986" xr:uid="{00000000-0005-0000-0000-00002F080000}"/>
    <cellStyle name="เครื่องหมายจุลภาค 6 2 3 3 2 5" xfId="2381" xr:uid="{00000000-0005-0000-0000-000030080000}"/>
    <cellStyle name="เครื่องหมายจุลภาค 6 2 3 3 2 5 2" xfId="3100" xr:uid="{00000000-0005-0000-0000-000031080000}"/>
    <cellStyle name="เครื่องหมายจุลภาค 6 2 3 3 3" xfId="901" xr:uid="{00000000-0005-0000-0000-000032080000}"/>
    <cellStyle name="เครื่องหมายจุลภาค 6 2 3 3 3 2" xfId="1444" xr:uid="{00000000-0005-0000-0000-000033080000}"/>
    <cellStyle name="เครื่องหมายจุลภาค 6 2 3 3 3 2 2" xfId="3324" xr:uid="{00000000-0005-0000-0000-000034080000}"/>
    <cellStyle name="เครื่องหมายจุลภาค 6 2 3 3 3 2 2 2" xfId="3811" xr:uid="{00000000-0005-0000-0000-000035080000}"/>
    <cellStyle name="เครื่องหมายจุลภาค 6 2 3 3 3 3" xfId="2718" xr:uid="{00000000-0005-0000-0000-000036080000}"/>
    <cellStyle name="เครื่องหมายจุลภาค 6 2 3 3 4" xfId="1780" xr:uid="{00000000-0005-0000-0000-000037080000}"/>
    <cellStyle name="เครื่องหมายจุลภาค 6 2 3 3 5" xfId="2211" xr:uid="{00000000-0005-0000-0000-000038080000}"/>
    <cellStyle name="เครื่องหมายจุลภาค 6 2 3 3 5 2" xfId="2852" xr:uid="{00000000-0005-0000-0000-000039080000}"/>
    <cellStyle name="เครื่องหมายจุลภาค 6 2 3 4" xfId="262" xr:uid="{00000000-0005-0000-0000-00003A080000}"/>
    <cellStyle name="เครื่องหมายจุลภาค 6 2 3 4 2" xfId="922" xr:uid="{00000000-0005-0000-0000-00003B080000}"/>
    <cellStyle name="เครื่องหมายจุลภาค 6 2 3 4 2 2" xfId="2849" xr:uid="{00000000-0005-0000-0000-00003C080000}"/>
    <cellStyle name="เครื่องหมายจุลภาค 6 2 3 4 2 2 2" xfId="3345" xr:uid="{00000000-0005-0000-0000-00003D080000}"/>
    <cellStyle name="เครื่องหมายจุลภาค 6 2 3 4 3" xfId="2233" xr:uid="{00000000-0005-0000-0000-00003E080000}"/>
    <cellStyle name="เครื่องหมายจุลภาค 6 2 3 5" xfId="1065" xr:uid="{00000000-0005-0000-0000-00003F080000}"/>
    <cellStyle name="เครื่องหมายจุลภาค 6 2 3 6" xfId="1468" xr:uid="{00000000-0005-0000-0000-000040080000}"/>
    <cellStyle name="เครื่องหมายจุลภาค 6 2 3 7" xfId="1232" xr:uid="{00000000-0005-0000-0000-000041080000}"/>
    <cellStyle name="เครื่องหมายจุลภาค 6 2 3 7 2" xfId="2841" xr:uid="{00000000-0005-0000-0000-000042080000}"/>
    <cellStyle name="เครื่องหมายจุลภาค 6 2 4" xfId="297" xr:uid="{00000000-0005-0000-0000-000043080000}"/>
    <cellStyle name="เครื่องหมายจุลภาค 6 2 5" xfId="336" xr:uid="{00000000-0005-0000-0000-000044080000}"/>
    <cellStyle name="เครื่องหมายจุลภาค 6 2 5 2" xfId="245" xr:uid="{00000000-0005-0000-0000-000045080000}"/>
    <cellStyle name="เครื่องหมายจุลภาค 6 2 5 2 2" xfId="685" xr:uid="{00000000-0005-0000-0000-000046080000}"/>
    <cellStyle name="เครื่องหมายจุลภาค 6 2 5 2 2 2" xfId="1077" xr:uid="{00000000-0005-0000-0000-000047080000}"/>
    <cellStyle name="เครื่องหมายจุลภาค 6 2 5 2 2 2 2" xfId="1358" xr:uid="{00000000-0005-0000-0000-000048080000}"/>
    <cellStyle name="เครื่องหมายจุลภาค 6 2 5 2 2 2 2 2" xfId="3473" xr:uid="{00000000-0005-0000-0000-000049080000}"/>
    <cellStyle name="เครื่องหมายจุลภาค 6 2 5 2 2 2 2 2 2" xfId="3735" xr:uid="{00000000-0005-0000-0000-00004A080000}"/>
    <cellStyle name="เครื่องหมายจุลภาค 6 2 5 2 2 2 3" xfId="2637" xr:uid="{00000000-0005-0000-0000-00004B080000}"/>
    <cellStyle name="เครื่องหมายจุลภาค 6 2 5 2 2 3" xfId="1704" xr:uid="{00000000-0005-0000-0000-00004C080000}"/>
    <cellStyle name="เครื่องหมายจุลภาค 6 2 5 2 2 4" xfId="2031" xr:uid="{00000000-0005-0000-0000-00004D080000}"/>
    <cellStyle name="เครื่องหมายจุลภาค 6 2 5 2 2 5" xfId="2371" xr:uid="{00000000-0005-0000-0000-00004E080000}"/>
    <cellStyle name="เครื่องหมายจุลภาค 6 2 5 2 2 5 2" xfId="3149" xr:uid="{00000000-0005-0000-0000-00004F080000}"/>
    <cellStyle name="เครื่องหมายจุลภาค 6 2 5 2 3" xfId="988" xr:uid="{00000000-0005-0000-0000-000050080000}"/>
    <cellStyle name="เครื่องหมายจุลภาค 6 2 5 2 3 2" xfId="1433" xr:uid="{00000000-0005-0000-0000-000051080000}"/>
    <cellStyle name="เครื่องหมายจุลภาค 6 2 5 2 3 2 2" xfId="3395" xr:uid="{00000000-0005-0000-0000-000052080000}"/>
    <cellStyle name="เครื่องหมายจุลภาค 6 2 5 2 3 2 2 2" xfId="3808" xr:uid="{00000000-0005-0000-0000-000053080000}"/>
    <cellStyle name="เครื่องหมายจุลภาค 6 2 5 2 3 3" xfId="2713" xr:uid="{00000000-0005-0000-0000-000054080000}"/>
    <cellStyle name="เครื่องหมายจุลภาค 6 2 5 2 4" xfId="1074" xr:uid="{00000000-0005-0000-0000-000055080000}"/>
    <cellStyle name="เครื่องหมายจุลภาค 6 2 5 2 5" xfId="2290" xr:uid="{00000000-0005-0000-0000-000056080000}"/>
    <cellStyle name="เครื่องหมายจุลภาค 6 2 5 2 5 2" xfId="2237" xr:uid="{00000000-0005-0000-0000-000057080000}"/>
    <cellStyle name="เครื่องหมายจุลภาค 6 2 5 3" xfId="465" xr:uid="{00000000-0005-0000-0000-000058080000}"/>
    <cellStyle name="เครื่องหมายจุลภาค 6 2 5 3 2" xfId="1131" xr:uid="{00000000-0005-0000-0000-000059080000}"/>
    <cellStyle name="เครื่องหมายจุลภาค 6 2 5 3 2 2" xfId="2984" xr:uid="{00000000-0005-0000-0000-00005A080000}"/>
    <cellStyle name="เครื่องหมายจุลภาค 6 2 5 3 2 2 2" xfId="3517" xr:uid="{00000000-0005-0000-0000-00005B080000}"/>
    <cellStyle name="เครื่องหมายจุลภาค 6 2 5 3 3" xfId="2419" xr:uid="{00000000-0005-0000-0000-00005C080000}"/>
    <cellStyle name="เครื่องหมายจุลภาค 6 2 5 4" xfId="1480" xr:uid="{00000000-0005-0000-0000-00005D080000}"/>
    <cellStyle name="เครื่องหมายจุลภาค 6 2 5 5" xfId="1814" xr:uid="{00000000-0005-0000-0000-00005E080000}"/>
    <cellStyle name="เครื่องหมายจุลภาค 6 2 5 6" xfId="651" xr:uid="{00000000-0005-0000-0000-00005F080000}"/>
    <cellStyle name="เครื่องหมายจุลภาค 6 2 5 6 2" xfId="2892" xr:uid="{00000000-0005-0000-0000-000060080000}"/>
    <cellStyle name="เครื่องหมายจุลภาค 6 2 6" xfId="261" xr:uid="{00000000-0005-0000-0000-000061080000}"/>
    <cellStyle name="เครื่องหมายจุลภาค 6 2 6 2" xfId="803" xr:uid="{00000000-0005-0000-0000-000062080000}"/>
    <cellStyle name="เครื่องหมายจุลภาค 6 2 6 2 2" xfId="1085" xr:uid="{00000000-0005-0000-0000-000063080000}"/>
    <cellStyle name="เครื่องหมายจุลภาค 6 2 6 2 2 2" xfId="3259" xr:uid="{00000000-0005-0000-0000-000064080000}"/>
    <cellStyle name="เครื่องหมายจุลภาค 6 2 6 2 2 2 2" xfId="3478" xr:uid="{00000000-0005-0000-0000-000065080000}"/>
    <cellStyle name="เครื่องหมายจุลภาค 6 2 6 2 3" xfId="2378" xr:uid="{00000000-0005-0000-0000-000066080000}"/>
    <cellStyle name="เครื่องหมายจุลภาค 6 2 6 3" xfId="1441" xr:uid="{00000000-0005-0000-0000-000067080000}"/>
    <cellStyle name="เครื่องหมายจุลภาค 6 2 6 4" xfId="1777" xr:uid="{00000000-0005-0000-0000-000068080000}"/>
    <cellStyle name="เครื่องหมายจุลภาค 6 2 6 5" xfId="2143" xr:uid="{00000000-0005-0000-0000-000069080000}"/>
    <cellStyle name="เครื่องหมายจุลภาค 6 2 6 5 2" xfId="2848" xr:uid="{00000000-0005-0000-0000-00006A080000}"/>
    <cellStyle name="เครื่องหมายจุลภาค 6 2 7" xfId="351" xr:uid="{00000000-0005-0000-0000-00006B080000}"/>
    <cellStyle name="เครื่องหมายจุลภาค 6 2 7 2" xfId="926" xr:uid="{00000000-0005-0000-0000-00006C080000}"/>
    <cellStyle name="เครื่องหมายจุลภาค 6 2 7 2 2" xfId="2904" xr:uid="{00000000-0005-0000-0000-00006D080000}"/>
    <cellStyle name="เครื่องหมายจุลภาค 6 2 7 2 2 2" xfId="3348" xr:uid="{00000000-0005-0000-0000-00006E080000}"/>
    <cellStyle name="เครื่องหมายจุลภาค 6 2 7 3" xfId="2238" xr:uid="{00000000-0005-0000-0000-00006F080000}"/>
    <cellStyle name="เครื่องหมายจุลภาค 6 2 8" xfId="166" xr:uid="{00000000-0005-0000-0000-000070080000}"/>
    <cellStyle name="เครื่องหมายจุลภาค 6 2 9" xfId="436" xr:uid="{00000000-0005-0000-0000-000071080000}"/>
    <cellStyle name="เครื่องหมายจุลภาค 6 2 9 2" xfId="2404" xr:uid="{00000000-0005-0000-0000-000072080000}"/>
    <cellStyle name="เครื่องหมายจุลภาค 6 3" xfId="120" xr:uid="{00000000-0005-0000-0000-000073080000}"/>
    <cellStyle name="เครื่องหมายจุลภาค 6 3 2" xfId="186" xr:uid="{00000000-0005-0000-0000-000074080000}"/>
    <cellStyle name="เครื่องหมายจุลภาค 6 3 2 2" xfId="270" xr:uid="{00000000-0005-0000-0000-000075080000}"/>
    <cellStyle name="เครื่องหมายจุลภาค 6 3 2 2 2" xfId="441" xr:uid="{00000000-0005-0000-0000-000076080000}"/>
    <cellStyle name="เครื่องหมายจุลภาค 6 3 2 2 2 2" xfId="484" xr:uid="{00000000-0005-0000-0000-000077080000}"/>
    <cellStyle name="เครื่องหมายจุลภาค 6 3 2 2 2 2 2" xfId="735" xr:uid="{00000000-0005-0000-0000-000078080000}"/>
    <cellStyle name="เครื่องหมายจุลภาค 6 3 2 2 2 2 2 2" xfId="744" xr:uid="{00000000-0005-0000-0000-000079080000}"/>
    <cellStyle name="เครื่องหมายจุลภาค 6 3 2 2 2 2 2 2 2" xfId="1408" xr:uid="{00000000-0005-0000-0000-00007A080000}"/>
    <cellStyle name="เครื่องหมายจุลภาค 6 3 2 2 2 2 2 2 2 2" xfId="1417" xr:uid="{00000000-0005-0000-0000-00007B080000}"/>
    <cellStyle name="เครื่องหมายจุลภาค 6 3 2 2 2 2 2 2 2 2 2" xfId="3785" xr:uid="{00000000-0005-0000-0000-00007C080000}"/>
    <cellStyle name="เครื่องหมายจุลภาค 6 3 2 2 2 2 2 2 2 2 2 2" xfId="3794" xr:uid="{00000000-0005-0000-0000-00007D080000}"/>
    <cellStyle name="เครื่องหมายจุลภาค 6 3 2 2 2 2 2 2 2 3" xfId="2696" xr:uid="{00000000-0005-0000-0000-00007E080000}"/>
    <cellStyle name="เครื่องหมายจุลภาค 6 3 2 2 2 2 2 2 3" xfId="1763" xr:uid="{00000000-0005-0000-0000-00007F080000}"/>
    <cellStyle name="เครื่องหมายจุลภาค 6 3 2 2 2 2 2 2 4" xfId="2090" xr:uid="{00000000-0005-0000-0000-000080080000}"/>
    <cellStyle name="เครื่องหมายจุลภาค 6 3 2 2 2 2 2 2 5" xfId="2687" xr:uid="{00000000-0005-0000-0000-000081080000}"/>
    <cellStyle name="เครื่องหมายจุลภาค 6 3 2 2 2 2 2 2 5 2" xfId="3208" xr:uid="{00000000-0005-0000-0000-000082080000}"/>
    <cellStyle name="เครื่องหมายจุลภาค 6 3 2 2 2 2 2 3" xfId="1048" xr:uid="{00000000-0005-0000-0000-000083080000}"/>
    <cellStyle name="เครื่องหมายจุลภาค 6 3 2 2 2 2 2 3 2" xfId="1754" xr:uid="{00000000-0005-0000-0000-000084080000}"/>
    <cellStyle name="เครื่องหมายจุลภาค 6 3 2 2 2 2 2 3 2 2" xfId="3454" xr:uid="{00000000-0005-0000-0000-000085080000}"/>
    <cellStyle name="เครื่องหมายจุลภาค 6 3 2 2 2 2 2 3 2 2 2" xfId="3916" xr:uid="{00000000-0005-0000-0000-000086080000}"/>
    <cellStyle name="เครื่องหมายจุลภาค 6 3 2 2 2 2 2 3 3" xfId="2833" xr:uid="{00000000-0005-0000-0000-000087080000}"/>
    <cellStyle name="เครื่องหมายจุลภาค 6 3 2 2 2 2 2 4" xfId="2081" xr:uid="{00000000-0005-0000-0000-000088080000}"/>
    <cellStyle name="เครื่องหมายจุลภาค 6 3 2 2 2 2 2 5" xfId="2349" xr:uid="{00000000-0005-0000-0000-000089080000}"/>
    <cellStyle name="เครื่องหมายจุลภาค 6 3 2 2 2 2 2 5 2" xfId="3199" xr:uid="{00000000-0005-0000-0000-00008A080000}"/>
    <cellStyle name="เครื่องหมายจุลภาค 6 3 2 2 2 2 3" xfId="1039" xr:uid="{00000000-0005-0000-0000-00008B080000}"/>
    <cellStyle name="เครื่องหมายจุลภาค 6 3 2 2 2 2 3 2" xfId="1220" xr:uid="{00000000-0005-0000-0000-00008C080000}"/>
    <cellStyle name="เครื่องหมายจุลภาค 6 3 2 2 2 2 3 2 2" xfId="3445" xr:uid="{00000000-0005-0000-0000-00008D080000}"/>
    <cellStyle name="เครื่องหมายจุลภาค 6 3 2 2 2 2 3 2 2 2" xfId="3602" xr:uid="{00000000-0005-0000-0000-00008E080000}"/>
    <cellStyle name="เครื่องหมายจุลภาค 6 3 2 2 2 2 3 3" xfId="2504" xr:uid="{00000000-0005-0000-0000-00008F080000}"/>
    <cellStyle name="เครื่องหมายจุลภาค 6 3 2 2 2 2 4" xfId="1569" xr:uid="{00000000-0005-0000-0000-000090080000}"/>
    <cellStyle name="เครื่องหมายจุลภาค 6 3 2 2 2 2 5" xfId="1898" xr:uid="{00000000-0005-0000-0000-000091080000}"/>
    <cellStyle name="เครื่องหมายจุลภาค 6 3 2 2 2 2 6" xfId="2340" xr:uid="{00000000-0005-0000-0000-000092080000}"/>
    <cellStyle name="เครื่องหมายจุลภาค 6 3 2 2 2 2 6 2" xfId="2995" xr:uid="{00000000-0005-0000-0000-000093080000}"/>
    <cellStyle name="เครื่องหมายจุลภาค 6 3 2 2 2 3" xfId="595" xr:uid="{00000000-0005-0000-0000-000094080000}"/>
    <cellStyle name="เครื่องหมายจุลภาค 6 3 2 2 2 3 2" xfId="1201" xr:uid="{00000000-0005-0000-0000-000095080000}"/>
    <cellStyle name="เครื่องหมายจุลภาค 6 3 2 2 2 3 2 2" xfId="1292" xr:uid="{00000000-0005-0000-0000-000096080000}"/>
    <cellStyle name="เครื่องหมายจุลภาค 6 3 2 2 2 3 2 2 2" xfId="3583" xr:uid="{00000000-0005-0000-0000-000097080000}"/>
    <cellStyle name="เครื่องหมายจุลภาค 6 3 2 2 2 3 2 2 2 2" xfId="3669" xr:uid="{00000000-0005-0000-0000-000098080000}"/>
    <cellStyle name="เครื่องหมายจุลภาค 6 3 2 2 2 3 2 3" xfId="2571" xr:uid="{00000000-0005-0000-0000-000099080000}"/>
    <cellStyle name="เครื่องหมายจุลภาค 6 3 2 2 2 3 3" xfId="1638" xr:uid="{00000000-0005-0000-0000-00009A080000}"/>
    <cellStyle name="เครื่องหมายจุลภาค 6 3 2 2 2 3 4" xfId="1965" xr:uid="{00000000-0005-0000-0000-00009B080000}"/>
    <cellStyle name="เครื่องหมายจุลภาค 6 3 2 2 2 3 5" xfId="2485" xr:uid="{00000000-0005-0000-0000-00009C080000}"/>
    <cellStyle name="เครื่องหมายจุลภาค 6 3 2 2 2 3 5 2" xfId="3074" xr:uid="{00000000-0005-0000-0000-00009D080000}"/>
    <cellStyle name="เครื่องหมายจุลภาค 6 3 2 2 2 4" xfId="861" xr:uid="{00000000-0005-0000-0000-00009E080000}"/>
    <cellStyle name="เครื่องหมายจุลภาค 6 3 2 2 2 4 2" xfId="1548" xr:uid="{00000000-0005-0000-0000-00009F080000}"/>
    <cellStyle name="เครื่องหมายจุลภาค 6 3 2 2 2 4 2 2" xfId="3295" xr:uid="{00000000-0005-0000-0000-0000A0080000}"/>
    <cellStyle name="เครื่องหมายจุลภาค 6 3 2 2 2 4 2 2 2" xfId="3842" xr:uid="{00000000-0005-0000-0000-0000A1080000}"/>
    <cellStyle name="เครื่องหมายจุลภาค 6 3 2 2 2 4 3" xfId="2757" xr:uid="{00000000-0005-0000-0000-0000A2080000}"/>
    <cellStyle name="เครื่องหมายจุลภาค 6 3 2 2 2 5" xfId="1879" xr:uid="{00000000-0005-0000-0000-0000A3080000}"/>
    <cellStyle name="เครื่องหมายจุลภาค 6 3 2 2 2 6" xfId="2179" xr:uid="{00000000-0005-0000-0000-0000A4080000}"/>
    <cellStyle name="เครื่องหมายจุลภาค 6 3 2 2 2 6 2" xfId="2969" xr:uid="{00000000-0005-0000-0000-0000A5080000}"/>
    <cellStyle name="เครื่องหมายจุลภาค 6 3 2 2 3" xfId="561" xr:uid="{00000000-0005-0000-0000-0000A6080000}"/>
    <cellStyle name="เครื่องหมายจุลภาค 6 3 2 2 3 2" xfId="656" xr:uid="{00000000-0005-0000-0000-0000A7080000}"/>
    <cellStyle name="เครื่องหมายจุลภาค 6 3 2 2 3 2 2" xfId="1283" xr:uid="{00000000-0005-0000-0000-0000A8080000}"/>
    <cellStyle name="เครื่องหมายจุลภาค 6 3 2 2 3 2 2 2" xfId="1332" xr:uid="{00000000-0005-0000-0000-0000A9080000}"/>
    <cellStyle name="เครื่องหมายจุลภาค 6 3 2 2 3 2 2 2 2" xfId="3660" xr:uid="{00000000-0005-0000-0000-0000AA080000}"/>
    <cellStyle name="เครื่องหมายจุลภาค 6 3 2 2 3 2 2 2 2 2" xfId="3709" xr:uid="{00000000-0005-0000-0000-0000AB080000}"/>
    <cellStyle name="เครื่องหมายจุลภาค 6 3 2 2 3 2 2 3" xfId="2611" xr:uid="{00000000-0005-0000-0000-0000AC080000}"/>
    <cellStyle name="เครื่องหมายจุลภาค 6 3 2 2 3 2 3" xfId="1678" xr:uid="{00000000-0005-0000-0000-0000AD080000}"/>
    <cellStyle name="เครื่องหมายจุลภาค 6 3 2 2 3 2 4" xfId="2005" xr:uid="{00000000-0005-0000-0000-0000AE080000}"/>
    <cellStyle name="เครื่องหมายจุลภาค 6 3 2 2 3 2 5" xfId="2562" xr:uid="{00000000-0005-0000-0000-0000AF080000}"/>
    <cellStyle name="เครื่องหมายจุลภาค 6 3 2 2 3 2 5 2" xfId="3122" xr:uid="{00000000-0005-0000-0000-0000B0080000}"/>
    <cellStyle name="เครื่องหมายจุลภาค 6 3 2 2 3 3" xfId="949" xr:uid="{00000000-0005-0000-0000-0000B1080000}"/>
    <cellStyle name="เครื่องหมายจุลภาค 6 3 2 2 3 3 2" xfId="1629" xr:uid="{00000000-0005-0000-0000-0000B2080000}"/>
    <cellStyle name="เครื่องหมายจุลภาค 6 3 2 2 3 3 2 2" xfId="3366" xr:uid="{00000000-0005-0000-0000-0000B3080000}"/>
    <cellStyle name="เครื่องหมายจุลภาค 6 3 2 2 3 3 2 2 2" xfId="3878" xr:uid="{00000000-0005-0000-0000-0000B4080000}"/>
    <cellStyle name="เครื่องหมายจุลภาค 6 3 2 2 3 3 3" xfId="2795" xr:uid="{00000000-0005-0000-0000-0000B5080000}"/>
    <cellStyle name="เครื่องหมายจุลภาค 6 3 2 2 3 4" xfId="1956" xr:uid="{00000000-0005-0000-0000-0000B6080000}"/>
    <cellStyle name="เครื่องหมายจุลภาค 6 3 2 2 3 5" xfId="2260" xr:uid="{00000000-0005-0000-0000-0000B7080000}"/>
    <cellStyle name="เครื่องหมายจุลภาค 6 3 2 2 3 5 2" xfId="3057" xr:uid="{00000000-0005-0000-0000-0000B8080000}"/>
    <cellStyle name="เครื่องหมายจุลภาค 6 3 2 2 4" xfId="835" xr:uid="{00000000-0005-0000-0000-0000B9080000}"/>
    <cellStyle name="เครื่องหมายจุลภาค 6 3 2 2 4 2" xfId="1092" xr:uid="{00000000-0005-0000-0000-0000BA080000}"/>
    <cellStyle name="เครื่องหมายจุลภาค 6 3 2 2 4 2 2" xfId="3286" xr:uid="{00000000-0005-0000-0000-0000BB080000}"/>
    <cellStyle name="เครื่องหมายจุลภาค 6 3 2 2 4 2 2 2" xfId="3484" xr:uid="{00000000-0005-0000-0000-0000BC080000}"/>
    <cellStyle name="เครื่องหมายจุลภาค 6 3 2 2 4 3" xfId="2384" xr:uid="{00000000-0005-0000-0000-0000BD080000}"/>
    <cellStyle name="เครื่องหมายจุลภาค 6 3 2 2 5" xfId="1448" xr:uid="{00000000-0005-0000-0000-0000BE080000}"/>
    <cellStyle name="เครื่องหมายจุลภาค 6 3 2 2 6" xfId="1783" xr:uid="{00000000-0005-0000-0000-0000BF080000}"/>
    <cellStyle name="เครื่องหมายจุลภาค 6 3 2 2 7" xfId="2170" xr:uid="{00000000-0005-0000-0000-0000C0080000}"/>
    <cellStyle name="เครื่องหมายจุลภาค 6 3 2 2 7 2" xfId="2855" xr:uid="{00000000-0005-0000-0000-0000C1080000}"/>
    <cellStyle name="เครื่องหมายจุลภาค 6 3 2 3" xfId="320" xr:uid="{00000000-0005-0000-0000-0000C2080000}"/>
    <cellStyle name="เครื่องหมายจุลภาค 6 3 2 4" xfId="370" xr:uid="{00000000-0005-0000-0000-0000C3080000}"/>
    <cellStyle name="เครื่องหมายจุลภาค 6 3 2 4 2" xfId="639" xr:uid="{00000000-0005-0000-0000-0000C4080000}"/>
    <cellStyle name="เครื่องหมายจุลภาค 6 3 2 4 2 2" xfId="695" xr:uid="{00000000-0005-0000-0000-0000C5080000}"/>
    <cellStyle name="เครื่องหมายจุลภาค 6 3 2 4 2 2 2" xfId="1323" xr:uid="{00000000-0005-0000-0000-0000C6080000}"/>
    <cellStyle name="เครื่องหมายจุลภาค 6 3 2 4 2 2 2 2" xfId="1368" xr:uid="{00000000-0005-0000-0000-0000C7080000}"/>
    <cellStyle name="เครื่องหมายจุลภาค 6 3 2 4 2 2 2 2 2" xfId="3700" xr:uid="{00000000-0005-0000-0000-0000C8080000}"/>
    <cellStyle name="เครื่องหมายจุลภาค 6 3 2 4 2 2 2 2 2 2" xfId="3745" xr:uid="{00000000-0005-0000-0000-0000C9080000}"/>
    <cellStyle name="เครื่องหมายจุลภาค 6 3 2 4 2 2 2 3" xfId="2647" xr:uid="{00000000-0005-0000-0000-0000CA080000}"/>
    <cellStyle name="เครื่องหมายจุลภาค 6 3 2 4 2 2 3" xfId="1714" xr:uid="{00000000-0005-0000-0000-0000CB080000}"/>
    <cellStyle name="เครื่องหมายจุลภาค 6 3 2 4 2 2 4" xfId="2041" xr:uid="{00000000-0005-0000-0000-0000CC080000}"/>
    <cellStyle name="เครื่องหมายจุลภาค 6 3 2 4 2 2 5" xfId="2602" xr:uid="{00000000-0005-0000-0000-0000CD080000}"/>
    <cellStyle name="เครื่องหมายจุลภาค 6 3 2 4 2 2 5 2" xfId="3159" xr:uid="{00000000-0005-0000-0000-0000CE080000}"/>
    <cellStyle name="เครื่องหมายจุลภาค 6 3 2 4 2 3" xfId="998" xr:uid="{00000000-0005-0000-0000-0000CF080000}"/>
    <cellStyle name="เครื่องหมายจุลภาค 6 3 2 4 2 3 2" xfId="1669" xr:uid="{00000000-0005-0000-0000-0000D0080000}"/>
    <cellStyle name="เครื่องหมายจุลภาค 6 3 2 4 2 3 2 2" xfId="3405" xr:uid="{00000000-0005-0000-0000-0000D1080000}"/>
    <cellStyle name="เครื่องหมายจุลภาค 6 3 2 4 2 3 2 2 2" xfId="3887" xr:uid="{00000000-0005-0000-0000-0000D2080000}"/>
    <cellStyle name="เครื่องหมายจุลภาค 6 3 2 4 2 3 3" xfId="2804" xr:uid="{00000000-0005-0000-0000-0000D3080000}"/>
    <cellStyle name="เครื่องหมายจุลภาค 6 3 2 4 2 4" xfId="1996" xr:uid="{00000000-0005-0000-0000-0000D4080000}"/>
    <cellStyle name="เครื่องหมายจุลภาค 6 3 2 4 2 5" xfId="2300" xr:uid="{00000000-0005-0000-0000-0000D5080000}"/>
    <cellStyle name="เครื่องหมายจุลภาค 6 3 2 4 2 5 2" xfId="3110" xr:uid="{00000000-0005-0000-0000-0000D6080000}"/>
    <cellStyle name="เครื่องหมายจุลภาค 6 3 2 4 3" xfId="915" xr:uid="{00000000-0005-0000-0000-0000D7080000}"/>
    <cellStyle name="เครื่องหมายจุลภาค 6 3 2 4 3 2" xfId="1148" xr:uid="{00000000-0005-0000-0000-0000D8080000}"/>
    <cellStyle name="เครื่องหมายจุลภาค 6 3 2 4 3 2 2" xfId="3338" xr:uid="{00000000-0005-0000-0000-0000D9080000}"/>
    <cellStyle name="เครื่องหมายจุลภาค 6 3 2 4 3 2 2 2" xfId="3532" xr:uid="{00000000-0005-0000-0000-0000DA080000}"/>
    <cellStyle name="เครื่องหมายจุลภาค 6 3 2 4 3 3" xfId="2434" xr:uid="{00000000-0005-0000-0000-0000DB080000}"/>
    <cellStyle name="เครื่องหมายจุลภาค 6 3 2 4 4" xfId="1497" xr:uid="{00000000-0005-0000-0000-0000DC080000}"/>
    <cellStyle name="เครื่องหมายจุลภาค 6 3 2 4 5" xfId="1828" xr:uid="{00000000-0005-0000-0000-0000DD080000}"/>
    <cellStyle name="เครื่องหมายจุลภาค 6 3 2 4 6" xfId="2225" xr:uid="{00000000-0005-0000-0000-0000DE080000}"/>
    <cellStyle name="เครื่องหมายจุลภาค 6 3 2 4 6 2" xfId="2913" xr:uid="{00000000-0005-0000-0000-0000DF080000}"/>
    <cellStyle name="เครื่องหมายจุลภาค 6 3 2 5" xfId="353" xr:uid="{00000000-0005-0000-0000-0000E0080000}"/>
    <cellStyle name="เครื่องหมายจุลภาค 6 3 2 5 2" xfId="674" xr:uid="{00000000-0005-0000-0000-0000E1080000}"/>
    <cellStyle name="เครื่องหมายจุลภาค 6 3 2 5 2 2" xfId="1141" xr:uid="{00000000-0005-0000-0000-0000E2080000}"/>
    <cellStyle name="เครื่องหมายจุลภาค 6 3 2 5 2 2 2" xfId="3138" xr:uid="{00000000-0005-0000-0000-0000E3080000}"/>
    <cellStyle name="เครื่องหมายจุลภาค 6 3 2 5 2 2 2 2" xfId="3527" xr:uid="{00000000-0005-0000-0000-0000E4080000}"/>
    <cellStyle name="เครื่องหมายจุลภาค 6 3 2 5 2 3" xfId="2429" xr:uid="{00000000-0005-0000-0000-0000E5080000}"/>
    <cellStyle name="เครื่องหมายจุลภาค 6 3 2 5 3" xfId="1490" xr:uid="{00000000-0005-0000-0000-0000E6080000}"/>
    <cellStyle name="เครื่องหมายจุลภาค 6 3 2 5 4" xfId="1823" xr:uid="{00000000-0005-0000-0000-0000E7080000}"/>
    <cellStyle name="เครื่องหมายจุลภาค 6 3 2 5 5" xfId="971" xr:uid="{00000000-0005-0000-0000-0000E8080000}"/>
    <cellStyle name="เครื่องหมายจุลภาค 6 3 2 5 5 2" xfId="2906" xr:uid="{00000000-0005-0000-0000-0000E9080000}"/>
    <cellStyle name="เครื่องหมายจุลภาค 6 3 2 6" xfId="647" xr:uid="{00000000-0005-0000-0000-0000EA080000}"/>
    <cellStyle name="เครื่องหมายจุลภาค 6 3 2 6 2" xfId="1063" xr:uid="{00000000-0005-0000-0000-0000EB080000}"/>
    <cellStyle name="เครื่องหมายจุลภาค 6 3 2 6 2 2" xfId="3115" xr:uid="{00000000-0005-0000-0000-0000EC080000}"/>
    <cellStyle name="เครื่องหมายจุลภาค 6 3 2 6 2 2 2" xfId="3469" xr:uid="{00000000-0005-0000-0000-0000ED080000}"/>
    <cellStyle name="เครื่องหมายจุลภาค 6 3 2 6 3" xfId="2364" xr:uid="{00000000-0005-0000-0000-0000EE080000}"/>
    <cellStyle name="เครื่องหมายจุลภาค 6 3 2 7" xfId="1439" xr:uid="{00000000-0005-0000-0000-0000EF080000}"/>
    <cellStyle name="เครื่องหมายจุลภาค 6 3 2 8" xfId="857" xr:uid="{00000000-0005-0000-0000-0000F0080000}"/>
    <cellStyle name="เครื่องหมายจุลภาค 6 3 2 8 2" xfId="2844" xr:uid="{00000000-0005-0000-0000-0000F1080000}"/>
    <cellStyle name="เครื่องหมายจุลภาค 6 3 3" xfId="280" xr:uid="{00000000-0005-0000-0000-0000F2080000}"/>
    <cellStyle name="เครื่องหมายจุลภาค 6 3 3 2" xfId="413" xr:uid="{00000000-0005-0000-0000-0000F3080000}"/>
    <cellStyle name="เครื่องหมายจุลภาค 6 3 3 2 2" xfId="492" xr:uid="{00000000-0005-0000-0000-0000F4080000}"/>
    <cellStyle name="เครื่องหมายจุลภาค 6 3 3 2 2 2" xfId="715" xr:uid="{00000000-0005-0000-0000-0000F5080000}"/>
    <cellStyle name="เครื่องหมายจุลภาค 6 3 3 2 2 2 2" xfId="752" xr:uid="{00000000-0005-0000-0000-0000F6080000}"/>
    <cellStyle name="เครื่องหมายจุลภาค 6 3 3 2 2 2 2 2" xfId="1388" xr:uid="{00000000-0005-0000-0000-0000F7080000}"/>
    <cellStyle name="เครื่องหมายจุลภาค 6 3 3 2 2 2 2 2 2" xfId="1425" xr:uid="{00000000-0005-0000-0000-0000F8080000}"/>
    <cellStyle name="เครื่องหมายจุลภาค 6 3 3 2 2 2 2 2 2 2" xfId="3765" xr:uid="{00000000-0005-0000-0000-0000F9080000}"/>
    <cellStyle name="เครื่องหมายจุลภาค 6 3 3 2 2 2 2 2 2 2 2" xfId="3802" xr:uid="{00000000-0005-0000-0000-0000FA080000}"/>
    <cellStyle name="เครื่องหมายจุลภาค 6 3 3 2 2 2 2 2 3" xfId="2704" xr:uid="{00000000-0005-0000-0000-0000FB080000}"/>
    <cellStyle name="เครื่องหมายจุลภาค 6 3 3 2 2 2 2 3" xfId="1771" xr:uid="{00000000-0005-0000-0000-0000FC080000}"/>
    <cellStyle name="เครื่องหมายจุลภาค 6 3 3 2 2 2 2 4" xfId="2098" xr:uid="{00000000-0005-0000-0000-0000FD080000}"/>
    <cellStyle name="เครื่องหมายจุลภาค 6 3 3 2 2 2 2 5" xfId="2667" xr:uid="{00000000-0005-0000-0000-0000FE080000}"/>
    <cellStyle name="เครื่องหมายจุลภาค 6 3 3 2 2 2 2 5 2" xfId="3216" xr:uid="{00000000-0005-0000-0000-0000FF080000}"/>
    <cellStyle name="เครื่องหมายจุลภาค 6 3 3 2 2 2 3" xfId="1056" xr:uid="{00000000-0005-0000-0000-000000090000}"/>
    <cellStyle name="เครื่องหมายจุลภาค 6 3 3 2 2 2 3 2" xfId="1734" xr:uid="{00000000-0005-0000-0000-000001090000}"/>
    <cellStyle name="เครื่องหมายจุลภาค 6 3 3 2 2 2 3 2 2" xfId="3462" xr:uid="{00000000-0005-0000-0000-000002090000}"/>
    <cellStyle name="เครื่องหมายจุลภาค 6 3 3 2 2 2 3 2 2 2" xfId="3908" xr:uid="{00000000-0005-0000-0000-000003090000}"/>
    <cellStyle name="เครื่องหมายจุลภาค 6 3 3 2 2 2 3 3" xfId="2825" xr:uid="{00000000-0005-0000-0000-000004090000}"/>
    <cellStyle name="เครื่องหมายจุลภาค 6 3 3 2 2 2 4" xfId="2061" xr:uid="{00000000-0005-0000-0000-000005090000}"/>
    <cellStyle name="เครื่องหมายจุลภาค 6 3 3 2 2 2 5" xfId="2357" xr:uid="{00000000-0005-0000-0000-000006090000}"/>
    <cellStyle name="เครื่องหมายจุลภาค 6 3 3 2 2 2 5 2" xfId="3179" xr:uid="{00000000-0005-0000-0000-000007090000}"/>
    <cellStyle name="เครื่องหมายจุลภาค 6 3 3 2 2 3" xfId="1019" xr:uid="{00000000-0005-0000-0000-000008090000}"/>
    <cellStyle name="เครื่องหมายจุลภาค 6 3 3 2 2 3 2" xfId="1228" xr:uid="{00000000-0005-0000-0000-000009090000}"/>
    <cellStyle name="เครื่องหมายจุลภาค 6 3 3 2 2 3 2 2" xfId="3425" xr:uid="{00000000-0005-0000-0000-00000A090000}"/>
    <cellStyle name="เครื่องหมายจุลภาค 6 3 3 2 2 3 2 2 2" xfId="3610" xr:uid="{00000000-0005-0000-0000-00000B090000}"/>
    <cellStyle name="เครื่องหมายจุลภาค 6 3 3 2 2 3 3" xfId="2512" xr:uid="{00000000-0005-0000-0000-00000C090000}"/>
    <cellStyle name="เครื่องหมายจุลภาค 6 3 3 2 2 4" xfId="1577" xr:uid="{00000000-0005-0000-0000-00000D090000}"/>
    <cellStyle name="เครื่องหมายจุลภาค 6 3 3 2 2 5" xfId="1906" xr:uid="{00000000-0005-0000-0000-00000E090000}"/>
    <cellStyle name="เครื่องหมายจุลภาค 6 3 3 2 2 6" xfId="2320" xr:uid="{00000000-0005-0000-0000-00000F090000}"/>
    <cellStyle name="เครื่องหมายจุลภาค 6 3 3 2 2 6 2" xfId="3003" xr:uid="{00000000-0005-0000-0000-000010090000}"/>
    <cellStyle name="เครื่องหมายจุลภาค 6 3 3 2 3" xfId="603" xr:uid="{00000000-0005-0000-0000-000011090000}"/>
    <cellStyle name="เครื่องหมายจุลภาค 6 3 3 2 3 2" xfId="1180" xr:uid="{00000000-0005-0000-0000-000012090000}"/>
    <cellStyle name="เครื่องหมายจุลภาค 6 3 3 2 3 2 2" xfId="1300" xr:uid="{00000000-0005-0000-0000-000013090000}"/>
    <cellStyle name="เครื่องหมายจุลภาค 6 3 3 2 3 2 2 2" xfId="3562" xr:uid="{00000000-0005-0000-0000-000014090000}"/>
    <cellStyle name="เครื่องหมายจุลภาค 6 3 3 2 3 2 2 2 2" xfId="3677" xr:uid="{00000000-0005-0000-0000-000015090000}"/>
    <cellStyle name="เครื่องหมายจุลภาค 6 3 3 2 3 2 3" xfId="2579" xr:uid="{00000000-0005-0000-0000-000016090000}"/>
    <cellStyle name="เครื่องหมายจุลภาค 6 3 3 2 3 3" xfId="1646" xr:uid="{00000000-0005-0000-0000-000017090000}"/>
    <cellStyle name="เครื่องหมายจุลภาค 6 3 3 2 3 4" xfId="1973" xr:uid="{00000000-0005-0000-0000-000018090000}"/>
    <cellStyle name="เครื่องหมายจุลภาค 6 3 3 2 3 5" xfId="2464" xr:uid="{00000000-0005-0000-0000-000019090000}"/>
    <cellStyle name="เครื่องหมายจุลภาค 6 3 3 2 3 5 2" xfId="3082" xr:uid="{00000000-0005-0000-0000-00001A090000}"/>
    <cellStyle name="เครื่องหมายจุลภาค 6 3 3 2 4" xfId="869" xr:uid="{00000000-0005-0000-0000-00001B090000}"/>
    <cellStyle name="เครื่องหมายจุลภาค 6 3 3 2 4 2" xfId="1527" xr:uid="{00000000-0005-0000-0000-00001C090000}"/>
    <cellStyle name="เครื่องหมายจุลภาค 6 3 3 2 4 2 2" xfId="3303" xr:uid="{00000000-0005-0000-0000-00001D090000}"/>
    <cellStyle name="เครื่องหมายจุลภาค 6 3 3 2 4 2 2 2" xfId="3834" xr:uid="{00000000-0005-0000-0000-00001E090000}"/>
    <cellStyle name="เครื่องหมายจุลภาค 6 3 3 2 4 3" xfId="2749" xr:uid="{00000000-0005-0000-0000-00001F090000}"/>
    <cellStyle name="เครื่องหมายจุลภาค 6 3 3 2 5" xfId="1858" xr:uid="{00000000-0005-0000-0000-000020090000}"/>
    <cellStyle name="เครื่องหมายจุลภาค 6 3 3 2 6" xfId="2187" xr:uid="{00000000-0005-0000-0000-000021090000}"/>
    <cellStyle name="เครื่องหมายจุลภาค 6 3 3 2 6 2" xfId="2946" xr:uid="{00000000-0005-0000-0000-000022090000}"/>
    <cellStyle name="เครื่องหมายจุลภาค 6 3 3 3" xfId="528" xr:uid="{00000000-0005-0000-0000-000023090000}"/>
    <cellStyle name="เครื่องหมายจุลภาค 6 3 3 3 2" xfId="666" xr:uid="{00000000-0005-0000-0000-000024090000}"/>
    <cellStyle name="เครื่องหมายจุลภาค 6 3 3 3 2 2" xfId="1257" xr:uid="{00000000-0005-0000-0000-000025090000}"/>
    <cellStyle name="เครื่องหมายจุลภาค 6 3 3 3 2 2 2" xfId="1342" xr:uid="{00000000-0005-0000-0000-000026090000}"/>
    <cellStyle name="เครื่องหมายจุลภาค 6 3 3 3 2 2 2 2" xfId="3634" xr:uid="{00000000-0005-0000-0000-000027090000}"/>
    <cellStyle name="เครื่องหมายจุลภาค 6 3 3 3 2 2 2 2 2" xfId="3719" xr:uid="{00000000-0005-0000-0000-000028090000}"/>
    <cellStyle name="เครื่องหมายจุลภาค 6 3 3 3 2 2 3" xfId="2621" xr:uid="{00000000-0005-0000-0000-000029090000}"/>
    <cellStyle name="เครื่องหมายจุลภาค 6 3 3 3 2 3" xfId="1688" xr:uid="{00000000-0005-0000-0000-00002A090000}"/>
    <cellStyle name="เครื่องหมายจุลภาค 6 3 3 3 2 4" xfId="2015" xr:uid="{00000000-0005-0000-0000-00002B090000}"/>
    <cellStyle name="เครื่องหมายจุลภาค 6 3 3 3 2 5" xfId="2536" xr:uid="{00000000-0005-0000-0000-00002C090000}"/>
    <cellStyle name="เครื่องหมายจุลภาค 6 3 3 3 2 5 2" xfId="3132" xr:uid="{00000000-0005-0000-0000-00002D090000}"/>
    <cellStyle name="เครื่องหมายจุลภาค 6 3 3 3 3" xfId="959" xr:uid="{00000000-0005-0000-0000-00002E090000}"/>
    <cellStyle name="เครื่องหมายจุลภาค 6 3 3 3 3 2" xfId="1603" xr:uid="{00000000-0005-0000-0000-00002F090000}"/>
    <cellStyle name="เครื่องหมายจุลภาค 6 3 3 3 3 2 2" xfId="3376" xr:uid="{00000000-0005-0000-0000-000030090000}"/>
    <cellStyle name="เครื่องหมายจุลภาค 6 3 3 3 3 2 2 2" xfId="3864" xr:uid="{00000000-0005-0000-0000-000031090000}"/>
    <cellStyle name="เครื่องหมายจุลภาค 6 3 3 3 3 3" xfId="2781" xr:uid="{00000000-0005-0000-0000-000032090000}"/>
    <cellStyle name="เครื่องหมายจุลภาค 6 3 3 3 4" xfId="1930" xr:uid="{00000000-0005-0000-0000-000033090000}"/>
    <cellStyle name="เครื่องหมายจุลภาค 6 3 3 3 5" xfId="2270" xr:uid="{00000000-0005-0000-0000-000034090000}"/>
    <cellStyle name="เครื่องหมายจุลภาค 6 3 3 3 5 2" xfId="3029" xr:uid="{00000000-0005-0000-0000-000035090000}"/>
    <cellStyle name="เครื่องหมายจุลภาค 6 3 3 4" xfId="792" xr:uid="{00000000-0005-0000-0000-000036090000}"/>
    <cellStyle name="เครื่องหมายจุลภาค 6 3 3 4 2" xfId="1102" xr:uid="{00000000-0005-0000-0000-000037090000}"/>
    <cellStyle name="เครื่องหมายจุลภาค 6 3 3 4 2 2" xfId="3249" xr:uid="{00000000-0005-0000-0000-000038090000}"/>
    <cellStyle name="เครื่องหมายจุลภาค 6 3 3 4 2 2 2" xfId="3494" xr:uid="{00000000-0005-0000-0000-000039090000}"/>
    <cellStyle name="เครื่องหมายจุลภาค 6 3 3 4 3" xfId="2394" xr:uid="{00000000-0005-0000-0000-00003A090000}"/>
    <cellStyle name="เครื่องหมายจุลภาค 6 3 3 5" xfId="1458" xr:uid="{00000000-0005-0000-0000-00003B090000}"/>
    <cellStyle name="เครื่องหมายจุลภาค 6 3 3 6" xfId="1793" xr:uid="{00000000-0005-0000-0000-00003C090000}"/>
    <cellStyle name="เครื่องหมายจุลภาค 6 3 3 7" xfId="2133" xr:uid="{00000000-0005-0000-0000-00003D090000}"/>
    <cellStyle name="เครื่องหมายจุลภาค 6 3 3 7 2" xfId="2865" xr:uid="{00000000-0005-0000-0000-00003E090000}"/>
    <cellStyle name="เครื่องหมายจุลภาค 6 3 4" xfId="321" xr:uid="{00000000-0005-0000-0000-00003F090000}"/>
    <cellStyle name="เครื่องหมายจุลภาค 6 3 4 2" xfId="522" xr:uid="{00000000-0005-0000-0000-000040090000}"/>
    <cellStyle name="เครื่องหมายจุลภาค 6 3 4 2 2" xfId="680" xr:uid="{00000000-0005-0000-0000-000041090000}"/>
    <cellStyle name="เครื่องหมายจุลภาค 6 3 4 2 2 2" xfId="1251" xr:uid="{00000000-0005-0000-0000-000042090000}"/>
    <cellStyle name="เครื่องหมายจุลภาค 6 3 4 2 2 2 2" xfId="1353" xr:uid="{00000000-0005-0000-0000-000043090000}"/>
    <cellStyle name="เครื่องหมายจุลภาค 6 3 4 2 2 2 2 2" xfId="3628" xr:uid="{00000000-0005-0000-0000-000044090000}"/>
    <cellStyle name="เครื่องหมายจุลภาค 6 3 4 2 2 2 2 2 2" xfId="3730" xr:uid="{00000000-0005-0000-0000-000045090000}"/>
    <cellStyle name="เครื่องหมายจุลภาค 6 3 4 2 2 2 3" xfId="2632" xr:uid="{00000000-0005-0000-0000-000046090000}"/>
    <cellStyle name="เครื่องหมายจุลภาค 6 3 4 2 2 3" xfId="1699" xr:uid="{00000000-0005-0000-0000-000047090000}"/>
    <cellStyle name="เครื่องหมายจุลภาค 6 3 4 2 2 4" xfId="2026" xr:uid="{00000000-0005-0000-0000-000048090000}"/>
    <cellStyle name="เครื่องหมายจุลภาค 6 3 4 2 2 5" xfId="2530" xr:uid="{00000000-0005-0000-0000-000049090000}"/>
    <cellStyle name="เครื่องหมายจุลภาค 6 3 4 2 2 5 2" xfId="3144" xr:uid="{00000000-0005-0000-0000-00004A090000}"/>
    <cellStyle name="เครื่องหมายจุลภาค 6 3 4 2 3" xfId="981" xr:uid="{00000000-0005-0000-0000-00004B090000}"/>
    <cellStyle name="เครื่องหมายจุลภาค 6 3 4 2 3 2" xfId="1597" xr:uid="{00000000-0005-0000-0000-00004C090000}"/>
    <cellStyle name="เครื่องหมายจุลภาค 6 3 4 2 3 2 2" xfId="3389" xr:uid="{00000000-0005-0000-0000-00004D090000}"/>
    <cellStyle name="เครื่องหมายจุลภาค 6 3 4 2 3 2 2 2" xfId="3858" xr:uid="{00000000-0005-0000-0000-00004E090000}"/>
    <cellStyle name="เครื่องหมายจุลภาค 6 3 4 2 3 3" xfId="2775" xr:uid="{00000000-0005-0000-0000-00004F090000}"/>
    <cellStyle name="เครื่องหมายจุลภาค 6 3 4 2 4" xfId="1924" xr:uid="{00000000-0005-0000-0000-000050090000}"/>
    <cellStyle name="เครื่องหมายจุลภาค 6 3 4 2 5" xfId="2284" xr:uid="{00000000-0005-0000-0000-000051090000}"/>
    <cellStyle name="เครื่องหมายจุลภาค 6 3 4 2 5 2" xfId="3023" xr:uid="{00000000-0005-0000-0000-000052090000}"/>
    <cellStyle name="เครื่องหมายจุลภาค 6 3 4 3" xfId="775" xr:uid="{00000000-0005-0000-0000-000053090000}"/>
    <cellStyle name="เครื่องหมายจุลภาค 6 3 4 3 2" xfId="1123" xr:uid="{00000000-0005-0000-0000-000054090000}"/>
    <cellStyle name="เครื่องหมายจุลภาค 6 3 4 3 2 2" xfId="3234" xr:uid="{00000000-0005-0000-0000-000055090000}"/>
    <cellStyle name="เครื่องหมายจุลภาค 6 3 4 3 2 2 2" xfId="3511" xr:uid="{00000000-0005-0000-0000-000056090000}"/>
    <cellStyle name="เครื่องหมายจุลภาค 6 3 4 3 3" xfId="2413" xr:uid="{00000000-0005-0000-0000-000057090000}"/>
    <cellStyle name="เครื่องหมายจุลภาค 6 3 4 4" xfId="1474" xr:uid="{00000000-0005-0000-0000-000058090000}"/>
    <cellStyle name="เครื่องหมายจุลภาค 6 3 4 5" xfId="1808" xr:uid="{00000000-0005-0000-0000-000059090000}"/>
    <cellStyle name="เครื่องหมายจุลภาค 6 3 4 6" xfId="2114" xr:uid="{00000000-0005-0000-0000-00005A090000}"/>
    <cellStyle name="เครื่องหมายจุลภาค 6 3 4 6 2" xfId="2882" xr:uid="{00000000-0005-0000-0000-00005B090000}"/>
    <cellStyle name="เครื่องหมายจุลภาค 6 3 5" xfId="382" xr:uid="{00000000-0005-0000-0000-00005C090000}"/>
    <cellStyle name="เครื่องหมายจุลภาค 6 3 5 2" xfId="929" xr:uid="{00000000-0005-0000-0000-00005D090000}"/>
    <cellStyle name="เครื่องหมายจุลภาค 6 3 5 2 2" xfId="1156" xr:uid="{00000000-0005-0000-0000-00005E090000}"/>
    <cellStyle name="เครื่องหมายจุลภาค 6 3 5 2 2 2" xfId="3351" xr:uid="{00000000-0005-0000-0000-00005F090000}"/>
    <cellStyle name="เครื่องหมายจุลภาค 6 3 5 2 2 2 2" xfId="3539" xr:uid="{00000000-0005-0000-0000-000060090000}"/>
    <cellStyle name="เครื่องหมายจุลภาค 6 3 5 2 3" xfId="2441" xr:uid="{00000000-0005-0000-0000-000061090000}"/>
    <cellStyle name="เครื่องหมายจุลภาค 6 3 5 3" xfId="1504" xr:uid="{00000000-0005-0000-0000-000062090000}"/>
    <cellStyle name="เครื่องหมายจุลภาค 6 3 5 4" xfId="1835" xr:uid="{00000000-0005-0000-0000-000063090000}"/>
    <cellStyle name="เครื่องหมายจุลภาค 6 3 5 5" xfId="2243" xr:uid="{00000000-0005-0000-0000-000064090000}"/>
    <cellStyle name="เครื่องหมายจุลภาค 6 3 5 5 2" xfId="2921" xr:uid="{00000000-0005-0000-0000-000065090000}"/>
    <cellStyle name="เครื่องหมายจุลภาค 6 3 6" xfId="607" xr:uid="{00000000-0005-0000-0000-000066090000}"/>
    <cellStyle name="เครื่องหมายจุลภาค 6 3 6 2" xfId="1080" xr:uid="{00000000-0005-0000-0000-000067090000}"/>
    <cellStyle name="เครื่องหมายจุลภาค 6 3 6 2 2" xfId="3086" xr:uid="{00000000-0005-0000-0000-000068090000}"/>
    <cellStyle name="เครื่องหมายจุลภาค 6 3 6 2 2 2" xfId="3475" xr:uid="{00000000-0005-0000-0000-000069090000}"/>
    <cellStyle name="เครื่องหมายจุลภาค 6 3 6 3" xfId="2373" xr:uid="{00000000-0005-0000-0000-00006A090000}"/>
    <cellStyle name="เครื่องหมายจุลภาค 6 3 7" xfId="925" xr:uid="{00000000-0005-0000-0000-00006B090000}"/>
    <cellStyle name="เครื่องหมายจุลภาค 6 3 8" xfId="873" xr:uid="{00000000-0005-0000-0000-00006C090000}"/>
    <cellStyle name="เครื่องหมายจุลภาค 6 3 8 2" xfId="2119" xr:uid="{00000000-0005-0000-0000-00006D090000}"/>
    <cellStyle name="เครื่องหมายจุลภาค 6 4" xfId="121" xr:uid="{00000000-0005-0000-0000-00006E090000}"/>
    <cellStyle name="เครื่องหมายจุลภาค 6 5" xfId="161" xr:uid="{00000000-0005-0000-0000-00006F090000}"/>
    <cellStyle name="เครื่องหมายจุลภาค 6 5 2" xfId="403" xr:uid="{00000000-0005-0000-0000-000070090000}"/>
    <cellStyle name="เครื่องหมายจุลภาค 6 5 2 2" xfId="426" xr:uid="{00000000-0005-0000-0000-000071090000}"/>
    <cellStyle name="เครื่องหมายจุลภาค 6 5 2 2 2" xfId="705" xr:uid="{00000000-0005-0000-0000-000072090000}"/>
    <cellStyle name="เครื่องหมายจุลภาค 6 5 2 2 2 2" xfId="726" xr:uid="{00000000-0005-0000-0000-000073090000}"/>
    <cellStyle name="เครื่องหมายจุลภาค 6 5 2 2 2 2 2" xfId="1378" xr:uid="{00000000-0005-0000-0000-000074090000}"/>
    <cellStyle name="เครื่องหมายจุลภาค 6 5 2 2 2 2 2 2" xfId="1399" xr:uid="{00000000-0005-0000-0000-000075090000}"/>
    <cellStyle name="เครื่องหมายจุลภาค 6 5 2 2 2 2 2 2 2" xfId="3755" xr:uid="{00000000-0005-0000-0000-000076090000}"/>
    <cellStyle name="เครื่องหมายจุลภาค 6 5 2 2 2 2 2 2 2 2" xfId="3776" xr:uid="{00000000-0005-0000-0000-000077090000}"/>
    <cellStyle name="เครื่องหมายจุลภาค 6 5 2 2 2 2 2 3" xfId="2678" xr:uid="{00000000-0005-0000-0000-000078090000}"/>
    <cellStyle name="เครื่องหมายจุลภาค 6 5 2 2 2 2 3" xfId="1745" xr:uid="{00000000-0005-0000-0000-000079090000}"/>
    <cellStyle name="เครื่องหมายจุลภาค 6 5 2 2 2 2 4" xfId="2072" xr:uid="{00000000-0005-0000-0000-00007A090000}"/>
    <cellStyle name="เครื่องหมายจุลภาค 6 5 2 2 2 2 5" xfId="2657" xr:uid="{00000000-0005-0000-0000-00007B090000}"/>
    <cellStyle name="เครื่องหมายจุลภาค 6 5 2 2 2 2 5 2" xfId="3190" xr:uid="{00000000-0005-0000-0000-00007C090000}"/>
    <cellStyle name="เครื่องหมายจุลภาค 6 5 2 2 2 3" xfId="1030" xr:uid="{00000000-0005-0000-0000-00007D090000}"/>
    <cellStyle name="เครื่องหมายจุลภาค 6 5 2 2 2 3 2" xfId="1724" xr:uid="{00000000-0005-0000-0000-00007E090000}"/>
    <cellStyle name="เครื่องหมายจุลภาค 6 5 2 2 2 3 2 2" xfId="3436" xr:uid="{00000000-0005-0000-0000-00007F090000}"/>
    <cellStyle name="เครื่องหมายจุลภาค 6 5 2 2 2 3 2 2 2" xfId="3898" xr:uid="{00000000-0005-0000-0000-000080090000}"/>
    <cellStyle name="เครื่องหมายจุลภาค 6 5 2 2 2 3 3" xfId="2815" xr:uid="{00000000-0005-0000-0000-000081090000}"/>
    <cellStyle name="เครื่องหมายจุลภาค 6 5 2 2 2 4" xfId="2051" xr:uid="{00000000-0005-0000-0000-000082090000}"/>
    <cellStyle name="เครื่องหมายจุลภาค 6 5 2 2 2 5" xfId="2331" xr:uid="{00000000-0005-0000-0000-000083090000}"/>
    <cellStyle name="เครื่องหมายจุลภาค 6 5 2 2 2 5 2" xfId="3169" xr:uid="{00000000-0005-0000-0000-000084090000}"/>
    <cellStyle name="เครื่องหมายจุลภาค 6 5 2 2 3" xfId="1009" xr:uid="{00000000-0005-0000-0000-000085090000}"/>
    <cellStyle name="เครื่องหมายจุลภาค 6 5 2 2 3 2" xfId="1192" xr:uid="{00000000-0005-0000-0000-000086090000}"/>
    <cellStyle name="เครื่องหมายจุลภาค 6 5 2 2 3 2 2" xfId="3415" xr:uid="{00000000-0005-0000-0000-000087090000}"/>
    <cellStyle name="เครื่องหมายจุลภาค 6 5 2 2 3 2 2 2" xfId="3574" xr:uid="{00000000-0005-0000-0000-000088090000}"/>
    <cellStyle name="เครื่องหมายจุลภาค 6 5 2 2 3 3" xfId="2476" xr:uid="{00000000-0005-0000-0000-000089090000}"/>
    <cellStyle name="เครื่องหมายจุลภาค 6 5 2 2 4" xfId="1539" xr:uid="{00000000-0005-0000-0000-00008A090000}"/>
    <cellStyle name="เครื่องหมายจุลภาค 6 5 2 2 5" xfId="1870" xr:uid="{00000000-0005-0000-0000-00008B090000}"/>
    <cellStyle name="เครื่องหมายจุลภาค 6 5 2 2 6" xfId="2310" xr:uid="{00000000-0005-0000-0000-00008C090000}"/>
    <cellStyle name="เครื่องหมายจุลภาค 6 5 2 2 6 2" xfId="2958" xr:uid="{00000000-0005-0000-0000-00008D090000}"/>
    <cellStyle name="เครื่องหมายจุลภาค 6 5 2 3" xfId="547" xr:uid="{00000000-0005-0000-0000-00008E090000}"/>
    <cellStyle name="เครื่องหมายจุลภาค 6 5 2 3 2" xfId="1170" xr:uid="{00000000-0005-0000-0000-00008F090000}"/>
    <cellStyle name="เครื่องหมายจุลภาค 6 5 2 3 2 2" xfId="1274" xr:uid="{00000000-0005-0000-0000-000090090000}"/>
    <cellStyle name="เครื่องหมายจุลภาค 6 5 2 3 2 2 2" xfId="3552" xr:uid="{00000000-0005-0000-0000-000091090000}"/>
    <cellStyle name="เครื่องหมายจุลภาค 6 5 2 3 2 2 2 2" xfId="3651" xr:uid="{00000000-0005-0000-0000-000092090000}"/>
    <cellStyle name="เครื่องหมายจุลภาค 6 5 2 3 2 3" xfId="2553" xr:uid="{00000000-0005-0000-0000-000093090000}"/>
    <cellStyle name="เครื่องหมายจุลภาค 6 5 2 3 3" xfId="1620" xr:uid="{00000000-0005-0000-0000-000094090000}"/>
    <cellStyle name="เครื่องหมายจุลภาค 6 5 2 3 4" xfId="1947" xr:uid="{00000000-0005-0000-0000-000095090000}"/>
    <cellStyle name="เครื่องหมายจุลภาค 6 5 2 3 5" xfId="2454" xr:uid="{00000000-0005-0000-0000-000096090000}"/>
    <cellStyle name="เครื่องหมายจุลภาค 6 5 2 3 5 2" xfId="3047" xr:uid="{00000000-0005-0000-0000-000097090000}"/>
    <cellStyle name="เครื่องหมายจุลภาค 6 5 2 4" xfId="824" xr:uid="{00000000-0005-0000-0000-000098090000}"/>
    <cellStyle name="เครื่องหมายจุลภาค 6 5 2 4 2" xfId="1517" xr:uid="{00000000-0005-0000-0000-000099090000}"/>
    <cellStyle name="เครื่องหมายจุลภาค 6 5 2 4 2 2" xfId="3277" xr:uid="{00000000-0005-0000-0000-00009A090000}"/>
    <cellStyle name="เครื่องหมายจุลภาค 6 5 2 4 2 2 2" xfId="3824" xr:uid="{00000000-0005-0000-0000-00009B090000}"/>
    <cellStyle name="เครื่องหมายจุลภาค 6 5 2 4 3" xfId="2739" xr:uid="{00000000-0005-0000-0000-00009C090000}"/>
    <cellStyle name="เครื่องหมายจุลภาค 6 5 2 5" xfId="1848" xr:uid="{00000000-0005-0000-0000-00009D090000}"/>
    <cellStyle name="เครื่องหมายจุลภาค 6 5 2 6" xfId="2161" xr:uid="{00000000-0005-0000-0000-00009E090000}"/>
    <cellStyle name="เครื่องหมายจุลภาค 6 5 2 6 2" xfId="2936" xr:uid="{00000000-0005-0000-0000-00009F090000}"/>
    <cellStyle name="เครื่องหมายจุลภาค 6 5 3" xfId="299" xr:uid="{00000000-0005-0000-0000-0000A0090000}"/>
    <cellStyle name="เครื่องหมายจุลภาค 6 5 3 2" xfId="627" xr:uid="{00000000-0005-0000-0000-0000A1090000}"/>
    <cellStyle name="เครื่องหมายจุลภาค 6 5 3 2 2" xfId="1113" xr:uid="{00000000-0005-0000-0000-0000A2090000}"/>
    <cellStyle name="เครื่องหมายจุลภาค 6 5 3 2 2 2" xfId="1312" xr:uid="{00000000-0005-0000-0000-0000A3090000}"/>
    <cellStyle name="เครื่องหมายจุลภาค 6 5 3 2 2 2 2" xfId="3503" xr:uid="{00000000-0005-0000-0000-0000A4090000}"/>
    <cellStyle name="เครื่องหมายจุลภาค 6 5 3 2 2 2 2 2" xfId="3689" xr:uid="{00000000-0005-0000-0000-0000A5090000}"/>
    <cellStyle name="เครื่องหมายจุลภาค 6 5 3 2 2 3" xfId="2591" xr:uid="{00000000-0005-0000-0000-0000A6090000}"/>
    <cellStyle name="เครื่องหมายจุลภาค 6 5 3 2 3" xfId="1658" xr:uid="{00000000-0005-0000-0000-0000A7090000}"/>
    <cellStyle name="เครื่องหมายจุลภาค 6 5 3 2 4" xfId="1985" xr:uid="{00000000-0005-0000-0000-0000A8090000}"/>
    <cellStyle name="เครื่องหมายจุลภาค 6 5 3 2 5" xfId="2405" xr:uid="{00000000-0005-0000-0000-0000A9090000}"/>
    <cellStyle name="เครื่องหมายจุลภาค 6 5 3 2 5 2" xfId="3099" xr:uid="{00000000-0005-0000-0000-0000AA090000}"/>
    <cellStyle name="เครื่องหมายจุลภาค 6 5 3 3" xfId="900" xr:uid="{00000000-0005-0000-0000-0000AB090000}"/>
    <cellStyle name="เครื่องหมายจุลภาค 6 5 3 3 2" xfId="1466" xr:uid="{00000000-0005-0000-0000-0000AC090000}"/>
    <cellStyle name="เครื่องหมายจุลภาค 6 5 3 3 2 2" xfId="3323" xr:uid="{00000000-0005-0000-0000-0000AD090000}"/>
    <cellStyle name="เครื่องหมายจุลภาค 6 5 3 3 2 2 2" xfId="3813" xr:uid="{00000000-0005-0000-0000-0000AE090000}"/>
    <cellStyle name="เครื่องหมายจุลภาค 6 5 3 3 3" xfId="2724" xr:uid="{00000000-0005-0000-0000-0000AF090000}"/>
    <cellStyle name="เครื่องหมายจุลภาค 6 5 3 4" xfId="1801" xr:uid="{00000000-0005-0000-0000-0000B0090000}"/>
    <cellStyle name="เครื่องหมายจุลภาค 6 5 3 5" xfId="2210" xr:uid="{00000000-0005-0000-0000-0000B1090000}"/>
    <cellStyle name="เครื่องหมายจุลภาค 6 5 3 5 2" xfId="2875" xr:uid="{00000000-0005-0000-0000-0000B2090000}"/>
    <cellStyle name="เครื่องหมายจุลภาค 6 5 4" xfId="498" xr:uid="{00000000-0005-0000-0000-0000B3090000}"/>
    <cellStyle name="เครื่องหมายจุลภาค 6 5 4 2" xfId="910" xr:uid="{00000000-0005-0000-0000-0000B4090000}"/>
    <cellStyle name="เครื่องหมายจุลภาค 6 5 4 2 2" xfId="3008" xr:uid="{00000000-0005-0000-0000-0000B5090000}"/>
    <cellStyle name="เครื่องหมายจุลภาค 6 5 4 2 2 2" xfId="3333" xr:uid="{00000000-0005-0000-0000-0000B6090000}"/>
    <cellStyle name="เครื่องหมายจุลภาค 6 5 4 3" xfId="2220" xr:uid="{00000000-0005-0000-0000-0000B7090000}"/>
    <cellStyle name="เครื่องหมายจุลภาค 6 5 5" xfId="940" xr:uid="{00000000-0005-0000-0000-0000B8090000}"/>
    <cellStyle name="เครื่องหมายจุลภาค 6 5 6" xfId="1584" xr:uid="{00000000-0005-0000-0000-0000B9090000}"/>
    <cellStyle name="เครื่องหมายจุลภาค 6 5 7" xfId="842" xr:uid="{00000000-0005-0000-0000-0000BA090000}"/>
    <cellStyle name="เครื่องหมายจุลภาค 6 5 7 2" xfId="2847" xr:uid="{00000000-0005-0000-0000-0000BB090000}"/>
    <cellStyle name="เครื่องหมายจุลภาค 6 6" xfId="300" xr:uid="{00000000-0005-0000-0000-0000BC090000}"/>
    <cellStyle name="เครื่องหมายจุลภาค 6 7" xfId="163" xr:uid="{00000000-0005-0000-0000-0000BD090000}"/>
    <cellStyle name="เครื่องหมายจุลภาค 6 7 2" xfId="535" xr:uid="{00000000-0005-0000-0000-0000BE090000}"/>
    <cellStyle name="เครื่องหมายจุลภาค 6 7 2 2" xfId="629" xr:uid="{00000000-0005-0000-0000-0000BF090000}"/>
    <cellStyle name="เครื่องหมายจุลภาค 6 7 2 2 2" xfId="1264" xr:uid="{00000000-0005-0000-0000-0000C0090000}"/>
    <cellStyle name="เครื่องหมายจุลภาค 6 7 2 2 2 2" xfId="1314" xr:uid="{00000000-0005-0000-0000-0000C1090000}"/>
    <cellStyle name="เครื่องหมายจุลภาค 6 7 2 2 2 2 2" xfId="3641" xr:uid="{00000000-0005-0000-0000-0000C2090000}"/>
    <cellStyle name="เครื่องหมายจุลภาค 6 7 2 2 2 2 2 2" xfId="3691" xr:uid="{00000000-0005-0000-0000-0000C3090000}"/>
    <cellStyle name="เครื่องหมายจุลภาค 6 7 2 2 2 3" xfId="2593" xr:uid="{00000000-0005-0000-0000-0000C4090000}"/>
    <cellStyle name="เครื่องหมายจุลภาค 6 7 2 2 3" xfId="1660" xr:uid="{00000000-0005-0000-0000-0000C5090000}"/>
    <cellStyle name="เครื่องหมายจุลภาค 6 7 2 2 4" xfId="1987" xr:uid="{00000000-0005-0000-0000-0000C6090000}"/>
    <cellStyle name="เครื่องหมายจุลภาค 6 7 2 2 5" xfId="2543" xr:uid="{00000000-0005-0000-0000-0000C7090000}"/>
    <cellStyle name="เครื่องหมายจุลภาค 6 7 2 2 5 2" xfId="3101" xr:uid="{00000000-0005-0000-0000-0000C8090000}"/>
    <cellStyle name="เครื่องหมายจุลภาค 6 7 2 3" xfId="902" xr:uid="{00000000-0005-0000-0000-0000C9090000}"/>
    <cellStyle name="เครื่องหมายจุลภาค 6 7 2 3 2" xfId="1610" xr:uid="{00000000-0005-0000-0000-0000CA090000}"/>
    <cellStyle name="เครื่องหมายจุลภาค 6 7 2 3 2 2" xfId="3325" xr:uid="{00000000-0005-0000-0000-0000CB090000}"/>
    <cellStyle name="เครื่องหมายจุลภาค 6 7 2 3 2 2 2" xfId="3871" xr:uid="{00000000-0005-0000-0000-0000CC090000}"/>
    <cellStyle name="เครื่องหมายจุลภาค 6 7 2 3 3" xfId="2788" xr:uid="{00000000-0005-0000-0000-0000CD090000}"/>
    <cellStyle name="เครื่องหมายจุลภาค 6 7 2 4" xfId="1937" xr:uid="{00000000-0005-0000-0000-0000CE090000}"/>
    <cellStyle name="เครื่องหมายจุลภาค 6 7 2 5" xfId="2212" xr:uid="{00000000-0005-0000-0000-0000CF090000}"/>
    <cellStyle name="เครื่องหมายจุลภาค 6 7 2 5 2" xfId="3036" xr:uid="{00000000-0005-0000-0000-0000D0090000}"/>
    <cellStyle name="เครื่องหมายจุลภาค 6 7 3" xfId="808" xr:uid="{00000000-0005-0000-0000-0000D1090000}"/>
    <cellStyle name="เครื่องหมายจุลภาค 6 7 3 2" xfId="817" xr:uid="{00000000-0005-0000-0000-0000D2090000}"/>
    <cellStyle name="เครื่องหมายจุลภาค 6 7 3 2 2" xfId="3263" xr:uid="{00000000-0005-0000-0000-0000D3090000}"/>
    <cellStyle name="เครื่องหมายจุลภาค 6 7 3 2 2 2" xfId="3270" xr:uid="{00000000-0005-0000-0000-0000D4090000}"/>
    <cellStyle name="เครื่องหมายจุลภาค 6 7 3 3" xfId="2154" xr:uid="{00000000-0005-0000-0000-0000D5090000}"/>
    <cellStyle name="เครื่องหมายจุลภาค 6 7 4" xfId="507" xr:uid="{00000000-0005-0000-0000-0000D6090000}"/>
    <cellStyle name="เครื่องหมายจุลภาค 6 7 5" xfId="1445" xr:uid="{00000000-0005-0000-0000-0000D7090000}"/>
    <cellStyle name="เครื่องหมายจุลภาค 6 7 6" xfId="2147" xr:uid="{00000000-0005-0000-0000-0000D8090000}"/>
    <cellStyle name="เครื่องหมายจุลภาค 6 7 6 2" xfId="2840" xr:uid="{00000000-0005-0000-0000-0000D9090000}"/>
    <cellStyle name="เครื่องหมายจุลภาค 6 8" xfId="393" xr:uid="{00000000-0005-0000-0000-0000DA090000}"/>
    <cellStyle name="เครื่องหมายจุลภาค 6 8 2" xfId="886" xr:uid="{00000000-0005-0000-0000-0000DB090000}"/>
    <cellStyle name="เครื่องหมายจุลภาค 6 8 2 2" xfId="1161" xr:uid="{00000000-0005-0000-0000-0000DC090000}"/>
    <cellStyle name="เครื่องหมายจุลภาค 6 8 2 2 2" xfId="3310" xr:uid="{00000000-0005-0000-0000-0000DD090000}"/>
    <cellStyle name="เครื่องหมายจุลภาค 6 8 2 2 2 2" xfId="3544" xr:uid="{00000000-0005-0000-0000-0000DE090000}"/>
    <cellStyle name="เครื่องหมายจุลภาค 6 8 2 3" xfId="2446" xr:uid="{00000000-0005-0000-0000-0000DF090000}"/>
    <cellStyle name="เครื่องหมายจุลภาค 6 8 3" xfId="1509" xr:uid="{00000000-0005-0000-0000-0000E0090000}"/>
    <cellStyle name="เครื่องหมายจุลภาค 6 8 4" xfId="1840" xr:uid="{00000000-0005-0000-0000-0000E1090000}"/>
    <cellStyle name="เครื่องหมายจุลภาค 6 8 5" xfId="2197" xr:uid="{00000000-0005-0000-0000-0000E2090000}"/>
    <cellStyle name="เครื่องหมายจุลภาค 6 8 5 2" xfId="2928" xr:uid="{00000000-0005-0000-0000-0000E3090000}"/>
    <cellStyle name="เครื่องหมายจุลภาค 6 9" xfId="350" xr:uid="{00000000-0005-0000-0000-0000E4090000}"/>
    <cellStyle name="เครื่องหมายจุลภาค 6 9 2" xfId="779" xr:uid="{00000000-0005-0000-0000-0000E5090000}"/>
    <cellStyle name="เครื่องหมายจุลภาค 6 9 2 2" xfId="2903" xr:uid="{00000000-0005-0000-0000-0000E6090000}"/>
    <cellStyle name="เครื่องหมายจุลภาค 6 9 2 2 2" xfId="3237" xr:uid="{00000000-0005-0000-0000-0000E7090000}"/>
    <cellStyle name="เครื่องหมายจุลภาค 6 9 3" xfId="2120" xr:uid="{00000000-0005-0000-0000-0000E8090000}"/>
    <cellStyle name="เครื่องหมายจุลภาค 7" xfId="21" xr:uid="{00000000-0005-0000-0000-0000E9090000}"/>
    <cellStyle name="เครื่องหมายจุลภาค 7 2" xfId="22" xr:uid="{00000000-0005-0000-0000-0000EA090000}"/>
    <cellStyle name="เครื่องหมายจุลภาค 7 2 2" xfId="122" xr:uid="{00000000-0005-0000-0000-0000EB090000}"/>
    <cellStyle name="เครื่องหมายจุลภาค 7 2 2 2" xfId="188" xr:uid="{00000000-0005-0000-0000-0000EC090000}"/>
    <cellStyle name="เครื่องหมายจุลภาค 7 2 2 2 2" xfId="272" xr:uid="{00000000-0005-0000-0000-0000ED090000}"/>
    <cellStyle name="เครื่องหมายจุลภาค 7 2 2 2 2 2" xfId="442" xr:uid="{00000000-0005-0000-0000-0000EE090000}"/>
    <cellStyle name="เครื่องหมายจุลภาค 7 2 2 2 2 2 2" xfId="486" xr:uid="{00000000-0005-0000-0000-0000EF090000}"/>
    <cellStyle name="เครื่องหมายจุลภาค 7 2 2 2 2 2 2 2" xfId="736" xr:uid="{00000000-0005-0000-0000-0000F0090000}"/>
    <cellStyle name="เครื่องหมายจุลภาค 7 2 2 2 2 2 2 2 2" xfId="746" xr:uid="{00000000-0005-0000-0000-0000F1090000}"/>
    <cellStyle name="เครื่องหมายจุลภาค 7 2 2 2 2 2 2 2 2 2" xfId="1409" xr:uid="{00000000-0005-0000-0000-0000F2090000}"/>
    <cellStyle name="เครื่องหมายจุลภาค 7 2 2 2 2 2 2 2 2 2 2" xfId="1419" xr:uid="{00000000-0005-0000-0000-0000F3090000}"/>
    <cellStyle name="เครื่องหมายจุลภาค 7 2 2 2 2 2 2 2 2 2 2 2" xfId="3786" xr:uid="{00000000-0005-0000-0000-0000F4090000}"/>
    <cellStyle name="เครื่องหมายจุลภาค 7 2 2 2 2 2 2 2 2 2 2 2 2" xfId="3796" xr:uid="{00000000-0005-0000-0000-0000F5090000}"/>
    <cellStyle name="เครื่องหมายจุลภาค 7 2 2 2 2 2 2 2 2 2 2 2 2 2" xfId="4873" xr:uid="{00000000-0005-0000-0000-0000F6090000}"/>
    <cellStyle name="เครื่องหมายจุลภาค 7 2 2 2 2 2 2 2 2 2 2 3" xfId="4390" xr:uid="{00000000-0005-0000-0000-0000F7090000}"/>
    <cellStyle name="เครื่องหมายจุลภาค 7 2 2 2 2 2 2 2 2 2 3" xfId="2698" xr:uid="{00000000-0005-0000-0000-0000F8090000}"/>
    <cellStyle name="เครื่องหมายจุลภาค 7 2 2 2 2 2 2 2 2 2 3 2" xfId="4648" xr:uid="{00000000-0005-0000-0000-0000F9090000}"/>
    <cellStyle name="เครื่องหมายจุลภาค 7 2 2 2 2 2 2 2 2 3" xfId="1765" xr:uid="{00000000-0005-0000-0000-0000FA090000}"/>
    <cellStyle name="เครื่องหมายจุลภาค 7 2 2 2 2 2 2 2 2 3 2" xfId="4461" xr:uid="{00000000-0005-0000-0000-0000FB090000}"/>
    <cellStyle name="เครื่องหมายจุลภาค 7 2 2 2 2 2 2 2 2 4" xfId="2092" xr:uid="{00000000-0005-0000-0000-0000FC090000}"/>
    <cellStyle name="เครื่องหมายจุลภาค 7 2 2 2 2 2 2 2 2 4 2" xfId="4528" xr:uid="{00000000-0005-0000-0000-0000FD090000}"/>
    <cellStyle name="เครื่องหมายจุลภาค 7 2 2 2 2 2 2 2 2 5" xfId="2688" xr:uid="{00000000-0005-0000-0000-0000FE090000}"/>
    <cellStyle name="เครื่องหมายจุลภาค 7 2 2 2 2 2 2 2 2 5 2" xfId="3210" xr:uid="{00000000-0005-0000-0000-0000FF090000}"/>
    <cellStyle name="เครื่องหมายจุลภาค 7 2 2 2 2 2 2 2 2 5 2 2" xfId="4755" xr:uid="{00000000-0005-0000-0000-0000000A0000}"/>
    <cellStyle name="เครื่องหมายจุลภาค 7 2 2 2 2 2 2 2 2 6" xfId="4250" xr:uid="{00000000-0005-0000-0000-0000010A0000}"/>
    <cellStyle name="เครื่องหมายจุลภาค 7 2 2 2 2 2 2 2 3" xfId="1050" xr:uid="{00000000-0005-0000-0000-0000020A0000}"/>
    <cellStyle name="เครื่องหมายจุลภาค 7 2 2 2 2 2 2 2 3 2" xfId="1755" xr:uid="{00000000-0005-0000-0000-0000030A0000}"/>
    <cellStyle name="เครื่องหมายจุลภาค 7 2 2 2 2 2 2 2 3 2 2" xfId="3456" xr:uid="{00000000-0005-0000-0000-0000040A0000}"/>
    <cellStyle name="เครื่องหมายจุลภาค 7 2 2 2 2 2 2 2 3 2 2 2" xfId="3917" xr:uid="{00000000-0005-0000-0000-0000050A0000}"/>
    <cellStyle name="เครื่องหมายจุลภาค 7 2 2 2 2 2 2 2 3 2 2 3" xfId="4804" xr:uid="{00000000-0005-0000-0000-0000060A0000}"/>
    <cellStyle name="เครื่องหมายจุลภาค 7 2 2 2 2 2 2 2 3 3" xfId="2834" xr:uid="{00000000-0005-0000-0000-0000070A0000}"/>
    <cellStyle name="เครื่องหมายจุลภาค 7 2 2 2 2 2 2 2 3 4" xfId="4315" xr:uid="{00000000-0005-0000-0000-0000080A0000}"/>
    <cellStyle name="เครื่องหมายจุลภาค 7 2 2 2 2 2 2 2 4" xfId="2082" xr:uid="{00000000-0005-0000-0000-0000090A0000}"/>
    <cellStyle name="เครื่องหมายจุลภาค 7 2 2 2 2 2 2 2 5" xfId="2351" xr:uid="{00000000-0005-0000-0000-00000A0A0000}"/>
    <cellStyle name="เครื่องหมายจุลภาค 7 2 2 2 2 2 2 2 5 2" xfId="3200" xr:uid="{00000000-0005-0000-0000-00000B0A0000}"/>
    <cellStyle name="เครื่องหมายจุลภาค 7 2 2 2 2 2 2 2 5 3" xfId="4578" xr:uid="{00000000-0005-0000-0000-00000C0A0000}"/>
    <cellStyle name="เครื่องหมายจุลภาค 7 2 2 2 2 2 2 3" xfId="1040" xr:uid="{00000000-0005-0000-0000-00000D0A0000}"/>
    <cellStyle name="เครื่องหมายจุลภาค 7 2 2 2 2 2 2 3 2" xfId="1222" xr:uid="{00000000-0005-0000-0000-00000E0A0000}"/>
    <cellStyle name="เครื่องหมายจุลภาค 7 2 2 2 2 2 2 3 2 2" xfId="3446" xr:uid="{00000000-0005-0000-0000-00000F0A0000}"/>
    <cellStyle name="เครื่องหมายจุลภาค 7 2 2 2 2 2 2 3 2 2 2" xfId="3604" xr:uid="{00000000-0005-0000-0000-0000100A0000}"/>
    <cellStyle name="เครื่องหมายจุลภาค 7 2 2 2 2 2 2 3 2 2 2 2" xfId="4834" xr:uid="{00000000-0005-0000-0000-0000110A0000}"/>
    <cellStyle name="เครื่องหมายจุลภาค 7 2 2 2 2 2 2 3 2 3" xfId="4349" xr:uid="{00000000-0005-0000-0000-0000120A0000}"/>
    <cellStyle name="เครื่องหมายจุลภาค 7 2 2 2 2 2 2 3 3" xfId="2506" xr:uid="{00000000-0005-0000-0000-0000130A0000}"/>
    <cellStyle name="เครื่องหมายจุลภาค 7 2 2 2 2 2 2 3 3 2" xfId="4609" xr:uid="{00000000-0005-0000-0000-0000140A0000}"/>
    <cellStyle name="เครื่องหมายจุลภาค 7 2 2 2 2 2 2 4" xfId="1571" xr:uid="{00000000-0005-0000-0000-0000150A0000}"/>
    <cellStyle name="เครื่องหมายจุลภาค 7 2 2 2 2 2 2 4 2" xfId="4422" xr:uid="{00000000-0005-0000-0000-0000160A0000}"/>
    <cellStyle name="เครื่องหมายจุลภาค 7 2 2 2 2 2 2 5" xfId="1900" xr:uid="{00000000-0005-0000-0000-0000170A0000}"/>
    <cellStyle name="เครื่องหมายจุลภาค 7 2 2 2 2 2 2 5 2" xfId="4489" xr:uid="{00000000-0005-0000-0000-0000180A0000}"/>
    <cellStyle name="เครื่องหมายจุลภาค 7 2 2 2 2 2 2 6" xfId="2341" xr:uid="{00000000-0005-0000-0000-0000190A0000}"/>
    <cellStyle name="เครื่องหมายจุลภาค 7 2 2 2 2 2 2 6 2" xfId="2997" xr:uid="{00000000-0005-0000-0000-00001A0A0000}"/>
    <cellStyle name="เครื่องหมายจุลภาค 7 2 2 2 2 2 2 6 2 2" xfId="4712" xr:uid="{00000000-0005-0000-0000-00001B0A0000}"/>
    <cellStyle name="เครื่องหมายจุลภาค 7 2 2 2 2 2 2 7" xfId="4180" xr:uid="{00000000-0005-0000-0000-00001C0A0000}"/>
    <cellStyle name="เครื่องหมายจุลภาค 7 2 2 2 2 2 3" xfId="597" xr:uid="{00000000-0005-0000-0000-00001D0A0000}"/>
    <cellStyle name="เครื่องหมายจุลภาค 7 2 2 2 2 2 3 2" xfId="1202" xr:uid="{00000000-0005-0000-0000-00001E0A0000}"/>
    <cellStyle name="เครื่องหมายจุลภาค 7 2 2 2 2 2 3 2 2" xfId="1294" xr:uid="{00000000-0005-0000-0000-00001F0A0000}"/>
    <cellStyle name="เครื่องหมายจุลภาค 7 2 2 2 2 2 3 2 2 2" xfId="3584" xr:uid="{00000000-0005-0000-0000-0000200A0000}"/>
    <cellStyle name="เครื่องหมายจุลภาค 7 2 2 2 2 2 3 2 2 2 2" xfId="3671" xr:uid="{00000000-0005-0000-0000-0000210A0000}"/>
    <cellStyle name="เครื่องหมายจุลภาค 7 2 2 2 2 2 3 2 2 2 2 2" xfId="4850" xr:uid="{00000000-0005-0000-0000-0000220A0000}"/>
    <cellStyle name="เครื่องหมายจุลภาค 7 2 2 2 2 2 3 2 2 3" xfId="4367" xr:uid="{00000000-0005-0000-0000-0000230A0000}"/>
    <cellStyle name="เครื่องหมายจุลภาค 7 2 2 2 2 2 3 2 3" xfId="2573" xr:uid="{00000000-0005-0000-0000-0000240A0000}"/>
    <cellStyle name="เครื่องหมายจุลภาค 7 2 2 2 2 2 3 2 3 2" xfId="4625" xr:uid="{00000000-0005-0000-0000-0000250A0000}"/>
    <cellStyle name="เครื่องหมายจุลภาค 7 2 2 2 2 2 3 3" xfId="1640" xr:uid="{00000000-0005-0000-0000-0000260A0000}"/>
    <cellStyle name="เครื่องหมายจุลภาค 7 2 2 2 2 2 3 3 2" xfId="4438" xr:uid="{00000000-0005-0000-0000-0000270A0000}"/>
    <cellStyle name="เครื่องหมายจุลภาค 7 2 2 2 2 2 3 4" xfId="1967" xr:uid="{00000000-0005-0000-0000-0000280A0000}"/>
    <cellStyle name="เครื่องหมายจุลภาค 7 2 2 2 2 2 3 4 2" xfId="4505" xr:uid="{00000000-0005-0000-0000-0000290A0000}"/>
    <cellStyle name="เครื่องหมายจุลภาค 7 2 2 2 2 2 3 5" xfId="2486" xr:uid="{00000000-0005-0000-0000-00002A0A0000}"/>
    <cellStyle name="เครื่องหมายจุลภาค 7 2 2 2 2 2 3 5 2" xfId="3076" xr:uid="{00000000-0005-0000-0000-00002B0A0000}"/>
    <cellStyle name="เครื่องหมายจุลภาค 7 2 2 2 2 2 3 5 2 2" xfId="4730" xr:uid="{00000000-0005-0000-0000-00002C0A0000}"/>
    <cellStyle name="เครื่องหมายจุลภาค 7 2 2 2 2 2 3 6" xfId="4219" xr:uid="{00000000-0005-0000-0000-00002D0A0000}"/>
    <cellStyle name="เครื่องหมายจุลภาค 7 2 2 2 2 2 4" xfId="863" xr:uid="{00000000-0005-0000-0000-00002E0A0000}"/>
    <cellStyle name="เครื่องหมายจุลภาค 7 2 2 2 2 2 4 2" xfId="1549" xr:uid="{00000000-0005-0000-0000-00002F0A0000}"/>
    <cellStyle name="เครื่องหมายจุลภาค 7 2 2 2 2 2 4 2 2" xfId="3297" xr:uid="{00000000-0005-0000-0000-0000300A0000}"/>
    <cellStyle name="เครื่องหมายจุลภาค 7 2 2 2 2 2 4 2 2 2" xfId="3843" xr:uid="{00000000-0005-0000-0000-0000310A0000}"/>
    <cellStyle name="เครื่องหมายจุลภาค 7 2 2 2 2 2 4 2 2 3" xfId="4774" xr:uid="{00000000-0005-0000-0000-0000320A0000}"/>
    <cellStyle name="เครื่องหมายจุลภาค 7 2 2 2 2 2 4 3" xfId="2758" xr:uid="{00000000-0005-0000-0000-0000330A0000}"/>
    <cellStyle name="เครื่องหมายจุลภาค 7 2 2 2 2 2 4 4" xfId="4278" xr:uid="{00000000-0005-0000-0000-0000340A0000}"/>
    <cellStyle name="เครื่องหมายจุลภาค 7 2 2 2 2 2 5" xfId="1880" xr:uid="{00000000-0005-0000-0000-0000350A0000}"/>
    <cellStyle name="เครื่องหมายจุลภาค 7 2 2 2 2 2 6" xfId="2181" xr:uid="{00000000-0005-0000-0000-0000360A0000}"/>
    <cellStyle name="เครื่องหมายจุลภาค 7 2 2 2 2 2 6 2" xfId="2970" xr:uid="{00000000-0005-0000-0000-0000370A0000}"/>
    <cellStyle name="เครื่องหมายจุลภาค 7 2 2 2 2 2 6 3" xfId="4547" xr:uid="{00000000-0005-0000-0000-0000380A0000}"/>
    <cellStyle name="เครื่องหมายจุลภาค 7 2 2 2 2 3" xfId="562" xr:uid="{00000000-0005-0000-0000-0000390A0000}"/>
    <cellStyle name="เครื่องหมายจุลภาค 7 2 2 2 2 3 2" xfId="658" xr:uid="{00000000-0005-0000-0000-00003A0A0000}"/>
    <cellStyle name="เครื่องหมายจุลภาค 7 2 2 2 2 3 2 2" xfId="1284" xr:uid="{00000000-0005-0000-0000-00003B0A0000}"/>
    <cellStyle name="เครื่องหมายจุลภาค 7 2 2 2 2 3 2 2 2" xfId="1334" xr:uid="{00000000-0005-0000-0000-00003C0A0000}"/>
    <cellStyle name="เครื่องหมายจุลภาค 7 2 2 2 2 3 2 2 2 2" xfId="3661" xr:uid="{00000000-0005-0000-0000-00003D0A0000}"/>
    <cellStyle name="เครื่องหมายจุลภาค 7 2 2 2 2 3 2 2 2 2 2" xfId="3711" xr:uid="{00000000-0005-0000-0000-00003E0A0000}"/>
    <cellStyle name="เครื่องหมายจุลภาค 7 2 2 2 2 3 2 2 2 2 2 2" xfId="4856" xr:uid="{00000000-0005-0000-0000-00003F0A0000}"/>
    <cellStyle name="เครื่องหมายจุลภาค 7 2 2 2 2 3 2 2 2 3" xfId="4373" xr:uid="{00000000-0005-0000-0000-0000400A0000}"/>
    <cellStyle name="เครื่องหมายจุลภาค 7 2 2 2 2 3 2 2 3" xfId="2613" xr:uid="{00000000-0005-0000-0000-0000410A0000}"/>
    <cellStyle name="เครื่องหมายจุลภาค 7 2 2 2 2 3 2 2 3 2" xfId="4631" xr:uid="{00000000-0005-0000-0000-0000420A0000}"/>
    <cellStyle name="เครื่องหมายจุลภาค 7 2 2 2 2 3 2 3" xfId="1680" xr:uid="{00000000-0005-0000-0000-0000430A0000}"/>
    <cellStyle name="เครื่องหมายจุลภาค 7 2 2 2 2 3 2 3 2" xfId="4444" xr:uid="{00000000-0005-0000-0000-0000440A0000}"/>
    <cellStyle name="เครื่องหมายจุลภาค 7 2 2 2 2 3 2 4" xfId="2007" xr:uid="{00000000-0005-0000-0000-0000450A0000}"/>
    <cellStyle name="เครื่องหมายจุลภาค 7 2 2 2 2 3 2 4 2" xfId="4511" xr:uid="{00000000-0005-0000-0000-0000460A0000}"/>
    <cellStyle name="เครื่องหมายจุลภาค 7 2 2 2 2 3 2 5" xfId="2563" xr:uid="{00000000-0005-0000-0000-0000470A0000}"/>
    <cellStyle name="เครื่องหมายจุลภาค 7 2 2 2 2 3 2 5 2" xfId="3124" xr:uid="{00000000-0005-0000-0000-0000480A0000}"/>
    <cellStyle name="เครื่องหมายจุลภาค 7 2 2 2 2 3 2 5 2 2" xfId="4738" xr:uid="{00000000-0005-0000-0000-0000490A0000}"/>
    <cellStyle name="เครื่องหมายจุลภาค 7 2 2 2 2 3 2 6" xfId="4233" xr:uid="{00000000-0005-0000-0000-00004A0A0000}"/>
    <cellStyle name="เครื่องหมายจุลภาค 7 2 2 2 2 3 3" xfId="951" xr:uid="{00000000-0005-0000-0000-00004B0A0000}"/>
    <cellStyle name="เครื่องหมายจุลภาค 7 2 2 2 2 3 3 2" xfId="1630" xr:uid="{00000000-0005-0000-0000-00004C0A0000}"/>
    <cellStyle name="เครื่องหมายจุลภาค 7 2 2 2 2 3 3 2 2" xfId="3368" xr:uid="{00000000-0005-0000-0000-00004D0A0000}"/>
    <cellStyle name="เครื่องหมายจุลภาค 7 2 2 2 2 3 3 2 2 2" xfId="3879" xr:uid="{00000000-0005-0000-0000-00004E0A0000}"/>
    <cellStyle name="เครื่องหมายจุลภาค 7 2 2 2 2 3 3 2 2 3" xfId="4786" xr:uid="{00000000-0005-0000-0000-00004F0A0000}"/>
    <cellStyle name="เครื่องหมายจุลภาค 7 2 2 2 2 3 3 3" xfId="2796" xr:uid="{00000000-0005-0000-0000-0000500A0000}"/>
    <cellStyle name="เครื่องหมายจุลภาค 7 2 2 2 2 3 3 4" xfId="4294" xr:uid="{00000000-0005-0000-0000-0000510A0000}"/>
    <cellStyle name="เครื่องหมายจุลภาค 7 2 2 2 2 3 4" xfId="1957" xr:uid="{00000000-0005-0000-0000-0000520A0000}"/>
    <cellStyle name="เครื่องหมายจุลภาค 7 2 2 2 2 3 5" xfId="2262" xr:uid="{00000000-0005-0000-0000-0000530A0000}"/>
    <cellStyle name="เครื่องหมายจุลภาค 7 2 2 2 2 3 5 2" xfId="3058" xr:uid="{00000000-0005-0000-0000-0000540A0000}"/>
    <cellStyle name="เครื่องหมายจุลภาค 7 2 2 2 2 3 5 3" xfId="4560" xr:uid="{00000000-0005-0000-0000-0000550A0000}"/>
    <cellStyle name="เครื่องหมายจุลภาค 7 2 2 2 2 4" xfId="836" xr:uid="{00000000-0005-0000-0000-0000560A0000}"/>
    <cellStyle name="เครื่องหมายจุลภาค 7 2 2 2 2 4 2" xfId="1094" xr:uid="{00000000-0005-0000-0000-0000570A0000}"/>
    <cellStyle name="เครื่องหมายจุลภาค 7 2 2 2 2 4 2 2" xfId="3287" xr:uid="{00000000-0005-0000-0000-0000580A0000}"/>
    <cellStyle name="เครื่องหมายจุลภาค 7 2 2 2 2 4 2 2 2" xfId="3486" xr:uid="{00000000-0005-0000-0000-0000590A0000}"/>
    <cellStyle name="เครื่องหมายจุลภาค 7 2 2 2 2 4 2 2 2 2" xfId="4811" xr:uid="{00000000-0005-0000-0000-00005A0A0000}"/>
    <cellStyle name="เครื่องหมายจุลภาค 7 2 2 2 2 4 2 3" xfId="4324" xr:uid="{00000000-0005-0000-0000-00005B0A0000}"/>
    <cellStyle name="เครื่องหมายจุลภาค 7 2 2 2 2 4 3" xfId="2386" xr:uid="{00000000-0005-0000-0000-00005C0A0000}"/>
    <cellStyle name="เครื่องหมายจุลภาค 7 2 2 2 2 4 3 2" xfId="4586" xr:uid="{00000000-0005-0000-0000-00005D0A0000}"/>
    <cellStyle name="เครื่องหมายจุลภาค 7 2 2 2 2 5" xfId="1450" xr:uid="{00000000-0005-0000-0000-00005E0A0000}"/>
    <cellStyle name="เครื่องหมายจุลภาค 7 2 2 2 2 5 2" xfId="4397" xr:uid="{00000000-0005-0000-0000-00005F0A0000}"/>
    <cellStyle name="เครื่องหมายจุลภาค 7 2 2 2 2 6" xfId="1785" xr:uid="{00000000-0005-0000-0000-0000600A0000}"/>
    <cellStyle name="เครื่องหมายจุลภาค 7 2 2 2 2 6 2" xfId="4466" xr:uid="{00000000-0005-0000-0000-0000610A0000}"/>
    <cellStyle name="เครื่องหมายจุลภาค 7 2 2 2 2 7" xfId="2171" xr:uid="{00000000-0005-0000-0000-0000620A0000}"/>
    <cellStyle name="เครื่องหมายจุลภาค 7 2 2 2 2 7 2" xfId="2857" xr:uid="{00000000-0005-0000-0000-0000630A0000}"/>
    <cellStyle name="เครื่องหมายจุลภาค 7 2 2 2 2 7 2 2" xfId="4686" xr:uid="{00000000-0005-0000-0000-0000640A0000}"/>
    <cellStyle name="เครื่องหมายจุลภาค 7 2 2 2 2 8" xfId="4102" xr:uid="{00000000-0005-0000-0000-0000650A0000}"/>
    <cellStyle name="เครื่องหมายจุลภาค 7 2 2 2 3" xfId="322" xr:uid="{00000000-0005-0000-0000-0000660A0000}"/>
    <cellStyle name="เครื่องหมายจุลภาค 7 2 2 2 3 2" xfId="4121" xr:uid="{00000000-0005-0000-0000-0000670A0000}"/>
    <cellStyle name="เครื่องหมายจุลภาค 7 2 2 2 4" xfId="372" xr:uid="{00000000-0005-0000-0000-0000680A0000}"/>
    <cellStyle name="เครื่องหมายจุลภาค 7 2 2 2 4 2" xfId="640" xr:uid="{00000000-0005-0000-0000-0000690A0000}"/>
    <cellStyle name="เครื่องหมายจุลภาค 7 2 2 2 4 2 2" xfId="696" xr:uid="{00000000-0005-0000-0000-00006A0A0000}"/>
    <cellStyle name="เครื่องหมายจุลภาค 7 2 2 2 4 2 2 2" xfId="1324" xr:uid="{00000000-0005-0000-0000-00006B0A0000}"/>
    <cellStyle name="เครื่องหมายจุลภาค 7 2 2 2 4 2 2 2 2" xfId="1369" xr:uid="{00000000-0005-0000-0000-00006C0A0000}"/>
    <cellStyle name="เครื่องหมายจุลภาค 7 2 2 2 4 2 2 2 2 2" xfId="3701" xr:uid="{00000000-0005-0000-0000-00006D0A0000}"/>
    <cellStyle name="เครื่องหมายจุลภาค 7 2 2 2 4 2 2 2 2 2 2" xfId="3746" xr:uid="{00000000-0005-0000-0000-00006E0A0000}"/>
    <cellStyle name="เครื่องหมายจุลภาค 7 2 2 2 4 2 2 2 2 2 2 2" xfId="4863" xr:uid="{00000000-0005-0000-0000-00006F0A0000}"/>
    <cellStyle name="เครื่องหมายจุลภาค 7 2 2 2 4 2 2 2 2 3" xfId="4380" xr:uid="{00000000-0005-0000-0000-0000700A0000}"/>
    <cellStyle name="เครื่องหมายจุลภาค 7 2 2 2 4 2 2 2 3" xfId="2648" xr:uid="{00000000-0005-0000-0000-0000710A0000}"/>
    <cellStyle name="เครื่องหมายจุลภาค 7 2 2 2 4 2 2 2 3 2" xfId="4638" xr:uid="{00000000-0005-0000-0000-0000720A0000}"/>
    <cellStyle name="เครื่องหมายจุลภาค 7 2 2 2 4 2 2 3" xfId="1715" xr:uid="{00000000-0005-0000-0000-0000730A0000}"/>
    <cellStyle name="เครื่องหมายจุลภาค 7 2 2 2 4 2 2 3 2" xfId="4451" xr:uid="{00000000-0005-0000-0000-0000740A0000}"/>
    <cellStyle name="เครื่องหมายจุลภาค 7 2 2 2 4 2 2 4" xfId="2042" xr:uid="{00000000-0005-0000-0000-0000750A0000}"/>
    <cellStyle name="เครื่องหมายจุลภาค 7 2 2 2 4 2 2 4 2" xfId="4518" xr:uid="{00000000-0005-0000-0000-0000760A0000}"/>
    <cellStyle name="เครื่องหมายจุลภาค 7 2 2 2 4 2 2 5" xfId="2603" xr:uid="{00000000-0005-0000-0000-0000770A0000}"/>
    <cellStyle name="เครื่องหมายจุลภาค 7 2 2 2 4 2 2 5 2" xfId="3160" xr:uid="{00000000-0005-0000-0000-0000780A0000}"/>
    <cellStyle name="เครื่องหมายจุลภาค 7 2 2 2 4 2 2 5 2 2" xfId="4745" xr:uid="{00000000-0005-0000-0000-0000790A0000}"/>
    <cellStyle name="เครื่องหมายจุลภาค 7 2 2 2 4 2 2 6" xfId="4240" xr:uid="{00000000-0005-0000-0000-00007A0A0000}"/>
    <cellStyle name="เครื่องหมายจุลภาค 7 2 2 2 4 2 3" xfId="999" xr:uid="{00000000-0005-0000-0000-00007B0A0000}"/>
    <cellStyle name="เครื่องหมายจุลภาค 7 2 2 2 4 2 3 2" xfId="1670" xr:uid="{00000000-0005-0000-0000-00007C0A0000}"/>
    <cellStyle name="เครื่องหมายจุลภาค 7 2 2 2 4 2 3 2 2" xfId="3406" xr:uid="{00000000-0005-0000-0000-00007D0A0000}"/>
    <cellStyle name="เครื่องหมายจุลภาค 7 2 2 2 4 2 3 2 2 2" xfId="3888" xr:uid="{00000000-0005-0000-0000-00007E0A0000}"/>
    <cellStyle name="เครื่องหมายจุลภาค 7 2 2 2 4 2 3 2 2 3" xfId="4794" xr:uid="{00000000-0005-0000-0000-00007F0A0000}"/>
    <cellStyle name="เครื่องหมายจุลภาค 7 2 2 2 4 2 3 3" xfId="2805" xr:uid="{00000000-0005-0000-0000-0000800A0000}"/>
    <cellStyle name="เครื่องหมายจุลภาค 7 2 2 2 4 2 3 4" xfId="4305" xr:uid="{00000000-0005-0000-0000-0000810A0000}"/>
    <cellStyle name="เครื่องหมายจุลภาค 7 2 2 2 4 2 4" xfId="1997" xr:uid="{00000000-0005-0000-0000-0000820A0000}"/>
    <cellStyle name="เครื่องหมายจุลภาค 7 2 2 2 4 2 5" xfId="2301" xr:uid="{00000000-0005-0000-0000-0000830A0000}"/>
    <cellStyle name="เครื่องหมายจุลภาค 7 2 2 2 4 2 5 2" xfId="3111" xr:uid="{00000000-0005-0000-0000-0000840A0000}"/>
    <cellStyle name="เครื่องหมายจุลภาค 7 2 2 2 4 2 5 3" xfId="4568" xr:uid="{00000000-0005-0000-0000-0000850A0000}"/>
    <cellStyle name="เครื่องหมายจุลภาค 7 2 2 2 4 3" xfId="916" xr:uid="{00000000-0005-0000-0000-0000860A0000}"/>
    <cellStyle name="เครื่องหมายจุลภาค 7 2 2 2 4 3 2" xfId="1149" xr:uid="{00000000-0005-0000-0000-0000870A0000}"/>
    <cellStyle name="เครื่องหมายจุลภาค 7 2 2 2 4 3 2 2" xfId="3339" xr:uid="{00000000-0005-0000-0000-0000880A0000}"/>
    <cellStyle name="เครื่องหมายจุลภาค 7 2 2 2 4 3 2 2 2" xfId="3533" xr:uid="{00000000-0005-0000-0000-0000890A0000}"/>
    <cellStyle name="เครื่องหมายจุลภาค 7 2 2 2 4 3 2 2 2 2" xfId="4819" xr:uid="{00000000-0005-0000-0000-00008A0A0000}"/>
    <cellStyle name="เครื่องหมายจุลภาค 7 2 2 2 4 3 2 3" xfId="4333" xr:uid="{00000000-0005-0000-0000-00008B0A0000}"/>
    <cellStyle name="เครื่องหมายจุลภาค 7 2 2 2 4 3 3" xfId="2435" xr:uid="{00000000-0005-0000-0000-00008C0A0000}"/>
    <cellStyle name="เครื่องหมายจุลภาค 7 2 2 2 4 3 3 2" xfId="4594" xr:uid="{00000000-0005-0000-0000-00008D0A0000}"/>
    <cellStyle name="เครื่องหมายจุลภาค 7 2 2 2 4 4" xfId="1498" xr:uid="{00000000-0005-0000-0000-00008E0A0000}"/>
    <cellStyle name="เครื่องหมายจุลภาค 7 2 2 2 4 4 2" xfId="4407" xr:uid="{00000000-0005-0000-0000-00008F0A0000}"/>
    <cellStyle name="เครื่องหมายจุลภาค 7 2 2 2 4 5" xfId="1829" xr:uid="{00000000-0005-0000-0000-0000900A0000}"/>
    <cellStyle name="เครื่องหมายจุลภาค 7 2 2 2 4 5 2" xfId="4474" xr:uid="{00000000-0005-0000-0000-0000910A0000}"/>
    <cellStyle name="เครื่องหมายจุลภาค 7 2 2 2 4 6" xfId="2226" xr:uid="{00000000-0005-0000-0000-0000920A0000}"/>
    <cellStyle name="เครื่องหมายจุลภาค 7 2 2 2 4 6 2" xfId="2915" xr:uid="{00000000-0005-0000-0000-0000930A0000}"/>
    <cellStyle name="เครื่องหมายจุลภาค 7 2 2 2 4 6 2 2" xfId="4696" xr:uid="{00000000-0005-0000-0000-0000940A0000}"/>
    <cellStyle name="เครื่องหมายจุลภาค 7 2 2 2 4 7" xfId="4139" xr:uid="{00000000-0005-0000-0000-0000950A0000}"/>
    <cellStyle name="เครื่องหมายจุลภาค 7 2 2 2 5" xfId="451" xr:uid="{00000000-0005-0000-0000-0000960A0000}"/>
    <cellStyle name="เครื่องหมายจุลภาค 7 2 2 2 5 2" xfId="769" xr:uid="{00000000-0005-0000-0000-0000970A0000}"/>
    <cellStyle name="เครื่องหมายจุลภาค 7 2 2 2 5 2 2" xfId="1208" xr:uid="{00000000-0005-0000-0000-0000980A0000}"/>
    <cellStyle name="เครื่องหมายจุลภาค 7 2 2 2 5 2 2 2" xfId="3229" xr:uid="{00000000-0005-0000-0000-0000990A0000}"/>
    <cellStyle name="เครื่องหมายจุลภาค 7 2 2 2 5 2 2 2 2" xfId="3590" xr:uid="{00000000-0005-0000-0000-00009A0A0000}"/>
    <cellStyle name="เครื่องหมายจุลภาค 7 2 2 2 5 2 2 2 2 2" xfId="4831" xr:uid="{00000000-0005-0000-0000-00009B0A0000}"/>
    <cellStyle name="เครื่องหมายจุลภาค 7 2 2 2 5 2 2 3" xfId="4346" xr:uid="{00000000-0005-0000-0000-00009C0A0000}"/>
    <cellStyle name="เครื่องหมายจุลภาค 7 2 2 2 5 2 3" xfId="2492" xr:uid="{00000000-0005-0000-0000-00009D0A0000}"/>
    <cellStyle name="เครื่องหมายจุลภาค 7 2 2 2 5 2 3 2" xfId="4606" xr:uid="{00000000-0005-0000-0000-00009E0A0000}"/>
    <cellStyle name="เครื่องหมายจุลภาค 7 2 2 2 5 3" xfId="1555" xr:uid="{00000000-0005-0000-0000-00009F0A0000}"/>
    <cellStyle name="เครื่องหมายจุลภาค 7 2 2 2 5 3 2" xfId="4419" xr:uid="{00000000-0005-0000-0000-0000A00A0000}"/>
    <cellStyle name="เครื่องหมายจุลภาค 7 2 2 2 5 4" xfId="1886" xr:uid="{00000000-0005-0000-0000-0000A10A0000}"/>
    <cellStyle name="เครื่องหมายจุลภาค 7 2 2 2 5 4 2" xfId="4486" xr:uid="{00000000-0005-0000-0000-0000A20A0000}"/>
    <cellStyle name="เครื่องหมายจุลภาค 7 2 2 2 5 5" xfId="2108" xr:uid="{00000000-0005-0000-0000-0000A30A0000}"/>
    <cellStyle name="เครื่องหมายจุลภาค 7 2 2 2 5 5 2" xfId="2978" xr:uid="{00000000-0005-0000-0000-0000A40A0000}"/>
    <cellStyle name="เครื่องหมายจุลภาค 7 2 2 2 5 5 2 2" xfId="4708" xr:uid="{00000000-0005-0000-0000-0000A50A0000}"/>
    <cellStyle name="เครื่องหมายจุลภาค 7 2 2 2 5 6" xfId="4161" xr:uid="{00000000-0005-0000-0000-0000A60A0000}"/>
    <cellStyle name="เครื่องหมายจุลภาค 7 2 2 2 6" xfId="571" xr:uid="{00000000-0005-0000-0000-0000A70A0000}"/>
    <cellStyle name="เครื่องหมายจุลภาค 7 2 2 2 6 2" xfId="984" xr:uid="{00000000-0005-0000-0000-0000A80A0000}"/>
    <cellStyle name="เครื่องหมายจุลภาค 7 2 2 2 6 2 2" xfId="3064" xr:uid="{00000000-0005-0000-0000-0000A90A0000}"/>
    <cellStyle name="เครื่องหมายจุลภาค 7 2 2 2 6 2 2 2" xfId="3391" xr:uid="{00000000-0005-0000-0000-0000AA0A0000}"/>
    <cellStyle name="เครื่องหมายจุลภาค 7 2 2 2 6 2 2 3" xfId="4729" xr:uid="{00000000-0005-0000-0000-0000AB0A0000}"/>
    <cellStyle name="เครื่องหมายจุลภาค 7 2 2 2 6 3" xfId="2286" xr:uid="{00000000-0005-0000-0000-0000AC0A0000}"/>
    <cellStyle name="เครื่องหมายจุลภาค 7 2 2 2 6 4" xfId="4210" xr:uid="{00000000-0005-0000-0000-0000AD0A0000}"/>
    <cellStyle name="เครื่องหมายจุลภาค 7 2 2 2 7" xfId="891" xr:uid="{00000000-0005-0000-0000-0000AE0A0000}"/>
    <cellStyle name="เครื่องหมายจุลภาค 7 2 2 2 8" xfId="1236" xr:uid="{00000000-0005-0000-0000-0000AF0A0000}"/>
    <cellStyle name="เครื่องหมายจุลภาค 7 2 2 2 8 2" xfId="2193" xr:uid="{00000000-0005-0000-0000-0000B00A0000}"/>
    <cellStyle name="เครื่องหมายจุลภาค 7 2 2 2 8 3" xfId="4353" xr:uid="{00000000-0005-0000-0000-0000B10A0000}"/>
    <cellStyle name="เครื่องหมายจุลภาค 7 2 2 3" xfId="279" xr:uid="{00000000-0005-0000-0000-0000B20A0000}"/>
    <cellStyle name="เครื่องหมายจุลภาค 7 2 2 3 2" xfId="414" xr:uid="{00000000-0005-0000-0000-0000B30A0000}"/>
    <cellStyle name="เครื่องหมายจุลภาค 7 2 2 3 2 2" xfId="491" xr:uid="{00000000-0005-0000-0000-0000B40A0000}"/>
    <cellStyle name="เครื่องหมายจุลภาค 7 2 2 3 2 2 2" xfId="716" xr:uid="{00000000-0005-0000-0000-0000B50A0000}"/>
    <cellStyle name="เครื่องหมายจุลภาค 7 2 2 3 2 2 2 2" xfId="751" xr:uid="{00000000-0005-0000-0000-0000B60A0000}"/>
    <cellStyle name="เครื่องหมายจุลภาค 7 2 2 3 2 2 2 2 2" xfId="1389" xr:uid="{00000000-0005-0000-0000-0000B70A0000}"/>
    <cellStyle name="เครื่องหมายจุลภาค 7 2 2 3 2 2 2 2 2 2" xfId="1424" xr:uid="{00000000-0005-0000-0000-0000B80A0000}"/>
    <cellStyle name="เครื่องหมายจุลภาค 7 2 2 3 2 2 2 2 2 2 2" xfId="3766" xr:uid="{00000000-0005-0000-0000-0000B90A0000}"/>
    <cellStyle name="เครื่องหมายจุลภาค 7 2 2 3 2 2 2 2 2 2 2 2" xfId="3801" xr:uid="{00000000-0005-0000-0000-0000BA0A0000}"/>
    <cellStyle name="เครื่องหมายจุลภาค 7 2 2 3 2 2 2 2 2 2 2 3" xfId="4868" xr:uid="{00000000-0005-0000-0000-0000BB0A0000}"/>
    <cellStyle name="เครื่องหมายจุลภาค 7 2 2 3 2 2 2 2 2 3" xfId="2703" xr:uid="{00000000-0005-0000-0000-0000BC0A0000}"/>
    <cellStyle name="เครื่องหมายจุลภาค 7 2 2 3 2 2 2 2 2 4" xfId="4385" xr:uid="{00000000-0005-0000-0000-0000BD0A0000}"/>
    <cellStyle name="เครื่องหมายจุลภาค 7 2 2 3 2 2 2 2 3" xfId="1770" xr:uid="{00000000-0005-0000-0000-0000BE0A0000}"/>
    <cellStyle name="เครื่องหมายจุลภาค 7 2 2 3 2 2 2 2 4" xfId="2097" xr:uid="{00000000-0005-0000-0000-0000BF0A0000}"/>
    <cellStyle name="เครื่องหมายจุลภาค 7 2 2 3 2 2 2 2 5" xfId="2668" xr:uid="{00000000-0005-0000-0000-0000C00A0000}"/>
    <cellStyle name="เครื่องหมายจุลภาค 7 2 2 3 2 2 2 2 5 2" xfId="3215" xr:uid="{00000000-0005-0000-0000-0000C10A0000}"/>
    <cellStyle name="เครื่องหมายจุลภาค 7 2 2 3 2 2 2 2 5 3" xfId="4643" xr:uid="{00000000-0005-0000-0000-0000C20A0000}"/>
    <cellStyle name="เครื่องหมายจุลภาค 7 2 2 3 2 2 2 3" xfId="1055" xr:uid="{00000000-0005-0000-0000-0000C30A0000}"/>
    <cellStyle name="เครื่องหมายจุลภาค 7 2 2 3 2 2 2 3 2" xfId="1735" xr:uid="{00000000-0005-0000-0000-0000C40A0000}"/>
    <cellStyle name="เครื่องหมายจุลภาค 7 2 2 3 2 2 2 3 2 2" xfId="3461" xr:uid="{00000000-0005-0000-0000-0000C50A0000}"/>
    <cellStyle name="เครื่องหมายจุลภาค 7 2 2 3 2 2 2 3 2 2 2" xfId="3909" xr:uid="{00000000-0005-0000-0000-0000C60A0000}"/>
    <cellStyle name="เครื่องหมายจุลภาค 7 2 2 3 2 2 2 3 2 2 2 2" xfId="4901" xr:uid="{00000000-0005-0000-0000-0000C70A0000}"/>
    <cellStyle name="เครื่องหมายจุลภาค 7 2 2 3 2 2 2 3 2 3" xfId="4456" xr:uid="{00000000-0005-0000-0000-0000C80A0000}"/>
    <cellStyle name="เครื่องหมายจุลภาค 7 2 2 3 2 2 2 3 3" xfId="2826" xr:uid="{00000000-0005-0000-0000-0000C90A0000}"/>
    <cellStyle name="เครื่องหมายจุลภาค 7 2 2 3 2 2 2 3 3 2" xfId="4679" xr:uid="{00000000-0005-0000-0000-0000CA0A0000}"/>
    <cellStyle name="เครื่องหมายจุลภาค 7 2 2 3 2 2 2 4" xfId="2062" xr:uid="{00000000-0005-0000-0000-0000CB0A0000}"/>
    <cellStyle name="เครื่องหมายจุลภาค 7 2 2 3 2 2 2 4 2" xfId="4523" xr:uid="{00000000-0005-0000-0000-0000CC0A0000}"/>
    <cellStyle name="เครื่องหมายจุลภาค 7 2 2 3 2 2 2 5" xfId="2356" xr:uid="{00000000-0005-0000-0000-0000CD0A0000}"/>
    <cellStyle name="เครื่องหมายจุลภาค 7 2 2 3 2 2 2 5 2" xfId="3180" xr:uid="{00000000-0005-0000-0000-0000CE0A0000}"/>
    <cellStyle name="เครื่องหมายจุลภาค 7 2 2 3 2 2 2 5 2 2" xfId="4750" xr:uid="{00000000-0005-0000-0000-0000CF0A0000}"/>
    <cellStyle name="เครื่องหมายจุลภาค 7 2 2 3 2 2 2 6" xfId="4245" xr:uid="{00000000-0005-0000-0000-0000D00A0000}"/>
    <cellStyle name="เครื่องหมายจุลภาค 7 2 2 3 2 2 3" xfId="1020" xr:uid="{00000000-0005-0000-0000-0000D10A0000}"/>
    <cellStyle name="เครื่องหมายจุลภาค 7 2 2 3 2 2 3 2" xfId="1227" xr:uid="{00000000-0005-0000-0000-0000D20A0000}"/>
    <cellStyle name="เครื่องหมายจุลภาค 7 2 2 3 2 2 3 2 2" xfId="3426" xr:uid="{00000000-0005-0000-0000-0000D30A0000}"/>
    <cellStyle name="เครื่องหมายจุลภาค 7 2 2 3 2 2 3 2 2 2" xfId="3609" xr:uid="{00000000-0005-0000-0000-0000D40A0000}"/>
    <cellStyle name="เครื่องหมายจุลภาค 7 2 2 3 2 2 3 2 2 3" xfId="4799" xr:uid="{00000000-0005-0000-0000-0000D50A0000}"/>
    <cellStyle name="เครื่องหมายจุลภาค 7 2 2 3 2 2 3 3" xfId="2511" xr:uid="{00000000-0005-0000-0000-0000D60A0000}"/>
    <cellStyle name="เครื่องหมายจุลภาค 7 2 2 3 2 2 3 4" xfId="4310" xr:uid="{00000000-0005-0000-0000-0000D70A0000}"/>
    <cellStyle name="เครื่องหมายจุลภาค 7 2 2 3 2 2 4" xfId="1576" xr:uid="{00000000-0005-0000-0000-0000D80A0000}"/>
    <cellStyle name="เครื่องหมายจุลภาค 7 2 2 3 2 2 5" xfId="1905" xr:uid="{00000000-0005-0000-0000-0000D90A0000}"/>
    <cellStyle name="เครื่องหมายจุลภาค 7 2 2 3 2 2 6" xfId="2321" xr:uid="{00000000-0005-0000-0000-0000DA0A0000}"/>
    <cellStyle name="เครื่องหมายจุลภาค 7 2 2 3 2 2 6 2" xfId="3002" xr:uid="{00000000-0005-0000-0000-0000DB0A0000}"/>
    <cellStyle name="เครื่องหมายจุลภาค 7 2 2 3 2 2 6 3" xfId="4573" xr:uid="{00000000-0005-0000-0000-0000DC0A0000}"/>
    <cellStyle name="เครื่องหมายจุลภาค 7 2 2 3 2 3" xfId="602" xr:uid="{00000000-0005-0000-0000-0000DD0A0000}"/>
    <cellStyle name="เครื่องหมายจุลภาค 7 2 2 3 2 3 2" xfId="1181" xr:uid="{00000000-0005-0000-0000-0000DE0A0000}"/>
    <cellStyle name="เครื่องหมายจุลภาค 7 2 2 3 2 3 2 2" xfId="1299" xr:uid="{00000000-0005-0000-0000-0000DF0A0000}"/>
    <cellStyle name="เครื่องหมายจุลภาค 7 2 2 3 2 3 2 2 2" xfId="3563" xr:uid="{00000000-0005-0000-0000-0000E00A0000}"/>
    <cellStyle name="เครื่องหมายจุลภาค 7 2 2 3 2 3 2 2 2 2" xfId="3676" xr:uid="{00000000-0005-0000-0000-0000E10A0000}"/>
    <cellStyle name="เครื่องหมายจุลภาค 7 2 2 3 2 3 2 2 2 3" xfId="4825" xr:uid="{00000000-0005-0000-0000-0000E20A0000}"/>
    <cellStyle name="เครื่องหมายจุลภาค 7 2 2 3 2 3 2 3" xfId="2578" xr:uid="{00000000-0005-0000-0000-0000E30A0000}"/>
    <cellStyle name="เครื่องหมายจุลภาค 7 2 2 3 2 3 2 4" xfId="4340" xr:uid="{00000000-0005-0000-0000-0000E40A0000}"/>
    <cellStyle name="เครื่องหมายจุลภาค 7 2 2 3 2 3 3" xfId="1645" xr:uid="{00000000-0005-0000-0000-0000E50A0000}"/>
    <cellStyle name="เครื่องหมายจุลภาค 7 2 2 3 2 3 4" xfId="1972" xr:uid="{00000000-0005-0000-0000-0000E60A0000}"/>
    <cellStyle name="เครื่องหมายจุลภาค 7 2 2 3 2 3 5" xfId="2465" xr:uid="{00000000-0005-0000-0000-0000E70A0000}"/>
    <cellStyle name="เครื่องหมายจุลภาค 7 2 2 3 2 3 5 2" xfId="3081" xr:uid="{00000000-0005-0000-0000-0000E80A0000}"/>
    <cellStyle name="เครื่องหมายจุลภาค 7 2 2 3 2 3 5 3" xfId="4600" xr:uid="{00000000-0005-0000-0000-0000E90A0000}"/>
    <cellStyle name="เครื่องหมายจุลภาค 7 2 2 3 2 4" xfId="868" xr:uid="{00000000-0005-0000-0000-0000EA0A0000}"/>
    <cellStyle name="เครื่องหมายจุลภาค 7 2 2 3 2 4 2" xfId="1528" xr:uid="{00000000-0005-0000-0000-0000EB0A0000}"/>
    <cellStyle name="เครื่องหมายจุลภาค 7 2 2 3 2 4 2 2" xfId="3302" xr:uid="{00000000-0005-0000-0000-0000EC0A0000}"/>
    <cellStyle name="เครื่องหมายจุลภาค 7 2 2 3 2 4 2 2 2" xfId="3835" xr:uid="{00000000-0005-0000-0000-0000ED0A0000}"/>
    <cellStyle name="เครื่องหมายจุลภาค 7 2 2 3 2 4 2 2 2 2" xfId="4882" xr:uid="{00000000-0005-0000-0000-0000EE0A0000}"/>
    <cellStyle name="เครื่องหมายจุลภาค 7 2 2 3 2 4 2 3" xfId="4413" xr:uid="{00000000-0005-0000-0000-0000EF0A0000}"/>
    <cellStyle name="เครื่องหมายจุลภาค 7 2 2 3 2 4 3" xfId="2750" xr:uid="{00000000-0005-0000-0000-0000F00A0000}"/>
    <cellStyle name="เครื่องหมายจุลภาค 7 2 2 3 2 4 3 2" xfId="4660" xr:uid="{00000000-0005-0000-0000-0000F10A0000}"/>
    <cellStyle name="เครื่องหมายจุลภาค 7 2 2 3 2 5" xfId="1859" xr:uid="{00000000-0005-0000-0000-0000F20A0000}"/>
    <cellStyle name="เครื่องหมายจุลภาค 7 2 2 3 2 5 2" xfId="4480" xr:uid="{00000000-0005-0000-0000-0000F30A0000}"/>
    <cellStyle name="เครื่องหมายจุลภาค 7 2 2 3 2 6" xfId="2186" xr:uid="{00000000-0005-0000-0000-0000F40A0000}"/>
    <cellStyle name="เครื่องหมายจุลภาค 7 2 2 3 2 6 2" xfId="2947" xr:uid="{00000000-0005-0000-0000-0000F50A0000}"/>
    <cellStyle name="เครื่องหมายจุลภาค 7 2 2 3 2 6 2 2" xfId="4702" xr:uid="{00000000-0005-0000-0000-0000F60A0000}"/>
    <cellStyle name="เครื่องหมายจุลภาค 7 2 2 3 2 7" xfId="4151" xr:uid="{00000000-0005-0000-0000-0000F70A0000}"/>
    <cellStyle name="เครื่องหมายจุลภาค 7 2 2 3 3" xfId="529" xr:uid="{00000000-0005-0000-0000-0000F80A0000}"/>
    <cellStyle name="เครื่องหมายจุลภาค 7 2 2 3 3 2" xfId="665" xr:uid="{00000000-0005-0000-0000-0000F90A0000}"/>
    <cellStyle name="เครื่องหมายจุลภาค 7 2 2 3 3 2 2" xfId="1258" xr:uid="{00000000-0005-0000-0000-0000FA0A0000}"/>
    <cellStyle name="เครื่องหมายจุลภาค 7 2 2 3 3 2 2 2" xfId="1341" xr:uid="{00000000-0005-0000-0000-0000FB0A0000}"/>
    <cellStyle name="เครื่องหมายจุลภาค 7 2 2 3 3 2 2 2 2" xfId="3635" xr:uid="{00000000-0005-0000-0000-0000FC0A0000}"/>
    <cellStyle name="เครื่องหมายจุลภาค 7 2 2 3 3 2 2 2 2 2" xfId="3718" xr:uid="{00000000-0005-0000-0000-0000FD0A0000}"/>
    <cellStyle name="เครื่องหมายจุลภาค 7 2 2 3 3 2 2 2 2 3" xfId="4844" xr:uid="{00000000-0005-0000-0000-0000FE0A0000}"/>
    <cellStyle name="เครื่องหมายจุลภาค 7 2 2 3 3 2 2 3" xfId="2620" xr:uid="{00000000-0005-0000-0000-0000FF0A0000}"/>
    <cellStyle name="เครื่องหมายจุลภาค 7 2 2 3 3 2 2 4" xfId="4361" xr:uid="{00000000-0005-0000-0000-0000000B0000}"/>
    <cellStyle name="เครื่องหมายจุลภาค 7 2 2 3 3 2 3" xfId="1687" xr:uid="{00000000-0005-0000-0000-0000010B0000}"/>
    <cellStyle name="เครื่องหมายจุลภาค 7 2 2 3 3 2 4" xfId="2014" xr:uid="{00000000-0005-0000-0000-0000020B0000}"/>
    <cellStyle name="เครื่องหมายจุลภาค 7 2 2 3 3 2 5" xfId="2537" xr:uid="{00000000-0005-0000-0000-0000030B0000}"/>
    <cellStyle name="เครื่องหมายจุลภาค 7 2 2 3 3 2 5 2" xfId="3131" xr:uid="{00000000-0005-0000-0000-0000040B0000}"/>
    <cellStyle name="เครื่องหมายจุลภาค 7 2 2 3 3 2 5 3" xfId="4619" xr:uid="{00000000-0005-0000-0000-0000050B0000}"/>
    <cellStyle name="เครื่องหมายจุลภาค 7 2 2 3 3 3" xfId="958" xr:uid="{00000000-0005-0000-0000-0000060B0000}"/>
    <cellStyle name="เครื่องหมายจุลภาค 7 2 2 3 3 3 2" xfId="1604" xr:uid="{00000000-0005-0000-0000-0000070B0000}"/>
    <cellStyle name="เครื่องหมายจุลภาค 7 2 2 3 3 3 2 2" xfId="3375" xr:uid="{00000000-0005-0000-0000-0000080B0000}"/>
    <cellStyle name="เครื่องหมายจุลภาค 7 2 2 3 3 3 2 2 2" xfId="3865" xr:uid="{00000000-0005-0000-0000-0000090B0000}"/>
    <cellStyle name="เครื่องหมายจุลภาค 7 2 2 3 3 3 2 2 2 2" xfId="4892" xr:uid="{00000000-0005-0000-0000-00000A0B0000}"/>
    <cellStyle name="เครื่องหมายจุลภาค 7 2 2 3 3 3 2 3" xfId="4432" xr:uid="{00000000-0005-0000-0000-00000B0B0000}"/>
    <cellStyle name="เครื่องหมายจุลภาค 7 2 2 3 3 3 3" xfId="2782" xr:uid="{00000000-0005-0000-0000-00000C0B0000}"/>
    <cellStyle name="เครื่องหมายจุลภาค 7 2 2 3 3 3 3 2" xfId="4670" xr:uid="{00000000-0005-0000-0000-00000D0B0000}"/>
    <cellStyle name="เครื่องหมายจุลภาค 7 2 2 3 3 4" xfId="1931" xr:uid="{00000000-0005-0000-0000-00000E0B0000}"/>
    <cellStyle name="เครื่องหมายจุลภาค 7 2 2 3 3 4 2" xfId="4499" xr:uid="{00000000-0005-0000-0000-00000F0B0000}"/>
    <cellStyle name="เครื่องหมายจุลภาค 7 2 2 3 3 5" xfId="2269" xr:uid="{00000000-0005-0000-0000-0000100B0000}"/>
    <cellStyle name="เครื่องหมายจุลภาค 7 2 2 3 3 5 2" xfId="3030" xr:uid="{00000000-0005-0000-0000-0000110B0000}"/>
    <cellStyle name="เครื่องหมายจุลภาค 7 2 2 3 3 5 2 2" xfId="4722" xr:uid="{00000000-0005-0000-0000-0000120B0000}"/>
    <cellStyle name="เครื่องหมายจุลภาค 7 2 2 3 3 6" xfId="4198" xr:uid="{00000000-0005-0000-0000-0000130B0000}"/>
    <cellStyle name="เครื่องหมายจุลภาค 7 2 2 3 4" xfId="794" xr:uid="{00000000-0005-0000-0000-0000140B0000}"/>
    <cellStyle name="เครื่องหมายจุลภาค 7 2 2 3 4 2" xfId="1101" xr:uid="{00000000-0005-0000-0000-0000150B0000}"/>
    <cellStyle name="เครื่องหมายจุลภาค 7 2 2 3 4 2 2" xfId="3251" xr:uid="{00000000-0005-0000-0000-0000160B0000}"/>
    <cellStyle name="เครื่องหมายจุลภาค 7 2 2 3 4 2 2 2" xfId="3493" xr:uid="{00000000-0005-0000-0000-0000170B0000}"/>
    <cellStyle name="เครื่องหมายจุลภาค 7 2 2 3 4 2 2 3" xfId="4768" xr:uid="{00000000-0005-0000-0000-0000180B0000}"/>
    <cellStyle name="เครื่องหมายจุลภาค 7 2 2 3 4 3" xfId="2393" xr:uid="{00000000-0005-0000-0000-0000190B0000}"/>
    <cellStyle name="เครื่องหมายจุลภาค 7 2 2 3 4 4" xfId="4264" xr:uid="{00000000-0005-0000-0000-00001A0B0000}"/>
    <cellStyle name="เครื่องหมายจุลภาค 7 2 2 3 5" xfId="1457" xr:uid="{00000000-0005-0000-0000-00001B0B0000}"/>
    <cellStyle name="เครื่องหมายจุลภาค 7 2 2 3 6" xfId="1792" xr:uid="{00000000-0005-0000-0000-00001C0B0000}"/>
    <cellStyle name="เครื่องหมายจุลภาค 7 2 2 3 7" xfId="2135" xr:uid="{00000000-0005-0000-0000-00001D0B0000}"/>
    <cellStyle name="เครื่องหมายจุลภาค 7 2 2 3 7 2" xfId="2864" xr:uid="{00000000-0005-0000-0000-00001E0B0000}"/>
    <cellStyle name="เครื่องหมายจุลภาค 7 2 2 3 7 3" xfId="4541" xr:uid="{00000000-0005-0000-0000-00001F0B0000}"/>
    <cellStyle name="เครื่องหมายจุลภาค 7 2 2 4" xfId="319" xr:uid="{00000000-0005-0000-0000-0000200B0000}"/>
    <cellStyle name="เครื่องหมายจุลภาค 7 2 2 4 2" xfId="516" xr:uid="{00000000-0005-0000-0000-0000210B0000}"/>
    <cellStyle name="เครื่องหมายจุลภาค 7 2 2 4 2 2" xfId="679" xr:uid="{00000000-0005-0000-0000-0000220B0000}"/>
    <cellStyle name="เครื่องหมายจุลภาค 7 2 2 4 2 2 2" xfId="1245" xr:uid="{00000000-0005-0000-0000-0000230B0000}"/>
    <cellStyle name="เครื่องหมายจุลภาค 7 2 2 4 2 2 2 2" xfId="1352" xr:uid="{00000000-0005-0000-0000-0000240B0000}"/>
    <cellStyle name="เครื่องหมายจุลภาค 7 2 2 4 2 2 2 2 2" xfId="3622" xr:uid="{00000000-0005-0000-0000-0000250B0000}"/>
    <cellStyle name="เครื่องหมายจุลภาค 7 2 2 4 2 2 2 2 2 2" xfId="3729" xr:uid="{00000000-0005-0000-0000-0000260B0000}"/>
    <cellStyle name="เครื่องหมายจุลภาค 7 2 2 4 2 2 2 2 2 3" xfId="4840" xr:uid="{00000000-0005-0000-0000-0000270B0000}"/>
    <cellStyle name="เครื่องหมายจุลภาค 7 2 2 4 2 2 2 3" xfId="2631" xr:uid="{00000000-0005-0000-0000-0000280B0000}"/>
    <cellStyle name="เครื่องหมายจุลภาค 7 2 2 4 2 2 2 4" xfId="4357" xr:uid="{00000000-0005-0000-0000-0000290B0000}"/>
    <cellStyle name="เครื่องหมายจุลภาค 7 2 2 4 2 2 3" xfId="1698" xr:uid="{00000000-0005-0000-0000-00002A0B0000}"/>
    <cellStyle name="เครื่องหมายจุลภาค 7 2 2 4 2 2 4" xfId="2025" xr:uid="{00000000-0005-0000-0000-00002B0B0000}"/>
    <cellStyle name="เครื่องหมายจุลภาค 7 2 2 4 2 2 5" xfId="2524" xr:uid="{00000000-0005-0000-0000-00002C0B0000}"/>
    <cellStyle name="เครื่องหมายจุลภาค 7 2 2 4 2 2 5 2" xfId="3143" xr:uid="{00000000-0005-0000-0000-00002D0B0000}"/>
    <cellStyle name="เครื่องหมายจุลภาค 7 2 2 4 2 2 5 3" xfId="4615" xr:uid="{00000000-0005-0000-0000-00002E0B0000}"/>
    <cellStyle name="เครื่องหมายจุลภาค 7 2 2 4 2 3" xfId="980" xr:uid="{00000000-0005-0000-0000-00002F0B0000}"/>
    <cellStyle name="เครื่องหมายจุลภาค 7 2 2 4 2 3 2" xfId="1591" xr:uid="{00000000-0005-0000-0000-0000300B0000}"/>
    <cellStyle name="เครื่องหมายจุลภาค 7 2 2 4 2 3 2 2" xfId="3388" xr:uid="{00000000-0005-0000-0000-0000310B0000}"/>
    <cellStyle name="เครื่องหมายจุลภาค 7 2 2 4 2 3 2 2 2" xfId="3852" xr:uid="{00000000-0005-0000-0000-0000320B0000}"/>
    <cellStyle name="เครื่องหมายจุลภาค 7 2 2 4 2 3 2 2 2 2" xfId="4888" xr:uid="{00000000-0005-0000-0000-0000330B0000}"/>
    <cellStyle name="เครื่องหมายจุลภาค 7 2 2 4 2 3 2 3" xfId="4428" xr:uid="{00000000-0005-0000-0000-0000340B0000}"/>
    <cellStyle name="เครื่องหมายจุลภาค 7 2 2 4 2 3 3" xfId="2769" xr:uid="{00000000-0005-0000-0000-0000350B0000}"/>
    <cellStyle name="เครื่องหมายจุลภาค 7 2 2 4 2 3 3 2" xfId="4666" xr:uid="{00000000-0005-0000-0000-0000360B0000}"/>
    <cellStyle name="เครื่องหมายจุลภาค 7 2 2 4 2 4" xfId="1918" xr:uid="{00000000-0005-0000-0000-0000370B0000}"/>
    <cellStyle name="เครื่องหมายจุลภาค 7 2 2 4 2 4 2" xfId="4495" xr:uid="{00000000-0005-0000-0000-0000380B0000}"/>
    <cellStyle name="เครื่องหมายจุลภาค 7 2 2 4 2 5" xfId="2283" xr:uid="{00000000-0005-0000-0000-0000390B0000}"/>
    <cellStyle name="เครื่องหมายจุลภาค 7 2 2 4 2 5 2" xfId="3017" xr:uid="{00000000-0005-0000-0000-00003A0B0000}"/>
    <cellStyle name="เครื่องหมายจุลภาค 7 2 2 4 2 5 2 2" xfId="4718" xr:uid="{00000000-0005-0000-0000-00003B0B0000}"/>
    <cellStyle name="เครื่องหมายจุลภาค 7 2 2 4 2 6" xfId="4194" xr:uid="{00000000-0005-0000-0000-00003C0B0000}"/>
    <cellStyle name="เครื่องหมายจุลภาค 7 2 2 4 3" xfId="187" xr:uid="{00000000-0005-0000-0000-00003D0B0000}"/>
    <cellStyle name="เครื่องหมายจุลภาค 7 2 2 4 3 2" xfId="1122" xr:uid="{00000000-0005-0000-0000-00003E0B0000}"/>
    <cellStyle name="เครื่องหมายจุลภาค 7 2 2 4 3 2 2" xfId="2715" xr:uid="{00000000-0005-0000-0000-00003F0B0000}"/>
    <cellStyle name="เครื่องหมายจุลภาค 7 2 2 4 3 2 2 2" xfId="3510" xr:uid="{00000000-0005-0000-0000-0000400B0000}"/>
    <cellStyle name="เครื่องหมายจุลภาค 7 2 2 4 3 2 2 3" xfId="4653" xr:uid="{00000000-0005-0000-0000-0000410B0000}"/>
    <cellStyle name="เครื่องหมายจุลภาค 7 2 2 4 3 3" xfId="2412" xr:uid="{00000000-0005-0000-0000-0000420B0000}"/>
    <cellStyle name="เครื่องหมายจุลภาค 7 2 2 4 3 4" xfId="4044" xr:uid="{00000000-0005-0000-0000-0000430B0000}"/>
    <cellStyle name="เครื่องหมายจุลภาค 7 2 2 4 4" xfId="1473" xr:uid="{00000000-0005-0000-0000-0000440B0000}"/>
    <cellStyle name="เครื่องหมายจุลภาค 7 2 2 4 5" xfId="1807" xr:uid="{00000000-0005-0000-0000-0000450B0000}"/>
    <cellStyle name="เครื่องหมายจุลภาค 7 2 2 4 6" xfId="854" xr:uid="{00000000-0005-0000-0000-0000460B0000}"/>
    <cellStyle name="เครื่องหมายจุลภาค 7 2 2 4 6 2" xfId="2881" xr:uid="{00000000-0005-0000-0000-0000470B0000}"/>
    <cellStyle name="เครื่องหมายจุลภาค 7 2 2 4 6 3" xfId="4276" xr:uid="{00000000-0005-0000-0000-0000480B0000}"/>
    <cellStyle name="เครื่องหมายจุลภาค 7 2 2 5" xfId="419" xr:uid="{00000000-0005-0000-0000-0000490B0000}"/>
    <cellStyle name="เครื่องหมายจุลภาค 7 2 2 5 2" xfId="761" xr:uid="{00000000-0005-0000-0000-00004A0B0000}"/>
    <cellStyle name="เครื่องหมายจุลภาค 7 2 2 5 2 2" xfId="1186" xr:uid="{00000000-0005-0000-0000-00004B0B0000}"/>
    <cellStyle name="เครื่องหมายจุลภาค 7 2 2 5 2 2 2" xfId="3223" xr:uid="{00000000-0005-0000-0000-00004C0B0000}"/>
    <cellStyle name="เครื่องหมายจุลภาค 7 2 2 5 2 2 2 2" xfId="3568" xr:uid="{00000000-0005-0000-0000-00004D0B0000}"/>
    <cellStyle name="เครื่องหมายจุลภาค 7 2 2 5 2 2 2 3" xfId="4760" xr:uid="{00000000-0005-0000-0000-00004E0B0000}"/>
    <cellStyle name="เครื่องหมายจุลภาค 7 2 2 5 2 3" xfId="2470" xr:uid="{00000000-0005-0000-0000-00004F0B0000}"/>
    <cellStyle name="เครื่องหมายจุลภาค 7 2 2 5 2 4" xfId="4255" xr:uid="{00000000-0005-0000-0000-0000500B0000}"/>
    <cellStyle name="เครื่องหมายจุลภาค 7 2 2 5 3" xfId="1533" xr:uid="{00000000-0005-0000-0000-0000510B0000}"/>
    <cellStyle name="เครื่องหมายจุลภาค 7 2 2 5 4" xfId="1864" xr:uid="{00000000-0005-0000-0000-0000520B0000}"/>
    <cellStyle name="เครื่องหมายจุลภาค 7 2 2 5 5" xfId="381" xr:uid="{00000000-0005-0000-0000-0000530B0000}"/>
    <cellStyle name="เครื่องหมายจุลภาค 7 2 2 5 5 2" xfId="2952" xr:uid="{00000000-0005-0000-0000-0000540B0000}"/>
    <cellStyle name="เครื่องหมายจุลภาค 7 2 2 5 5 3" xfId="4145" xr:uid="{00000000-0005-0000-0000-0000550B0000}"/>
    <cellStyle name="เครื่องหมายจุลภาค 7 2 2 6" xfId="619" xr:uid="{00000000-0005-0000-0000-0000560B0000}"/>
    <cellStyle name="เครื่องหมายจุลภาค 7 2 2 6 2" xfId="933" xr:uid="{00000000-0005-0000-0000-0000570B0000}"/>
    <cellStyle name="เครื่องหมายจุลภาค 7 2 2 6 2 2" xfId="3091" xr:uid="{00000000-0005-0000-0000-0000580B0000}"/>
    <cellStyle name="เครื่องหมายจุลภาค 7 2 2 6 2 2 2" xfId="3353" xr:uid="{00000000-0005-0000-0000-0000590B0000}"/>
    <cellStyle name="เครื่องหมายจุลภาค 7 2 2 6 2 2 2 2" xfId="4784" xr:uid="{00000000-0005-0000-0000-00005A0B0000}"/>
    <cellStyle name="เครื่องหมายจุลภาค 7 2 2 6 2 3" xfId="4292" xr:uid="{00000000-0005-0000-0000-00005B0B0000}"/>
    <cellStyle name="เครื่องหมายจุลภาค 7 2 2 6 3" xfId="2246" xr:uid="{00000000-0005-0000-0000-00005C0B0000}"/>
    <cellStyle name="เครื่องหมายจุลภาค 7 2 2 6 3 2" xfId="4558" xr:uid="{00000000-0005-0000-0000-00005D0B0000}"/>
    <cellStyle name="เครื่องหมายจุลภาค 7 2 2 7" xfId="1072" xr:uid="{00000000-0005-0000-0000-00005E0B0000}"/>
    <cellStyle name="เครื่องหมายจุลภาค 7 2 2 7 2" xfId="4321" xr:uid="{00000000-0005-0000-0000-00005F0B0000}"/>
    <cellStyle name="เครื่องหมายจุลภาค 7 2 2 8" xfId="378" xr:uid="{00000000-0005-0000-0000-0000600B0000}"/>
    <cellStyle name="เครื่องหมายจุลภาค 7 2 2 8 2" xfId="2723" xr:uid="{00000000-0005-0000-0000-0000610B0000}"/>
    <cellStyle name="เครื่องหมายจุลภาค 7 2 2 8 2 2" xfId="4656" xr:uid="{00000000-0005-0000-0000-0000620B0000}"/>
    <cellStyle name="เครื่องหมายจุลภาค 7 2 2 9" xfId="4018" xr:uid="{00000000-0005-0000-0000-0000630B0000}"/>
    <cellStyle name="เครื่องหมายจุลภาค 7 2 3" xfId="164" xr:uid="{00000000-0005-0000-0000-0000640B0000}"/>
    <cellStyle name="เครื่องหมายจุลภาค 7 2 3 2" xfId="405" xr:uid="{00000000-0005-0000-0000-0000650B0000}"/>
    <cellStyle name="เครื่องหมายจุลภาค 7 2 3 2 2" xfId="428" xr:uid="{00000000-0005-0000-0000-0000660B0000}"/>
    <cellStyle name="เครื่องหมายจุลภาค 7 2 3 2 2 2" xfId="707" xr:uid="{00000000-0005-0000-0000-0000670B0000}"/>
    <cellStyle name="เครื่องหมายจุลภาค 7 2 3 2 2 2 2" xfId="728" xr:uid="{00000000-0005-0000-0000-0000680B0000}"/>
    <cellStyle name="เครื่องหมายจุลภาค 7 2 3 2 2 2 2 2" xfId="1380" xr:uid="{00000000-0005-0000-0000-0000690B0000}"/>
    <cellStyle name="เครื่องหมายจุลภาค 7 2 3 2 2 2 2 2 2" xfId="1401" xr:uid="{00000000-0005-0000-0000-00006A0B0000}"/>
    <cellStyle name="เครื่องหมายจุลภาค 7 2 3 2 2 2 2 2 2 2" xfId="3757" xr:uid="{00000000-0005-0000-0000-00006B0B0000}"/>
    <cellStyle name="เครื่องหมายจุลภาค 7 2 3 2 2 2 2 2 2 2 2" xfId="3778" xr:uid="{00000000-0005-0000-0000-00006C0B0000}"/>
    <cellStyle name="เครื่องหมายจุลภาค 7 2 3 2 2 2 2 2 3" xfId="2680" xr:uid="{00000000-0005-0000-0000-00006D0B0000}"/>
    <cellStyle name="เครื่องหมายจุลภาค 7 2 3 2 2 2 2 3" xfId="1747" xr:uid="{00000000-0005-0000-0000-00006E0B0000}"/>
    <cellStyle name="เครื่องหมายจุลภาค 7 2 3 2 2 2 2 4" xfId="2074" xr:uid="{00000000-0005-0000-0000-00006F0B0000}"/>
    <cellStyle name="เครื่องหมายจุลภาค 7 2 3 2 2 2 2 5" xfId="2659" xr:uid="{00000000-0005-0000-0000-0000700B0000}"/>
    <cellStyle name="เครื่องหมายจุลภาค 7 2 3 2 2 2 2 5 2" xfId="3192" xr:uid="{00000000-0005-0000-0000-0000710B0000}"/>
    <cellStyle name="เครื่องหมายจุลภาค 7 2 3 2 2 2 3" xfId="1032" xr:uid="{00000000-0005-0000-0000-0000720B0000}"/>
    <cellStyle name="เครื่องหมายจุลภาค 7 2 3 2 2 2 3 2" xfId="1726" xr:uid="{00000000-0005-0000-0000-0000730B0000}"/>
    <cellStyle name="เครื่องหมายจุลภาค 7 2 3 2 2 2 3 2 2" xfId="3438" xr:uid="{00000000-0005-0000-0000-0000740B0000}"/>
    <cellStyle name="เครื่องหมายจุลภาค 7 2 3 2 2 2 3 2 2 2" xfId="3900" xr:uid="{00000000-0005-0000-0000-0000750B0000}"/>
    <cellStyle name="เครื่องหมายจุลภาค 7 2 3 2 2 2 3 3" xfId="2817" xr:uid="{00000000-0005-0000-0000-0000760B0000}"/>
    <cellStyle name="เครื่องหมายจุลภาค 7 2 3 2 2 2 4" xfId="2053" xr:uid="{00000000-0005-0000-0000-0000770B0000}"/>
    <cellStyle name="เครื่องหมายจุลภาค 7 2 3 2 2 2 5" xfId="2333" xr:uid="{00000000-0005-0000-0000-0000780B0000}"/>
    <cellStyle name="เครื่องหมายจุลภาค 7 2 3 2 2 2 5 2" xfId="3171" xr:uid="{00000000-0005-0000-0000-0000790B0000}"/>
    <cellStyle name="เครื่องหมายจุลภาค 7 2 3 2 2 3" xfId="1011" xr:uid="{00000000-0005-0000-0000-00007A0B0000}"/>
    <cellStyle name="เครื่องหมายจุลภาค 7 2 3 2 2 3 2" xfId="1194" xr:uid="{00000000-0005-0000-0000-00007B0B0000}"/>
    <cellStyle name="เครื่องหมายจุลภาค 7 2 3 2 2 3 2 2" xfId="3417" xr:uid="{00000000-0005-0000-0000-00007C0B0000}"/>
    <cellStyle name="เครื่องหมายจุลภาค 7 2 3 2 2 3 2 2 2" xfId="3576" xr:uid="{00000000-0005-0000-0000-00007D0B0000}"/>
    <cellStyle name="เครื่องหมายจุลภาค 7 2 3 2 2 3 3" xfId="2478" xr:uid="{00000000-0005-0000-0000-00007E0B0000}"/>
    <cellStyle name="เครื่องหมายจุลภาค 7 2 3 2 2 4" xfId="1541" xr:uid="{00000000-0005-0000-0000-00007F0B0000}"/>
    <cellStyle name="เครื่องหมายจุลภาค 7 2 3 2 2 5" xfId="1872" xr:uid="{00000000-0005-0000-0000-0000800B0000}"/>
    <cellStyle name="เครื่องหมายจุลภาค 7 2 3 2 2 6" xfId="2312" xr:uid="{00000000-0005-0000-0000-0000810B0000}"/>
    <cellStyle name="เครื่องหมายจุลภาค 7 2 3 2 2 6 2" xfId="2960" xr:uid="{00000000-0005-0000-0000-0000820B0000}"/>
    <cellStyle name="เครื่องหมายจุลภาค 7 2 3 2 3" xfId="549" xr:uid="{00000000-0005-0000-0000-0000830B0000}"/>
    <cellStyle name="เครื่องหมายจุลภาค 7 2 3 2 3 2" xfId="1172" xr:uid="{00000000-0005-0000-0000-0000840B0000}"/>
    <cellStyle name="เครื่องหมายจุลภาค 7 2 3 2 3 2 2" xfId="1276" xr:uid="{00000000-0005-0000-0000-0000850B0000}"/>
    <cellStyle name="เครื่องหมายจุลภาค 7 2 3 2 3 2 2 2" xfId="3554" xr:uid="{00000000-0005-0000-0000-0000860B0000}"/>
    <cellStyle name="เครื่องหมายจุลภาค 7 2 3 2 3 2 2 2 2" xfId="3653" xr:uid="{00000000-0005-0000-0000-0000870B0000}"/>
    <cellStyle name="เครื่องหมายจุลภาค 7 2 3 2 3 2 3" xfId="2555" xr:uid="{00000000-0005-0000-0000-0000880B0000}"/>
    <cellStyle name="เครื่องหมายจุลภาค 7 2 3 2 3 3" xfId="1622" xr:uid="{00000000-0005-0000-0000-0000890B0000}"/>
    <cellStyle name="เครื่องหมายจุลภาค 7 2 3 2 3 4" xfId="1949" xr:uid="{00000000-0005-0000-0000-00008A0B0000}"/>
    <cellStyle name="เครื่องหมายจุลภาค 7 2 3 2 3 5" xfId="2456" xr:uid="{00000000-0005-0000-0000-00008B0B0000}"/>
    <cellStyle name="เครื่องหมายจุลภาค 7 2 3 2 3 5 2" xfId="3049" xr:uid="{00000000-0005-0000-0000-00008C0B0000}"/>
    <cellStyle name="เครื่องหมายจุลภาค 7 2 3 2 4" xfId="826" xr:uid="{00000000-0005-0000-0000-00008D0B0000}"/>
    <cellStyle name="เครื่องหมายจุลภาค 7 2 3 2 4 2" xfId="1519" xr:uid="{00000000-0005-0000-0000-00008E0B0000}"/>
    <cellStyle name="เครื่องหมายจุลภาค 7 2 3 2 4 2 2" xfId="3279" xr:uid="{00000000-0005-0000-0000-00008F0B0000}"/>
    <cellStyle name="เครื่องหมายจุลภาค 7 2 3 2 4 2 2 2" xfId="3826" xr:uid="{00000000-0005-0000-0000-0000900B0000}"/>
    <cellStyle name="เครื่องหมายจุลภาค 7 2 3 2 4 3" xfId="2741" xr:uid="{00000000-0005-0000-0000-0000910B0000}"/>
    <cellStyle name="เครื่องหมายจุลภาค 7 2 3 2 5" xfId="1850" xr:uid="{00000000-0005-0000-0000-0000920B0000}"/>
    <cellStyle name="เครื่องหมายจุลภาค 7 2 3 2 6" xfId="2163" xr:uid="{00000000-0005-0000-0000-0000930B0000}"/>
    <cellStyle name="เครื่องหมายจุลภาค 7 2 3 2 6 2" xfId="2938" xr:uid="{00000000-0005-0000-0000-0000940B0000}"/>
    <cellStyle name="เครื่องหมายจุลภาค 7 2 3 3" xfId="202" xr:uid="{00000000-0005-0000-0000-0000950B0000}"/>
    <cellStyle name="เครื่องหมายจุลภาค 7 2 3 3 2" xfId="630" xr:uid="{00000000-0005-0000-0000-0000960B0000}"/>
    <cellStyle name="เครื่องหมายจุลภาค 7 2 3 3 2 2" xfId="335" xr:uid="{00000000-0005-0000-0000-0000970B0000}"/>
    <cellStyle name="เครื่องหมายจุลภาค 7 2 3 3 2 2 2" xfId="1315" xr:uid="{00000000-0005-0000-0000-0000980B0000}"/>
    <cellStyle name="เครื่องหมายจุลภาค 7 2 3 3 2 2 2 2" xfId="2891" xr:uid="{00000000-0005-0000-0000-0000990B0000}"/>
    <cellStyle name="เครื่องหมายจุลภาค 7 2 3 3 2 2 2 2 2" xfId="3692" xr:uid="{00000000-0005-0000-0000-00009A0B0000}"/>
    <cellStyle name="เครื่องหมายจุลภาค 7 2 3 3 2 2 3" xfId="2594" xr:uid="{00000000-0005-0000-0000-00009B0B0000}"/>
    <cellStyle name="เครื่องหมายจุลภาค 7 2 3 3 2 3" xfId="1661" xr:uid="{00000000-0005-0000-0000-00009C0B0000}"/>
    <cellStyle name="เครื่องหมายจุลภาค 7 2 3 3 2 4" xfId="1988" xr:uid="{00000000-0005-0000-0000-00009D0B0000}"/>
    <cellStyle name="เครื่องหมายจุลภาค 7 2 3 3 2 5" xfId="582" xr:uid="{00000000-0005-0000-0000-00009E0B0000}"/>
    <cellStyle name="เครื่องหมายจุลภาค 7 2 3 3 2 5 2" xfId="3102" xr:uid="{00000000-0005-0000-0000-00009F0B0000}"/>
    <cellStyle name="เครื่องหมายจุลภาค 7 2 3 3 3" xfId="903" xr:uid="{00000000-0005-0000-0000-0000A00B0000}"/>
    <cellStyle name="เครื่องหมายจุลภาค 7 2 3 3 3 2" xfId="759" xr:uid="{00000000-0005-0000-0000-0000A10B0000}"/>
    <cellStyle name="เครื่องหมายจุลภาค 7 2 3 3 3 2 2" xfId="3326" xr:uid="{00000000-0005-0000-0000-0000A20B0000}"/>
    <cellStyle name="เครื่องหมายจุลภาค 7 2 3 3 3 2 2 2" xfId="3222" xr:uid="{00000000-0005-0000-0000-0000A30B0000}"/>
    <cellStyle name="เครื่องหมายจุลภาค 7 2 3 3 3 3" xfId="420" xr:uid="{00000000-0005-0000-0000-0000A40B0000}"/>
    <cellStyle name="เครื่องหมายจุลภาค 7 2 3 3 4" xfId="882" xr:uid="{00000000-0005-0000-0000-0000A50B0000}"/>
    <cellStyle name="เครื่องหมายจุลภาค 7 2 3 3 5" xfId="2213" xr:uid="{00000000-0005-0000-0000-0000A60B0000}"/>
    <cellStyle name="เครื่องหมายจุลภาค 7 2 3 3 5 2" xfId="2107" xr:uid="{00000000-0005-0000-0000-0000A70B0000}"/>
    <cellStyle name="เครื่องหมายจุลภาค 7 2 3 4" xfId="590" xr:uid="{00000000-0005-0000-0000-0000A80B0000}"/>
    <cellStyle name="เครื่องหมายจุลภาค 7 2 3 4 2" xfId="911" xr:uid="{00000000-0005-0000-0000-0000A90B0000}"/>
    <cellStyle name="เครื่องหมายจุลภาค 7 2 3 4 2 2" xfId="3069" xr:uid="{00000000-0005-0000-0000-0000AA0B0000}"/>
    <cellStyle name="เครื่องหมายจุลภาค 7 2 3 4 2 2 2" xfId="3334" xr:uid="{00000000-0005-0000-0000-0000AB0B0000}"/>
    <cellStyle name="เครื่องหมายจุลภาค 7 2 3 4 3" xfId="2221" xr:uid="{00000000-0005-0000-0000-0000AC0B0000}"/>
    <cellStyle name="เครื่องหมายจุลภาค 7 2 3 5" xfId="760" xr:uid="{00000000-0005-0000-0000-0000AD0B0000}"/>
    <cellStyle name="เครื่องหมายจุลภาค 7 2 3 6" xfId="966" xr:uid="{00000000-0005-0000-0000-0000AE0B0000}"/>
    <cellStyle name="เครื่องหมายจุลภาค 7 2 3 7" xfId="853" xr:uid="{00000000-0005-0000-0000-0000AF0B0000}"/>
    <cellStyle name="เครื่องหมายจุลภาค 7 2 3 7 2" xfId="2764" xr:uid="{00000000-0005-0000-0000-0000B00B0000}"/>
    <cellStyle name="เครื่องหมายจุลภาค 7 2 4" xfId="231" xr:uid="{00000000-0005-0000-0000-0000B10B0000}"/>
    <cellStyle name="เครื่องหมายจุลภาค 7 2 5" xfId="273" xr:uid="{00000000-0005-0000-0000-0000B20B0000}"/>
    <cellStyle name="เครื่องหมายจุลภาค 7 2 5 2" xfId="534" xr:uid="{00000000-0005-0000-0000-0000B30B0000}"/>
    <cellStyle name="เครื่องหมายจุลภาค 7 2 5 2 2" xfId="659" xr:uid="{00000000-0005-0000-0000-0000B40B0000}"/>
    <cellStyle name="เครื่องหมายจุลภาค 7 2 5 2 2 2" xfId="1263" xr:uid="{00000000-0005-0000-0000-0000B50B0000}"/>
    <cellStyle name="เครื่องหมายจุลภาค 7 2 5 2 2 2 2" xfId="1335" xr:uid="{00000000-0005-0000-0000-0000B60B0000}"/>
    <cellStyle name="เครื่องหมายจุลภาค 7 2 5 2 2 2 2 2" xfId="3640" xr:uid="{00000000-0005-0000-0000-0000B70B0000}"/>
    <cellStyle name="เครื่องหมายจุลภาค 7 2 5 2 2 2 2 2 2" xfId="3712" xr:uid="{00000000-0005-0000-0000-0000B80B0000}"/>
    <cellStyle name="เครื่องหมายจุลภาค 7 2 5 2 2 2 3" xfId="2614" xr:uid="{00000000-0005-0000-0000-0000B90B0000}"/>
    <cellStyle name="เครื่องหมายจุลภาค 7 2 5 2 2 3" xfId="1681" xr:uid="{00000000-0005-0000-0000-0000BA0B0000}"/>
    <cellStyle name="เครื่องหมายจุลภาค 7 2 5 2 2 4" xfId="2008" xr:uid="{00000000-0005-0000-0000-0000BB0B0000}"/>
    <cellStyle name="เครื่องหมายจุลภาค 7 2 5 2 2 5" xfId="2542" xr:uid="{00000000-0005-0000-0000-0000BC0B0000}"/>
    <cellStyle name="เครื่องหมายจุลภาค 7 2 5 2 2 5 2" xfId="3125" xr:uid="{00000000-0005-0000-0000-0000BD0B0000}"/>
    <cellStyle name="เครื่องหมายจุลภาค 7 2 5 2 3" xfId="952" xr:uid="{00000000-0005-0000-0000-0000BE0B0000}"/>
    <cellStyle name="เครื่องหมายจุลภาค 7 2 5 2 3 2" xfId="1609" xr:uid="{00000000-0005-0000-0000-0000BF0B0000}"/>
    <cellStyle name="เครื่องหมายจุลภาค 7 2 5 2 3 2 2" xfId="3369" xr:uid="{00000000-0005-0000-0000-0000C00B0000}"/>
    <cellStyle name="เครื่องหมายจุลภาค 7 2 5 2 3 2 2 2" xfId="3870" xr:uid="{00000000-0005-0000-0000-0000C10B0000}"/>
    <cellStyle name="เครื่องหมายจุลภาค 7 2 5 2 3 3" xfId="2787" xr:uid="{00000000-0005-0000-0000-0000C20B0000}"/>
    <cellStyle name="เครื่องหมายจุลภาค 7 2 5 2 4" xfId="1936" xr:uid="{00000000-0005-0000-0000-0000C30B0000}"/>
    <cellStyle name="เครื่องหมายจุลภาค 7 2 5 2 5" xfId="2263" xr:uid="{00000000-0005-0000-0000-0000C40B0000}"/>
    <cellStyle name="เครื่องหมายจุลภาค 7 2 5 2 5 2" xfId="3035" xr:uid="{00000000-0005-0000-0000-0000C50B0000}"/>
    <cellStyle name="เครื่องหมายจุลภาค 7 2 5 3" xfId="807" xr:uid="{00000000-0005-0000-0000-0000C60B0000}"/>
    <cellStyle name="เครื่องหมายจุลภาค 7 2 5 3 2" xfId="1095" xr:uid="{00000000-0005-0000-0000-0000C70B0000}"/>
    <cellStyle name="เครื่องหมายจุลภาค 7 2 5 3 2 2" xfId="3262" xr:uid="{00000000-0005-0000-0000-0000C80B0000}"/>
    <cellStyle name="เครื่องหมายจุลภาค 7 2 5 3 2 2 2" xfId="3487" xr:uid="{00000000-0005-0000-0000-0000C90B0000}"/>
    <cellStyle name="เครื่องหมายจุลภาค 7 2 5 3 3" xfId="2387" xr:uid="{00000000-0005-0000-0000-0000CA0B0000}"/>
    <cellStyle name="เครื่องหมายจุลภาค 7 2 5 4" xfId="1451" xr:uid="{00000000-0005-0000-0000-0000CB0B0000}"/>
    <cellStyle name="เครื่องหมายจุลภาค 7 2 5 5" xfId="1786" xr:uid="{00000000-0005-0000-0000-0000CC0B0000}"/>
    <cellStyle name="เครื่องหมายจุลภาค 7 2 5 6" xfId="2146" xr:uid="{00000000-0005-0000-0000-0000CD0B0000}"/>
    <cellStyle name="เครื่องหมายจุลภาค 7 2 5 6 2" xfId="2858" xr:uid="{00000000-0005-0000-0000-0000CE0B0000}"/>
    <cellStyle name="เครื่องหมายจุลภาค 7 2 6" xfId="392" xr:uid="{00000000-0005-0000-0000-0000CF0B0000}"/>
    <cellStyle name="เครื่องหมายจุลภาค 7 2 6 2" xfId="804" xr:uid="{00000000-0005-0000-0000-0000D00B0000}"/>
    <cellStyle name="เครื่องหมายจุลภาค 7 2 6 2 2" xfId="1160" xr:uid="{00000000-0005-0000-0000-0000D10B0000}"/>
    <cellStyle name="เครื่องหมายจุลภาค 7 2 6 2 2 2" xfId="3260" xr:uid="{00000000-0005-0000-0000-0000D20B0000}"/>
    <cellStyle name="เครื่องหมายจุลภาค 7 2 6 2 2 2 2" xfId="3543" xr:uid="{00000000-0005-0000-0000-0000D30B0000}"/>
    <cellStyle name="เครื่องหมายจุลภาค 7 2 6 2 3" xfId="2445" xr:uid="{00000000-0005-0000-0000-0000D40B0000}"/>
    <cellStyle name="เครื่องหมายจุลภาค 7 2 6 3" xfId="1508" xr:uid="{00000000-0005-0000-0000-0000D50B0000}"/>
    <cellStyle name="เครื่องหมายจุลภาค 7 2 6 4" xfId="1839" xr:uid="{00000000-0005-0000-0000-0000D60B0000}"/>
    <cellStyle name="เครื่องหมายจุลภาค 7 2 6 5" xfId="2144" xr:uid="{00000000-0005-0000-0000-0000D70B0000}"/>
    <cellStyle name="เครื่องหมายจุลภาค 7 2 6 5 2" xfId="2927" xr:uid="{00000000-0005-0000-0000-0000D80B0000}"/>
    <cellStyle name="เครื่องหมายจุลภาค 7 2 7" xfId="236" xr:uid="{00000000-0005-0000-0000-0000D90B0000}"/>
    <cellStyle name="เครื่องหมายจุลภาค 7 2 7 2" xfId="938" xr:uid="{00000000-0005-0000-0000-0000DA0B0000}"/>
    <cellStyle name="เครื่องหมายจุลภาค 7 2 7 2 2" xfId="2236" xr:uid="{00000000-0005-0000-0000-0000DB0B0000}"/>
    <cellStyle name="เครื่องหมายจุลภาค 7 2 7 2 2 2" xfId="3358" xr:uid="{00000000-0005-0000-0000-0000DC0B0000}"/>
    <cellStyle name="เครื่องหมายจุลภาค 7 2 7 3" xfId="2252" xr:uid="{00000000-0005-0000-0000-0000DD0B0000}"/>
    <cellStyle name="เครื่องหมายจุลภาค 7 2 8" xfId="883" xr:uid="{00000000-0005-0000-0000-0000DE0B0000}"/>
    <cellStyle name="เครื่องหมายจุลภาค 7 2 9" xfId="570" xr:uid="{00000000-0005-0000-0000-0000DF0B0000}"/>
    <cellStyle name="เครื่องหมายจุลภาค 7 2 9 2" xfId="2239" xr:uid="{00000000-0005-0000-0000-0000E00B0000}"/>
    <cellStyle name="เครื่องหมายจุลภาค 7 3" xfId="123" xr:uid="{00000000-0005-0000-0000-0000E10B0000}"/>
    <cellStyle name="เครื่องหมายจุลภาค 7 3 2" xfId="4019" xr:uid="{00000000-0005-0000-0000-0000E20B0000}"/>
    <cellStyle name="เครื่องหมายจุลภาค 8" xfId="23" xr:uid="{00000000-0005-0000-0000-0000E30B0000}"/>
    <cellStyle name="เครื่องหมายจุลภาค 8 10" xfId="791" xr:uid="{00000000-0005-0000-0000-0000E40B0000}"/>
    <cellStyle name="เครื่องหมายจุลภาค 8 11" xfId="589" xr:uid="{00000000-0005-0000-0000-0000E50B0000}"/>
    <cellStyle name="เครื่องหมายจุลภาค 8 11 2" xfId="2365" xr:uid="{00000000-0005-0000-0000-0000E60B0000}"/>
    <cellStyle name="เครื่องหมายจุลภาค 8 12" xfId="3949" xr:uid="{00000000-0005-0000-0000-0000E70B0000}"/>
    <cellStyle name="เครื่องหมายจุลภาค 8 2" xfId="24" xr:uid="{00000000-0005-0000-0000-0000E80B0000}"/>
    <cellStyle name="เครื่องหมายจุลภาค 8 3" xfId="124" xr:uid="{00000000-0005-0000-0000-0000E90B0000}"/>
    <cellStyle name="เครื่องหมายจุลภาค 8 3 2" xfId="189" xr:uid="{00000000-0005-0000-0000-0000EA0B0000}"/>
    <cellStyle name="เครื่องหมายจุลภาค 8 3 2 2" xfId="274" xr:uid="{00000000-0005-0000-0000-0000EB0B0000}"/>
    <cellStyle name="เครื่องหมายจุลภาค 8 3 2 2 2" xfId="443" xr:uid="{00000000-0005-0000-0000-0000EC0B0000}"/>
    <cellStyle name="เครื่องหมายจุลภาค 8 3 2 2 2 2" xfId="487" xr:uid="{00000000-0005-0000-0000-0000ED0B0000}"/>
    <cellStyle name="เครื่องหมายจุลภาค 8 3 2 2 2 2 2" xfId="737" xr:uid="{00000000-0005-0000-0000-0000EE0B0000}"/>
    <cellStyle name="เครื่องหมายจุลภาค 8 3 2 2 2 2 2 2" xfId="747" xr:uid="{00000000-0005-0000-0000-0000EF0B0000}"/>
    <cellStyle name="เครื่องหมายจุลภาค 8 3 2 2 2 2 2 2 2" xfId="1410" xr:uid="{00000000-0005-0000-0000-0000F00B0000}"/>
    <cellStyle name="เครื่องหมายจุลภาค 8 3 2 2 2 2 2 2 2 2" xfId="1420" xr:uid="{00000000-0005-0000-0000-0000F10B0000}"/>
    <cellStyle name="เครื่องหมายจุลภาค 8 3 2 2 2 2 2 2 2 2 2" xfId="3787" xr:uid="{00000000-0005-0000-0000-0000F20B0000}"/>
    <cellStyle name="เครื่องหมายจุลภาค 8 3 2 2 2 2 2 2 2 2 2 2" xfId="3797" xr:uid="{00000000-0005-0000-0000-0000F30B0000}"/>
    <cellStyle name="เครื่องหมายจุลภาค 8 3 2 2 2 2 2 2 2 2 2 2 2" xfId="4874" xr:uid="{00000000-0005-0000-0000-0000F40B0000}"/>
    <cellStyle name="เครื่องหมายจุลภาค 8 3 2 2 2 2 2 2 2 2 3" xfId="4391" xr:uid="{00000000-0005-0000-0000-0000F50B0000}"/>
    <cellStyle name="เครื่องหมายจุลภาค 8 3 2 2 2 2 2 2 2 3" xfId="2699" xr:uid="{00000000-0005-0000-0000-0000F60B0000}"/>
    <cellStyle name="เครื่องหมายจุลภาค 8 3 2 2 2 2 2 2 2 3 2" xfId="4649" xr:uid="{00000000-0005-0000-0000-0000F70B0000}"/>
    <cellStyle name="เครื่องหมายจุลภาค 8 3 2 2 2 2 2 2 3" xfId="1766" xr:uid="{00000000-0005-0000-0000-0000F80B0000}"/>
    <cellStyle name="เครื่องหมายจุลภาค 8 3 2 2 2 2 2 2 3 2" xfId="4462" xr:uid="{00000000-0005-0000-0000-0000F90B0000}"/>
    <cellStyle name="เครื่องหมายจุลภาค 8 3 2 2 2 2 2 2 4" xfId="2093" xr:uid="{00000000-0005-0000-0000-0000FA0B0000}"/>
    <cellStyle name="เครื่องหมายจุลภาค 8 3 2 2 2 2 2 2 4 2" xfId="4529" xr:uid="{00000000-0005-0000-0000-0000FB0B0000}"/>
    <cellStyle name="เครื่องหมายจุลภาค 8 3 2 2 2 2 2 2 5" xfId="2689" xr:uid="{00000000-0005-0000-0000-0000FC0B0000}"/>
    <cellStyle name="เครื่องหมายจุลภาค 8 3 2 2 2 2 2 2 5 2" xfId="3211" xr:uid="{00000000-0005-0000-0000-0000FD0B0000}"/>
    <cellStyle name="เครื่องหมายจุลภาค 8 3 2 2 2 2 2 2 5 2 2" xfId="4756" xr:uid="{00000000-0005-0000-0000-0000FE0B0000}"/>
    <cellStyle name="เครื่องหมายจุลภาค 8 3 2 2 2 2 2 2 6" xfId="4251" xr:uid="{00000000-0005-0000-0000-0000FF0B0000}"/>
    <cellStyle name="เครื่องหมายจุลภาค 8 3 2 2 2 2 2 3" xfId="1051" xr:uid="{00000000-0005-0000-0000-0000000C0000}"/>
    <cellStyle name="เครื่องหมายจุลภาค 8 3 2 2 2 2 2 3 2" xfId="1756" xr:uid="{00000000-0005-0000-0000-0000010C0000}"/>
    <cellStyle name="เครื่องหมายจุลภาค 8 3 2 2 2 2 2 3 2 2" xfId="3457" xr:uid="{00000000-0005-0000-0000-0000020C0000}"/>
    <cellStyle name="เครื่องหมายจุลภาค 8 3 2 2 2 2 2 3 2 2 2" xfId="3918" xr:uid="{00000000-0005-0000-0000-0000030C0000}"/>
    <cellStyle name="เครื่องหมายจุลภาค 8 3 2 2 2 2 2 3 2 2 3" xfId="4805" xr:uid="{00000000-0005-0000-0000-0000040C0000}"/>
    <cellStyle name="เครื่องหมายจุลภาค 8 3 2 2 2 2 2 3 3" xfId="2835" xr:uid="{00000000-0005-0000-0000-0000050C0000}"/>
    <cellStyle name="เครื่องหมายจุลภาค 8 3 2 2 2 2 2 3 4" xfId="4316" xr:uid="{00000000-0005-0000-0000-0000060C0000}"/>
    <cellStyle name="เครื่องหมายจุลภาค 8 3 2 2 2 2 2 4" xfId="2083" xr:uid="{00000000-0005-0000-0000-0000070C0000}"/>
    <cellStyle name="เครื่องหมายจุลภาค 8 3 2 2 2 2 2 5" xfId="2352" xr:uid="{00000000-0005-0000-0000-0000080C0000}"/>
    <cellStyle name="เครื่องหมายจุลภาค 8 3 2 2 2 2 2 5 2" xfId="3201" xr:uid="{00000000-0005-0000-0000-0000090C0000}"/>
    <cellStyle name="เครื่องหมายจุลภาค 8 3 2 2 2 2 2 5 3" xfId="4579" xr:uid="{00000000-0005-0000-0000-00000A0C0000}"/>
    <cellStyle name="เครื่องหมายจุลภาค 8 3 2 2 2 2 3" xfId="1041" xr:uid="{00000000-0005-0000-0000-00000B0C0000}"/>
    <cellStyle name="เครื่องหมายจุลภาค 8 3 2 2 2 2 3 2" xfId="1223" xr:uid="{00000000-0005-0000-0000-00000C0C0000}"/>
    <cellStyle name="เครื่องหมายจุลภาค 8 3 2 2 2 2 3 2 2" xfId="3447" xr:uid="{00000000-0005-0000-0000-00000D0C0000}"/>
    <cellStyle name="เครื่องหมายจุลภาค 8 3 2 2 2 2 3 2 2 2" xfId="3605" xr:uid="{00000000-0005-0000-0000-00000E0C0000}"/>
    <cellStyle name="เครื่องหมายจุลภาค 8 3 2 2 2 2 3 2 2 2 2" xfId="4835" xr:uid="{00000000-0005-0000-0000-00000F0C0000}"/>
    <cellStyle name="เครื่องหมายจุลภาค 8 3 2 2 2 2 3 2 3" xfId="4350" xr:uid="{00000000-0005-0000-0000-0000100C0000}"/>
    <cellStyle name="เครื่องหมายจุลภาค 8 3 2 2 2 2 3 3" xfId="2507" xr:uid="{00000000-0005-0000-0000-0000110C0000}"/>
    <cellStyle name="เครื่องหมายจุลภาค 8 3 2 2 2 2 3 3 2" xfId="4610" xr:uid="{00000000-0005-0000-0000-0000120C0000}"/>
    <cellStyle name="เครื่องหมายจุลภาค 8 3 2 2 2 2 4" xfId="1572" xr:uid="{00000000-0005-0000-0000-0000130C0000}"/>
    <cellStyle name="เครื่องหมายจุลภาค 8 3 2 2 2 2 4 2" xfId="4423" xr:uid="{00000000-0005-0000-0000-0000140C0000}"/>
    <cellStyle name="เครื่องหมายจุลภาค 8 3 2 2 2 2 5" xfId="1901" xr:uid="{00000000-0005-0000-0000-0000150C0000}"/>
    <cellStyle name="เครื่องหมายจุลภาค 8 3 2 2 2 2 5 2" xfId="4490" xr:uid="{00000000-0005-0000-0000-0000160C0000}"/>
    <cellStyle name="เครื่องหมายจุลภาค 8 3 2 2 2 2 6" xfId="2342" xr:uid="{00000000-0005-0000-0000-0000170C0000}"/>
    <cellStyle name="เครื่องหมายจุลภาค 8 3 2 2 2 2 6 2" xfId="2998" xr:uid="{00000000-0005-0000-0000-0000180C0000}"/>
    <cellStyle name="เครื่องหมายจุลภาค 8 3 2 2 2 2 6 2 2" xfId="4713" xr:uid="{00000000-0005-0000-0000-0000190C0000}"/>
    <cellStyle name="เครื่องหมายจุลภาค 8 3 2 2 2 2 7" xfId="4181" xr:uid="{00000000-0005-0000-0000-00001A0C0000}"/>
    <cellStyle name="เครื่องหมายจุลภาค 8 3 2 2 2 3" xfId="598" xr:uid="{00000000-0005-0000-0000-00001B0C0000}"/>
    <cellStyle name="เครื่องหมายจุลภาค 8 3 2 2 2 3 2" xfId="1203" xr:uid="{00000000-0005-0000-0000-00001C0C0000}"/>
    <cellStyle name="เครื่องหมายจุลภาค 8 3 2 2 2 3 2 2" xfId="1295" xr:uid="{00000000-0005-0000-0000-00001D0C0000}"/>
    <cellStyle name="เครื่องหมายจุลภาค 8 3 2 2 2 3 2 2 2" xfId="3585" xr:uid="{00000000-0005-0000-0000-00001E0C0000}"/>
    <cellStyle name="เครื่องหมายจุลภาค 8 3 2 2 2 3 2 2 2 2" xfId="3672" xr:uid="{00000000-0005-0000-0000-00001F0C0000}"/>
    <cellStyle name="เครื่องหมายจุลภาค 8 3 2 2 2 3 2 2 2 2 2" xfId="4851" xr:uid="{00000000-0005-0000-0000-0000200C0000}"/>
    <cellStyle name="เครื่องหมายจุลภาค 8 3 2 2 2 3 2 2 3" xfId="4368" xr:uid="{00000000-0005-0000-0000-0000210C0000}"/>
    <cellStyle name="เครื่องหมายจุลภาค 8 3 2 2 2 3 2 3" xfId="2574" xr:uid="{00000000-0005-0000-0000-0000220C0000}"/>
    <cellStyle name="เครื่องหมายจุลภาค 8 3 2 2 2 3 2 3 2" xfId="4626" xr:uid="{00000000-0005-0000-0000-0000230C0000}"/>
    <cellStyle name="เครื่องหมายจุลภาค 8 3 2 2 2 3 3" xfId="1641" xr:uid="{00000000-0005-0000-0000-0000240C0000}"/>
    <cellStyle name="เครื่องหมายจุลภาค 8 3 2 2 2 3 3 2" xfId="4439" xr:uid="{00000000-0005-0000-0000-0000250C0000}"/>
    <cellStyle name="เครื่องหมายจุลภาค 8 3 2 2 2 3 4" xfId="1968" xr:uid="{00000000-0005-0000-0000-0000260C0000}"/>
    <cellStyle name="เครื่องหมายจุลภาค 8 3 2 2 2 3 4 2" xfId="4506" xr:uid="{00000000-0005-0000-0000-0000270C0000}"/>
    <cellStyle name="เครื่องหมายจุลภาค 8 3 2 2 2 3 5" xfId="2487" xr:uid="{00000000-0005-0000-0000-0000280C0000}"/>
    <cellStyle name="เครื่องหมายจุลภาค 8 3 2 2 2 3 5 2" xfId="3077" xr:uid="{00000000-0005-0000-0000-0000290C0000}"/>
    <cellStyle name="เครื่องหมายจุลภาค 8 3 2 2 2 3 5 2 2" xfId="4731" xr:uid="{00000000-0005-0000-0000-00002A0C0000}"/>
    <cellStyle name="เครื่องหมายจุลภาค 8 3 2 2 2 3 6" xfId="4220" xr:uid="{00000000-0005-0000-0000-00002B0C0000}"/>
    <cellStyle name="เครื่องหมายจุลภาค 8 3 2 2 2 4" xfId="864" xr:uid="{00000000-0005-0000-0000-00002C0C0000}"/>
    <cellStyle name="เครื่องหมายจุลภาค 8 3 2 2 2 4 2" xfId="1550" xr:uid="{00000000-0005-0000-0000-00002D0C0000}"/>
    <cellStyle name="เครื่องหมายจุลภาค 8 3 2 2 2 4 2 2" xfId="3298" xr:uid="{00000000-0005-0000-0000-00002E0C0000}"/>
    <cellStyle name="เครื่องหมายจุลภาค 8 3 2 2 2 4 2 2 2" xfId="3844" xr:uid="{00000000-0005-0000-0000-00002F0C0000}"/>
    <cellStyle name="เครื่องหมายจุลภาค 8 3 2 2 2 4 2 2 3" xfId="4775" xr:uid="{00000000-0005-0000-0000-0000300C0000}"/>
    <cellStyle name="เครื่องหมายจุลภาค 8 3 2 2 2 4 3" xfId="2759" xr:uid="{00000000-0005-0000-0000-0000310C0000}"/>
    <cellStyle name="เครื่องหมายจุลภาค 8 3 2 2 2 4 4" xfId="4279" xr:uid="{00000000-0005-0000-0000-0000320C0000}"/>
    <cellStyle name="เครื่องหมายจุลภาค 8 3 2 2 2 5" xfId="1881" xr:uid="{00000000-0005-0000-0000-0000330C0000}"/>
    <cellStyle name="เครื่องหมายจุลภาค 8 3 2 2 2 6" xfId="2182" xr:uid="{00000000-0005-0000-0000-0000340C0000}"/>
    <cellStyle name="เครื่องหมายจุลภาค 8 3 2 2 2 6 2" xfId="2971" xr:uid="{00000000-0005-0000-0000-0000350C0000}"/>
    <cellStyle name="เครื่องหมายจุลภาค 8 3 2 2 2 6 3" xfId="4548" xr:uid="{00000000-0005-0000-0000-0000360C0000}"/>
    <cellStyle name="เครื่องหมายจุลภาค 8 3 2 2 3" xfId="563" xr:uid="{00000000-0005-0000-0000-0000370C0000}"/>
    <cellStyle name="เครื่องหมายจุลภาค 8 3 2 2 3 2" xfId="660" xr:uid="{00000000-0005-0000-0000-0000380C0000}"/>
    <cellStyle name="เครื่องหมายจุลภาค 8 3 2 2 3 2 2" xfId="1285" xr:uid="{00000000-0005-0000-0000-0000390C0000}"/>
    <cellStyle name="เครื่องหมายจุลภาค 8 3 2 2 3 2 2 2" xfId="1336" xr:uid="{00000000-0005-0000-0000-00003A0C0000}"/>
    <cellStyle name="เครื่องหมายจุลภาค 8 3 2 2 3 2 2 2 2" xfId="3662" xr:uid="{00000000-0005-0000-0000-00003B0C0000}"/>
    <cellStyle name="เครื่องหมายจุลภาค 8 3 2 2 3 2 2 2 2 2" xfId="3713" xr:uid="{00000000-0005-0000-0000-00003C0C0000}"/>
    <cellStyle name="เครื่องหมายจุลภาค 8 3 2 2 3 2 2 2 2 2 2" xfId="4857" xr:uid="{00000000-0005-0000-0000-00003D0C0000}"/>
    <cellStyle name="เครื่องหมายจุลภาค 8 3 2 2 3 2 2 2 3" xfId="4374" xr:uid="{00000000-0005-0000-0000-00003E0C0000}"/>
    <cellStyle name="เครื่องหมายจุลภาค 8 3 2 2 3 2 2 3" xfId="2615" xr:uid="{00000000-0005-0000-0000-00003F0C0000}"/>
    <cellStyle name="เครื่องหมายจุลภาค 8 3 2 2 3 2 2 3 2" xfId="4632" xr:uid="{00000000-0005-0000-0000-0000400C0000}"/>
    <cellStyle name="เครื่องหมายจุลภาค 8 3 2 2 3 2 3" xfId="1682" xr:uid="{00000000-0005-0000-0000-0000410C0000}"/>
    <cellStyle name="เครื่องหมายจุลภาค 8 3 2 2 3 2 3 2" xfId="4445" xr:uid="{00000000-0005-0000-0000-0000420C0000}"/>
    <cellStyle name="เครื่องหมายจุลภาค 8 3 2 2 3 2 4" xfId="2009" xr:uid="{00000000-0005-0000-0000-0000430C0000}"/>
    <cellStyle name="เครื่องหมายจุลภาค 8 3 2 2 3 2 4 2" xfId="4512" xr:uid="{00000000-0005-0000-0000-0000440C0000}"/>
    <cellStyle name="เครื่องหมายจุลภาค 8 3 2 2 3 2 5" xfId="2564" xr:uid="{00000000-0005-0000-0000-0000450C0000}"/>
    <cellStyle name="เครื่องหมายจุลภาค 8 3 2 2 3 2 5 2" xfId="3126" xr:uid="{00000000-0005-0000-0000-0000460C0000}"/>
    <cellStyle name="เครื่องหมายจุลภาค 8 3 2 2 3 2 5 2 2" xfId="4739" xr:uid="{00000000-0005-0000-0000-0000470C0000}"/>
    <cellStyle name="เครื่องหมายจุลภาค 8 3 2 2 3 2 6" xfId="4234" xr:uid="{00000000-0005-0000-0000-0000480C0000}"/>
    <cellStyle name="เครื่องหมายจุลภาค 8 3 2 2 3 3" xfId="953" xr:uid="{00000000-0005-0000-0000-0000490C0000}"/>
    <cellStyle name="เครื่องหมายจุลภาค 8 3 2 2 3 3 2" xfId="1631" xr:uid="{00000000-0005-0000-0000-00004A0C0000}"/>
    <cellStyle name="เครื่องหมายจุลภาค 8 3 2 2 3 3 2 2" xfId="3370" xr:uid="{00000000-0005-0000-0000-00004B0C0000}"/>
    <cellStyle name="เครื่องหมายจุลภาค 8 3 2 2 3 3 2 2 2" xfId="3880" xr:uid="{00000000-0005-0000-0000-00004C0C0000}"/>
    <cellStyle name="เครื่องหมายจุลภาค 8 3 2 2 3 3 2 2 3" xfId="4787" xr:uid="{00000000-0005-0000-0000-00004D0C0000}"/>
    <cellStyle name="เครื่องหมายจุลภาค 8 3 2 2 3 3 3" xfId="2797" xr:uid="{00000000-0005-0000-0000-00004E0C0000}"/>
    <cellStyle name="เครื่องหมายจุลภาค 8 3 2 2 3 3 4" xfId="4295" xr:uid="{00000000-0005-0000-0000-00004F0C0000}"/>
    <cellStyle name="เครื่องหมายจุลภาค 8 3 2 2 3 4" xfId="1958" xr:uid="{00000000-0005-0000-0000-0000500C0000}"/>
    <cellStyle name="เครื่องหมายจุลภาค 8 3 2 2 3 5" xfId="2264" xr:uid="{00000000-0005-0000-0000-0000510C0000}"/>
    <cellStyle name="เครื่องหมายจุลภาค 8 3 2 2 3 5 2" xfId="3059" xr:uid="{00000000-0005-0000-0000-0000520C0000}"/>
    <cellStyle name="เครื่องหมายจุลภาค 8 3 2 2 3 5 3" xfId="4561" xr:uid="{00000000-0005-0000-0000-0000530C0000}"/>
    <cellStyle name="เครื่องหมายจุลภาค 8 3 2 2 4" xfId="837" xr:uid="{00000000-0005-0000-0000-0000540C0000}"/>
    <cellStyle name="เครื่องหมายจุลภาค 8 3 2 2 4 2" xfId="1096" xr:uid="{00000000-0005-0000-0000-0000550C0000}"/>
    <cellStyle name="เครื่องหมายจุลภาค 8 3 2 2 4 2 2" xfId="3288" xr:uid="{00000000-0005-0000-0000-0000560C0000}"/>
    <cellStyle name="เครื่องหมายจุลภาค 8 3 2 2 4 2 2 2" xfId="3488" xr:uid="{00000000-0005-0000-0000-0000570C0000}"/>
    <cellStyle name="เครื่องหมายจุลภาค 8 3 2 2 4 2 2 2 2" xfId="4812" xr:uid="{00000000-0005-0000-0000-0000580C0000}"/>
    <cellStyle name="เครื่องหมายจุลภาค 8 3 2 2 4 2 3" xfId="4325" xr:uid="{00000000-0005-0000-0000-0000590C0000}"/>
    <cellStyle name="เครื่องหมายจุลภาค 8 3 2 2 4 3" xfId="2388" xr:uid="{00000000-0005-0000-0000-00005A0C0000}"/>
    <cellStyle name="เครื่องหมายจุลภาค 8 3 2 2 4 3 2" xfId="4587" xr:uid="{00000000-0005-0000-0000-00005B0C0000}"/>
    <cellStyle name="เครื่องหมายจุลภาค 8 3 2 2 5" xfId="1452" xr:uid="{00000000-0005-0000-0000-00005C0C0000}"/>
    <cellStyle name="เครื่องหมายจุลภาค 8 3 2 2 5 2" xfId="4398" xr:uid="{00000000-0005-0000-0000-00005D0C0000}"/>
    <cellStyle name="เครื่องหมายจุลภาค 8 3 2 2 6" xfId="1787" xr:uid="{00000000-0005-0000-0000-00005E0C0000}"/>
    <cellStyle name="เครื่องหมายจุลภาค 8 3 2 2 6 2" xfId="4467" xr:uid="{00000000-0005-0000-0000-00005F0C0000}"/>
    <cellStyle name="เครื่องหมายจุลภาค 8 3 2 2 7" xfId="2172" xr:uid="{00000000-0005-0000-0000-0000600C0000}"/>
    <cellStyle name="เครื่องหมายจุลภาค 8 3 2 2 7 2" xfId="2859" xr:uid="{00000000-0005-0000-0000-0000610C0000}"/>
    <cellStyle name="เครื่องหมายจุลภาค 8 3 2 2 7 2 2" xfId="4687" xr:uid="{00000000-0005-0000-0000-0000620C0000}"/>
    <cellStyle name="เครื่องหมายจุลภาค 8 3 2 2 8" xfId="4103" xr:uid="{00000000-0005-0000-0000-0000630C0000}"/>
    <cellStyle name="เครื่องหมายจุลภาค 8 3 2 3" xfId="324" xr:uid="{00000000-0005-0000-0000-0000640C0000}"/>
    <cellStyle name="เครื่องหมายจุลภาค 8 3 2 3 2" xfId="4122" xr:uid="{00000000-0005-0000-0000-0000650C0000}"/>
    <cellStyle name="เครื่องหมายจุลภาค 8 3 2 4" xfId="374" xr:uid="{00000000-0005-0000-0000-0000660C0000}"/>
    <cellStyle name="เครื่องหมายจุลภาค 8 3 2 4 2" xfId="641" xr:uid="{00000000-0005-0000-0000-0000670C0000}"/>
    <cellStyle name="เครื่องหมายจุลภาค 8 3 2 4 2 2" xfId="697" xr:uid="{00000000-0005-0000-0000-0000680C0000}"/>
    <cellStyle name="เครื่องหมายจุลภาค 8 3 2 4 2 2 2" xfId="1325" xr:uid="{00000000-0005-0000-0000-0000690C0000}"/>
    <cellStyle name="เครื่องหมายจุลภาค 8 3 2 4 2 2 2 2" xfId="1370" xr:uid="{00000000-0005-0000-0000-00006A0C0000}"/>
    <cellStyle name="เครื่องหมายจุลภาค 8 3 2 4 2 2 2 2 2" xfId="3702" xr:uid="{00000000-0005-0000-0000-00006B0C0000}"/>
    <cellStyle name="เครื่องหมายจุลภาค 8 3 2 4 2 2 2 2 2 2" xfId="3747" xr:uid="{00000000-0005-0000-0000-00006C0C0000}"/>
    <cellStyle name="เครื่องหมายจุลภาค 8 3 2 4 2 2 2 2 2 2 2" xfId="4864" xr:uid="{00000000-0005-0000-0000-00006D0C0000}"/>
    <cellStyle name="เครื่องหมายจุลภาค 8 3 2 4 2 2 2 2 3" xfId="4381" xr:uid="{00000000-0005-0000-0000-00006E0C0000}"/>
    <cellStyle name="เครื่องหมายจุลภาค 8 3 2 4 2 2 2 3" xfId="2649" xr:uid="{00000000-0005-0000-0000-00006F0C0000}"/>
    <cellStyle name="เครื่องหมายจุลภาค 8 3 2 4 2 2 2 3 2" xfId="4639" xr:uid="{00000000-0005-0000-0000-0000700C0000}"/>
    <cellStyle name="เครื่องหมายจุลภาค 8 3 2 4 2 2 3" xfId="1716" xr:uid="{00000000-0005-0000-0000-0000710C0000}"/>
    <cellStyle name="เครื่องหมายจุลภาค 8 3 2 4 2 2 3 2" xfId="4452" xr:uid="{00000000-0005-0000-0000-0000720C0000}"/>
    <cellStyle name="เครื่องหมายจุลภาค 8 3 2 4 2 2 4" xfId="2043" xr:uid="{00000000-0005-0000-0000-0000730C0000}"/>
    <cellStyle name="เครื่องหมายจุลภาค 8 3 2 4 2 2 4 2" xfId="4519" xr:uid="{00000000-0005-0000-0000-0000740C0000}"/>
    <cellStyle name="เครื่องหมายจุลภาค 8 3 2 4 2 2 5" xfId="2604" xr:uid="{00000000-0005-0000-0000-0000750C0000}"/>
    <cellStyle name="เครื่องหมายจุลภาค 8 3 2 4 2 2 5 2" xfId="3161" xr:uid="{00000000-0005-0000-0000-0000760C0000}"/>
    <cellStyle name="เครื่องหมายจุลภาค 8 3 2 4 2 2 5 2 2" xfId="4746" xr:uid="{00000000-0005-0000-0000-0000770C0000}"/>
    <cellStyle name="เครื่องหมายจุลภาค 8 3 2 4 2 2 6" xfId="4241" xr:uid="{00000000-0005-0000-0000-0000780C0000}"/>
    <cellStyle name="เครื่องหมายจุลภาค 8 3 2 4 2 3" xfId="1000" xr:uid="{00000000-0005-0000-0000-0000790C0000}"/>
    <cellStyle name="เครื่องหมายจุลภาค 8 3 2 4 2 3 2" xfId="1671" xr:uid="{00000000-0005-0000-0000-00007A0C0000}"/>
    <cellStyle name="เครื่องหมายจุลภาค 8 3 2 4 2 3 2 2" xfId="3407" xr:uid="{00000000-0005-0000-0000-00007B0C0000}"/>
    <cellStyle name="เครื่องหมายจุลภาค 8 3 2 4 2 3 2 2 2" xfId="3889" xr:uid="{00000000-0005-0000-0000-00007C0C0000}"/>
    <cellStyle name="เครื่องหมายจุลภาค 8 3 2 4 2 3 2 2 3" xfId="4795" xr:uid="{00000000-0005-0000-0000-00007D0C0000}"/>
    <cellStyle name="เครื่องหมายจุลภาค 8 3 2 4 2 3 3" xfId="2806" xr:uid="{00000000-0005-0000-0000-00007E0C0000}"/>
    <cellStyle name="เครื่องหมายจุลภาค 8 3 2 4 2 3 4" xfId="4306" xr:uid="{00000000-0005-0000-0000-00007F0C0000}"/>
    <cellStyle name="เครื่องหมายจุลภาค 8 3 2 4 2 4" xfId="1998" xr:uid="{00000000-0005-0000-0000-0000800C0000}"/>
    <cellStyle name="เครื่องหมายจุลภาค 8 3 2 4 2 5" xfId="2302" xr:uid="{00000000-0005-0000-0000-0000810C0000}"/>
    <cellStyle name="เครื่องหมายจุลภาค 8 3 2 4 2 5 2" xfId="3112" xr:uid="{00000000-0005-0000-0000-0000820C0000}"/>
    <cellStyle name="เครื่องหมายจุลภาค 8 3 2 4 2 5 3" xfId="4569" xr:uid="{00000000-0005-0000-0000-0000830C0000}"/>
    <cellStyle name="เครื่องหมายจุลภาค 8 3 2 4 3" xfId="917" xr:uid="{00000000-0005-0000-0000-0000840C0000}"/>
    <cellStyle name="เครื่องหมายจุลภาค 8 3 2 4 3 2" xfId="1150" xr:uid="{00000000-0005-0000-0000-0000850C0000}"/>
    <cellStyle name="เครื่องหมายจุลภาค 8 3 2 4 3 2 2" xfId="3340" xr:uid="{00000000-0005-0000-0000-0000860C0000}"/>
    <cellStyle name="เครื่องหมายจุลภาค 8 3 2 4 3 2 2 2" xfId="3534" xr:uid="{00000000-0005-0000-0000-0000870C0000}"/>
    <cellStyle name="เครื่องหมายจุลภาค 8 3 2 4 3 2 2 2 2" xfId="4820" xr:uid="{00000000-0005-0000-0000-0000880C0000}"/>
    <cellStyle name="เครื่องหมายจุลภาค 8 3 2 4 3 2 3" xfId="4334" xr:uid="{00000000-0005-0000-0000-0000890C0000}"/>
    <cellStyle name="เครื่องหมายจุลภาค 8 3 2 4 3 3" xfId="2436" xr:uid="{00000000-0005-0000-0000-00008A0C0000}"/>
    <cellStyle name="เครื่องหมายจุลภาค 8 3 2 4 3 3 2" xfId="4595" xr:uid="{00000000-0005-0000-0000-00008B0C0000}"/>
    <cellStyle name="เครื่องหมายจุลภาค 8 3 2 4 4" xfId="1499" xr:uid="{00000000-0005-0000-0000-00008C0C0000}"/>
    <cellStyle name="เครื่องหมายจุลภาค 8 3 2 4 4 2" xfId="4408" xr:uid="{00000000-0005-0000-0000-00008D0C0000}"/>
    <cellStyle name="เครื่องหมายจุลภาค 8 3 2 4 5" xfId="1830" xr:uid="{00000000-0005-0000-0000-00008E0C0000}"/>
    <cellStyle name="เครื่องหมายจุลภาค 8 3 2 4 5 2" xfId="4475" xr:uid="{00000000-0005-0000-0000-00008F0C0000}"/>
    <cellStyle name="เครื่องหมายจุลภาค 8 3 2 4 6" xfId="2227" xr:uid="{00000000-0005-0000-0000-0000900C0000}"/>
    <cellStyle name="เครื่องหมายจุลภาค 8 3 2 4 6 2" xfId="2916" xr:uid="{00000000-0005-0000-0000-0000910C0000}"/>
    <cellStyle name="เครื่องหมายจุลภาค 8 3 2 4 6 2 2" xfId="4697" xr:uid="{00000000-0005-0000-0000-0000920C0000}"/>
    <cellStyle name="เครื่องหมายจุลภาค 8 3 2 4 7" xfId="4141" xr:uid="{00000000-0005-0000-0000-0000930C0000}"/>
    <cellStyle name="เครื่องหมายจุลภาค 8 3 2 5" xfId="452" xr:uid="{00000000-0005-0000-0000-0000940C0000}"/>
    <cellStyle name="เครื่องหมายจุลภาค 8 3 2 5 2" xfId="764" xr:uid="{00000000-0005-0000-0000-0000950C0000}"/>
    <cellStyle name="เครื่องหมายจุลภาค 8 3 2 5 2 2" xfId="1209" xr:uid="{00000000-0005-0000-0000-0000960C0000}"/>
    <cellStyle name="เครื่องหมายจุลภาค 8 3 2 5 2 2 2" xfId="3225" xr:uid="{00000000-0005-0000-0000-0000970C0000}"/>
    <cellStyle name="เครื่องหมายจุลภาค 8 3 2 5 2 2 2 2" xfId="3591" xr:uid="{00000000-0005-0000-0000-0000980C0000}"/>
    <cellStyle name="เครื่องหมายจุลภาค 8 3 2 5 2 2 2 2 2" xfId="4832" xr:uid="{00000000-0005-0000-0000-0000990C0000}"/>
    <cellStyle name="เครื่องหมายจุลภาค 8 3 2 5 2 2 3" xfId="4347" xr:uid="{00000000-0005-0000-0000-00009A0C0000}"/>
    <cellStyle name="เครื่องหมายจุลภาค 8 3 2 5 2 3" xfId="2493" xr:uid="{00000000-0005-0000-0000-00009B0C0000}"/>
    <cellStyle name="เครื่องหมายจุลภาค 8 3 2 5 2 3 2" xfId="4607" xr:uid="{00000000-0005-0000-0000-00009C0C0000}"/>
    <cellStyle name="เครื่องหมายจุลภาค 8 3 2 5 3" xfId="1556" xr:uid="{00000000-0005-0000-0000-00009D0C0000}"/>
    <cellStyle name="เครื่องหมายจุลภาค 8 3 2 5 3 2" xfId="4420" xr:uid="{00000000-0005-0000-0000-00009E0C0000}"/>
    <cellStyle name="เครื่องหมายจุลภาค 8 3 2 5 4" xfId="1887" xr:uid="{00000000-0005-0000-0000-00009F0C0000}"/>
    <cellStyle name="เครื่องหมายจุลภาค 8 3 2 5 4 2" xfId="4487" xr:uid="{00000000-0005-0000-0000-0000A00C0000}"/>
    <cellStyle name="เครื่องหมายจุลภาค 8 3 2 5 5" xfId="578" xr:uid="{00000000-0005-0000-0000-0000A10C0000}"/>
    <cellStyle name="เครื่องหมายจุลภาค 8 3 2 5 5 2" xfId="2979" xr:uid="{00000000-0005-0000-0000-0000A20C0000}"/>
    <cellStyle name="เครื่องหมายจุลภาค 8 3 2 5 5 2 2" xfId="4709" xr:uid="{00000000-0005-0000-0000-0000A30C0000}"/>
    <cellStyle name="เครื่องหมายจุลภาค 8 3 2 5 6" xfId="4162" xr:uid="{00000000-0005-0000-0000-0000A40C0000}"/>
    <cellStyle name="เครื่องหมายจุลภาค 8 3 2 6" xfId="541" xr:uid="{00000000-0005-0000-0000-0000A50C0000}"/>
    <cellStyle name="เครื่องหมายจุลภาค 8 3 2 6 2" xfId="1114" xr:uid="{00000000-0005-0000-0000-0000A60C0000}"/>
    <cellStyle name="เครื่องหมายจุลภาค 8 3 2 6 2 2" xfId="3041" xr:uid="{00000000-0005-0000-0000-0000A70C0000}"/>
    <cellStyle name="เครื่องหมายจุลภาค 8 3 2 6 2 2 2" xfId="3504" xr:uid="{00000000-0005-0000-0000-0000A80C0000}"/>
    <cellStyle name="เครื่องหมายจุลภาค 8 3 2 6 2 2 3" xfId="4727" xr:uid="{00000000-0005-0000-0000-0000A90C0000}"/>
    <cellStyle name="เครื่องหมายจุลภาค 8 3 2 6 3" xfId="2406" xr:uid="{00000000-0005-0000-0000-0000AA0C0000}"/>
    <cellStyle name="เครื่องหมายจุลภาค 8 3 2 6 4" xfId="4204" xr:uid="{00000000-0005-0000-0000-0000AB0C0000}"/>
    <cellStyle name="เครื่องหมายจุลภาค 8 3 2 7" xfId="1559" xr:uid="{00000000-0005-0000-0000-0000AC0C0000}"/>
    <cellStyle name="เครื่องหมายจุลภาค 8 3 2 8" xfId="852" xr:uid="{00000000-0005-0000-0000-0000AD0C0000}"/>
    <cellStyle name="เครื่องหมายจุลภาค 8 3 2 8 2" xfId="2720" xr:uid="{00000000-0005-0000-0000-0000AE0C0000}"/>
    <cellStyle name="เครื่องหมายจุลภาค 8 3 2 8 3" xfId="4275" xr:uid="{00000000-0005-0000-0000-0000AF0C0000}"/>
    <cellStyle name="เครื่องหมายจุลภาค 8 3 3" xfId="278" xr:uid="{00000000-0005-0000-0000-0000B00C0000}"/>
    <cellStyle name="เครื่องหมายจุลภาค 8 3 3 2" xfId="415" xr:uid="{00000000-0005-0000-0000-0000B10C0000}"/>
    <cellStyle name="เครื่องหมายจุลภาค 8 3 3 2 2" xfId="490" xr:uid="{00000000-0005-0000-0000-0000B20C0000}"/>
    <cellStyle name="เครื่องหมายจุลภาค 8 3 3 2 2 2" xfId="717" xr:uid="{00000000-0005-0000-0000-0000B30C0000}"/>
    <cellStyle name="เครื่องหมายจุลภาค 8 3 3 2 2 2 2" xfId="750" xr:uid="{00000000-0005-0000-0000-0000B40C0000}"/>
    <cellStyle name="เครื่องหมายจุลภาค 8 3 3 2 2 2 2 2" xfId="1390" xr:uid="{00000000-0005-0000-0000-0000B50C0000}"/>
    <cellStyle name="เครื่องหมายจุลภาค 8 3 3 2 2 2 2 2 2" xfId="1423" xr:uid="{00000000-0005-0000-0000-0000B60C0000}"/>
    <cellStyle name="เครื่องหมายจุลภาค 8 3 3 2 2 2 2 2 2 2" xfId="3767" xr:uid="{00000000-0005-0000-0000-0000B70C0000}"/>
    <cellStyle name="เครื่องหมายจุลภาค 8 3 3 2 2 2 2 2 2 2 2" xfId="3800" xr:uid="{00000000-0005-0000-0000-0000B80C0000}"/>
    <cellStyle name="เครื่องหมายจุลภาค 8 3 3 2 2 2 2 2 2 2 3" xfId="4869" xr:uid="{00000000-0005-0000-0000-0000B90C0000}"/>
    <cellStyle name="เครื่องหมายจุลภาค 8 3 3 2 2 2 2 2 3" xfId="2702" xr:uid="{00000000-0005-0000-0000-0000BA0C0000}"/>
    <cellStyle name="เครื่องหมายจุลภาค 8 3 3 2 2 2 2 2 4" xfId="4386" xr:uid="{00000000-0005-0000-0000-0000BB0C0000}"/>
    <cellStyle name="เครื่องหมายจุลภาค 8 3 3 2 2 2 2 3" xfId="1769" xr:uid="{00000000-0005-0000-0000-0000BC0C0000}"/>
    <cellStyle name="เครื่องหมายจุลภาค 8 3 3 2 2 2 2 4" xfId="2096" xr:uid="{00000000-0005-0000-0000-0000BD0C0000}"/>
    <cellStyle name="เครื่องหมายจุลภาค 8 3 3 2 2 2 2 5" xfId="2669" xr:uid="{00000000-0005-0000-0000-0000BE0C0000}"/>
    <cellStyle name="เครื่องหมายจุลภาค 8 3 3 2 2 2 2 5 2" xfId="3214" xr:uid="{00000000-0005-0000-0000-0000BF0C0000}"/>
    <cellStyle name="เครื่องหมายจุลภาค 8 3 3 2 2 2 2 5 3" xfId="4644" xr:uid="{00000000-0005-0000-0000-0000C00C0000}"/>
    <cellStyle name="เครื่องหมายจุลภาค 8 3 3 2 2 2 3" xfId="1054" xr:uid="{00000000-0005-0000-0000-0000C10C0000}"/>
    <cellStyle name="เครื่องหมายจุลภาค 8 3 3 2 2 2 3 2" xfId="1736" xr:uid="{00000000-0005-0000-0000-0000C20C0000}"/>
    <cellStyle name="เครื่องหมายจุลภาค 8 3 3 2 2 2 3 2 2" xfId="3460" xr:uid="{00000000-0005-0000-0000-0000C30C0000}"/>
    <cellStyle name="เครื่องหมายจุลภาค 8 3 3 2 2 2 3 2 2 2" xfId="3910" xr:uid="{00000000-0005-0000-0000-0000C40C0000}"/>
    <cellStyle name="เครื่องหมายจุลภาค 8 3 3 2 2 2 3 2 2 2 2" xfId="4902" xr:uid="{00000000-0005-0000-0000-0000C50C0000}"/>
    <cellStyle name="เครื่องหมายจุลภาค 8 3 3 2 2 2 3 2 3" xfId="4457" xr:uid="{00000000-0005-0000-0000-0000C60C0000}"/>
    <cellStyle name="เครื่องหมายจุลภาค 8 3 3 2 2 2 3 3" xfId="2827" xr:uid="{00000000-0005-0000-0000-0000C70C0000}"/>
    <cellStyle name="เครื่องหมายจุลภาค 8 3 3 2 2 2 3 3 2" xfId="4680" xr:uid="{00000000-0005-0000-0000-0000C80C0000}"/>
    <cellStyle name="เครื่องหมายจุลภาค 8 3 3 2 2 2 4" xfId="2063" xr:uid="{00000000-0005-0000-0000-0000C90C0000}"/>
    <cellStyle name="เครื่องหมายจุลภาค 8 3 3 2 2 2 4 2" xfId="4524" xr:uid="{00000000-0005-0000-0000-0000CA0C0000}"/>
    <cellStyle name="เครื่องหมายจุลภาค 8 3 3 2 2 2 5" xfId="2355" xr:uid="{00000000-0005-0000-0000-0000CB0C0000}"/>
    <cellStyle name="เครื่องหมายจุลภาค 8 3 3 2 2 2 5 2" xfId="3181" xr:uid="{00000000-0005-0000-0000-0000CC0C0000}"/>
    <cellStyle name="เครื่องหมายจุลภาค 8 3 3 2 2 2 5 2 2" xfId="4751" xr:uid="{00000000-0005-0000-0000-0000CD0C0000}"/>
    <cellStyle name="เครื่องหมายจุลภาค 8 3 3 2 2 2 6" xfId="4246" xr:uid="{00000000-0005-0000-0000-0000CE0C0000}"/>
    <cellStyle name="เครื่องหมายจุลภาค 8 3 3 2 2 3" xfId="1021" xr:uid="{00000000-0005-0000-0000-0000CF0C0000}"/>
    <cellStyle name="เครื่องหมายจุลภาค 8 3 3 2 2 3 2" xfId="1226" xr:uid="{00000000-0005-0000-0000-0000D00C0000}"/>
    <cellStyle name="เครื่องหมายจุลภาค 8 3 3 2 2 3 2 2" xfId="3427" xr:uid="{00000000-0005-0000-0000-0000D10C0000}"/>
    <cellStyle name="เครื่องหมายจุลภาค 8 3 3 2 2 3 2 2 2" xfId="3608" xr:uid="{00000000-0005-0000-0000-0000D20C0000}"/>
    <cellStyle name="เครื่องหมายจุลภาค 8 3 3 2 2 3 2 2 3" xfId="4800" xr:uid="{00000000-0005-0000-0000-0000D30C0000}"/>
    <cellStyle name="เครื่องหมายจุลภาค 8 3 3 2 2 3 3" xfId="2510" xr:uid="{00000000-0005-0000-0000-0000D40C0000}"/>
    <cellStyle name="เครื่องหมายจุลภาค 8 3 3 2 2 3 4" xfId="4311" xr:uid="{00000000-0005-0000-0000-0000D50C0000}"/>
    <cellStyle name="เครื่องหมายจุลภาค 8 3 3 2 2 4" xfId="1575" xr:uid="{00000000-0005-0000-0000-0000D60C0000}"/>
    <cellStyle name="เครื่องหมายจุลภาค 8 3 3 2 2 5" xfId="1904" xr:uid="{00000000-0005-0000-0000-0000D70C0000}"/>
    <cellStyle name="เครื่องหมายจุลภาค 8 3 3 2 2 6" xfId="2322" xr:uid="{00000000-0005-0000-0000-0000D80C0000}"/>
    <cellStyle name="เครื่องหมายจุลภาค 8 3 3 2 2 6 2" xfId="3001" xr:uid="{00000000-0005-0000-0000-0000D90C0000}"/>
    <cellStyle name="เครื่องหมายจุลภาค 8 3 3 2 2 6 3" xfId="4574" xr:uid="{00000000-0005-0000-0000-0000DA0C0000}"/>
    <cellStyle name="เครื่องหมายจุลภาค 8 3 3 2 3" xfId="601" xr:uid="{00000000-0005-0000-0000-0000DB0C0000}"/>
    <cellStyle name="เครื่องหมายจุลภาค 8 3 3 2 3 2" xfId="1182" xr:uid="{00000000-0005-0000-0000-0000DC0C0000}"/>
    <cellStyle name="เครื่องหมายจุลภาค 8 3 3 2 3 2 2" xfId="1298" xr:uid="{00000000-0005-0000-0000-0000DD0C0000}"/>
    <cellStyle name="เครื่องหมายจุลภาค 8 3 3 2 3 2 2 2" xfId="3564" xr:uid="{00000000-0005-0000-0000-0000DE0C0000}"/>
    <cellStyle name="เครื่องหมายจุลภาค 8 3 3 2 3 2 2 2 2" xfId="3675" xr:uid="{00000000-0005-0000-0000-0000DF0C0000}"/>
    <cellStyle name="เครื่องหมายจุลภาค 8 3 3 2 3 2 2 2 3" xfId="4826" xr:uid="{00000000-0005-0000-0000-0000E00C0000}"/>
    <cellStyle name="เครื่องหมายจุลภาค 8 3 3 2 3 2 3" xfId="2577" xr:uid="{00000000-0005-0000-0000-0000E10C0000}"/>
    <cellStyle name="เครื่องหมายจุลภาค 8 3 3 2 3 2 4" xfId="4341" xr:uid="{00000000-0005-0000-0000-0000E20C0000}"/>
    <cellStyle name="เครื่องหมายจุลภาค 8 3 3 2 3 3" xfId="1644" xr:uid="{00000000-0005-0000-0000-0000E30C0000}"/>
    <cellStyle name="เครื่องหมายจุลภาค 8 3 3 2 3 4" xfId="1971" xr:uid="{00000000-0005-0000-0000-0000E40C0000}"/>
    <cellStyle name="เครื่องหมายจุลภาค 8 3 3 2 3 5" xfId="2466" xr:uid="{00000000-0005-0000-0000-0000E50C0000}"/>
    <cellStyle name="เครื่องหมายจุลภาค 8 3 3 2 3 5 2" xfId="3080" xr:uid="{00000000-0005-0000-0000-0000E60C0000}"/>
    <cellStyle name="เครื่องหมายจุลภาค 8 3 3 2 3 5 3" xfId="4601" xr:uid="{00000000-0005-0000-0000-0000E70C0000}"/>
    <cellStyle name="เครื่องหมายจุลภาค 8 3 3 2 4" xfId="867" xr:uid="{00000000-0005-0000-0000-0000E80C0000}"/>
    <cellStyle name="เครื่องหมายจุลภาค 8 3 3 2 4 2" xfId="1529" xr:uid="{00000000-0005-0000-0000-0000E90C0000}"/>
    <cellStyle name="เครื่องหมายจุลภาค 8 3 3 2 4 2 2" xfId="3301" xr:uid="{00000000-0005-0000-0000-0000EA0C0000}"/>
    <cellStyle name="เครื่องหมายจุลภาค 8 3 3 2 4 2 2 2" xfId="3836" xr:uid="{00000000-0005-0000-0000-0000EB0C0000}"/>
    <cellStyle name="เครื่องหมายจุลภาค 8 3 3 2 4 2 2 2 2" xfId="4883" xr:uid="{00000000-0005-0000-0000-0000EC0C0000}"/>
    <cellStyle name="เครื่องหมายจุลภาค 8 3 3 2 4 2 3" xfId="4414" xr:uid="{00000000-0005-0000-0000-0000ED0C0000}"/>
    <cellStyle name="เครื่องหมายจุลภาค 8 3 3 2 4 3" xfId="2751" xr:uid="{00000000-0005-0000-0000-0000EE0C0000}"/>
    <cellStyle name="เครื่องหมายจุลภาค 8 3 3 2 4 3 2" xfId="4661" xr:uid="{00000000-0005-0000-0000-0000EF0C0000}"/>
    <cellStyle name="เครื่องหมายจุลภาค 8 3 3 2 5" xfId="1860" xr:uid="{00000000-0005-0000-0000-0000F00C0000}"/>
    <cellStyle name="เครื่องหมายจุลภาค 8 3 3 2 5 2" xfId="4481" xr:uid="{00000000-0005-0000-0000-0000F10C0000}"/>
    <cellStyle name="เครื่องหมายจุลภาค 8 3 3 2 6" xfId="2185" xr:uid="{00000000-0005-0000-0000-0000F20C0000}"/>
    <cellStyle name="เครื่องหมายจุลภาค 8 3 3 2 6 2" xfId="2948" xr:uid="{00000000-0005-0000-0000-0000F30C0000}"/>
    <cellStyle name="เครื่องหมายจุลภาค 8 3 3 2 6 2 2" xfId="4703" xr:uid="{00000000-0005-0000-0000-0000F40C0000}"/>
    <cellStyle name="เครื่องหมายจุลภาค 8 3 3 2 7" xfId="4152" xr:uid="{00000000-0005-0000-0000-0000F50C0000}"/>
    <cellStyle name="เครื่องหมายจุลภาค 8 3 3 3" xfId="530" xr:uid="{00000000-0005-0000-0000-0000F60C0000}"/>
    <cellStyle name="เครื่องหมายจุลภาค 8 3 3 3 2" xfId="664" xr:uid="{00000000-0005-0000-0000-0000F70C0000}"/>
    <cellStyle name="เครื่องหมายจุลภาค 8 3 3 3 2 2" xfId="1259" xr:uid="{00000000-0005-0000-0000-0000F80C0000}"/>
    <cellStyle name="เครื่องหมายจุลภาค 8 3 3 3 2 2 2" xfId="1340" xr:uid="{00000000-0005-0000-0000-0000F90C0000}"/>
    <cellStyle name="เครื่องหมายจุลภาค 8 3 3 3 2 2 2 2" xfId="3636" xr:uid="{00000000-0005-0000-0000-0000FA0C0000}"/>
    <cellStyle name="เครื่องหมายจุลภาค 8 3 3 3 2 2 2 2 2" xfId="3717" xr:uid="{00000000-0005-0000-0000-0000FB0C0000}"/>
    <cellStyle name="เครื่องหมายจุลภาค 8 3 3 3 2 2 2 2 3" xfId="4845" xr:uid="{00000000-0005-0000-0000-0000FC0C0000}"/>
    <cellStyle name="เครื่องหมายจุลภาค 8 3 3 3 2 2 3" xfId="2619" xr:uid="{00000000-0005-0000-0000-0000FD0C0000}"/>
    <cellStyle name="เครื่องหมายจุลภาค 8 3 3 3 2 2 4" xfId="4362" xr:uid="{00000000-0005-0000-0000-0000FE0C0000}"/>
    <cellStyle name="เครื่องหมายจุลภาค 8 3 3 3 2 3" xfId="1686" xr:uid="{00000000-0005-0000-0000-0000FF0C0000}"/>
    <cellStyle name="เครื่องหมายจุลภาค 8 3 3 3 2 4" xfId="2013" xr:uid="{00000000-0005-0000-0000-0000000D0000}"/>
    <cellStyle name="เครื่องหมายจุลภาค 8 3 3 3 2 5" xfId="2538" xr:uid="{00000000-0005-0000-0000-0000010D0000}"/>
    <cellStyle name="เครื่องหมายจุลภาค 8 3 3 3 2 5 2" xfId="3130" xr:uid="{00000000-0005-0000-0000-0000020D0000}"/>
    <cellStyle name="เครื่องหมายจุลภาค 8 3 3 3 2 5 3" xfId="4620" xr:uid="{00000000-0005-0000-0000-0000030D0000}"/>
    <cellStyle name="เครื่องหมายจุลภาค 8 3 3 3 3" xfId="957" xr:uid="{00000000-0005-0000-0000-0000040D0000}"/>
    <cellStyle name="เครื่องหมายจุลภาค 8 3 3 3 3 2" xfId="1605" xr:uid="{00000000-0005-0000-0000-0000050D0000}"/>
    <cellStyle name="เครื่องหมายจุลภาค 8 3 3 3 3 2 2" xfId="3374" xr:uid="{00000000-0005-0000-0000-0000060D0000}"/>
    <cellStyle name="เครื่องหมายจุลภาค 8 3 3 3 3 2 2 2" xfId="3866" xr:uid="{00000000-0005-0000-0000-0000070D0000}"/>
    <cellStyle name="เครื่องหมายจุลภาค 8 3 3 3 3 2 2 2 2" xfId="4893" xr:uid="{00000000-0005-0000-0000-0000080D0000}"/>
    <cellStyle name="เครื่องหมายจุลภาค 8 3 3 3 3 2 3" xfId="4433" xr:uid="{00000000-0005-0000-0000-0000090D0000}"/>
    <cellStyle name="เครื่องหมายจุลภาค 8 3 3 3 3 3" xfId="2783" xr:uid="{00000000-0005-0000-0000-00000A0D0000}"/>
    <cellStyle name="เครื่องหมายจุลภาค 8 3 3 3 3 3 2" xfId="4671" xr:uid="{00000000-0005-0000-0000-00000B0D0000}"/>
    <cellStyle name="เครื่องหมายจุลภาค 8 3 3 3 4" xfId="1932" xr:uid="{00000000-0005-0000-0000-00000C0D0000}"/>
    <cellStyle name="เครื่องหมายจุลภาค 8 3 3 3 4 2" xfId="4500" xr:uid="{00000000-0005-0000-0000-00000D0D0000}"/>
    <cellStyle name="เครื่องหมายจุลภาค 8 3 3 3 5" xfId="2268" xr:uid="{00000000-0005-0000-0000-00000E0D0000}"/>
    <cellStyle name="เครื่องหมายจุลภาค 8 3 3 3 5 2" xfId="3031" xr:uid="{00000000-0005-0000-0000-00000F0D0000}"/>
    <cellStyle name="เครื่องหมายจุลภาค 8 3 3 3 5 2 2" xfId="4723" xr:uid="{00000000-0005-0000-0000-0000100D0000}"/>
    <cellStyle name="เครื่องหมายจุลภาค 8 3 3 3 6" xfId="4199" xr:uid="{00000000-0005-0000-0000-0000110D0000}"/>
    <cellStyle name="เครื่องหมายจุลภาค 8 3 3 4" xfId="796" xr:uid="{00000000-0005-0000-0000-0000120D0000}"/>
    <cellStyle name="เครื่องหมายจุลภาค 8 3 3 4 2" xfId="1100" xr:uid="{00000000-0005-0000-0000-0000130D0000}"/>
    <cellStyle name="เครื่องหมายจุลภาค 8 3 3 4 2 2" xfId="3253" xr:uid="{00000000-0005-0000-0000-0000140D0000}"/>
    <cellStyle name="เครื่องหมายจุลภาค 8 3 3 4 2 2 2" xfId="3492" xr:uid="{00000000-0005-0000-0000-0000150D0000}"/>
    <cellStyle name="เครื่องหมายจุลภาค 8 3 3 4 2 2 3" xfId="4769" xr:uid="{00000000-0005-0000-0000-0000160D0000}"/>
    <cellStyle name="เครื่องหมายจุลภาค 8 3 3 4 3" xfId="2392" xr:uid="{00000000-0005-0000-0000-0000170D0000}"/>
    <cellStyle name="เครื่องหมายจุลภาค 8 3 3 4 4" xfId="4265" xr:uid="{00000000-0005-0000-0000-0000180D0000}"/>
    <cellStyle name="เครื่องหมายจุลภาค 8 3 3 5" xfId="1456" xr:uid="{00000000-0005-0000-0000-0000190D0000}"/>
    <cellStyle name="เครื่องหมายจุลภาค 8 3 3 6" xfId="1791" xr:uid="{00000000-0005-0000-0000-00001A0D0000}"/>
    <cellStyle name="เครื่องหมายจุลภาค 8 3 3 7" xfId="2137" xr:uid="{00000000-0005-0000-0000-00001B0D0000}"/>
    <cellStyle name="เครื่องหมายจุลภาค 8 3 3 7 2" xfId="2863" xr:uid="{00000000-0005-0000-0000-00001C0D0000}"/>
    <cellStyle name="เครื่องหมายจุลภาค 8 3 3 7 3" xfId="4542" xr:uid="{00000000-0005-0000-0000-00001D0D0000}"/>
    <cellStyle name="เครื่องหมายจุลภาค 8 3 4" xfId="316" xr:uid="{00000000-0005-0000-0000-00001E0D0000}"/>
    <cellStyle name="เครื่องหมายจุลภาค 8 3 4 2" xfId="521" xr:uid="{00000000-0005-0000-0000-00001F0D0000}"/>
    <cellStyle name="เครื่องหมายจุลภาค 8 3 4 2 2" xfId="678" xr:uid="{00000000-0005-0000-0000-0000200D0000}"/>
    <cellStyle name="เครื่องหมายจุลภาค 8 3 4 2 2 2" xfId="1250" xr:uid="{00000000-0005-0000-0000-0000210D0000}"/>
    <cellStyle name="เครื่องหมายจุลภาค 8 3 4 2 2 2 2" xfId="1351" xr:uid="{00000000-0005-0000-0000-0000220D0000}"/>
    <cellStyle name="เครื่องหมายจุลภาค 8 3 4 2 2 2 2 2" xfId="3627" xr:uid="{00000000-0005-0000-0000-0000230D0000}"/>
    <cellStyle name="เครื่องหมายจุลภาค 8 3 4 2 2 2 2 2 2" xfId="3728" xr:uid="{00000000-0005-0000-0000-0000240D0000}"/>
    <cellStyle name="เครื่องหมายจุลภาค 8 3 4 2 2 2 2 2 3" xfId="4843" xr:uid="{00000000-0005-0000-0000-0000250D0000}"/>
    <cellStyle name="เครื่องหมายจุลภาค 8 3 4 2 2 2 3" xfId="2630" xr:uid="{00000000-0005-0000-0000-0000260D0000}"/>
    <cellStyle name="เครื่องหมายจุลภาค 8 3 4 2 2 2 4" xfId="4360" xr:uid="{00000000-0005-0000-0000-0000270D0000}"/>
    <cellStyle name="เครื่องหมายจุลภาค 8 3 4 2 2 3" xfId="1697" xr:uid="{00000000-0005-0000-0000-0000280D0000}"/>
    <cellStyle name="เครื่องหมายจุลภาค 8 3 4 2 2 4" xfId="2024" xr:uid="{00000000-0005-0000-0000-0000290D0000}"/>
    <cellStyle name="เครื่องหมายจุลภาค 8 3 4 2 2 5" xfId="2529" xr:uid="{00000000-0005-0000-0000-00002A0D0000}"/>
    <cellStyle name="เครื่องหมายจุลภาค 8 3 4 2 2 5 2" xfId="3142" xr:uid="{00000000-0005-0000-0000-00002B0D0000}"/>
    <cellStyle name="เครื่องหมายจุลภาค 8 3 4 2 2 5 3" xfId="4618" xr:uid="{00000000-0005-0000-0000-00002C0D0000}"/>
    <cellStyle name="เครื่องหมายจุลภาค 8 3 4 2 3" xfId="978" xr:uid="{00000000-0005-0000-0000-00002D0D0000}"/>
    <cellStyle name="เครื่องหมายจุลภาค 8 3 4 2 3 2" xfId="1596" xr:uid="{00000000-0005-0000-0000-00002E0D0000}"/>
    <cellStyle name="เครื่องหมายจุลภาค 8 3 4 2 3 2 2" xfId="3386" xr:uid="{00000000-0005-0000-0000-00002F0D0000}"/>
    <cellStyle name="เครื่องหมายจุลภาค 8 3 4 2 3 2 2 2" xfId="3857" xr:uid="{00000000-0005-0000-0000-0000300D0000}"/>
    <cellStyle name="เครื่องหมายจุลภาค 8 3 4 2 3 2 2 2 2" xfId="4891" xr:uid="{00000000-0005-0000-0000-0000310D0000}"/>
    <cellStyle name="เครื่องหมายจุลภาค 8 3 4 2 3 2 3" xfId="4431" xr:uid="{00000000-0005-0000-0000-0000320D0000}"/>
    <cellStyle name="เครื่องหมายจุลภาค 8 3 4 2 3 3" xfId="2774" xr:uid="{00000000-0005-0000-0000-0000330D0000}"/>
    <cellStyle name="เครื่องหมายจุลภาค 8 3 4 2 3 3 2" xfId="4669" xr:uid="{00000000-0005-0000-0000-0000340D0000}"/>
    <cellStyle name="เครื่องหมายจุลภาค 8 3 4 2 4" xfId="1923" xr:uid="{00000000-0005-0000-0000-0000350D0000}"/>
    <cellStyle name="เครื่องหมายจุลภาค 8 3 4 2 4 2" xfId="4498" xr:uid="{00000000-0005-0000-0000-0000360D0000}"/>
    <cellStyle name="เครื่องหมายจุลภาค 8 3 4 2 5" xfId="2281" xr:uid="{00000000-0005-0000-0000-0000370D0000}"/>
    <cellStyle name="เครื่องหมายจุลภาค 8 3 4 2 5 2" xfId="3022" xr:uid="{00000000-0005-0000-0000-0000380D0000}"/>
    <cellStyle name="เครื่องหมายจุลภาค 8 3 4 2 5 2 2" xfId="4721" xr:uid="{00000000-0005-0000-0000-0000390D0000}"/>
    <cellStyle name="เครื่องหมายจุลภาค 8 3 4 2 6" xfId="4197" xr:uid="{00000000-0005-0000-0000-00003A0D0000}"/>
    <cellStyle name="เครื่องหมายจุลภาค 8 3 4 3" xfId="774" xr:uid="{00000000-0005-0000-0000-00003B0D0000}"/>
    <cellStyle name="เครื่องหมายจุลภาค 8 3 4 3 2" xfId="1121" xr:uid="{00000000-0005-0000-0000-00003C0D0000}"/>
    <cellStyle name="เครื่องหมายจุลภาค 8 3 4 3 2 2" xfId="3233" xr:uid="{00000000-0005-0000-0000-00003D0D0000}"/>
    <cellStyle name="เครื่องหมายจุลภาค 8 3 4 3 2 2 2" xfId="3509" xr:uid="{00000000-0005-0000-0000-00003E0D0000}"/>
    <cellStyle name="เครื่องหมายจุลภาค 8 3 4 3 2 2 3" xfId="4764" xr:uid="{00000000-0005-0000-0000-00003F0D0000}"/>
    <cellStyle name="เครื่องหมายจุลภาค 8 3 4 3 3" xfId="2411" xr:uid="{00000000-0005-0000-0000-0000400D0000}"/>
    <cellStyle name="เครื่องหมายจุลภาค 8 3 4 3 4" xfId="4260" xr:uid="{00000000-0005-0000-0000-0000410D0000}"/>
    <cellStyle name="เครื่องหมายจุลภาค 8 3 4 4" xfId="1472" xr:uid="{00000000-0005-0000-0000-0000420D0000}"/>
    <cellStyle name="เครื่องหมายจุลภาค 8 3 4 5" xfId="1806" xr:uid="{00000000-0005-0000-0000-0000430D0000}"/>
    <cellStyle name="เครื่องหมายจุลภาค 8 3 4 6" xfId="2113" xr:uid="{00000000-0005-0000-0000-0000440D0000}"/>
    <cellStyle name="เครื่องหมายจุลภาค 8 3 4 6 2" xfId="2880" xr:uid="{00000000-0005-0000-0000-0000450D0000}"/>
    <cellStyle name="เครื่องหมายจุลภาค 8 3 4 6 3" xfId="4536" xr:uid="{00000000-0005-0000-0000-0000460D0000}"/>
    <cellStyle name="เครื่องหมายจุลภาค 8 3 5" xfId="470" xr:uid="{00000000-0005-0000-0000-0000470D0000}"/>
    <cellStyle name="เครื่องหมายจุลภาค 8 3 5 2" xfId="928" xr:uid="{00000000-0005-0000-0000-0000480D0000}"/>
    <cellStyle name="เครื่องหมายจุลภาค 8 3 5 2 2" xfId="1212" xr:uid="{00000000-0005-0000-0000-0000490D0000}"/>
    <cellStyle name="เครื่องหมายจุลภาค 8 3 5 2 2 2" xfId="3350" xr:uid="{00000000-0005-0000-0000-00004A0D0000}"/>
    <cellStyle name="เครื่องหมายจุลภาค 8 3 5 2 2 2 2" xfId="3594" xr:uid="{00000000-0005-0000-0000-00004B0D0000}"/>
    <cellStyle name="เครื่องหมายจุลภาค 8 3 5 2 2 2 3" xfId="4783" xr:uid="{00000000-0005-0000-0000-00004C0D0000}"/>
    <cellStyle name="เครื่องหมายจุลภาค 8 3 5 2 3" xfId="2496" xr:uid="{00000000-0005-0000-0000-00004D0D0000}"/>
    <cellStyle name="เครื่องหมายจุลภาค 8 3 5 2 4" xfId="4290" xr:uid="{00000000-0005-0000-0000-00004E0D0000}"/>
    <cellStyle name="เครื่องหมายจุลภาค 8 3 5 3" xfId="1561" xr:uid="{00000000-0005-0000-0000-00004F0D0000}"/>
    <cellStyle name="เครื่องหมายจุลภาค 8 3 5 4" xfId="1890" xr:uid="{00000000-0005-0000-0000-0000500D0000}"/>
    <cellStyle name="เครื่องหมายจุลภาค 8 3 5 5" xfId="2242" xr:uid="{00000000-0005-0000-0000-0000510D0000}"/>
    <cellStyle name="เครื่องหมายจุลภาค 8 3 5 5 2" xfId="2985" xr:uid="{00000000-0005-0000-0000-0000520D0000}"/>
    <cellStyle name="เครื่องหมายจุลภาค 8 3 5 5 3" xfId="4557" xr:uid="{00000000-0005-0000-0000-0000530D0000}"/>
    <cellStyle name="เครื่องหมายจุลภาค 8 3 6" xfId="389" xr:uid="{00000000-0005-0000-0000-0000540D0000}"/>
    <cellStyle name="เครื่องหมายจุลภาค 8 3 6 2" xfId="1081" xr:uid="{00000000-0005-0000-0000-0000550D0000}"/>
    <cellStyle name="เครื่องหมายจุลภาค 8 3 6 2 2" xfId="2925" xr:uid="{00000000-0005-0000-0000-0000560D0000}"/>
    <cellStyle name="เครื่องหมายจุลภาค 8 3 6 2 2 2" xfId="3476" xr:uid="{00000000-0005-0000-0000-0000570D0000}"/>
    <cellStyle name="เครื่องหมายจุลภาค 8 3 6 2 2 2 2" xfId="4810" xr:uid="{00000000-0005-0000-0000-0000580D0000}"/>
    <cellStyle name="เครื่องหมายจุลภาค 8 3 6 2 3" xfId="4323" xr:uid="{00000000-0005-0000-0000-0000590D0000}"/>
    <cellStyle name="เครื่องหมายจุลภาค 8 3 6 3" xfId="2374" xr:uid="{00000000-0005-0000-0000-00005A0D0000}"/>
    <cellStyle name="เครื่องหมายจุลภาค 8 3 6 3 2" xfId="4585" xr:uid="{00000000-0005-0000-0000-00005B0D0000}"/>
    <cellStyle name="เครื่องหมายจุลภาค 8 3 7" xfId="464" xr:uid="{00000000-0005-0000-0000-00005C0D0000}"/>
    <cellStyle name="เครื่องหมายจุลภาค 8 3 7 2" xfId="4169" xr:uid="{00000000-0005-0000-0000-00005D0D0000}"/>
    <cellStyle name="เครื่องหมายจุลภาค 8 3 8" xfId="670" xr:uid="{00000000-0005-0000-0000-00005E0D0000}"/>
    <cellStyle name="เครื่องหมายจุลภาค 8 3 8 2" xfId="2722" xr:uid="{00000000-0005-0000-0000-00005F0D0000}"/>
    <cellStyle name="เครื่องหมายจุลภาค 8 3 8 2 2" xfId="4655" xr:uid="{00000000-0005-0000-0000-0000600D0000}"/>
    <cellStyle name="เครื่องหมายจุลภาค 8 3 9" xfId="4020" xr:uid="{00000000-0005-0000-0000-0000610D0000}"/>
    <cellStyle name="เครื่องหมายจุลภาค 8 4" xfId="125" xr:uid="{00000000-0005-0000-0000-0000620D0000}"/>
    <cellStyle name="เครื่องหมายจุลภาค 8 4 2" xfId="4021" xr:uid="{00000000-0005-0000-0000-0000630D0000}"/>
    <cellStyle name="เครื่องหมายจุลภาค 8 5" xfId="165" xr:uid="{00000000-0005-0000-0000-0000640D0000}"/>
    <cellStyle name="เครื่องหมายจุลภาค 8 5 2" xfId="406" xr:uid="{00000000-0005-0000-0000-0000650D0000}"/>
    <cellStyle name="เครื่องหมายจุลภาค 8 5 2 2" xfId="429" xr:uid="{00000000-0005-0000-0000-0000660D0000}"/>
    <cellStyle name="เครื่องหมายจุลภาค 8 5 2 2 2" xfId="708" xr:uid="{00000000-0005-0000-0000-0000670D0000}"/>
    <cellStyle name="เครื่องหมายจุลภาค 8 5 2 2 2 2" xfId="729" xr:uid="{00000000-0005-0000-0000-0000680D0000}"/>
    <cellStyle name="เครื่องหมายจุลภาค 8 5 2 2 2 2 2" xfId="1381" xr:uid="{00000000-0005-0000-0000-0000690D0000}"/>
    <cellStyle name="เครื่องหมายจุลภาค 8 5 2 2 2 2 2 2" xfId="1402" xr:uid="{00000000-0005-0000-0000-00006A0D0000}"/>
    <cellStyle name="เครื่องหมายจุลภาค 8 5 2 2 2 2 2 2 2" xfId="3758" xr:uid="{00000000-0005-0000-0000-00006B0D0000}"/>
    <cellStyle name="เครื่องหมายจุลภาค 8 5 2 2 2 2 2 2 2 2" xfId="3779" xr:uid="{00000000-0005-0000-0000-00006C0D0000}"/>
    <cellStyle name="เครื่องหมายจุลภาค 8 5 2 2 2 2 2 3" xfId="2681" xr:uid="{00000000-0005-0000-0000-00006D0D0000}"/>
    <cellStyle name="เครื่องหมายจุลภาค 8 5 2 2 2 2 3" xfId="1748" xr:uid="{00000000-0005-0000-0000-00006E0D0000}"/>
    <cellStyle name="เครื่องหมายจุลภาค 8 5 2 2 2 2 4" xfId="2075" xr:uid="{00000000-0005-0000-0000-00006F0D0000}"/>
    <cellStyle name="เครื่องหมายจุลภาค 8 5 2 2 2 2 5" xfId="2660" xr:uid="{00000000-0005-0000-0000-0000700D0000}"/>
    <cellStyle name="เครื่องหมายจุลภาค 8 5 2 2 2 2 5 2" xfId="3193" xr:uid="{00000000-0005-0000-0000-0000710D0000}"/>
    <cellStyle name="เครื่องหมายจุลภาค 8 5 2 2 2 3" xfId="1033" xr:uid="{00000000-0005-0000-0000-0000720D0000}"/>
    <cellStyle name="เครื่องหมายจุลภาค 8 5 2 2 2 3 2" xfId="1727" xr:uid="{00000000-0005-0000-0000-0000730D0000}"/>
    <cellStyle name="เครื่องหมายจุลภาค 8 5 2 2 2 3 2 2" xfId="3439" xr:uid="{00000000-0005-0000-0000-0000740D0000}"/>
    <cellStyle name="เครื่องหมายจุลภาค 8 5 2 2 2 3 2 2 2" xfId="3901" xr:uid="{00000000-0005-0000-0000-0000750D0000}"/>
    <cellStyle name="เครื่องหมายจุลภาค 8 5 2 2 2 3 3" xfId="2818" xr:uid="{00000000-0005-0000-0000-0000760D0000}"/>
    <cellStyle name="เครื่องหมายจุลภาค 8 5 2 2 2 4" xfId="2054" xr:uid="{00000000-0005-0000-0000-0000770D0000}"/>
    <cellStyle name="เครื่องหมายจุลภาค 8 5 2 2 2 5" xfId="2334" xr:uid="{00000000-0005-0000-0000-0000780D0000}"/>
    <cellStyle name="เครื่องหมายจุลภาค 8 5 2 2 2 5 2" xfId="3172" xr:uid="{00000000-0005-0000-0000-0000790D0000}"/>
    <cellStyle name="เครื่องหมายจุลภาค 8 5 2 2 3" xfId="1012" xr:uid="{00000000-0005-0000-0000-00007A0D0000}"/>
    <cellStyle name="เครื่องหมายจุลภาค 8 5 2 2 3 2" xfId="1195" xr:uid="{00000000-0005-0000-0000-00007B0D0000}"/>
    <cellStyle name="เครื่องหมายจุลภาค 8 5 2 2 3 2 2" xfId="3418" xr:uid="{00000000-0005-0000-0000-00007C0D0000}"/>
    <cellStyle name="เครื่องหมายจุลภาค 8 5 2 2 3 2 2 2" xfId="3577" xr:uid="{00000000-0005-0000-0000-00007D0D0000}"/>
    <cellStyle name="เครื่องหมายจุลภาค 8 5 2 2 3 3" xfId="2479" xr:uid="{00000000-0005-0000-0000-00007E0D0000}"/>
    <cellStyle name="เครื่องหมายจุลภาค 8 5 2 2 4" xfId="1542" xr:uid="{00000000-0005-0000-0000-00007F0D0000}"/>
    <cellStyle name="เครื่องหมายจุลภาค 8 5 2 2 5" xfId="1873" xr:uid="{00000000-0005-0000-0000-0000800D0000}"/>
    <cellStyle name="เครื่องหมายจุลภาค 8 5 2 2 6" xfId="2313" xr:uid="{00000000-0005-0000-0000-0000810D0000}"/>
    <cellStyle name="เครื่องหมายจุลภาค 8 5 2 2 6 2" xfId="2961" xr:uid="{00000000-0005-0000-0000-0000820D0000}"/>
    <cellStyle name="เครื่องหมายจุลภาค 8 5 2 3" xfId="550" xr:uid="{00000000-0005-0000-0000-0000830D0000}"/>
    <cellStyle name="เครื่องหมายจุลภาค 8 5 2 3 2" xfId="1173" xr:uid="{00000000-0005-0000-0000-0000840D0000}"/>
    <cellStyle name="เครื่องหมายจุลภาค 8 5 2 3 2 2" xfId="1277" xr:uid="{00000000-0005-0000-0000-0000850D0000}"/>
    <cellStyle name="เครื่องหมายจุลภาค 8 5 2 3 2 2 2" xfId="3555" xr:uid="{00000000-0005-0000-0000-0000860D0000}"/>
    <cellStyle name="เครื่องหมายจุลภาค 8 5 2 3 2 2 2 2" xfId="3654" xr:uid="{00000000-0005-0000-0000-0000870D0000}"/>
    <cellStyle name="เครื่องหมายจุลภาค 8 5 2 3 2 3" xfId="2556" xr:uid="{00000000-0005-0000-0000-0000880D0000}"/>
    <cellStyle name="เครื่องหมายจุลภาค 8 5 2 3 3" xfId="1623" xr:uid="{00000000-0005-0000-0000-0000890D0000}"/>
    <cellStyle name="เครื่องหมายจุลภาค 8 5 2 3 4" xfId="1950" xr:uid="{00000000-0005-0000-0000-00008A0D0000}"/>
    <cellStyle name="เครื่องหมายจุลภาค 8 5 2 3 5" xfId="2457" xr:uid="{00000000-0005-0000-0000-00008B0D0000}"/>
    <cellStyle name="เครื่องหมายจุลภาค 8 5 2 3 5 2" xfId="3050" xr:uid="{00000000-0005-0000-0000-00008C0D0000}"/>
    <cellStyle name="เครื่องหมายจุลภาค 8 5 2 4" xfId="827" xr:uid="{00000000-0005-0000-0000-00008D0D0000}"/>
    <cellStyle name="เครื่องหมายจุลภาค 8 5 2 4 2" xfId="1520" xr:uid="{00000000-0005-0000-0000-00008E0D0000}"/>
    <cellStyle name="เครื่องหมายจุลภาค 8 5 2 4 2 2" xfId="3280" xr:uid="{00000000-0005-0000-0000-00008F0D0000}"/>
    <cellStyle name="เครื่องหมายจุลภาค 8 5 2 4 2 2 2" xfId="3827" xr:uid="{00000000-0005-0000-0000-0000900D0000}"/>
    <cellStyle name="เครื่องหมายจุลภาค 8 5 2 4 3" xfId="2742" xr:uid="{00000000-0005-0000-0000-0000910D0000}"/>
    <cellStyle name="เครื่องหมายจุลภาค 8 5 2 5" xfId="1851" xr:uid="{00000000-0005-0000-0000-0000920D0000}"/>
    <cellStyle name="เครื่องหมายจุลภาค 8 5 2 6" xfId="2164" xr:uid="{00000000-0005-0000-0000-0000930D0000}"/>
    <cellStyle name="เครื่องหมายจุลภาค 8 5 2 6 2" xfId="2939" xr:uid="{00000000-0005-0000-0000-0000940D0000}"/>
    <cellStyle name="เครื่องหมายจุลภาค 8 5 3" xfId="174" xr:uid="{00000000-0005-0000-0000-0000950D0000}"/>
    <cellStyle name="เครื่องหมายจุลภาค 8 5 3 2" xfId="631" xr:uid="{00000000-0005-0000-0000-0000960D0000}"/>
    <cellStyle name="เครื่องหมายจุลภาค 8 5 3 2 2" xfId="790" xr:uid="{00000000-0005-0000-0000-0000970D0000}"/>
    <cellStyle name="เครื่องหมายจุลภาค 8 5 3 2 2 2" xfId="1316" xr:uid="{00000000-0005-0000-0000-0000980D0000}"/>
    <cellStyle name="เครื่องหมายจุลภาค 8 5 3 2 2 2 2" xfId="3248" xr:uid="{00000000-0005-0000-0000-0000990D0000}"/>
    <cellStyle name="เครื่องหมายจุลภาค 8 5 3 2 2 2 2 2" xfId="3693" xr:uid="{00000000-0005-0000-0000-00009A0D0000}"/>
    <cellStyle name="เครื่องหมายจุลภาค 8 5 3 2 2 3" xfId="2595" xr:uid="{00000000-0005-0000-0000-00009B0D0000}"/>
    <cellStyle name="เครื่องหมายจุลภาค 8 5 3 2 3" xfId="1662" xr:uid="{00000000-0005-0000-0000-00009C0D0000}"/>
    <cellStyle name="เครื่องหมายจุลภาค 8 5 3 2 4" xfId="1989" xr:uid="{00000000-0005-0000-0000-00009D0D0000}"/>
    <cellStyle name="เครื่องหมายจุลภาค 8 5 3 2 5" xfId="2132" xr:uid="{00000000-0005-0000-0000-00009E0D0000}"/>
    <cellStyle name="เครื่องหมายจุลภาค 8 5 3 2 5 2" xfId="3103" xr:uid="{00000000-0005-0000-0000-00009F0D0000}"/>
    <cellStyle name="เครื่องหมายจุลภาค 8 5 3 3" xfId="904" xr:uid="{00000000-0005-0000-0000-0000A00D0000}"/>
    <cellStyle name="เครื่องหมายจุลภาค 8 5 3 3 2" xfId="892" xr:uid="{00000000-0005-0000-0000-0000A10D0000}"/>
    <cellStyle name="เครื่องหมายจุลภาค 8 5 3 3 2 2" xfId="3327" xr:uid="{00000000-0005-0000-0000-0000A20D0000}"/>
    <cellStyle name="เครื่องหมายจุลภาค 8 5 3 3 2 2 2" xfId="3315" xr:uid="{00000000-0005-0000-0000-0000A30D0000}"/>
    <cellStyle name="เครื่องหมายจุลภาค 8 5 3 3 3" xfId="2202" xr:uid="{00000000-0005-0000-0000-0000A40D0000}"/>
    <cellStyle name="เครื่องหมายจุลภาค 8 5 3 4" xfId="1438" xr:uid="{00000000-0005-0000-0000-0000A50D0000}"/>
    <cellStyle name="เครื่องหมายจุลภาค 8 5 3 5" xfId="2214" xr:uid="{00000000-0005-0000-0000-0000A60D0000}"/>
    <cellStyle name="เครื่องหมายจุลภาค 8 5 3 5 2" xfId="2117" xr:uid="{00000000-0005-0000-0000-0000A70D0000}"/>
    <cellStyle name="เครื่องหมายจุลภาค 8 5 4" xfId="568" xr:uid="{00000000-0005-0000-0000-0000A80D0000}"/>
    <cellStyle name="เครื่องหมายจุลภาค 8 5 4 2" xfId="921" xr:uid="{00000000-0005-0000-0000-0000A90D0000}"/>
    <cellStyle name="เครื่องหมายจุลภาค 8 5 4 2 2" xfId="3063" xr:uid="{00000000-0005-0000-0000-0000AA0D0000}"/>
    <cellStyle name="เครื่องหมายจุลภาค 8 5 4 2 2 2" xfId="3344" xr:uid="{00000000-0005-0000-0000-0000AB0D0000}"/>
    <cellStyle name="เครื่องหมายจุลภาค 8 5 4 3" xfId="2232" xr:uid="{00000000-0005-0000-0000-0000AC0D0000}"/>
    <cellStyle name="เครื่องหมายจุลภาค 8 5 5" xfId="1075" xr:uid="{00000000-0005-0000-0000-0000AD0D0000}"/>
    <cellStyle name="เครื่องหมายจุลภาค 8 5 6" xfId="1583" xr:uid="{00000000-0005-0000-0000-0000AE0D0000}"/>
    <cellStyle name="เครื่องหมายจุลภาค 8 5 7" xfId="841" xr:uid="{00000000-0005-0000-0000-0000AF0D0000}"/>
    <cellStyle name="เครื่องหมายจุลภาค 8 5 7 2" xfId="2846" xr:uid="{00000000-0005-0000-0000-0000B00D0000}"/>
    <cellStyle name="เครื่องหมายจุลภาค 8 6" xfId="295" xr:uid="{00000000-0005-0000-0000-0000B10D0000}"/>
    <cellStyle name="เครื่องหมายจุลภาค 8 6 2" xfId="3955" xr:uid="{00000000-0005-0000-0000-0000B20D0000}"/>
    <cellStyle name="เครื่องหมายจุลภาค 8 7" xfId="334" xr:uid="{00000000-0005-0000-0000-0000B30D0000}"/>
    <cellStyle name="เครื่องหมายจุลภาค 8 7 2" xfId="533" xr:uid="{00000000-0005-0000-0000-0000B40D0000}"/>
    <cellStyle name="เครื่องหมายจุลภาค 8 7 2 2" xfId="684" xr:uid="{00000000-0005-0000-0000-0000B50D0000}"/>
    <cellStyle name="เครื่องหมายจุลภาค 8 7 2 2 2" xfId="1262" xr:uid="{00000000-0005-0000-0000-0000B60D0000}"/>
    <cellStyle name="เครื่องหมายจุลภาค 8 7 2 2 2 2" xfId="1357" xr:uid="{00000000-0005-0000-0000-0000B70D0000}"/>
    <cellStyle name="เครื่องหมายจุลภาค 8 7 2 2 2 2 2" xfId="3639" xr:uid="{00000000-0005-0000-0000-0000B80D0000}"/>
    <cellStyle name="เครื่องหมายจุลภาค 8 7 2 2 2 2 2 2" xfId="3734" xr:uid="{00000000-0005-0000-0000-0000B90D0000}"/>
    <cellStyle name="เครื่องหมายจุลภาค 8 7 2 2 2 3" xfId="2636" xr:uid="{00000000-0005-0000-0000-0000BA0D0000}"/>
    <cellStyle name="เครื่องหมายจุลภาค 8 7 2 2 3" xfId="1703" xr:uid="{00000000-0005-0000-0000-0000BB0D0000}"/>
    <cellStyle name="เครื่องหมายจุลภาค 8 7 2 2 4" xfId="2030" xr:uid="{00000000-0005-0000-0000-0000BC0D0000}"/>
    <cellStyle name="เครื่องหมายจุลภาค 8 7 2 2 5" xfId="2541" xr:uid="{00000000-0005-0000-0000-0000BD0D0000}"/>
    <cellStyle name="เครื่องหมายจุลภาค 8 7 2 2 5 2" xfId="3148" xr:uid="{00000000-0005-0000-0000-0000BE0D0000}"/>
    <cellStyle name="เครื่องหมายจุลภาค 8 7 2 3" xfId="987" xr:uid="{00000000-0005-0000-0000-0000BF0D0000}"/>
    <cellStyle name="เครื่องหมายจุลภาค 8 7 2 3 2" xfId="1608" xr:uid="{00000000-0005-0000-0000-0000C00D0000}"/>
    <cellStyle name="เครื่องหมายจุลภาค 8 7 2 3 2 2" xfId="3394" xr:uid="{00000000-0005-0000-0000-0000C10D0000}"/>
    <cellStyle name="เครื่องหมายจุลภาค 8 7 2 3 2 2 2" xfId="3869" xr:uid="{00000000-0005-0000-0000-0000C20D0000}"/>
    <cellStyle name="เครื่องหมายจุลภาค 8 7 2 3 3" xfId="2786" xr:uid="{00000000-0005-0000-0000-0000C30D0000}"/>
    <cellStyle name="เครื่องหมายจุลภาค 8 7 2 4" xfId="1935" xr:uid="{00000000-0005-0000-0000-0000C40D0000}"/>
    <cellStyle name="เครื่องหมายจุลภาค 8 7 2 5" xfId="2289" xr:uid="{00000000-0005-0000-0000-0000C50D0000}"/>
    <cellStyle name="เครื่องหมายจุลภาค 8 7 2 5 2" xfId="3034" xr:uid="{00000000-0005-0000-0000-0000C60D0000}"/>
    <cellStyle name="เครื่องหมายจุลภาค 8 7 3" xfId="806" xr:uid="{00000000-0005-0000-0000-0000C70D0000}"/>
    <cellStyle name="เครื่องหมายจุลภาค 8 7 3 2" xfId="1130" xr:uid="{00000000-0005-0000-0000-0000C80D0000}"/>
    <cellStyle name="เครื่องหมายจุลภาค 8 7 3 2 2" xfId="3261" xr:uid="{00000000-0005-0000-0000-0000C90D0000}"/>
    <cellStyle name="เครื่องหมายจุลภาค 8 7 3 2 2 2" xfId="3516" xr:uid="{00000000-0005-0000-0000-0000CA0D0000}"/>
    <cellStyle name="เครื่องหมายจุลภาค 8 7 3 3" xfId="2418" xr:uid="{00000000-0005-0000-0000-0000CB0D0000}"/>
    <cellStyle name="เครื่องหมายจุลภาค 8 7 4" xfId="1479" xr:uid="{00000000-0005-0000-0000-0000CC0D0000}"/>
    <cellStyle name="เครื่องหมายจุลภาค 8 7 5" xfId="1813" xr:uid="{00000000-0005-0000-0000-0000CD0D0000}"/>
    <cellStyle name="เครื่องหมายจุลภาค 8 7 6" xfId="2145" xr:uid="{00000000-0005-0000-0000-0000CE0D0000}"/>
    <cellStyle name="เครื่องหมายจุลภาค 8 7 6 2" xfId="2890" xr:uid="{00000000-0005-0000-0000-0000CF0D0000}"/>
    <cellStyle name="เครื่องหมายจุลภาค 8 7 7" xfId="3953" xr:uid="{00000000-0005-0000-0000-0000D00D0000}"/>
    <cellStyle name="เครื่องหมายจุลภาค 8 8" xfId="511" xr:uid="{00000000-0005-0000-0000-0000D10D0000}"/>
    <cellStyle name="เครื่องหมายจุลภาค 8 8 2" xfId="818" xr:uid="{00000000-0005-0000-0000-0000D20D0000}"/>
    <cellStyle name="เครื่องหมายจุลภาค 8 8 2 2" xfId="1240" xr:uid="{00000000-0005-0000-0000-0000D30D0000}"/>
    <cellStyle name="เครื่องหมายจุลภาค 8 8 2 2 2" xfId="3271" xr:uid="{00000000-0005-0000-0000-0000D40D0000}"/>
    <cellStyle name="เครื่องหมายจุลภาค 8 8 2 2 2 2" xfId="3617" xr:uid="{00000000-0005-0000-0000-0000D50D0000}"/>
    <cellStyle name="เครื่องหมายจุลภาค 8 8 2 3" xfId="2519" xr:uid="{00000000-0005-0000-0000-0000D60D0000}"/>
    <cellStyle name="เครื่องหมายจุลภาค 8 8 3" xfId="1586" xr:uid="{00000000-0005-0000-0000-0000D70D0000}"/>
    <cellStyle name="เครื่องหมายจุลภาค 8 8 4" xfId="1913" xr:uid="{00000000-0005-0000-0000-0000D80D0000}"/>
    <cellStyle name="เครื่องหมายจุลภาค 8 8 5" xfId="2155" xr:uid="{00000000-0005-0000-0000-0000D90D0000}"/>
    <cellStyle name="เครื่องหมายจุลภาค 8 8 5 2" xfId="3012" xr:uid="{00000000-0005-0000-0000-0000DA0D0000}"/>
    <cellStyle name="เครื่องหมายจุลภาค 8 9" xfId="352" xr:uid="{00000000-0005-0000-0000-0000DB0D0000}"/>
    <cellStyle name="เครื่องหมายจุลภาค 8 9 2" xfId="767" xr:uid="{00000000-0005-0000-0000-0000DC0D0000}"/>
    <cellStyle name="เครื่องหมายจุลภาค 8 9 2 2" xfId="2905" xr:uid="{00000000-0005-0000-0000-0000DD0D0000}"/>
    <cellStyle name="เครื่องหมายจุลภาค 8 9 2 2 2" xfId="3227" xr:uid="{00000000-0005-0000-0000-0000DE0D0000}"/>
    <cellStyle name="เครื่องหมายจุลภาค 8 9 3" xfId="2105" xr:uid="{00000000-0005-0000-0000-0000DF0D0000}"/>
    <cellStyle name="เครื่องหมายจุลภาค 9" xfId="25" xr:uid="{00000000-0005-0000-0000-0000E00D0000}"/>
    <cellStyle name="เครื่องหมายจุลภาค 9 2" xfId="26" xr:uid="{00000000-0005-0000-0000-0000E10D0000}"/>
    <cellStyle name="เครื่องหมายจุลภาค 9 2 2" xfId="126" xr:uid="{00000000-0005-0000-0000-0000E20D0000}"/>
    <cellStyle name="เครื่องหมายจุลภาค 9 2 2 10" xfId="510" xr:uid="{00000000-0005-0000-0000-0000E30D0000}"/>
    <cellStyle name="เครื่องหมายจุลภาค 9 2 2 10 2" xfId="2118" xr:uid="{00000000-0005-0000-0000-0000E40D0000}"/>
    <cellStyle name="เครื่องหมายจุลภาค 9 2 2 10 2 2" xfId="4537" xr:uid="{00000000-0005-0000-0000-0000E50D0000}"/>
    <cellStyle name="เครื่องหมายจุลภาค 9 2 2 11" xfId="4022" xr:uid="{00000000-0005-0000-0000-0000E60D0000}"/>
    <cellStyle name="เครื่องหมายจุลภาค 9 2 2 2" xfId="127" xr:uid="{00000000-0005-0000-0000-0000E70D0000}"/>
    <cellStyle name="เครื่องหมายจุลภาค 9 2 2 2 2" xfId="276" xr:uid="{00000000-0005-0000-0000-0000E80D0000}"/>
    <cellStyle name="เครื่องหมายจุลภาค 9 2 2 2 2 2" xfId="277" xr:uid="{00000000-0005-0000-0000-0000E90D0000}"/>
    <cellStyle name="เครื่องหมายจุลภาค 9 2 2 2 2 2 2" xfId="488" xr:uid="{00000000-0005-0000-0000-0000EA0D0000}"/>
    <cellStyle name="เครื่องหมายจุลภาค 9 2 2 2 2 2 2 2" xfId="489" xr:uid="{00000000-0005-0000-0000-0000EB0D0000}"/>
    <cellStyle name="เครื่องหมายจุลภาค 9 2 2 2 2 2 2 2 2" xfId="748" xr:uid="{00000000-0005-0000-0000-0000EC0D0000}"/>
    <cellStyle name="เครื่องหมายจุลภาค 9 2 2 2 2 2 2 2 2 2" xfId="749" xr:uid="{00000000-0005-0000-0000-0000ED0D0000}"/>
    <cellStyle name="เครื่องหมายจุลภาค 9 2 2 2 2 2 2 2 2 2 2" xfId="1421" xr:uid="{00000000-0005-0000-0000-0000EE0D0000}"/>
    <cellStyle name="เครื่องหมายจุลภาค 9 2 2 2 2 2 2 2 2 2 2 2" xfId="1422" xr:uid="{00000000-0005-0000-0000-0000EF0D0000}"/>
    <cellStyle name="เครื่องหมายจุลภาค 9 2 2 2 2 2 2 2 2 2 2 2 2" xfId="3798" xr:uid="{00000000-0005-0000-0000-0000F00D0000}"/>
    <cellStyle name="เครื่องหมายจุลภาค 9 2 2 2 2 2 2 2 2 2 2 2 2 2" xfId="3799" xr:uid="{00000000-0005-0000-0000-0000F10D0000}"/>
    <cellStyle name="เครื่องหมายจุลภาค 9 2 2 2 2 2 2 2 2 2 2 2 2 2 2" xfId="4876" xr:uid="{00000000-0005-0000-0000-0000F20D0000}"/>
    <cellStyle name="เครื่องหมายจุลภาค 9 2 2 2 2 2 2 2 2 2 2 2 2 3" xfId="4875" xr:uid="{00000000-0005-0000-0000-0000F30D0000}"/>
    <cellStyle name="เครื่องหมายจุลภาค 9 2 2 2 2 2 2 2 2 2 2 2 3" xfId="4393" xr:uid="{00000000-0005-0000-0000-0000F40D0000}"/>
    <cellStyle name="เครื่องหมายจุลภาค 9 2 2 2 2 2 2 2 2 2 2 3" xfId="2701" xr:uid="{00000000-0005-0000-0000-0000F50D0000}"/>
    <cellStyle name="เครื่องหมายจุลภาค 9 2 2 2 2 2 2 2 2 2 2 3 2" xfId="4651" xr:uid="{00000000-0005-0000-0000-0000F60D0000}"/>
    <cellStyle name="เครื่องหมายจุลภาค 9 2 2 2 2 2 2 2 2 2 2 4" xfId="4392" xr:uid="{00000000-0005-0000-0000-0000F70D0000}"/>
    <cellStyle name="เครื่องหมายจุลภาค 9 2 2 2 2 2 2 2 2 2 3" xfId="1768" xr:uid="{00000000-0005-0000-0000-0000F80D0000}"/>
    <cellStyle name="เครื่องหมายจุลภาค 9 2 2 2 2 2 2 2 2 2 3 2" xfId="4464" xr:uid="{00000000-0005-0000-0000-0000F90D0000}"/>
    <cellStyle name="เครื่องหมายจุลภาค 9 2 2 2 2 2 2 2 2 2 4" xfId="2095" xr:uid="{00000000-0005-0000-0000-0000FA0D0000}"/>
    <cellStyle name="เครื่องหมายจุลภาค 9 2 2 2 2 2 2 2 2 2 4 2" xfId="4531" xr:uid="{00000000-0005-0000-0000-0000FB0D0000}"/>
    <cellStyle name="เครื่องหมายจุลภาค 9 2 2 2 2 2 2 2 2 2 5" xfId="2700" xr:uid="{00000000-0005-0000-0000-0000FC0D0000}"/>
    <cellStyle name="เครื่องหมายจุลภาค 9 2 2 2 2 2 2 2 2 2 5 2" xfId="3213" xr:uid="{00000000-0005-0000-0000-0000FD0D0000}"/>
    <cellStyle name="เครื่องหมายจุลภาค 9 2 2 2 2 2 2 2 2 2 5 2 2" xfId="4758" xr:uid="{00000000-0005-0000-0000-0000FE0D0000}"/>
    <cellStyle name="เครื่องหมายจุลภาค 9 2 2 2 2 2 2 2 2 2 5 3" xfId="4650" xr:uid="{00000000-0005-0000-0000-0000FF0D0000}"/>
    <cellStyle name="เครื่องหมายจุลภาค 9 2 2 2 2 2 2 2 2 2 6" xfId="4253" xr:uid="{00000000-0005-0000-0000-0000000E0000}"/>
    <cellStyle name="เครื่องหมายจุลภาค 9 2 2 2 2 2 2 2 2 3" xfId="1053" xr:uid="{00000000-0005-0000-0000-0000010E0000}"/>
    <cellStyle name="เครื่องหมายจุลภาค 9 2 2 2 2 2 2 2 2 3 2" xfId="1767" xr:uid="{00000000-0005-0000-0000-0000020E0000}"/>
    <cellStyle name="เครื่องหมายจุลภาค 9 2 2 2 2 2 2 2 2 3 2 2" xfId="3459" xr:uid="{00000000-0005-0000-0000-0000030E0000}"/>
    <cellStyle name="เครื่องหมายจุลภาค 9 2 2 2 2 2 2 2 2 3 2 2 2" xfId="3921" xr:uid="{00000000-0005-0000-0000-0000040E0000}"/>
    <cellStyle name="เครื่องหมายจุลภาค 9 2 2 2 2 2 2 2 2 3 2 2 2 2" xfId="4905" xr:uid="{00000000-0005-0000-0000-0000050E0000}"/>
    <cellStyle name="เครื่องหมายจุลภาค 9 2 2 2 2 2 2 2 2 3 2 2 3" xfId="4807" xr:uid="{00000000-0005-0000-0000-0000060E0000}"/>
    <cellStyle name="เครื่องหมายจุลภาค 9 2 2 2 2 2 2 2 2 3 2 3" xfId="4463" xr:uid="{00000000-0005-0000-0000-0000070E0000}"/>
    <cellStyle name="เครื่องหมายจุลภาค 9 2 2 2 2 2 2 2 2 3 3" xfId="2838" xr:uid="{00000000-0005-0000-0000-0000080E0000}"/>
    <cellStyle name="เครื่องหมายจุลภาค 9 2 2 2 2 2 2 2 2 3 3 2" xfId="4683" xr:uid="{00000000-0005-0000-0000-0000090E0000}"/>
    <cellStyle name="เครื่องหมายจุลภาค 9 2 2 2 2 2 2 2 2 3 4" xfId="4318" xr:uid="{00000000-0005-0000-0000-00000A0E0000}"/>
    <cellStyle name="เครื่องหมายจุลภาค 9 2 2 2 2 2 2 2 2 4" xfId="2094" xr:uid="{00000000-0005-0000-0000-00000B0E0000}"/>
    <cellStyle name="เครื่องหมายจุลภาค 9 2 2 2 2 2 2 2 2 4 2" xfId="4530" xr:uid="{00000000-0005-0000-0000-00000C0E0000}"/>
    <cellStyle name="เครื่องหมายจุลภาค 9 2 2 2 2 2 2 2 2 5" xfId="2354" xr:uid="{00000000-0005-0000-0000-00000D0E0000}"/>
    <cellStyle name="เครื่องหมายจุลภาค 9 2 2 2 2 2 2 2 2 5 2" xfId="3212" xr:uid="{00000000-0005-0000-0000-00000E0E0000}"/>
    <cellStyle name="เครื่องหมายจุลภาค 9 2 2 2 2 2 2 2 2 5 2 2" xfId="4757" xr:uid="{00000000-0005-0000-0000-00000F0E0000}"/>
    <cellStyle name="เครื่องหมายจุลภาค 9 2 2 2 2 2 2 2 2 5 3" xfId="4581" xr:uid="{00000000-0005-0000-0000-0000100E0000}"/>
    <cellStyle name="เครื่องหมายจุลภาค 9 2 2 2 2 2 2 2 2 6" xfId="4252" xr:uid="{00000000-0005-0000-0000-0000110E0000}"/>
    <cellStyle name="เครื่องหมายจุลภาค 9 2 2 2 2 2 2 2 3" xfId="1052" xr:uid="{00000000-0005-0000-0000-0000120E0000}"/>
    <cellStyle name="เครื่องหมายจุลภาค 9 2 2 2 2 2 2 2 3 2" xfId="1225" xr:uid="{00000000-0005-0000-0000-0000130E0000}"/>
    <cellStyle name="เครื่องหมายจุลภาค 9 2 2 2 2 2 2 2 3 2 2" xfId="3458" xr:uid="{00000000-0005-0000-0000-0000140E0000}"/>
    <cellStyle name="เครื่องหมายจุลภาค 9 2 2 2 2 2 2 2 3 2 2 2" xfId="3607" xr:uid="{00000000-0005-0000-0000-0000150E0000}"/>
    <cellStyle name="เครื่องหมายจุลภาค 9 2 2 2 2 2 2 2 3 2 2 2 2" xfId="4837" xr:uid="{00000000-0005-0000-0000-0000160E0000}"/>
    <cellStyle name="เครื่องหมายจุลภาค 9 2 2 2 2 2 2 2 3 2 2 3" xfId="4806" xr:uid="{00000000-0005-0000-0000-0000170E0000}"/>
    <cellStyle name="เครื่องหมายจุลภาค 9 2 2 2 2 2 2 2 3 2 3" xfId="4352" xr:uid="{00000000-0005-0000-0000-0000180E0000}"/>
    <cellStyle name="เครื่องหมายจุลภาค 9 2 2 2 2 2 2 2 3 3" xfId="2509" xr:uid="{00000000-0005-0000-0000-0000190E0000}"/>
    <cellStyle name="เครื่องหมายจุลภาค 9 2 2 2 2 2 2 2 3 3 2" xfId="4612" xr:uid="{00000000-0005-0000-0000-00001A0E0000}"/>
    <cellStyle name="เครื่องหมายจุลภาค 9 2 2 2 2 2 2 2 3 4" xfId="4317" xr:uid="{00000000-0005-0000-0000-00001B0E0000}"/>
    <cellStyle name="เครื่องหมายจุลภาค 9 2 2 2 2 2 2 2 4" xfId="1574" xr:uid="{00000000-0005-0000-0000-00001C0E0000}"/>
    <cellStyle name="เครื่องหมายจุลภาค 9 2 2 2 2 2 2 2 4 2" xfId="4425" xr:uid="{00000000-0005-0000-0000-00001D0E0000}"/>
    <cellStyle name="เครื่องหมายจุลภาค 9 2 2 2 2 2 2 2 5" xfId="1903" xr:uid="{00000000-0005-0000-0000-00001E0E0000}"/>
    <cellStyle name="เครื่องหมายจุลภาค 9 2 2 2 2 2 2 2 5 2" xfId="4492" xr:uid="{00000000-0005-0000-0000-00001F0E0000}"/>
    <cellStyle name="เครื่องหมายจุลภาค 9 2 2 2 2 2 2 2 6" xfId="2353" xr:uid="{00000000-0005-0000-0000-0000200E0000}"/>
    <cellStyle name="เครื่องหมายจุลภาค 9 2 2 2 2 2 2 2 6 2" xfId="3000" xr:uid="{00000000-0005-0000-0000-0000210E0000}"/>
    <cellStyle name="เครื่องหมายจุลภาค 9 2 2 2 2 2 2 2 6 2 2" xfId="4715" xr:uid="{00000000-0005-0000-0000-0000220E0000}"/>
    <cellStyle name="เครื่องหมายจุลภาค 9 2 2 2 2 2 2 2 6 3" xfId="4580" xr:uid="{00000000-0005-0000-0000-0000230E0000}"/>
    <cellStyle name="เครื่องหมายจุลภาค 9 2 2 2 2 2 2 2 7" xfId="4183" xr:uid="{00000000-0005-0000-0000-0000240E0000}"/>
    <cellStyle name="เครื่องหมายจุลภาค 9 2 2 2 2 2 2 3" xfId="600" xr:uid="{00000000-0005-0000-0000-0000250E0000}"/>
    <cellStyle name="เครื่องหมายจุลภาค 9 2 2 2 2 2 2 3 2" xfId="1224" xr:uid="{00000000-0005-0000-0000-0000260E0000}"/>
    <cellStyle name="เครื่องหมายจุลภาค 9 2 2 2 2 2 2 3 2 2" xfId="1297" xr:uid="{00000000-0005-0000-0000-0000270E0000}"/>
    <cellStyle name="เครื่องหมายจุลภาค 9 2 2 2 2 2 2 3 2 2 2" xfId="3606" xr:uid="{00000000-0005-0000-0000-0000280E0000}"/>
    <cellStyle name="เครื่องหมายจุลภาค 9 2 2 2 2 2 2 3 2 2 2 2" xfId="3674" xr:uid="{00000000-0005-0000-0000-0000290E0000}"/>
    <cellStyle name="เครื่องหมายจุลภาค 9 2 2 2 2 2 2 3 2 2 2 2 2" xfId="4853" xr:uid="{00000000-0005-0000-0000-00002A0E0000}"/>
    <cellStyle name="เครื่องหมายจุลภาค 9 2 2 2 2 2 2 3 2 2 2 3" xfId="4836" xr:uid="{00000000-0005-0000-0000-00002B0E0000}"/>
    <cellStyle name="เครื่องหมายจุลภาค 9 2 2 2 2 2 2 3 2 2 3" xfId="4370" xr:uid="{00000000-0005-0000-0000-00002C0E0000}"/>
    <cellStyle name="เครื่องหมายจุลภาค 9 2 2 2 2 2 2 3 2 3" xfId="2576" xr:uid="{00000000-0005-0000-0000-00002D0E0000}"/>
    <cellStyle name="เครื่องหมายจุลภาค 9 2 2 2 2 2 2 3 2 3 2" xfId="4628" xr:uid="{00000000-0005-0000-0000-00002E0E0000}"/>
    <cellStyle name="เครื่องหมายจุลภาค 9 2 2 2 2 2 2 3 2 4" xfId="4351" xr:uid="{00000000-0005-0000-0000-00002F0E0000}"/>
    <cellStyle name="เครื่องหมายจุลภาค 9 2 2 2 2 2 2 3 3" xfId="1643" xr:uid="{00000000-0005-0000-0000-0000300E0000}"/>
    <cellStyle name="เครื่องหมายจุลภาค 9 2 2 2 2 2 2 3 3 2" xfId="4441" xr:uid="{00000000-0005-0000-0000-0000310E0000}"/>
    <cellStyle name="เครื่องหมายจุลภาค 9 2 2 2 2 2 2 3 4" xfId="1970" xr:uid="{00000000-0005-0000-0000-0000320E0000}"/>
    <cellStyle name="เครื่องหมายจุลภาค 9 2 2 2 2 2 2 3 4 2" xfId="4508" xr:uid="{00000000-0005-0000-0000-0000330E0000}"/>
    <cellStyle name="เครื่องหมายจุลภาค 9 2 2 2 2 2 2 3 5" xfId="2508" xr:uid="{00000000-0005-0000-0000-0000340E0000}"/>
    <cellStyle name="เครื่องหมายจุลภาค 9 2 2 2 2 2 2 3 5 2" xfId="3079" xr:uid="{00000000-0005-0000-0000-0000350E0000}"/>
    <cellStyle name="เครื่องหมายจุลภาค 9 2 2 2 2 2 2 3 5 2 2" xfId="4733" xr:uid="{00000000-0005-0000-0000-0000360E0000}"/>
    <cellStyle name="เครื่องหมายจุลภาค 9 2 2 2 2 2 2 3 5 3" xfId="4611" xr:uid="{00000000-0005-0000-0000-0000370E0000}"/>
    <cellStyle name="เครื่องหมายจุลภาค 9 2 2 2 2 2 2 3 6" xfId="4222" xr:uid="{00000000-0005-0000-0000-0000380E0000}"/>
    <cellStyle name="เครื่องหมายจุลภาค 9 2 2 2 2 2 2 4" xfId="866" xr:uid="{00000000-0005-0000-0000-0000390E0000}"/>
    <cellStyle name="เครื่องหมายจุลภาค 9 2 2 2 2 2 2 4 2" xfId="1573" xr:uid="{00000000-0005-0000-0000-00003A0E0000}"/>
    <cellStyle name="เครื่องหมายจุลภาค 9 2 2 2 2 2 2 4 2 2" xfId="3300" xr:uid="{00000000-0005-0000-0000-00003B0E0000}"/>
    <cellStyle name="เครื่องหมายจุลภาค 9 2 2 2 2 2 2 4 2 2 2" xfId="3848" xr:uid="{00000000-0005-0000-0000-00003C0E0000}"/>
    <cellStyle name="เครื่องหมายจุลภาค 9 2 2 2 2 2 2 4 2 2 2 2" xfId="4886" xr:uid="{00000000-0005-0000-0000-00003D0E0000}"/>
    <cellStyle name="เครื่องหมายจุลภาค 9 2 2 2 2 2 2 4 2 2 3" xfId="4777" xr:uid="{00000000-0005-0000-0000-00003E0E0000}"/>
    <cellStyle name="เครื่องหมายจุลภาค 9 2 2 2 2 2 2 4 2 3" xfId="4424" xr:uid="{00000000-0005-0000-0000-00003F0E0000}"/>
    <cellStyle name="เครื่องหมายจุลภาค 9 2 2 2 2 2 2 4 3" xfId="2763" xr:uid="{00000000-0005-0000-0000-0000400E0000}"/>
    <cellStyle name="เครื่องหมายจุลภาค 9 2 2 2 2 2 2 4 3 2" xfId="4664" xr:uid="{00000000-0005-0000-0000-0000410E0000}"/>
    <cellStyle name="เครื่องหมายจุลภาค 9 2 2 2 2 2 2 4 4" xfId="4281" xr:uid="{00000000-0005-0000-0000-0000420E0000}"/>
    <cellStyle name="เครื่องหมายจุลภาค 9 2 2 2 2 2 2 5" xfId="1902" xr:uid="{00000000-0005-0000-0000-0000430E0000}"/>
    <cellStyle name="เครื่องหมายจุลภาค 9 2 2 2 2 2 2 5 2" xfId="4491" xr:uid="{00000000-0005-0000-0000-0000440E0000}"/>
    <cellStyle name="เครื่องหมายจุลภาค 9 2 2 2 2 2 2 6" xfId="2184" xr:uid="{00000000-0005-0000-0000-0000450E0000}"/>
    <cellStyle name="เครื่องหมายจุลภาค 9 2 2 2 2 2 2 6 2" xfId="2999" xr:uid="{00000000-0005-0000-0000-0000460E0000}"/>
    <cellStyle name="เครื่องหมายจุลภาค 9 2 2 2 2 2 2 6 2 2" xfId="4714" xr:uid="{00000000-0005-0000-0000-0000470E0000}"/>
    <cellStyle name="เครื่องหมายจุลภาค 9 2 2 2 2 2 2 6 3" xfId="4550" xr:uid="{00000000-0005-0000-0000-0000480E0000}"/>
    <cellStyle name="เครื่องหมายจุลภาค 9 2 2 2 2 2 2 7" xfId="4182" xr:uid="{00000000-0005-0000-0000-0000490E0000}"/>
    <cellStyle name="เครื่องหมายจุลภาค 9 2 2 2 2 2 3" xfId="599" xr:uid="{00000000-0005-0000-0000-00004A0E0000}"/>
    <cellStyle name="เครื่องหมายจุลภาค 9 2 2 2 2 2 3 2" xfId="663" xr:uid="{00000000-0005-0000-0000-00004B0E0000}"/>
    <cellStyle name="เครื่องหมายจุลภาค 9 2 2 2 2 2 3 2 2" xfId="1296" xr:uid="{00000000-0005-0000-0000-00004C0E0000}"/>
    <cellStyle name="เครื่องหมายจุลภาค 9 2 2 2 2 2 3 2 2 2" xfId="1339" xr:uid="{00000000-0005-0000-0000-00004D0E0000}"/>
    <cellStyle name="เครื่องหมายจุลภาค 9 2 2 2 2 2 3 2 2 2 2" xfId="3673" xr:uid="{00000000-0005-0000-0000-00004E0E0000}"/>
    <cellStyle name="เครื่องหมายจุลภาค 9 2 2 2 2 2 3 2 2 2 2 2" xfId="3716" xr:uid="{00000000-0005-0000-0000-00004F0E0000}"/>
    <cellStyle name="เครื่องหมายจุลภาค 9 2 2 2 2 2 3 2 2 2 2 2 2" xfId="4860" xr:uid="{00000000-0005-0000-0000-0000500E0000}"/>
    <cellStyle name="เครื่องหมายจุลภาค 9 2 2 2 2 2 3 2 2 2 2 3" xfId="4852" xr:uid="{00000000-0005-0000-0000-0000510E0000}"/>
    <cellStyle name="เครื่องหมายจุลภาค 9 2 2 2 2 2 3 2 2 2 3" xfId="4377" xr:uid="{00000000-0005-0000-0000-0000520E0000}"/>
    <cellStyle name="เครื่องหมายจุลภาค 9 2 2 2 2 2 3 2 2 3" xfId="2618" xr:uid="{00000000-0005-0000-0000-0000530E0000}"/>
    <cellStyle name="เครื่องหมายจุลภาค 9 2 2 2 2 2 3 2 2 3 2" xfId="4635" xr:uid="{00000000-0005-0000-0000-0000540E0000}"/>
    <cellStyle name="เครื่องหมายจุลภาค 9 2 2 2 2 2 3 2 2 4" xfId="4369" xr:uid="{00000000-0005-0000-0000-0000550E0000}"/>
    <cellStyle name="เครื่องหมายจุลภาค 9 2 2 2 2 2 3 2 3" xfId="1685" xr:uid="{00000000-0005-0000-0000-0000560E0000}"/>
    <cellStyle name="เครื่องหมายจุลภาค 9 2 2 2 2 2 3 2 3 2" xfId="4448" xr:uid="{00000000-0005-0000-0000-0000570E0000}"/>
    <cellStyle name="เครื่องหมายจุลภาค 9 2 2 2 2 2 3 2 4" xfId="2012" xr:uid="{00000000-0005-0000-0000-0000580E0000}"/>
    <cellStyle name="เครื่องหมายจุลภาค 9 2 2 2 2 2 3 2 4 2" xfId="4515" xr:uid="{00000000-0005-0000-0000-0000590E0000}"/>
    <cellStyle name="เครื่องหมายจุลภาค 9 2 2 2 2 2 3 2 5" xfId="2575" xr:uid="{00000000-0005-0000-0000-00005A0E0000}"/>
    <cellStyle name="เครื่องหมายจุลภาค 9 2 2 2 2 2 3 2 5 2" xfId="3129" xr:uid="{00000000-0005-0000-0000-00005B0E0000}"/>
    <cellStyle name="เครื่องหมายจุลภาค 9 2 2 2 2 2 3 2 5 2 2" xfId="4742" xr:uid="{00000000-0005-0000-0000-00005C0E0000}"/>
    <cellStyle name="เครื่องหมายจุลภาค 9 2 2 2 2 2 3 2 5 3" xfId="4627" xr:uid="{00000000-0005-0000-0000-00005D0E0000}"/>
    <cellStyle name="เครื่องหมายจุลภาค 9 2 2 2 2 2 3 2 6" xfId="4237" xr:uid="{00000000-0005-0000-0000-00005E0E0000}"/>
    <cellStyle name="เครื่องหมายจุลภาค 9 2 2 2 2 2 3 3" xfId="956" xr:uid="{00000000-0005-0000-0000-00005F0E0000}"/>
    <cellStyle name="เครื่องหมายจุลภาค 9 2 2 2 2 2 3 3 2" xfId="1642" xr:uid="{00000000-0005-0000-0000-0000600E0000}"/>
    <cellStyle name="เครื่องหมายจุลภาค 9 2 2 2 2 2 3 3 2 2" xfId="3373" xr:uid="{00000000-0005-0000-0000-0000610E0000}"/>
    <cellStyle name="เครื่องหมายจุลภาค 9 2 2 2 2 2 3 3 2 2 2" xfId="3883" xr:uid="{00000000-0005-0000-0000-0000620E0000}"/>
    <cellStyle name="เครื่องหมายจุลภาค 9 2 2 2 2 2 3 3 2 2 2 2" xfId="4897" xr:uid="{00000000-0005-0000-0000-0000630E0000}"/>
    <cellStyle name="เครื่องหมายจุลภาค 9 2 2 2 2 2 3 3 2 2 3" xfId="4790" xr:uid="{00000000-0005-0000-0000-0000640E0000}"/>
    <cellStyle name="เครื่องหมายจุลภาค 9 2 2 2 2 2 3 3 2 3" xfId="4440" xr:uid="{00000000-0005-0000-0000-0000650E0000}"/>
    <cellStyle name="เครื่องหมายจุลภาค 9 2 2 2 2 2 3 3 3" xfId="2800" xr:uid="{00000000-0005-0000-0000-0000660E0000}"/>
    <cellStyle name="เครื่องหมายจุลภาค 9 2 2 2 2 2 3 3 3 2" xfId="4675" xr:uid="{00000000-0005-0000-0000-0000670E0000}"/>
    <cellStyle name="เครื่องหมายจุลภาค 9 2 2 2 2 2 3 3 4" xfId="4298" xr:uid="{00000000-0005-0000-0000-0000680E0000}"/>
    <cellStyle name="เครื่องหมายจุลภาค 9 2 2 2 2 2 3 4" xfId="1969" xr:uid="{00000000-0005-0000-0000-0000690E0000}"/>
    <cellStyle name="เครื่องหมายจุลภาค 9 2 2 2 2 2 3 4 2" xfId="4507" xr:uid="{00000000-0005-0000-0000-00006A0E0000}"/>
    <cellStyle name="เครื่องหมายจุลภาค 9 2 2 2 2 2 3 5" xfId="2267" xr:uid="{00000000-0005-0000-0000-00006B0E0000}"/>
    <cellStyle name="เครื่องหมายจุลภาค 9 2 2 2 2 2 3 5 2" xfId="3078" xr:uid="{00000000-0005-0000-0000-00006C0E0000}"/>
    <cellStyle name="เครื่องหมายจุลภาค 9 2 2 2 2 2 3 5 2 2" xfId="4732" xr:uid="{00000000-0005-0000-0000-00006D0E0000}"/>
    <cellStyle name="เครื่องหมายจุลภาค 9 2 2 2 2 2 3 5 3" xfId="4564" xr:uid="{00000000-0005-0000-0000-00006E0E0000}"/>
    <cellStyle name="เครื่องหมายจุลภาค 9 2 2 2 2 2 3 6" xfId="4221" xr:uid="{00000000-0005-0000-0000-00006F0E0000}"/>
    <cellStyle name="เครื่องหมายจุลภาค 9 2 2 2 2 2 4" xfId="865" xr:uid="{00000000-0005-0000-0000-0000700E0000}"/>
    <cellStyle name="เครื่องหมายจุลภาค 9 2 2 2 2 2 4 2" xfId="1099" xr:uid="{00000000-0005-0000-0000-0000710E0000}"/>
    <cellStyle name="เครื่องหมายจุลภาค 9 2 2 2 2 2 4 2 2" xfId="3299" xr:uid="{00000000-0005-0000-0000-0000720E0000}"/>
    <cellStyle name="เครื่องหมายจุลภาค 9 2 2 2 2 2 4 2 2 2" xfId="3491" xr:uid="{00000000-0005-0000-0000-0000730E0000}"/>
    <cellStyle name="เครื่องหมายจุลภาค 9 2 2 2 2 2 4 2 2 2 2" xfId="4815" xr:uid="{00000000-0005-0000-0000-0000740E0000}"/>
    <cellStyle name="เครื่องหมายจุลภาค 9 2 2 2 2 2 4 2 2 3" xfId="4776" xr:uid="{00000000-0005-0000-0000-0000750E0000}"/>
    <cellStyle name="เครื่องหมายจุลภาค 9 2 2 2 2 2 4 2 3" xfId="4328" xr:uid="{00000000-0005-0000-0000-0000760E0000}"/>
    <cellStyle name="เครื่องหมายจุลภาค 9 2 2 2 2 2 4 3" xfId="2391" xr:uid="{00000000-0005-0000-0000-0000770E0000}"/>
    <cellStyle name="เครื่องหมายจุลภาค 9 2 2 2 2 2 4 3 2" xfId="4590" xr:uid="{00000000-0005-0000-0000-0000780E0000}"/>
    <cellStyle name="เครื่องหมายจุลภาค 9 2 2 2 2 2 4 4" xfId="4280" xr:uid="{00000000-0005-0000-0000-0000790E0000}"/>
    <cellStyle name="เครื่องหมายจุลภาค 9 2 2 2 2 2 5" xfId="1455" xr:uid="{00000000-0005-0000-0000-00007A0E0000}"/>
    <cellStyle name="เครื่องหมายจุลภาค 9 2 2 2 2 2 5 2" xfId="4401" xr:uid="{00000000-0005-0000-0000-00007B0E0000}"/>
    <cellStyle name="เครื่องหมายจุลภาค 9 2 2 2 2 2 6" xfId="1790" xr:uid="{00000000-0005-0000-0000-00007C0E0000}"/>
    <cellStyle name="เครื่องหมายจุลภาค 9 2 2 2 2 2 6 2" xfId="4470" xr:uid="{00000000-0005-0000-0000-00007D0E0000}"/>
    <cellStyle name="เครื่องหมายจุลภาค 9 2 2 2 2 2 7" xfId="2183" xr:uid="{00000000-0005-0000-0000-00007E0E0000}"/>
    <cellStyle name="เครื่องหมายจุลภาค 9 2 2 2 2 2 7 2" xfId="2862" xr:uid="{00000000-0005-0000-0000-00007F0E0000}"/>
    <cellStyle name="เครื่องหมายจุลภาค 9 2 2 2 2 2 7 2 2" xfId="4690" xr:uid="{00000000-0005-0000-0000-0000800E0000}"/>
    <cellStyle name="เครื่องหมายจุลภาค 9 2 2 2 2 2 7 3" xfId="4549" xr:uid="{00000000-0005-0000-0000-0000810E0000}"/>
    <cellStyle name="เครื่องหมายจุลภาค 9 2 2 2 2 2 8" xfId="4106" xr:uid="{00000000-0005-0000-0000-0000820E0000}"/>
    <cellStyle name="เครื่องหมายจุลภาค 9 2 2 2 2 3" xfId="327" xr:uid="{00000000-0005-0000-0000-0000830E0000}"/>
    <cellStyle name="เครื่องหมายจุลภาค 9 2 2 2 2 3 2" xfId="4124" xr:uid="{00000000-0005-0000-0000-0000840E0000}"/>
    <cellStyle name="เครื่องหมายจุลภาค 9 2 2 2 2 4" xfId="377" xr:uid="{00000000-0005-0000-0000-0000850E0000}"/>
    <cellStyle name="เครื่องหมายจุลภาค 9 2 2 2 2 4 2" xfId="662" xr:uid="{00000000-0005-0000-0000-0000860E0000}"/>
    <cellStyle name="เครื่องหมายจุลภาค 9 2 2 2 2 4 2 2" xfId="699" xr:uid="{00000000-0005-0000-0000-0000870E0000}"/>
    <cellStyle name="เครื่องหมายจุลภาค 9 2 2 2 2 4 2 2 2" xfId="1338" xr:uid="{00000000-0005-0000-0000-0000880E0000}"/>
    <cellStyle name="เครื่องหมายจุลภาค 9 2 2 2 2 4 2 2 2 2" xfId="1372" xr:uid="{00000000-0005-0000-0000-0000890E0000}"/>
    <cellStyle name="เครื่องหมายจุลภาค 9 2 2 2 2 4 2 2 2 2 2" xfId="3715" xr:uid="{00000000-0005-0000-0000-00008A0E0000}"/>
    <cellStyle name="เครื่องหมายจุลภาค 9 2 2 2 2 4 2 2 2 2 2 2" xfId="3749" xr:uid="{00000000-0005-0000-0000-00008B0E0000}"/>
    <cellStyle name="เครื่องหมายจุลภาค 9 2 2 2 2 4 2 2 2 2 2 2 2" xfId="4866" xr:uid="{00000000-0005-0000-0000-00008C0E0000}"/>
    <cellStyle name="เครื่องหมายจุลภาค 9 2 2 2 2 4 2 2 2 2 2 3" xfId="4859" xr:uid="{00000000-0005-0000-0000-00008D0E0000}"/>
    <cellStyle name="เครื่องหมายจุลภาค 9 2 2 2 2 4 2 2 2 2 3" xfId="4383" xr:uid="{00000000-0005-0000-0000-00008E0E0000}"/>
    <cellStyle name="เครื่องหมายจุลภาค 9 2 2 2 2 4 2 2 2 3" xfId="2651" xr:uid="{00000000-0005-0000-0000-00008F0E0000}"/>
    <cellStyle name="เครื่องหมายจุลภาค 9 2 2 2 2 4 2 2 2 3 2" xfId="4641" xr:uid="{00000000-0005-0000-0000-0000900E0000}"/>
    <cellStyle name="เครื่องหมายจุลภาค 9 2 2 2 2 4 2 2 2 4" xfId="4376" xr:uid="{00000000-0005-0000-0000-0000910E0000}"/>
    <cellStyle name="เครื่องหมายจุลภาค 9 2 2 2 2 4 2 2 3" xfId="1718" xr:uid="{00000000-0005-0000-0000-0000920E0000}"/>
    <cellStyle name="เครื่องหมายจุลภาค 9 2 2 2 2 4 2 2 3 2" xfId="4454" xr:uid="{00000000-0005-0000-0000-0000930E0000}"/>
    <cellStyle name="เครื่องหมายจุลภาค 9 2 2 2 2 4 2 2 4" xfId="2045" xr:uid="{00000000-0005-0000-0000-0000940E0000}"/>
    <cellStyle name="เครื่องหมายจุลภาค 9 2 2 2 2 4 2 2 4 2" xfId="4521" xr:uid="{00000000-0005-0000-0000-0000950E0000}"/>
    <cellStyle name="เครื่องหมายจุลภาค 9 2 2 2 2 4 2 2 5" xfId="2617" xr:uid="{00000000-0005-0000-0000-0000960E0000}"/>
    <cellStyle name="เครื่องหมายจุลภาค 9 2 2 2 2 4 2 2 5 2" xfId="3163" xr:uid="{00000000-0005-0000-0000-0000970E0000}"/>
    <cellStyle name="เครื่องหมายจุลภาค 9 2 2 2 2 4 2 2 5 2 2" xfId="4748" xr:uid="{00000000-0005-0000-0000-0000980E0000}"/>
    <cellStyle name="เครื่องหมายจุลภาค 9 2 2 2 2 4 2 2 5 3" xfId="4634" xr:uid="{00000000-0005-0000-0000-0000990E0000}"/>
    <cellStyle name="เครื่องหมายจุลภาค 9 2 2 2 2 4 2 2 6" xfId="4243" xr:uid="{00000000-0005-0000-0000-00009A0E0000}"/>
    <cellStyle name="เครื่องหมายจุลภาค 9 2 2 2 2 4 2 3" xfId="1002" xr:uid="{00000000-0005-0000-0000-00009B0E0000}"/>
    <cellStyle name="เครื่องหมายจุลภาค 9 2 2 2 2 4 2 3 2" xfId="1684" xr:uid="{00000000-0005-0000-0000-00009C0E0000}"/>
    <cellStyle name="เครื่องหมายจุลภาค 9 2 2 2 2 4 2 3 2 2" xfId="3409" xr:uid="{00000000-0005-0000-0000-00009D0E0000}"/>
    <cellStyle name="เครื่องหมายจุลภาค 9 2 2 2 2 4 2 3 2 2 2" xfId="3892" xr:uid="{00000000-0005-0000-0000-00009E0E0000}"/>
    <cellStyle name="เครื่องหมายจุลภาค 9 2 2 2 2 4 2 3 2 2 2 2" xfId="4898" xr:uid="{00000000-0005-0000-0000-00009F0E0000}"/>
    <cellStyle name="เครื่องหมายจุลภาค 9 2 2 2 2 4 2 3 2 2 3" xfId="4797" xr:uid="{00000000-0005-0000-0000-0000A00E0000}"/>
    <cellStyle name="เครื่องหมายจุลภาค 9 2 2 2 2 4 2 3 2 3" xfId="4447" xr:uid="{00000000-0005-0000-0000-0000A10E0000}"/>
    <cellStyle name="เครื่องหมายจุลภาค 9 2 2 2 2 4 2 3 3" xfId="2809" xr:uid="{00000000-0005-0000-0000-0000A20E0000}"/>
    <cellStyle name="เครื่องหมายจุลภาค 9 2 2 2 2 4 2 3 3 2" xfId="4676" xr:uid="{00000000-0005-0000-0000-0000A30E0000}"/>
    <cellStyle name="เครื่องหมายจุลภาค 9 2 2 2 2 4 2 3 4" xfId="4308" xr:uid="{00000000-0005-0000-0000-0000A40E0000}"/>
    <cellStyle name="เครื่องหมายจุลภาค 9 2 2 2 2 4 2 4" xfId="2011" xr:uid="{00000000-0005-0000-0000-0000A50E0000}"/>
    <cellStyle name="เครื่องหมายจุลภาค 9 2 2 2 2 4 2 4 2" xfId="4514" xr:uid="{00000000-0005-0000-0000-0000A60E0000}"/>
    <cellStyle name="เครื่องหมายจุลภาค 9 2 2 2 2 4 2 5" xfId="2304" xr:uid="{00000000-0005-0000-0000-0000A70E0000}"/>
    <cellStyle name="เครื่องหมายจุลภาค 9 2 2 2 2 4 2 5 2" xfId="3128" xr:uid="{00000000-0005-0000-0000-0000A80E0000}"/>
    <cellStyle name="เครื่องหมายจุลภาค 9 2 2 2 2 4 2 5 2 2" xfId="4741" xr:uid="{00000000-0005-0000-0000-0000A90E0000}"/>
    <cellStyle name="เครื่องหมายจุลภาค 9 2 2 2 2 4 2 5 3" xfId="4571" xr:uid="{00000000-0005-0000-0000-0000AA0E0000}"/>
    <cellStyle name="เครื่องหมายจุลภาค 9 2 2 2 2 4 2 6" xfId="4236" xr:uid="{00000000-0005-0000-0000-0000AB0E0000}"/>
    <cellStyle name="เครื่องหมายจุลภาค 9 2 2 2 2 4 3" xfId="955" xr:uid="{00000000-0005-0000-0000-0000AC0E0000}"/>
    <cellStyle name="เครื่องหมายจุลภาค 9 2 2 2 2 4 3 2" xfId="1153" xr:uid="{00000000-0005-0000-0000-0000AD0E0000}"/>
    <cellStyle name="เครื่องหมายจุลภาค 9 2 2 2 2 4 3 2 2" xfId="3372" xr:uid="{00000000-0005-0000-0000-0000AE0E0000}"/>
    <cellStyle name="เครื่องหมายจุลภาค 9 2 2 2 2 4 3 2 2 2" xfId="3536" xr:uid="{00000000-0005-0000-0000-0000AF0E0000}"/>
    <cellStyle name="เครื่องหมายจุลภาค 9 2 2 2 2 4 3 2 2 2 2" xfId="4822" xr:uid="{00000000-0005-0000-0000-0000B00E0000}"/>
    <cellStyle name="เครื่องหมายจุลภาค 9 2 2 2 2 4 3 2 2 3" xfId="4789" xr:uid="{00000000-0005-0000-0000-0000B10E0000}"/>
    <cellStyle name="เครื่องหมายจุลภาค 9 2 2 2 2 4 3 2 3" xfId="4337" xr:uid="{00000000-0005-0000-0000-0000B20E0000}"/>
    <cellStyle name="เครื่องหมายจุลภาค 9 2 2 2 2 4 3 3" xfId="2438" xr:uid="{00000000-0005-0000-0000-0000B30E0000}"/>
    <cellStyle name="เครื่องหมายจุลภาค 9 2 2 2 2 4 3 3 2" xfId="4597" xr:uid="{00000000-0005-0000-0000-0000B40E0000}"/>
    <cellStyle name="เครื่องหมายจุลภาค 9 2 2 2 2 4 3 4" xfId="4297" xr:uid="{00000000-0005-0000-0000-0000B50E0000}"/>
    <cellStyle name="เครื่องหมายจุลภาค 9 2 2 2 2 4 4" xfId="1501" xr:uid="{00000000-0005-0000-0000-0000B60E0000}"/>
    <cellStyle name="เครื่องหมายจุลภาค 9 2 2 2 2 4 4 2" xfId="4410" xr:uid="{00000000-0005-0000-0000-0000B70E0000}"/>
    <cellStyle name="เครื่องหมายจุลภาค 9 2 2 2 2 4 5" xfId="1832" xr:uid="{00000000-0005-0000-0000-0000B80E0000}"/>
    <cellStyle name="เครื่องหมายจุลภาค 9 2 2 2 2 4 5 2" xfId="4477" xr:uid="{00000000-0005-0000-0000-0000B90E0000}"/>
    <cellStyle name="เครื่องหมายจุลภาค 9 2 2 2 2 4 6" xfId="2266" xr:uid="{00000000-0005-0000-0000-0000BA0E0000}"/>
    <cellStyle name="เครื่องหมายจุลภาค 9 2 2 2 2 4 6 2" xfId="2918" xr:uid="{00000000-0005-0000-0000-0000BB0E0000}"/>
    <cellStyle name="เครื่องหมายจุลภาค 9 2 2 2 2 4 6 2 2" xfId="4699" xr:uid="{00000000-0005-0000-0000-0000BC0E0000}"/>
    <cellStyle name="เครื่องหมายจุลภาค 9 2 2 2 2 4 6 3" xfId="4563" xr:uid="{00000000-0005-0000-0000-0000BD0E0000}"/>
    <cellStyle name="เครื่องหมายจุลภาค 9 2 2 2 2 4 7" xfId="4144" xr:uid="{00000000-0005-0000-0000-0000BE0E0000}"/>
    <cellStyle name="เครื่องหมายจุลภาค 9 2 2 2 2 5" xfId="450" xr:uid="{00000000-0005-0000-0000-0000BF0E0000}"/>
    <cellStyle name="เครื่องหมายจุลภาค 9 2 2 2 2 5 2" xfId="1098" xr:uid="{00000000-0005-0000-0000-0000C00E0000}"/>
    <cellStyle name="เครื่องหมายจุลภาค 9 2 2 2 2 5 2 2" xfId="1207" xr:uid="{00000000-0005-0000-0000-0000C10E0000}"/>
    <cellStyle name="เครื่องหมายจุลภาค 9 2 2 2 2 5 2 2 2" xfId="3490" xr:uid="{00000000-0005-0000-0000-0000C20E0000}"/>
    <cellStyle name="เครื่องหมายจุลภาค 9 2 2 2 2 5 2 2 2 2" xfId="3589" xr:uid="{00000000-0005-0000-0000-0000C30E0000}"/>
    <cellStyle name="เครื่องหมายจุลภาค 9 2 2 2 2 5 2 2 2 2 2" xfId="4830" xr:uid="{00000000-0005-0000-0000-0000C40E0000}"/>
    <cellStyle name="เครื่องหมายจุลภาค 9 2 2 2 2 5 2 2 2 3" xfId="4814" xr:uid="{00000000-0005-0000-0000-0000C50E0000}"/>
    <cellStyle name="เครื่องหมายจุลภาค 9 2 2 2 2 5 2 2 3" xfId="4345" xr:uid="{00000000-0005-0000-0000-0000C60E0000}"/>
    <cellStyle name="เครื่องหมายจุลภาค 9 2 2 2 2 5 2 3" xfId="2491" xr:uid="{00000000-0005-0000-0000-0000C70E0000}"/>
    <cellStyle name="เครื่องหมายจุลภาค 9 2 2 2 2 5 2 3 2" xfId="4605" xr:uid="{00000000-0005-0000-0000-0000C80E0000}"/>
    <cellStyle name="เครื่องหมายจุลภาค 9 2 2 2 2 5 2 4" xfId="4327" xr:uid="{00000000-0005-0000-0000-0000C90E0000}"/>
    <cellStyle name="เครื่องหมายจุลภาค 9 2 2 2 2 5 3" xfId="1554" xr:uid="{00000000-0005-0000-0000-0000CA0E0000}"/>
    <cellStyle name="เครื่องหมายจุลภาค 9 2 2 2 2 5 3 2" xfId="4418" xr:uid="{00000000-0005-0000-0000-0000CB0E0000}"/>
    <cellStyle name="เครื่องหมายจุลภาค 9 2 2 2 2 5 4" xfId="1885" xr:uid="{00000000-0005-0000-0000-0000CC0E0000}"/>
    <cellStyle name="เครื่องหมายจุลภาค 9 2 2 2 2 5 4 2" xfId="4485" xr:uid="{00000000-0005-0000-0000-0000CD0E0000}"/>
    <cellStyle name="เครื่องหมายจุลภาค 9 2 2 2 2 5 5" xfId="2390" xr:uid="{00000000-0005-0000-0000-0000CE0E0000}"/>
    <cellStyle name="เครื่องหมายจุลภาค 9 2 2 2 2 5 5 2" xfId="2977" xr:uid="{00000000-0005-0000-0000-0000CF0E0000}"/>
    <cellStyle name="เครื่องหมายจุลภาค 9 2 2 2 2 5 5 2 2" xfId="4707" xr:uid="{00000000-0005-0000-0000-0000D00E0000}"/>
    <cellStyle name="เครื่องหมายจุลภาค 9 2 2 2 2 5 5 3" xfId="4589" xr:uid="{00000000-0005-0000-0000-0000D10E0000}"/>
    <cellStyle name="เครื่องหมายจุลภาค 9 2 2 2 2 5 6" xfId="4160" xr:uid="{00000000-0005-0000-0000-0000D20E0000}"/>
    <cellStyle name="เครื่องหมายจุลภาค 9 2 2 2 2 6" xfId="649" xr:uid="{00000000-0005-0000-0000-0000D30E0000}"/>
    <cellStyle name="เครื่องหมายจุลภาค 9 2 2 2 2 6 2" xfId="1454" xr:uid="{00000000-0005-0000-0000-0000D40E0000}"/>
    <cellStyle name="เครื่องหมายจุลภาค 9 2 2 2 2 6 2 2" xfId="3117" xr:uid="{00000000-0005-0000-0000-0000D50E0000}"/>
    <cellStyle name="เครื่องหมายจุลภาค 9 2 2 2 2 6 2 2 2" xfId="3812" xr:uid="{00000000-0005-0000-0000-0000D60E0000}"/>
    <cellStyle name="เครื่องหมายจุลภาค 9 2 2 2 2 6 2 2 2 2" xfId="4878" xr:uid="{00000000-0005-0000-0000-0000D70E0000}"/>
    <cellStyle name="เครื่องหมายจุลภาค 9 2 2 2 2 6 2 2 3" xfId="4737" xr:uid="{00000000-0005-0000-0000-0000D80E0000}"/>
    <cellStyle name="เครื่องหมายจุลภาค 9 2 2 2 2 6 2 3" xfId="4400" xr:uid="{00000000-0005-0000-0000-0000D90E0000}"/>
    <cellStyle name="เครื่องหมายจุลภาค 9 2 2 2 2 6 3" xfId="2719" xr:uid="{00000000-0005-0000-0000-0000DA0E0000}"/>
    <cellStyle name="เครื่องหมายจุลภาค 9 2 2 2 2 6 3 2" xfId="4654" xr:uid="{00000000-0005-0000-0000-0000DB0E0000}"/>
    <cellStyle name="เครื่องหมายจุลภาค 9 2 2 2 2 6 4" xfId="4232" xr:uid="{00000000-0005-0000-0000-0000DC0E0000}"/>
    <cellStyle name="เครื่องหมายจุลภาค 9 2 2 2 2 7" xfId="1789" xr:uid="{00000000-0005-0000-0000-0000DD0E0000}"/>
    <cellStyle name="เครื่องหมายจุลภาค 9 2 2 2 2 7 2" xfId="4469" xr:uid="{00000000-0005-0000-0000-0000DE0E0000}"/>
    <cellStyle name="เครื่องหมายจุลภาค 9 2 2 2 2 8" xfId="931" xr:uid="{00000000-0005-0000-0000-0000DF0E0000}"/>
    <cellStyle name="เครื่องหมายจุลภาค 9 2 2 2 2 8 2" xfId="2861" xr:uid="{00000000-0005-0000-0000-0000E00E0000}"/>
    <cellStyle name="เครื่องหมายจุลภาค 9 2 2 2 2 8 2 2" xfId="4689" xr:uid="{00000000-0005-0000-0000-0000E10E0000}"/>
    <cellStyle name="เครื่องหมายจุลภาค 9 2 2 2 2 8 3" xfId="4291" xr:uid="{00000000-0005-0000-0000-0000E20E0000}"/>
    <cellStyle name="เครื่องหมายจุลภาค 9 2 2 2 2 9" xfId="4105" xr:uid="{00000000-0005-0000-0000-0000E30E0000}"/>
    <cellStyle name="เครื่องหมายจุลภาค 9 2 2 2 3" xfId="326" xr:uid="{00000000-0005-0000-0000-0000E40E0000}"/>
    <cellStyle name="เครื่องหมายจุลภาค 9 2 2 2 3 2" xfId="417" xr:uid="{00000000-0005-0000-0000-0000E50E0000}"/>
    <cellStyle name="เครื่องหมายจุลภาค 9 2 2 2 3 2 2" xfId="509" xr:uid="{00000000-0005-0000-0000-0000E60E0000}"/>
    <cellStyle name="เครื่องหมายจุลภาค 9 2 2 2 3 2 2 2" xfId="719" xr:uid="{00000000-0005-0000-0000-0000E70E0000}"/>
    <cellStyle name="เครื่องหมายจุลภาค 9 2 2 2 3 2 2 2 2" xfId="757" xr:uid="{00000000-0005-0000-0000-0000E80E0000}"/>
    <cellStyle name="เครื่องหมายจุลภาค 9 2 2 2 3 2 2 2 2 2" xfId="1392" xr:uid="{00000000-0005-0000-0000-0000E90E0000}"/>
    <cellStyle name="เครื่องหมายจุลภาค 9 2 2 2 3 2 2 2 2 2 2" xfId="1430" xr:uid="{00000000-0005-0000-0000-0000EA0E0000}"/>
    <cellStyle name="เครื่องหมายจุลภาค 9 2 2 2 3 2 2 2 2 2 2 2" xfId="3769" xr:uid="{00000000-0005-0000-0000-0000EB0E0000}"/>
    <cellStyle name="เครื่องหมายจุลภาค 9 2 2 2 3 2 2 2 2 2 2 2 2" xfId="3807" xr:uid="{00000000-0005-0000-0000-0000EC0E0000}"/>
    <cellStyle name="เครื่องหมายจุลภาค 9 2 2 2 3 2 2 2 2 2 2 2 2 2" xfId="4877" xr:uid="{00000000-0005-0000-0000-0000ED0E0000}"/>
    <cellStyle name="เครื่องหมายจุลภาค 9 2 2 2 3 2 2 2 2 2 2 2 3" xfId="4871" xr:uid="{00000000-0005-0000-0000-0000EE0E0000}"/>
    <cellStyle name="เครื่องหมายจุลภาค 9 2 2 2 3 2 2 2 2 2 2 3" xfId="4394" xr:uid="{00000000-0005-0000-0000-0000EF0E0000}"/>
    <cellStyle name="เครื่องหมายจุลภาค 9 2 2 2 3 2 2 2 2 2 3" xfId="2709" xr:uid="{00000000-0005-0000-0000-0000F00E0000}"/>
    <cellStyle name="เครื่องหมายจุลภาค 9 2 2 2 3 2 2 2 2 2 3 2" xfId="4652" xr:uid="{00000000-0005-0000-0000-0000F10E0000}"/>
    <cellStyle name="เครื่องหมายจุลภาค 9 2 2 2 3 2 2 2 2 2 4" xfId="4388" xr:uid="{00000000-0005-0000-0000-0000F20E0000}"/>
    <cellStyle name="เครื่องหมายจุลภาค 9 2 2 2 3 2 2 2 2 3" xfId="1776" xr:uid="{00000000-0005-0000-0000-0000F30E0000}"/>
    <cellStyle name="เครื่องหมายจุลภาค 9 2 2 2 3 2 2 2 2 3 2" xfId="4465" xr:uid="{00000000-0005-0000-0000-0000F40E0000}"/>
    <cellStyle name="เครื่องหมายจุลภาค 9 2 2 2 3 2 2 2 2 4" xfId="2103" xr:uid="{00000000-0005-0000-0000-0000F50E0000}"/>
    <cellStyle name="เครื่องหมายจุลภาค 9 2 2 2 3 2 2 2 2 4 2" xfId="4532" xr:uid="{00000000-0005-0000-0000-0000F60E0000}"/>
    <cellStyle name="เครื่องหมายจุลภาค 9 2 2 2 3 2 2 2 2 5" xfId="2671" xr:uid="{00000000-0005-0000-0000-0000F70E0000}"/>
    <cellStyle name="เครื่องหมายจุลภาค 9 2 2 2 3 2 2 2 2 5 2" xfId="3221" xr:uid="{00000000-0005-0000-0000-0000F80E0000}"/>
    <cellStyle name="เครื่องหมายจุลภาค 9 2 2 2 3 2 2 2 2 5 2 2" xfId="4759" xr:uid="{00000000-0005-0000-0000-0000F90E0000}"/>
    <cellStyle name="เครื่องหมายจุลภาค 9 2 2 2 3 2 2 2 2 5 3" xfId="4646" xr:uid="{00000000-0005-0000-0000-0000FA0E0000}"/>
    <cellStyle name="เครื่องหมายจุลภาค 9 2 2 2 3 2 2 2 2 6" xfId="4254" xr:uid="{00000000-0005-0000-0000-0000FB0E0000}"/>
    <cellStyle name="เครื่องหมายจุลภาค 9 2 2 2 3 2 2 2 3" xfId="1061" xr:uid="{00000000-0005-0000-0000-0000FC0E0000}"/>
    <cellStyle name="เครื่องหมายจุลภาค 9 2 2 2 3 2 2 2 3 2" xfId="1738" xr:uid="{00000000-0005-0000-0000-0000FD0E0000}"/>
    <cellStyle name="เครื่องหมายจุลภาค 9 2 2 2 3 2 2 2 3 2 2" xfId="3467" xr:uid="{00000000-0005-0000-0000-0000FE0E0000}"/>
    <cellStyle name="เครื่องหมายจุลภาค 9 2 2 2 3 2 2 2 3 2 2 2" xfId="3912" xr:uid="{00000000-0005-0000-0000-0000FF0E0000}"/>
    <cellStyle name="เครื่องหมายจุลภาค 9 2 2 2 3 2 2 2 3 2 2 2 2" xfId="4904" xr:uid="{00000000-0005-0000-0000-0000000F0000}"/>
    <cellStyle name="เครื่องหมายจุลภาค 9 2 2 2 3 2 2 2 3 2 2 3" xfId="4808" xr:uid="{00000000-0005-0000-0000-0000010F0000}"/>
    <cellStyle name="เครื่องหมายจุลภาค 9 2 2 2 3 2 2 2 3 2 3" xfId="4459" xr:uid="{00000000-0005-0000-0000-0000020F0000}"/>
    <cellStyle name="เครื่องหมายจุลภาค 9 2 2 2 3 2 2 2 3 3" xfId="2829" xr:uid="{00000000-0005-0000-0000-0000030F0000}"/>
    <cellStyle name="เครื่องหมายจุลภาค 9 2 2 2 3 2 2 2 3 3 2" xfId="4682" xr:uid="{00000000-0005-0000-0000-0000040F0000}"/>
    <cellStyle name="เครื่องหมายจุลภาค 9 2 2 2 3 2 2 2 3 4" xfId="4319" xr:uid="{00000000-0005-0000-0000-0000050F0000}"/>
    <cellStyle name="เครื่องหมายจุลภาค 9 2 2 2 3 2 2 2 4" xfId="2065" xr:uid="{00000000-0005-0000-0000-0000060F0000}"/>
    <cellStyle name="เครื่องหมายจุลภาค 9 2 2 2 3 2 2 2 4 2" xfId="4526" xr:uid="{00000000-0005-0000-0000-0000070F0000}"/>
    <cellStyle name="เครื่องหมายจุลภาค 9 2 2 2 3 2 2 2 5" xfId="2362" xr:uid="{00000000-0005-0000-0000-0000080F0000}"/>
    <cellStyle name="เครื่องหมายจุลภาค 9 2 2 2 3 2 2 2 5 2" xfId="3183" xr:uid="{00000000-0005-0000-0000-0000090F0000}"/>
    <cellStyle name="เครื่องหมายจุลภาค 9 2 2 2 3 2 2 2 5 2 2" xfId="4753" xr:uid="{00000000-0005-0000-0000-00000A0F0000}"/>
    <cellStyle name="เครื่องหมายจุลภาค 9 2 2 2 3 2 2 2 5 3" xfId="4582" xr:uid="{00000000-0005-0000-0000-00000B0F0000}"/>
    <cellStyle name="เครื่องหมายจุลภาค 9 2 2 2 3 2 2 2 6" xfId="4248" xr:uid="{00000000-0005-0000-0000-00000C0F0000}"/>
    <cellStyle name="เครื่องหมายจุลภาค 9 2 2 2 3 2 2 3" xfId="1023" xr:uid="{00000000-0005-0000-0000-00000D0F0000}"/>
    <cellStyle name="เครื่องหมายจุลภาค 9 2 2 2 3 2 2 3 2" xfId="1239" xr:uid="{00000000-0005-0000-0000-00000E0F0000}"/>
    <cellStyle name="เครื่องหมายจุลภาค 9 2 2 2 3 2 2 3 2 2" xfId="3429" xr:uid="{00000000-0005-0000-0000-00000F0F0000}"/>
    <cellStyle name="เครื่องหมายจุลภาค 9 2 2 2 3 2 2 3 2 2 2" xfId="3616" xr:uid="{00000000-0005-0000-0000-0000100F0000}"/>
    <cellStyle name="เครื่องหมายจุลภาค 9 2 2 2 3 2 2 3 2 2 2 2" xfId="4838" xr:uid="{00000000-0005-0000-0000-0000110F0000}"/>
    <cellStyle name="เครื่องหมายจุลภาค 9 2 2 2 3 2 2 3 2 2 3" xfId="4802" xr:uid="{00000000-0005-0000-0000-0000120F0000}"/>
    <cellStyle name="เครื่องหมายจุลภาค 9 2 2 2 3 2 2 3 2 3" xfId="4355" xr:uid="{00000000-0005-0000-0000-0000130F0000}"/>
    <cellStyle name="เครื่องหมายจุลภาค 9 2 2 2 3 2 2 3 3" xfId="2518" xr:uid="{00000000-0005-0000-0000-0000140F0000}"/>
    <cellStyle name="เครื่องหมายจุลภาค 9 2 2 2 3 2 2 3 3 2" xfId="4613" xr:uid="{00000000-0005-0000-0000-0000150F0000}"/>
    <cellStyle name="เครื่องหมายจุลภาค 9 2 2 2 3 2 2 3 4" xfId="4313" xr:uid="{00000000-0005-0000-0000-0000160F0000}"/>
    <cellStyle name="เครื่องหมายจุลภาค 9 2 2 2 3 2 2 4" xfId="1585" xr:uid="{00000000-0005-0000-0000-0000170F0000}"/>
    <cellStyle name="เครื่องหมายจุลภาค 9 2 2 2 3 2 2 4 2" xfId="4426" xr:uid="{00000000-0005-0000-0000-0000180F0000}"/>
    <cellStyle name="เครื่องหมายจุลภาค 9 2 2 2 3 2 2 5" xfId="1912" xr:uid="{00000000-0005-0000-0000-0000190F0000}"/>
    <cellStyle name="เครื่องหมายจุลภาค 9 2 2 2 3 2 2 5 2" xfId="4493" xr:uid="{00000000-0005-0000-0000-00001A0F0000}"/>
    <cellStyle name="เครื่องหมายจุลภาค 9 2 2 2 3 2 2 6" xfId="2324" xr:uid="{00000000-0005-0000-0000-00001B0F0000}"/>
    <cellStyle name="เครื่องหมายจุลภาค 9 2 2 2 3 2 2 6 2" xfId="3011" xr:uid="{00000000-0005-0000-0000-00001C0F0000}"/>
    <cellStyle name="เครื่องหมายจุลภาค 9 2 2 2 3 2 2 6 2 2" xfId="4716" xr:uid="{00000000-0005-0000-0000-00001D0F0000}"/>
    <cellStyle name="เครื่องหมายจุลภาค 9 2 2 2 3 2 2 6 3" xfId="4576" xr:uid="{00000000-0005-0000-0000-00001E0F0000}"/>
    <cellStyle name="เครื่องหมายจุลภาค 9 2 2 2 3 2 2 7" xfId="4192" xr:uid="{00000000-0005-0000-0000-00001F0F0000}"/>
    <cellStyle name="เครื่องหมายจุลภาค 9 2 2 2 3 2 3" xfId="618" xr:uid="{00000000-0005-0000-0000-0000200F0000}"/>
    <cellStyle name="เครื่องหมายจุลภาค 9 2 2 2 3 2 3 2" xfId="1184" xr:uid="{00000000-0005-0000-0000-0000210F0000}"/>
    <cellStyle name="เครื่องหมายจุลภาค 9 2 2 2 3 2 3 2 2" xfId="1305" xr:uid="{00000000-0005-0000-0000-0000220F0000}"/>
    <cellStyle name="เครื่องหมายจุลภาค 9 2 2 2 3 2 3 2 2 2" xfId="3566" xr:uid="{00000000-0005-0000-0000-0000230F0000}"/>
    <cellStyle name="เครื่องหมายจุลภาค 9 2 2 2 3 2 3 2 2 2 2" xfId="3682" xr:uid="{00000000-0005-0000-0000-0000240F0000}"/>
    <cellStyle name="เครื่องหมายจุลภาค 9 2 2 2 3 2 3 2 2 2 2 2" xfId="4854" xr:uid="{00000000-0005-0000-0000-0000250F0000}"/>
    <cellStyle name="เครื่องหมายจุลภาค 9 2 2 2 3 2 3 2 2 2 3" xfId="4828" xr:uid="{00000000-0005-0000-0000-0000260F0000}"/>
    <cellStyle name="เครื่องหมายจุลภาค 9 2 2 2 3 2 3 2 2 3" xfId="4371" xr:uid="{00000000-0005-0000-0000-0000270F0000}"/>
    <cellStyle name="เครื่องหมายจุลภาค 9 2 2 2 3 2 3 2 3" xfId="2584" xr:uid="{00000000-0005-0000-0000-0000280F0000}"/>
    <cellStyle name="เครื่องหมายจุลภาค 9 2 2 2 3 2 3 2 3 2" xfId="4629" xr:uid="{00000000-0005-0000-0000-0000290F0000}"/>
    <cellStyle name="เครื่องหมายจุลภาค 9 2 2 2 3 2 3 2 4" xfId="4343" xr:uid="{00000000-0005-0000-0000-00002A0F0000}"/>
    <cellStyle name="เครื่องหมายจุลภาค 9 2 2 2 3 2 3 3" xfId="1651" xr:uid="{00000000-0005-0000-0000-00002B0F0000}"/>
    <cellStyle name="เครื่องหมายจุลภาค 9 2 2 2 3 2 3 3 2" xfId="4442" xr:uid="{00000000-0005-0000-0000-00002C0F0000}"/>
    <cellStyle name="เครื่องหมายจุลภาค 9 2 2 2 3 2 3 4" xfId="1978" xr:uid="{00000000-0005-0000-0000-00002D0F0000}"/>
    <cellStyle name="เครื่องหมายจุลภาค 9 2 2 2 3 2 3 4 2" xfId="4509" xr:uid="{00000000-0005-0000-0000-00002E0F0000}"/>
    <cellStyle name="เครื่องหมายจุลภาค 9 2 2 2 3 2 3 5" xfId="2468" xr:uid="{00000000-0005-0000-0000-00002F0F0000}"/>
    <cellStyle name="เครื่องหมายจุลภาค 9 2 2 2 3 2 3 5 2" xfId="3090" xr:uid="{00000000-0005-0000-0000-0000300F0000}"/>
    <cellStyle name="เครื่องหมายจุลภาค 9 2 2 2 3 2 3 5 2 2" xfId="4735" xr:uid="{00000000-0005-0000-0000-0000310F0000}"/>
    <cellStyle name="เครื่องหมายจุลภาค 9 2 2 2 3 2 3 5 3" xfId="4603" xr:uid="{00000000-0005-0000-0000-0000320F0000}"/>
    <cellStyle name="เครื่องหมายจุลภาค 9 2 2 2 3 2 3 6" xfId="4227" xr:uid="{00000000-0005-0000-0000-0000330F0000}"/>
    <cellStyle name="เครื่องหมายจุลภาค 9 2 2 2 3 2 4" xfId="880" xr:uid="{00000000-0005-0000-0000-0000340F0000}"/>
    <cellStyle name="เครื่องหมายจุลภาค 9 2 2 2 3 2 4 2" xfId="1531" xr:uid="{00000000-0005-0000-0000-0000350F0000}"/>
    <cellStyle name="เครื่องหมายจุลภาค 9 2 2 2 3 2 4 2 2" xfId="3308" xr:uid="{00000000-0005-0000-0000-0000360F0000}"/>
    <cellStyle name="เครื่องหมายจุลภาค 9 2 2 2 3 2 4 2 2 2" xfId="3838" xr:uid="{00000000-0005-0000-0000-0000370F0000}"/>
    <cellStyle name="เครื่องหมายจุลภาค 9 2 2 2 3 2 4 2 2 2 2" xfId="4885" xr:uid="{00000000-0005-0000-0000-0000380F0000}"/>
    <cellStyle name="เครื่องหมายจุลภาค 9 2 2 2 3 2 4 2 2 3" xfId="4778" xr:uid="{00000000-0005-0000-0000-0000390F0000}"/>
    <cellStyle name="เครื่องหมายจุลภาค 9 2 2 2 3 2 4 2 3" xfId="4416" xr:uid="{00000000-0005-0000-0000-00003A0F0000}"/>
    <cellStyle name="เครื่องหมายจุลภาค 9 2 2 2 3 2 4 3" xfId="2753" xr:uid="{00000000-0005-0000-0000-00003B0F0000}"/>
    <cellStyle name="เครื่องหมายจุลภาค 9 2 2 2 3 2 4 3 2" xfId="4663" xr:uid="{00000000-0005-0000-0000-00003C0F0000}"/>
    <cellStyle name="เครื่องหมายจุลภาค 9 2 2 2 3 2 4 4" xfId="4285" xr:uid="{00000000-0005-0000-0000-00003D0F0000}"/>
    <cellStyle name="เครื่องหมายจุลภาค 9 2 2 2 3 2 5" xfId="1862" xr:uid="{00000000-0005-0000-0000-00003E0F0000}"/>
    <cellStyle name="เครื่องหมายจุลภาค 9 2 2 2 3 2 5 2" xfId="4483" xr:uid="{00000000-0005-0000-0000-00003F0F0000}"/>
    <cellStyle name="เครื่องหมายจุลภาค 9 2 2 2 3 2 6" xfId="2192" xr:uid="{00000000-0005-0000-0000-0000400F0000}"/>
    <cellStyle name="เครื่องหมายจุลภาค 9 2 2 2 3 2 6 2" xfId="2950" xr:uid="{00000000-0005-0000-0000-0000410F0000}"/>
    <cellStyle name="เครื่องหมายจุลภาค 9 2 2 2 3 2 6 2 2" xfId="4705" xr:uid="{00000000-0005-0000-0000-0000420F0000}"/>
    <cellStyle name="เครื่องหมายจุลภาค 9 2 2 2 3 2 6 3" xfId="4551" xr:uid="{00000000-0005-0000-0000-0000430F0000}"/>
    <cellStyle name="เครื่องหมายจุลภาค 9 2 2 2 3 2 7" xfId="4154" xr:uid="{00000000-0005-0000-0000-0000440F0000}"/>
    <cellStyle name="เครื่องหมายจุลภาค 9 2 2 2 3 3" xfId="532" xr:uid="{00000000-0005-0000-0000-0000450F0000}"/>
    <cellStyle name="เครื่องหมายจุลภาค 9 2 2 2 3 3 2" xfId="682" xr:uid="{00000000-0005-0000-0000-0000460F0000}"/>
    <cellStyle name="เครื่องหมายจุลภาค 9 2 2 2 3 3 2 2" xfId="1261" xr:uid="{00000000-0005-0000-0000-0000470F0000}"/>
    <cellStyle name="เครื่องหมายจุลภาค 9 2 2 2 3 3 2 2 2" xfId="1355" xr:uid="{00000000-0005-0000-0000-0000480F0000}"/>
    <cellStyle name="เครื่องหมายจุลภาค 9 2 2 2 3 3 2 2 2 2" xfId="3638" xr:uid="{00000000-0005-0000-0000-0000490F0000}"/>
    <cellStyle name="เครื่องหมายจุลภาค 9 2 2 2 3 3 2 2 2 2 2" xfId="3732" xr:uid="{00000000-0005-0000-0000-00004A0F0000}"/>
    <cellStyle name="เครื่องหมายจุลภาค 9 2 2 2 3 3 2 2 2 2 2 2" xfId="4862" xr:uid="{00000000-0005-0000-0000-00004B0F0000}"/>
    <cellStyle name="เครื่องหมายจุลภาค 9 2 2 2 3 3 2 2 2 2 3" xfId="4847" xr:uid="{00000000-0005-0000-0000-00004C0F0000}"/>
    <cellStyle name="เครื่องหมายจุลภาค 9 2 2 2 3 3 2 2 2 3" xfId="4379" xr:uid="{00000000-0005-0000-0000-00004D0F0000}"/>
    <cellStyle name="เครื่องหมายจุลภาค 9 2 2 2 3 3 2 2 3" xfId="2634" xr:uid="{00000000-0005-0000-0000-00004E0F0000}"/>
    <cellStyle name="เครื่องหมายจุลภาค 9 2 2 2 3 3 2 2 3 2" xfId="4637" xr:uid="{00000000-0005-0000-0000-00004F0F0000}"/>
    <cellStyle name="เครื่องหมายจุลภาค 9 2 2 2 3 3 2 2 4" xfId="4364" xr:uid="{00000000-0005-0000-0000-0000500F0000}"/>
    <cellStyle name="เครื่องหมายจุลภาค 9 2 2 2 3 3 2 3" xfId="1701" xr:uid="{00000000-0005-0000-0000-0000510F0000}"/>
    <cellStyle name="เครื่องหมายจุลภาค 9 2 2 2 3 3 2 3 2" xfId="4450" xr:uid="{00000000-0005-0000-0000-0000520F0000}"/>
    <cellStyle name="เครื่องหมายจุลภาค 9 2 2 2 3 3 2 4" xfId="2028" xr:uid="{00000000-0005-0000-0000-0000530F0000}"/>
    <cellStyle name="เครื่องหมายจุลภาค 9 2 2 2 3 3 2 4 2" xfId="4517" xr:uid="{00000000-0005-0000-0000-0000540F0000}"/>
    <cellStyle name="เครื่องหมายจุลภาค 9 2 2 2 3 3 2 5" xfId="2540" xr:uid="{00000000-0005-0000-0000-0000550F0000}"/>
    <cellStyle name="เครื่องหมายจุลภาค 9 2 2 2 3 3 2 5 2" xfId="3146" xr:uid="{00000000-0005-0000-0000-0000560F0000}"/>
    <cellStyle name="เครื่องหมายจุลภาค 9 2 2 2 3 3 2 5 2 2" xfId="4744" xr:uid="{00000000-0005-0000-0000-0000570F0000}"/>
    <cellStyle name="เครื่องหมายจุลภาค 9 2 2 2 3 3 2 5 3" xfId="4622" xr:uid="{00000000-0005-0000-0000-0000580F0000}"/>
    <cellStyle name="เครื่องหมายจุลภาค 9 2 2 2 3 3 2 6" xfId="4239" xr:uid="{00000000-0005-0000-0000-0000590F0000}"/>
    <cellStyle name="เครื่องหมายจุลภาค 9 2 2 2 3 3 3" xfId="985" xr:uid="{00000000-0005-0000-0000-00005A0F0000}"/>
    <cellStyle name="เครื่องหมายจุลภาค 9 2 2 2 3 3 3 2" xfId="1607" xr:uid="{00000000-0005-0000-0000-00005B0F0000}"/>
    <cellStyle name="เครื่องหมายจุลภาค 9 2 2 2 3 3 3 2 2" xfId="3392" xr:uid="{00000000-0005-0000-0000-00005C0F0000}"/>
    <cellStyle name="เครื่องหมายจุลภาค 9 2 2 2 3 3 3 2 2 2" xfId="3868" xr:uid="{00000000-0005-0000-0000-00005D0F0000}"/>
    <cellStyle name="เครื่องหมายจุลภาค 9 2 2 2 3 3 3 2 2 2 2" xfId="4895" xr:uid="{00000000-0005-0000-0000-00005E0F0000}"/>
    <cellStyle name="เครื่องหมายจุลภาค 9 2 2 2 3 3 3 2 2 3" xfId="4793" xr:uid="{00000000-0005-0000-0000-00005F0F0000}"/>
    <cellStyle name="เครื่องหมายจุลภาค 9 2 2 2 3 3 3 2 3" xfId="4435" xr:uid="{00000000-0005-0000-0000-0000600F0000}"/>
    <cellStyle name="เครื่องหมายจุลภาค 9 2 2 2 3 3 3 3" xfId="2785" xr:uid="{00000000-0005-0000-0000-0000610F0000}"/>
    <cellStyle name="เครื่องหมายจุลภาค 9 2 2 2 3 3 3 3 2" xfId="4673" xr:uid="{00000000-0005-0000-0000-0000620F0000}"/>
    <cellStyle name="เครื่องหมายจุลภาค 9 2 2 2 3 3 3 4" xfId="4304" xr:uid="{00000000-0005-0000-0000-0000630F0000}"/>
    <cellStyle name="เครื่องหมายจุลภาค 9 2 2 2 3 3 4" xfId="1934" xr:uid="{00000000-0005-0000-0000-0000640F0000}"/>
    <cellStyle name="เครื่องหมายจุลภาค 9 2 2 2 3 3 4 2" xfId="4502" xr:uid="{00000000-0005-0000-0000-0000650F0000}"/>
    <cellStyle name="เครื่องหมายจุลภาค 9 2 2 2 3 3 5" xfId="2287" xr:uid="{00000000-0005-0000-0000-0000660F0000}"/>
    <cellStyle name="เครื่องหมายจุลภาค 9 2 2 2 3 3 5 2" xfId="3033" xr:uid="{00000000-0005-0000-0000-0000670F0000}"/>
    <cellStyle name="เครื่องหมายจุลภาค 9 2 2 2 3 3 5 2 2" xfId="4725" xr:uid="{00000000-0005-0000-0000-0000680F0000}"/>
    <cellStyle name="เครื่องหมายจุลภาค 9 2 2 2 3 3 5 3" xfId="4567" xr:uid="{00000000-0005-0000-0000-0000690F0000}"/>
    <cellStyle name="เครื่องหมายจุลภาค 9 2 2 2 3 3 6" xfId="4201" xr:uid="{00000000-0005-0000-0000-00006A0F0000}"/>
    <cellStyle name="เครื่องหมายจุลภาค 9 2 2 2 3 4" xfId="799" xr:uid="{00000000-0005-0000-0000-00006B0F0000}"/>
    <cellStyle name="เครื่องหมายจุลภาค 9 2 2 2 3 4 2" xfId="1127" xr:uid="{00000000-0005-0000-0000-00006C0F0000}"/>
    <cellStyle name="เครื่องหมายจุลภาค 9 2 2 2 3 4 2 2" xfId="3256" xr:uid="{00000000-0005-0000-0000-00006D0F0000}"/>
    <cellStyle name="เครื่องหมายจุลภาค 9 2 2 2 3 4 2 2 2" xfId="3513" xr:uid="{00000000-0005-0000-0000-00006E0F0000}"/>
    <cellStyle name="เครื่องหมายจุลภาค 9 2 2 2 3 4 2 2 2 2" xfId="4817" xr:uid="{00000000-0005-0000-0000-00006F0F0000}"/>
    <cellStyle name="เครื่องหมายจุลภาค 9 2 2 2 3 4 2 2 3" xfId="4771" xr:uid="{00000000-0005-0000-0000-0000700F0000}"/>
    <cellStyle name="เครื่องหมายจุลภาค 9 2 2 2 3 4 2 3" xfId="4330" xr:uid="{00000000-0005-0000-0000-0000710F0000}"/>
    <cellStyle name="เครื่องหมายจุลภาค 9 2 2 2 3 4 3" xfId="2415" xr:uid="{00000000-0005-0000-0000-0000720F0000}"/>
    <cellStyle name="เครื่องหมายจุลภาค 9 2 2 2 3 4 3 2" xfId="4592" xr:uid="{00000000-0005-0000-0000-0000730F0000}"/>
    <cellStyle name="เครื่องหมายจุลภาค 9 2 2 2 3 4 4" xfId="4267" xr:uid="{00000000-0005-0000-0000-0000740F0000}"/>
    <cellStyle name="เครื่องหมายจุลภาค 9 2 2 2 3 5" xfId="1476" xr:uid="{00000000-0005-0000-0000-0000750F0000}"/>
    <cellStyle name="เครื่องหมายจุลภาค 9 2 2 2 3 5 2" xfId="4403" xr:uid="{00000000-0005-0000-0000-0000760F0000}"/>
    <cellStyle name="เครื่องหมายจุลภาค 9 2 2 2 3 6" xfId="1810" xr:uid="{00000000-0005-0000-0000-0000770F0000}"/>
    <cellStyle name="เครื่องหมายจุลภาค 9 2 2 2 3 6 2" xfId="4472" xr:uid="{00000000-0005-0000-0000-0000780F0000}"/>
    <cellStyle name="เครื่องหมายจุลภาค 9 2 2 2 3 7" xfId="2140" xr:uid="{00000000-0005-0000-0000-0000790F0000}"/>
    <cellStyle name="เครื่องหมายจุลภาค 9 2 2 2 3 7 2" xfId="2884" xr:uid="{00000000-0005-0000-0000-00007A0F0000}"/>
    <cellStyle name="เครื่องหมายจุลภาค 9 2 2 2 3 7 2 2" xfId="4692" xr:uid="{00000000-0005-0000-0000-00007B0F0000}"/>
    <cellStyle name="เครื่องหมายจุลภาค 9 2 2 2 3 7 3" xfId="4544" xr:uid="{00000000-0005-0000-0000-00007C0F0000}"/>
    <cellStyle name="เครื่องหมายจุลภาค 9 2 2 2 3 8" xfId="4123" xr:uid="{00000000-0005-0000-0000-00007D0F0000}"/>
    <cellStyle name="เครื่องหมายจุลภาค 9 2 2 2 4" xfId="376" xr:uid="{00000000-0005-0000-0000-00007E0F0000}"/>
    <cellStyle name="เครื่องหมายจุลภาค 9 2 2 2 4 2" xfId="515" xr:uid="{00000000-0005-0000-0000-00007F0F0000}"/>
    <cellStyle name="เครื่องหมายจุลภาค 9 2 2 2 4 2 2" xfId="698" xr:uid="{00000000-0005-0000-0000-0000800F0000}"/>
    <cellStyle name="เครื่องหมายจุลภาค 9 2 2 2 4 2 2 2" xfId="1244" xr:uid="{00000000-0005-0000-0000-0000810F0000}"/>
    <cellStyle name="เครื่องหมายจุลภาค 9 2 2 2 4 2 2 2 2" xfId="1371" xr:uid="{00000000-0005-0000-0000-0000820F0000}"/>
    <cellStyle name="เครื่องหมายจุลภาค 9 2 2 2 4 2 2 2 2 2" xfId="3621" xr:uid="{00000000-0005-0000-0000-0000830F0000}"/>
    <cellStyle name="เครื่องหมายจุลภาค 9 2 2 2 4 2 2 2 2 2 2" xfId="3748" xr:uid="{00000000-0005-0000-0000-0000840F0000}"/>
    <cellStyle name="เครื่องหมายจุลภาค 9 2 2 2 4 2 2 2 2 2 2 2" xfId="4865" xr:uid="{00000000-0005-0000-0000-0000850F0000}"/>
    <cellStyle name="เครื่องหมายจุลภาค 9 2 2 2 4 2 2 2 2 2 3" xfId="4839" xr:uid="{00000000-0005-0000-0000-0000860F0000}"/>
    <cellStyle name="เครื่องหมายจุลภาค 9 2 2 2 4 2 2 2 2 3" xfId="4382" xr:uid="{00000000-0005-0000-0000-0000870F0000}"/>
    <cellStyle name="เครื่องหมายจุลภาค 9 2 2 2 4 2 2 2 3" xfId="2650" xr:uid="{00000000-0005-0000-0000-0000880F0000}"/>
    <cellStyle name="เครื่องหมายจุลภาค 9 2 2 2 4 2 2 2 3 2" xfId="4640" xr:uid="{00000000-0005-0000-0000-0000890F0000}"/>
    <cellStyle name="เครื่องหมายจุลภาค 9 2 2 2 4 2 2 2 4" xfId="4356" xr:uid="{00000000-0005-0000-0000-00008A0F0000}"/>
    <cellStyle name="เครื่องหมายจุลภาค 9 2 2 2 4 2 2 3" xfId="1717" xr:uid="{00000000-0005-0000-0000-00008B0F0000}"/>
    <cellStyle name="เครื่องหมายจุลภาค 9 2 2 2 4 2 2 3 2" xfId="4453" xr:uid="{00000000-0005-0000-0000-00008C0F0000}"/>
    <cellStyle name="เครื่องหมายจุลภาค 9 2 2 2 4 2 2 4" xfId="2044" xr:uid="{00000000-0005-0000-0000-00008D0F0000}"/>
    <cellStyle name="เครื่องหมายจุลภาค 9 2 2 2 4 2 2 4 2" xfId="4520" xr:uid="{00000000-0005-0000-0000-00008E0F0000}"/>
    <cellStyle name="เครื่องหมายจุลภาค 9 2 2 2 4 2 2 5" xfId="2523" xr:uid="{00000000-0005-0000-0000-00008F0F0000}"/>
    <cellStyle name="เครื่องหมายจุลภาค 9 2 2 2 4 2 2 5 2" xfId="3162" xr:uid="{00000000-0005-0000-0000-0000900F0000}"/>
    <cellStyle name="เครื่องหมายจุลภาค 9 2 2 2 4 2 2 5 2 2" xfId="4747" xr:uid="{00000000-0005-0000-0000-0000910F0000}"/>
    <cellStyle name="เครื่องหมายจุลภาค 9 2 2 2 4 2 2 5 3" xfId="4614" xr:uid="{00000000-0005-0000-0000-0000920F0000}"/>
    <cellStyle name="เครื่องหมายจุลภาค 9 2 2 2 4 2 2 6" xfId="4242" xr:uid="{00000000-0005-0000-0000-0000930F0000}"/>
    <cellStyle name="เครื่องหมายจุลภาค 9 2 2 2 4 2 3" xfId="1001" xr:uid="{00000000-0005-0000-0000-0000940F0000}"/>
    <cellStyle name="เครื่องหมายจุลภาค 9 2 2 2 4 2 3 2" xfId="1590" xr:uid="{00000000-0005-0000-0000-0000950F0000}"/>
    <cellStyle name="เครื่องหมายจุลภาค 9 2 2 2 4 2 3 2 2" xfId="3408" xr:uid="{00000000-0005-0000-0000-0000960F0000}"/>
    <cellStyle name="เครื่องหมายจุลภาค 9 2 2 2 4 2 3 2 2 2" xfId="3851" xr:uid="{00000000-0005-0000-0000-0000970F0000}"/>
    <cellStyle name="เครื่องหมายจุลภาค 9 2 2 2 4 2 3 2 2 2 2" xfId="4887" xr:uid="{00000000-0005-0000-0000-0000980F0000}"/>
    <cellStyle name="เครื่องหมายจุลภาค 9 2 2 2 4 2 3 2 2 3" xfId="4796" xr:uid="{00000000-0005-0000-0000-0000990F0000}"/>
    <cellStyle name="เครื่องหมายจุลภาค 9 2 2 2 4 2 3 2 3" xfId="4427" xr:uid="{00000000-0005-0000-0000-00009A0F0000}"/>
    <cellStyle name="เครื่องหมายจุลภาค 9 2 2 2 4 2 3 3" xfId="2768" xr:uid="{00000000-0005-0000-0000-00009B0F0000}"/>
    <cellStyle name="เครื่องหมายจุลภาค 9 2 2 2 4 2 3 3 2" xfId="4665" xr:uid="{00000000-0005-0000-0000-00009C0F0000}"/>
    <cellStyle name="เครื่องหมายจุลภาค 9 2 2 2 4 2 3 4" xfId="4307" xr:uid="{00000000-0005-0000-0000-00009D0F0000}"/>
    <cellStyle name="เครื่องหมายจุลภาค 9 2 2 2 4 2 4" xfId="1917" xr:uid="{00000000-0005-0000-0000-00009E0F0000}"/>
    <cellStyle name="เครื่องหมายจุลภาค 9 2 2 2 4 2 4 2" xfId="4494" xr:uid="{00000000-0005-0000-0000-00009F0F0000}"/>
    <cellStyle name="เครื่องหมายจุลภาค 9 2 2 2 4 2 5" xfId="2303" xr:uid="{00000000-0005-0000-0000-0000A00F0000}"/>
    <cellStyle name="เครื่องหมายจุลภาค 9 2 2 2 4 2 5 2" xfId="3016" xr:uid="{00000000-0005-0000-0000-0000A10F0000}"/>
    <cellStyle name="เครื่องหมายจุลภาค 9 2 2 2 4 2 5 2 2" xfId="4717" xr:uid="{00000000-0005-0000-0000-0000A20F0000}"/>
    <cellStyle name="เครื่องหมายจุลภาค 9 2 2 2 4 2 5 3" xfId="4570" xr:uid="{00000000-0005-0000-0000-0000A30F0000}"/>
    <cellStyle name="เครื่องหมายจุลภาค 9 2 2 2 4 2 6" xfId="4193" xr:uid="{00000000-0005-0000-0000-0000A40F0000}"/>
    <cellStyle name="เครื่องหมายจุลภาค 9 2 2 2 4 3" xfId="328" xr:uid="{00000000-0005-0000-0000-0000A50F0000}"/>
    <cellStyle name="เครื่องหมายจุลภาค 9 2 2 2 4 3 2" xfId="1152" xr:uid="{00000000-0005-0000-0000-0000A60F0000}"/>
    <cellStyle name="เครื่องหมายจุลภาค 9 2 2 2 4 3 2 2" xfId="2885" xr:uid="{00000000-0005-0000-0000-0000A70F0000}"/>
    <cellStyle name="เครื่องหมายจุลภาค 9 2 2 2 4 3 2 2 2" xfId="3535" xr:uid="{00000000-0005-0000-0000-0000A80F0000}"/>
    <cellStyle name="เครื่องหมายจุลภาค 9 2 2 2 4 3 2 2 2 2" xfId="4821" xr:uid="{00000000-0005-0000-0000-0000A90F0000}"/>
    <cellStyle name="เครื่องหมายจุลภาค 9 2 2 2 4 3 2 2 3" xfId="4693" xr:uid="{00000000-0005-0000-0000-0000AA0F0000}"/>
    <cellStyle name="เครื่องหมายจุลภาค 9 2 2 2 4 3 2 3" xfId="4336" xr:uid="{00000000-0005-0000-0000-0000AB0F0000}"/>
    <cellStyle name="เครื่องหมายจุลภาค 9 2 2 2 4 3 3" xfId="2437" xr:uid="{00000000-0005-0000-0000-0000AC0F0000}"/>
    <cellStyle name="เครื่องหมายจุลภาค 9 2 2 2 4 3 3 2" xfId="4596" xr:uid="{00000000-0005-0000-0000-0000AD0F0000}"/>
    <cellStyle name="เครื่องหมายจุลภาค 9 2 2 2 4 3 4" xfId="4125" xr:uid="{00000000-0005-0000-0000-0000AE0F0000}"/>
    <cellStyle name="เครื่องหมายจุลภาค 9 2 2 2 4 4" xfId="1500" xr:uid="{00000000-0005-0000-0000-0000AF0F0000}"/>
    <cellStyle name="เครื่องหมายจุลภาค 9 2 2 2 4 4 2" xfId="4409" xr:uid="{00000000-0005-0000-0000-0000B00F0000}"/>
    <cellStyle name="เครื่องหมายจุลภาค 9 2 2 2 4 5" xfId="1831" xr:uid="{00000000-0005-0000-0000-0000B10F0000}"/>
    <cellStyle name="เครื่องหมายจุลภาค 9 2 2 2 4 5 2" xfId="4476" xr:uid="{00000000-0005-0000-0000-0000B20F0000}"/>
    <cellStyle name="เครื่องหมายจุลภาค 9 2 2 2 4 6" xfId="972" xr:uid="{00000000-0005-0000-0000-0000B30F0000}"/>
    <cellStyle name="เครื่องหมายจุลภาค 9 2 2 2 4 6 2" xfId="2917" xr:uid="{00000000-0005-0000-0000-0000B40F0000}"/>
    <cellStyle name="เครื่องหมายจุลภาค 9 2 2 2 4 6 2 2" xfId="4698" xr:uid="{00000000-0005-0000-0000-0000B50F0000}"/>
    <cellStyle name="เครื่องหมายจุลภาค 9 2 2 2 4 6 3" xfId="4299" xr:uid="{00000000-0005-0000-0000-0000B60F0000}"/>
    <cellStyle name="เครื่องหมายจุลภาค 9 2 2 2 4 7" xfId="4143" xr:uid="{00000000-0005-0000-0000-0000B70F0000}"/>
    <cellStyle name="เครื่องหมายจุลภาค 9 2 2 2 5" xfId="477" xr:uid="{00000000-0005-0000-0000-0000B80F0000}"/>
    <cellStyle name="เครื่องหมายจุลภาค 9 2 2 2 5 2" xfId="927" xr:uid="{00000000-0005-0000-0000-0000B90F0000}"/>
    <cellStyle name="เครื่องหมายจุลภาค 9 2 2 2 5 2 2" xfId="1214" xr:uid="{00000000-0005-0000-0000-0000BA0F0000}"/>
    <cellStyle name="เครื่องหมายจุลภาค 9 2 2 2 5 2 2 2" xfId="3349" xr:uid="{00000000-0005-0000-0000-0000BB0F0000}"/>
    <cellStyle name="เครื่องหมายจุลภาค 9 2 2 2 5 2 2 2 2" xfId="3596" xr:uid="{00000000-0005-0000-0000-0000BC0F0000}"/>
    <cellStyle name="เครื่องหมายจุลภาค 9 2 2 2 5 2 2 2 2 2" xfId="4833" xr:uid="{00000000-0005-0000-0000-0000BD0F0000}"/>
    <cellStyle name="เครื่องหมายจุลภาค 9 2 2 2 5 2 2 2 3" xfId="4782" xr:uid="{00000000-0005-0000-0000-0000BE0F0000}"/>
    <cellStyle name="เครื่องหมายจุลภาค 9 2 2 2 5 2 2 3" xfId="4348" xr:uid="{00000000-0005-0000-0000-0000BF0F0000}"/>
    <cellStyle name="เครื่องหมายจุลภาค 9 2 2 2 5 2 3" xfId="2498" xr:uid="{00000000-0005-0000-0000-0000C00F0000}"/>
    <cellStyle name="เครื่องหมายจุลภาค 9 2 2 2 5 2 3 2" xfId="4608" xr:uid="{00000000-0005-0000-0000-0000C10F0000}"/>
    <cellStyle name="เครื่องหมายจุลภาค 9 2 2 2 5 2 4" xfId="4289" xr:uid="{00000000-0005-0000-0000-0000C20F0000}"/>
    <cellStyle name="เครื่องหมายจุลภาค 9 2 2 2 5 3" xfId="1563" xr:uid="{00000000-0005-0000-0000-0000C30F0000}"/>
    <cellStyle name="เครื่องหมายจุลภาค 9 2 2 2 5 3 2" xfId="4421" xr:uid="{00000000-0005-0000-0000-0000C40F0000}"/>
    <cellStyle name="เครื่องหมายจุลภาค 9 2 2 2 5 4" xfId="1892" xr:uid="{00000000-0005-0000-0000-0000C50F0000}"/>
    <cellStyle name="เครื่องหมายจุลภาค 9 2 2 2 5 4 2" xfId="4488" xr:uid="{00000000-0005-0000-0000-0000C60F0000}"/>
    <cellStyle name="เครื่องหมายจุลภาค 9 2 2 2 5 5" xfId="2241" xr:uid="{00000000-0005-0000-0000-0000C70F0000}"/>
    <cellStyle name="เครื่องหมายจุลภาค 9 2 2 2 5 5 2" xfId="2988" xr:uid="{00000000-0005-0000-0000-0000C80F0000}"/>
    <cellStyle name="เครื่องหมายจุลภาค 9 2 2 2 5 5 2 2" xfId="4710" xr:uid="{00000000-0005-0000-0000-0000C90F0000}"/>
    <cellStyle name="เครื่องหมายจุลภาค 9 2 2 2 5 5 3" xfId="4556" xr:uid="{00000000-0005-0000-0000-0000CA0F0000}"/>
    <cellStyle name="เครื่องหมายจุลภาค 9 2 2 2 5 6" xfId="4178" xr:uid="{00000000-0005-0000-0000-0000CB0F0000}"/>
    <cellStyle name="เครื่องหมายจุลภาค 9 2 2 2 6" xfId="182" xr:uid="{00000000-0005-0000-0000-0000CC0F0000}"/>
    <cellStyle name="เครื่องหมายจุลภาค 9 2 2 2 6 2" xfId="786" xr:uid="{00000000-0005-0000-0000-0000CD0F0000}"/>
    <cellStyle name="เครื่องหมายจุลภาค 9 2 2 2 6 2 2" xfId="2843" xr:uid="{00000000-0005-0000-0000-0000CE0F0000}"/>
    <cellStyle name="เครื่องหมายจุลภาค 9 2 2 2 6 2 2 2" xfId="3244" xr:uid="{00000000-0005-0000-0000-0000CF0F0000}"/>
    <cellStyle name="เครื่องหมายจุลภาค 9 2 2 2 6 2 2 2 2" xfId="4766" xr:uid="{00000000-0005-0000-0000-0000D00F0000}"/>
    <cellStyle name="เครื่องหมายจุลภาค 9 2 2 2 6 2 2 3" xfId="4685" xr:uid="{00000000-0005-0000-0000-0000D10F0000}"/>
    <cellStyle name="เครื่องหมายจุลภาค 9 2 2 2 6 2 3" xfId="4262" xr:uid="{00000000-0005-0000-0000-0000D20F0000}"/>
    <cellStyle name="เครื่องหมายจุลภาค 9 2 2 2 6 3" xfId="2128" xr:uid="{00000000-0005-0000-0000-0000D30F0000}"/>
    <cellStyle name="เครื่องหมายจุลภาค 9 2 2 2 6 3 2" xfId="4539" xr:uid="{00000000-0005-0000-0000-0000D40F0000}"/>
    <cellStyle name="เครื่องหมายจุลภาค 9 2 2 2 6 4" xfId="4043" xr:uid="{00000000-0005-0000-0000-0000D50F0000}"/>
    <cellStyle name="เครื่องหมายจุลภาค 9 2 2 2 7" xfId="1435" xr:uid="{00000000-0005-0000-0000-0000D60F0000}"/>
    <cellStyle name="เครื่องหมายจุลภาค 9 2 2 2 7 2" xfId="4395" xr:uid="{00000000-0005-0000-0000-0000D70F0000}"/>
    <cellStyle name="เครื่องหมายจุลภาค 9 2 2 2 8" xfId="1144" xr:uid="{00000000-0005-0000-0000-0000D80F0000}"/>
    <cellStyle name="เครื่องหมายจุลภาค 9 2 2 2 8 2" xfId="447" xr:uid="{00000000-0005-0000-0000-0000D90F0000}"/>
    <cellStyle name="เครื่องหมายจุลภาค 9 2 2 2 8 2 2" xfId="4159" xr:uid="{00000000-0005-0000-0000-0000DA0F0000}"/>
    <cellStyle name="เครื่องหมายจุลภาค 9 2 2 2 8 3" xfId="4332" xr:uid="{00000000-0005-0000-0000-0000DB0F0000}"/>
    <cellStyle name="เครื่องหมายจุลภาค 9 2 2 2 9" xfId="4023" xr:uid="{00000000-0005-0000-0000-0000DC0F0000}"/>
    <cellStyle name="เครื่องหมายจุลภาค 9 2 2 3" xfId="128" xr:uid="{00000000-0005-0000-0000-0000DD0F0000}"/>
    <cellStyle name="เครื่องหมายจุลภาค 9 2 2 3 2" xfId="4024" xr:uid="{00000000-0005-0000-0000-0000DE0F0000}"/>
    <cellStyle name="เครื่องหมายจุลภาค 9 2 2 4" xfId="190" xr:uid="{00000000-0005-0000-0000-0000DF0F0000}"/>
    <cellStyle name="เครื่องหมายจุลภาค 9 2 2 4 2" xfId="416" xr:uid="{00000000-0005-0000-0000-0000E00F0000}"/>
    <cellStyle name="เครื่องหมายจุลภาค 9 2 2 4 2 2" xfId="444" xr:uid="{00000000-0005-0000-0000-0000E10F0000}"/>
    <cellStyle name="เครื่องหมายจุลภาค 9 2 2 4 2 2 2" xfId="718" xr:uid="{00000000-0005-0000-0000-0000E20F0000}"/>
    <cellStyle name="เครื่องหมายจุลภาค 9 2 2 4 2 2 2 2" xfId="738" xr:uid="{00000000-0005-0000-0000-0000E30F0000}"/>
    <cellStyle name="เครื่องหมายจุลภาค 9 2 2 4 2 2 2 2 2" xfId="1391" xr:uid="{00000000-0005-0000-0000-0000E40F0000}"/>
    <cellStyle name="เครื่องหมายจุลภาค 9 2 2 4 2 2 2 2 2 2" xfId="1411" xr:uid="{00000000-0005-0000-0000-0000E50F0000}"/>
    <cellStyle name="เครื่องหมายจุลภาค 9 2 2 4 2 2 2 2 2 2 2" xfId="3768" xr:uid="{00000000-0005-0000-0000-0000E60F0000}"/>
    <cellStyle name="เครื่องหมายจุลภาค 9 2 2 4 2 2 2 2 2 2 2 2" xfId="3788" xr:uid="{00000000-0005-0000-0000-0000E70F0000}"/>
    <cellStyle name="เครื่องหมายจุลภาค 9 2 2 4 2 2 2 2 2 2 2 3" xfId="4870" xr:uid="{00000000-0005-0000-0000-0000E80F0000}"/>
    <cellStyle name="เครื่องหมายจุลภาค 9 2 2 4 2 2 2 2 2 3" xfId="2690" xr:uid="{00000000-0005-0000-0000-0000E90F0000}"/>
    <cellStyle name="เครื่องหมายจุลภาค 9 2 2 4 2 2 2 2 2 4" xfId="4387" xr:uid="{00000000-0005-0000-0000-0000EA0F0000}"/>
    <cellStyle name="เครื่องหมายจุลภาค 9 2 2 4 2 2 2 2 3" xfId="1757" xr:uid="{00000000-0005-0000-0000-0000EB0F0000}"/>
    <cellStyle name="เครื่องหมายจุลภาค 9 2 2 4 2 2 2 2 4" xfId="2084" xr:uid="{00000000-0005-0000-0000-0000EC0F0000}"/>
    <cellStyle name="เครื่องหมายจุลภาค 9 2 2 4 2 2 2 2 5" xfId="2670" xr:uid="{00000000-0005-0000-0000-0000ED0F0000}"/>
    <cellStyle name="เครื่องหมายจุลภาค 9 2 2 4 2 2 2 2 5 2" xfId="3202" xr:uid="{00000000-0005-0000-0000-0000EE0F0000}"/>
    <cellStyle name="เครื่องหมายจุลภาค 9 2 2 4 2 2 2 2 5 3" xfId="4645" xr:uid="{00000000-0005-0000-0000-0000EF0F0000}"/>
    <cellStyle name="เครื่องหมายจุลภาค 9 2 2 4 2 2 2 3" xfId="1042" xr:uid="{00000000-0005-0000-0000-0000F00F0000}"/>
    <cellStyle name="เครื่องหมายจุลภาค 9 2 2 4 2 2 2 3 2" xfId="1737" xr:uid="{00000000-0005-0000-0000-0000F10F0000}"/>
    <cellStyle name="เครื่องหมายจุลภาค 9 2 2 4 2 2 2 3 2 2" xfId="3448" xr:uid="{00000000-0005-0000-0000-0000F20F0000}"/>
    <cellStyle name="เครื่องหมายจุลภาค 9 2 2 4 2 2 2 3 2 2 2" xfId="3911" xr:uid="{00000000-0005-0000-0000-0000F30F0000}"/>
    <cellStyle name="เครื่องหมายจุลภาค 9 2 2 4 2 2 2 3 2 2 2 2" xfId="4903" xr:uid="{00000000-0005-0000-0000-0000F40F0000}"/>
    <cellStyle name="เครื่องหมายจุลภาค 9 2 2 4 2 2 2 3 2 3" xfId="4458" xr:uid="{00000000-0005-0000-0000-0000F50F0000}"/>
    <cellStyle name="เครื่องหมายจุลภาค 9 2 2 4 2 2 2 3 3" xfId="2828" xr:uid="{00000000-0005-0000-0000-0000F60F0000}"/>
    <cellStyle name="เครื่องหมายจุลภาค 9 2 2 4 2 2 2 3 3 2" xfId="4681" xr:uid="{00000000-0005-0000-0000-0000F70F0000}"/>
    <cellStyle name="เครื่องหมายจุลภาค 9 2 2 4 2 2 2 4" xfId="2064" xr:uid="{00000000-0005-0000-0000-0000F80F0000}"/>
    <cellStyle name="เครื่องหมายจุลภาค 9 2 2 4 2 2 2 4 2" xfId="4525" xr:uid="{00000000-0005-0000-0000-0000F90F0000}"/>
    <cellStyle name="เครื่องหมายจุลภาค 9 2 2 4 2 2 2 5" xfId="2343" xr:uid="{00000000-0005-0000-0000-0000FA0F0000}"/>
    <cellStyle name="เครื่องหมายจุลภาค 9 2 2 4 2 2 2 5 2" xfId="3182" xr:uid="{00000000-0005-0000-0000-0000FB0F0000}"/>
    <cellStyle name="เครื่องหมายจุลภาค 9 2 2 4 2 2 2 5 2 2" xfId="4752" xr:uid="{00000000-0005-0000-0000-0000FC0F0000}"/>
    <cellStyle name="เครื่องหมายจุลภาค 9 2 2 4 2 2 2 6" xfId="4247" xr:uid="{00000000-0005-0000-0000-0000FD0F0000}"/>
    <cellStyle name="เครื่องหมายจุลภาค 9 2 2 4 2 2 3" xfId="1022" xr:uid="{00000000-0005-0000-0000-0000FE0F0000}"/>
    <cellStyle name="เครื่องหมายจุลภาค 9 2 2 4 2 2 3 2" xfId="1204" xr:uid="{00000000-0005-0000-0000-0000FF0F0000}"/>
    <cellStyle name="เครื่องหมายจุลภาค 9 2 2 4 2 2 3 2 2" xfId="3428" xr:uid="{00000000-0005-0000-0000-000000100000}"/>
    <cellStyle name="เครื่องหมายจุลภาค 9 2 2 4 2 2 3 2 2 2" xfId="3586" xr:uid="{00000000-0005-0000-0000-000001100000}"/>
    <cellStyle name="เครื่องหมายจุลภาค 9 2 2 4 2 2 3 2 2 3" xfId="4801" xr:uid="{00000000-0005-0000-0000-000002100000}"/>
    <cellStyle name="เครื่องหมายจุลภาค 9 2 2 4 2 2 3 3" xfId="2488" xr:uid="{00000000-0005-0000-0000-000003100000}"/>
    <cellStyle name="เครื่องหมายจุลภาค 9 2 2 4 2 2 3 4" xfId="4312" xr:uid="{00000000-0005-0000-0000-000004100000}"/>
    <cellStyle name="เครื่องหมายจุลภาค 9 2 2 4 2 2 4" xfId="1551" xr:uid="{00000000-0005-0000-0000-000005100000}"/>
    <cellStyle name="เครื่องหมายจุลภาค 9 2 2 4 2 2 5" xfId="1882" xr:uid="{00000000-0005-0000-0000-000006100000}"/>
    <cellStyle name="เครื่องหมายจุลภาค 9 2 2 4 2 2 6" xfId="2323" xr:uid="{00000000-0005-0000-0000-000007100000}"/>
    <cellStyle name="เครื่องหมายจุลภาค 9 2 2 4 2 2 6 2" xfId="2972" xr:uid="{00000000-0005-0000-0000-000008100000}"/>
    <cellStyle name="เครื่องหมายจุลภาค 9 2 2 4 2 2 6 3" xfId="4575" xr:uid="{00000000-0005-0000-0000-000009100000}"/>
    <cellStyle name="เครื่องหมายจุลภาค 9 2 2 4 2 3" xfId="564" xr:uid="{00000000-0005-0000-0000-00000A100000}"/>
    <cellStyle name="เครื่องหมายจุลภาค 9 2 2 4 2 3 2" xfId="1183" xr:uid="{00000000-0005-0000-0000-00000B100000}"/>
    <cellStyle name="เครื่องหมายจุลภาค 9 2 2 4 2 3 2 2" xfId="1286" xr:uid="{00000000-0005-0000-0000-00000C100000}"/>
    <cellStyle name="เครื่องหมายจุลภาค 9 2 2 4 2 3 2 2 2" xfId="3565" xr:uid="{00000000-0005-0000-0000-00000D100000}"/>
    <cellStyle name="เครื่องหมายจุลภาค 9 2 2 4 2 3 2 2 2 2" xfId="3663" xr:uid="{00000000-0005-0000-0000-00000E100000}"/>
    <cellStyle name="เครื่องหมายจุลภาค 9 2 2 4 2 3 2 2 2 3" xfId="4827" xr:uid="{00000000-0005-0000-0000-00000F100000}"/>
    <cellStyle name="เครื่องหมายจุลภาค 9 2 2 4 2 3 2 3" xfId="2565" xr:uid="{00000000-0005-0000-0000-000010100000}"/>
    <cellStyle name="เครื่องหมายจุลภาค 9 2 2 4 2 3 2 4" xfId="4342" xr:uid="{00000000-0005-0000-0000-000011100000}"/>
    <cellStyle name="เครื่องหมายจุลภาค 9 2 2 4 2 3 3" xfId="1632" xr:uid="{00000000-0005-0000-0000-000012100000}"/>
    <cellStyle name="เครื่องหมายจุลภาค 9 2 2 4 2 3 4" xfId="1959" xr:uid="{00000000-0005-0000-0000-000013100000}"/>
    <cellStyle name="เครื่องหมายจุลภาค 9 2 2 4 2 3 5" xfId="2467" xr:uid="{00000000-0005-0000-0000-000014100000}"/>
    <cellStyle name="เครื่องหมายจุลภาค 9 2 2 4 2 3 5 2" xfId="3060" xr:uid="{00000000-0005-0000-0000-000015100000}"/>
    <cellStyle name="เครื่องหมายจุลภาค 9 2 2 4 2 3 5 3" xfId="4602" xr:uid="{00000000-0005-0000-0000-000016100000}"/>
    <cellStyle name="เครื่องหมายจุลภาค 9 2 2 4 2 4" xfId="838" xr:uid="{00000000-0005-0000-0000-000017100000}"/>
    <cellStyle name="เครื่องหมายจุลภาค 9 2 2 4 2 4 2" xfId="1530" xr:uid="{00000000-0005-0000-0000-000018100000}"/>
    <cellStyle name="เครื่องหมายจุลภาค 9 2 2 4 2 4 2 2" xfId="3289" xr:uid="{00000000-0005-0000-0000-000019100000}"/>
    <cellStyle name="เครื่องหมายจุลภาค 9 2 2 4 2 4 2 2 2" xfId="3837" xr:uid="{00000000-0005-0000-0000-00001A100000}"/>
    <cellStyle name="เครื่องหมายจุลภาค 9 2 2 4 2 4 2 2 2 2" xfId="4884" xr:uid="{00000000-0005-0000-0000-00001B100000}"/>
    <cellStyle name="เครื่องหมายจุลภาค 9 2 2 4 2 4 2 3" xfId="4415" xr:uid="{00000000-0005-0000-0000-00001C100000}"/>
    <cellStyle name="เครื่องหมายจุลภาค 9 2 2 4 2 4 3" xfId="2752" xr:uid="{00000000-0005-0000-0000-00001D100000}"/>
    <cellStyle name="เครื่องหมายจุลภาค 9 2 2 4 2 4 3 2" xfId="4662" xr:uid="{00000000-0005-0000-0000-00001E100000}"/>
    <cellStyle name="เครื่องหมายจุลภาค 9 2 2 4 2 5" xfId="1861" xr:uid="{00000000-0005-0000-0000-00001F100000}"/>
    <cellStyle name="เครื่องหมายจุลภาค 9 2 2 4 2 5 2" xfId="4482" xr:uid="{00000000-0005-0000-0000-000020100000}"/>
    <cellStyle name="เครื่องหมายจุลภาค 9 2 2 4 2 6" xfId="2173" xr:uid="{00000000-0005-0000-0000-000021100000}"/>
    <cellStyle name="เครื่องหมายจุลภาค 9 2 2 4 2 6 2" xfId="2949" xr:uid="{00000000-0005-0000-0000-000022100000}"/>
    <cellStyle name="เครื่องหมายจุลภาค 9 2 2 4 2 6 2 2" xfId="4704" xr:uid="{00000000-0005-0000-0000-000023100000}"/>
    <cellStyle name="เครื่องหมายจุลภาค 9 2 2 4 2 7" xfId="4153" xr:uid="{00000000-0005-0000-0000-000024100000}"/>
    <cellStyle name="เครื่องหมายจุลภาค 9 2 2 4 3" xfId="531" xr:uid="{00000000-0005-0000-0000-000025100000}"/>
    <cellStyle name="เครื่องหมายจุลภาค 9 2 2 4 3 2" xfId="642" xr:uid="{00000000-0005-0000-0000-000026100000}"/>
    <cellStyle name="เครื่องหมายจุลภาค 9 2 2 4 3 2 2" xfId="1260" xr:uid="{00000000-0005-0000-0000-000027100000}"/>
    <cellStyle name="เครื่องหมายจุลภาค 9 2 2 4 3 2 2 2" xfId="1326" xr:uid="{00000000-0005-0000-0000-000028100000}"/>
    <cellStyle name="เครื่องหมายจุลภาค 9 2 2 4 3 2 2 2 2" xfId="3637" xr:uid="{00000000-0005-0000-0000-000029100000}"/>
    <cellStyle name="เครื่องหมายจุลภาค 9 2 2 4 3 2 2 2 2 2" xfId="3703" xr:uid="{00000000-0005-0000-0000-00002A100000}"/>
    <cellStyle name="เครื่องหมายจุลภาค 9 2 2 4 3 2 2 2 2 3" xfId="4846" xr:uid="{00000000-0005-0000-0000-00002B100000}"/>
    <cellStyle name="เครื่องหมายจุลภาค 9 2 2 4 3 2 2 3" xfId="2605" xr:uid="{00000000-0005-0000-0000-00002C100000}"/>
    <cellStyle name="เครื่องหมายจุลภาค 9 2 2 4 3 2 2 4" xfId="4363" xr:uid="{00000000-0005-0000-0000-00002D100000}"/>
    <cellStyle name="เครื่องหมายจุลภาค 9 2 2 4 3 2 3" xfId="1672" xr:uid="{00000000-0005-0000-0000-00002E100000}"/>
    <cellStyle name="เครื่องหมายจุลภาค 9 2 2 4 3 2 4" xfId="1999" xr:uid="{00000000-0005-0000-0000-00002F100000}"/>
    <cellStyle name="เครื่องหมายจุลภาค 9 2 2 4 3 2 5" xfId="2539" xr:uid="{00000000-0005-0000-0000-000030100000}"/>
    <cellStyle name="เครื่องหมายจุลภาค 9 2 2 4 3 2 5 2" xfId="3113" xr:uid="{00000000-0005-0000-0000-000031100000}"/>
    <cellStyle name="เครื่องหมายจุลภาค 9 2 2 4 3 2 5 3" xfId="4621" xr:uid="{00000000-0005-0000-0000-000032100000}"/>
    <cellStyle name="เครื่องหมายจุลภาค 9 2 2 4 3 3" xfId="918" xr:uid="{00000000-0005-0000-0000-000033100000}"/>
    <cellStyle name="เครื่องหมายจุลภาค 9 2 2 4 3 3 2" xfId="1606" xr:uid="{00000000-0005-0000-0000-000034100000}"/>
    <cellStyle name="เครื่องหมายจุลภาค 9 2 2 4 3 3 2 2" xfId="3341" xr:uid="{00000000-0005-0000-0000-000035100000}"/>
    <cellStyle name="เครื่องหมายจุลภาค 9 2 2 4 3 3 2 2 2" xfId="3867" xr:uid="{00000000-0005-0000-0000-000036100000}"/>
    <cellStyle name="เครื่องหมายจุลภาค 9 2 2 4 3 3 2 2 2 2" xfId="4894" xr:uid="{00000000-0005-0000-0000-000037100000}"/>
    <cellStyle name="เครื่องหมายจุลภาค 9 2 2 4 3 3 2 3" xfId="4434" xr:uid="{00000000-0005-0000-0000-000038100000}"/>
    <cellStyle name="เครื่องหมายจุลภาค 9 2 2 4 3 3 3" xfId="2784" xr:uid="{00000000-0005-0000-0000-000039100000}"/>
    <cellStyle name="เครื่องหมายจุลภาค 9 2 2 4 3 3 3 2" xfId="4672" xr:uid="{00000000-0005-0000-0000-00003A100000}"/>
    <cellStyle name="เครื่องหมายจุลภาค 9 2 2 4 3 4" xfId="1933" xr:uid="{00000000-0005-0000-0000-00003B100000}"/>
    <cellStyle name="เครื่องหมายจุลภาค 9 2 2 4 3 4 2" xfId="4501" xr:uid="{00000000-0005-0000-0000-00003C100000}"/>
    <cellStyle name="เครื่องหมายจุลภาค 9 2 2 4 3 5" xfId="2228" xr:uid="{00000000-0005-0000-0000-00003D100000}"/>
    <cellStyle name="เครื่องหมายจุลภาค 9 2 2 4 3 5 2" xfId="3032" xr:uid="{00000000-0005-0000-0000-00003E100000}"/>
    <cellStyle name="เครื่องหมายจุลภาค 9 2 2 4 3 5 2 2" xfId="4724" xr:uid="{00000000-0005-0000-0000-00003F100000}"/>
    <cellStyle name="เครื่องหมายจุลภาค 9 2 2 4 3 6" xfId="4200" xr:uid="{00000000-0005-0000-0000-000040100000}"/>
    <cellStyle name="เครื่องหมายจุลภาค 9 2 2 4 4" xfId="798" xr:uid="{00000000-0005-0000-0000-000041100000}"/>
    <cellStyle name="เครื่องหมายจุลภาค 9 2 2 4 4 2" xfId="795" xr:uid="{00000000-0005-0000-0000-000042100000}"/>
    <cellStyle name="เครื่องหมายจุลภาค 9 2 2 4 4 2 2" xfId="3255" xr:uid="{00000000-0005-0000-0000-000043100000}"/>
    <cellStyle name="เครื่องหมายจุลภาค 9 2 2 4 4 2 2 2" xfId="3252" xr:uid="{00000000-0005-0000-0000-000044100000}"/>
    <cellStyle name="เครื่องหมายจุลภาค 9 2 2 4 4 2 2 3" xfId="4770" xr:uid="{00000000-0005-0000-0000-000045100000}"/>
    <cellStyle name="เครื่องหมายจุลภาค 9 2 2 4 4 3" xfId="2136" xr:uid="{00000000-0005-0000-0000-000046100000}"/>
    <cellStyle name="เครื่องหมายจุลภาค 9 2 2 4 4 4" xfId="4266" xr:uid="{00000000-0005-0000-0000-000047100000}"/>
    <cellStyle name="เครื่องหมายจุลภาค 9 2 2 4 5" xfId="942" xr:uid="{00000000-0005-0000-0000-000048100000}"/>
    <cellStyle name="เครื่องหมายจุลภาค 9 2 2 4 6" xfId="1067" xr:uid="{00000000-0005-0000-0000-000049100000}"/>
    <cellStyle name="เครื่องหมายจุลภาค 9 2 2 4 7" xfId="2139" xr:uid="{00000000-0005-0000-0000-00004A100000}"/>
    <cellStyle name="เครื่องหมายจุลภาค 9 2 2 4 7 2" xfId="2721" xr:uid="{00000000-0005-0000-0000-00004B100000}"/>
    <cellStyle name="เครื่องหมายจุลภาค 9 2 2 4 7 3" xfId="4543" xr:uid="{00000000-0005-0000-0000-00004C100000}"/>
    <cellStyle name="เครื่องหมายจุลภาค 9 2 2 5" xfId="167" xr:uid="{00000000-0005-0000-0000-00004D100000}"/>
    <cellStyle name="เครื่องหมายจุลภาค 9 2 2 6" xfId="312" xr:uid="{00000000-0005-0000-0000-00004E100000}"/>
    <cellStyle name="เครื่องหมายจุลภาค 9 2 2 6 2" xfId="520" xr:uid="{00000000-0005-0000-0000-00004F100000}"/>
    <cellStyle name="เครื่องหมายจุลภาค 9 2 2 6 2 2" xfId="675" xr:uid="{00000000-0005-0000-0000-000050100000}"/>
    <cellStyle name="เครื่องหมายจุลภาค 9 2 2 6 2 2 2" xfId="1249" xr:uid="{00000000-0005-0000-0000-000051100000}"/>
    <cellStyle name="เครื่องหมายจุลภาค 9 2 2 6 2 2 2 2" xfId="1348" xr:uid="{00000000-0005-0000-0000-000052100000}"/>
    <cellStyle name="เครื่องหมายจุลภาค 9 2 2 6 2 2 2 2 2" xfId="3626" xr:uid="{00000000-0005-0000-0000-000053100000}"/>
    <cellStyle name="เครื่องหมายจุลภาค 9 2 2 6 2 2 2 2 2 2" xfId="3725" xr:uid="{00000000-0005-0000-0000-000054100000}"/>
    <cellStyle name="เครื่องหมายจุลภาค 9 2 2 6 2 2 2 2 2 3" xfId="4842" xr:uid="{00000000-0005-0000-0000-000055100000}"/>
    <cellStyle name="เครื่องหมายจุลภาค 9 2 2 6 2 2 2 3" xfId="2627" xr:uid="{00000000-0005-0000-0000-000056100000}"/>
    <cellStyle name="เครื่องหมายจุลภาค 9 2 2 6 2 2 2 4" xfId="4359" xr:uid="{00000000-0005-0000-0000-000057100000}"/>
    <cellStyle name="เครื่องหมายจุลภาค 9 2 2 6 2 2 3" xfId="1694" xr:uid="{00000000-0005-0000-0000-000058100000}"/>
    <cellStyle name="เครื่องหมายจุลภาค 9 2 2 6 2 2 4" xfId="2021" xr:uid="{00000000-0005-0000-0000-000059100000}"/>
    <cellStyle name="เครื่องหมายจุลภาค 9 2 2 6 2 2 5" xfId="2528" xr:uid="{00000000-0005-0000-0000-00005A100000}"/>
    <cellStyle name="เครื่องหมายจุลภาค 9 2 2 6 2 2 5 2" xfId="3139" xr:uid="{00000000-0005-0000-0000-00005B100000}"/>
    <cellStyle name="เครื่องหมายจุลภาค 9 2 2 6 2 2 5 3" xfId="4617" xr:uid="{00000000-0005-0000-0000-00005C100000}"/>
    <cellStyle name="เครื่องหมายจุลภาค 9 2 2 6 2 3" xfId="975" xr:uid="{00000000-0005-0000-0000-00005D100000}"/>
    <cellStyle name="เครื่องหมายจุลภาค 9 2 2 6 2 3 2" xfId="1595" xr:uid="{00000000-0005-0000-0000-00005E100000}"/>
    <cellStyle name="เครื่องหมายจุลภาค 9 2 2 6 2 3 2 2" xfId="3383" xr:uid="{00000000-0005-0000-0000-00005F100000}"/>
    <cellStyle name="เครื่องหมายจุลภาค 9 2 2 6 2 3 2 2 2" xfId="3856" xr:uid="{00000000-0005-0000-0000-000060100000}"/>
    <cellStyle name="เครื่องหมายจุลภาค 9 2 2 6 2 3 2 2 2 2" xfId="4890" xr:uid="{00000000-0005-0000-0000-000061100000}"/>
    <cellStyle name="เครื่องหมายจุลภาค 9 2 2 6 2 3 2 3" xfId="4430" xr:uid="{00000000-0005-0000-0000-000062100000}"/>
    <cellStyle name="เครื่องหมายจุลภาค 9 2 2 6 2 3 3" xfId="2773" xr:uid="{00000000-0005-0000-0000-000063100000}"/>
    <cellStyle name="เครื่องหมายจุลภาค 9 2 2 6 2 3 3 2" xfId="4668" xr:uid="{00000000-0005-0000-0000-000064100000}"/>
    <cellStyle name="เครื่องหมายจุลภาค 9 2 2 6 2 4" xfId="1922" xr:uid="{00000000-0005-0000-0000-000065100000}"/>
    <cellStyle name="เครื่องหมายจุลภาค 9 2 2 6 2 4 2" xfId="4497" xr:uid="{00000000-0005-0000-0000-000066100000}"/>
    <cellStyle name="เครื่องหมายจุลภาค 9 2 2 6 2 5" xfId="2277" xr:uid="{00000000-0005-0000-0000-000067100000}"/>
    <cellStyle name="เครื่องหมายจุลภาค 9 2 2 6 2 5 2" xfId="3021" xr:uid="{00000000-0005-0000-0000-000068100000}"/>
    <cellStyle name="เครื่องหมายจุลภาค 9 2 2 6 2 5 2 2" xfId="4720" xr:uid="{00000000-0005-0000-0000-000069100000}"/>
    <cellStyle name="เครื่องหมายจุลภาค 9 2 2 6 2 6" xfId="4196" xr:uid="{00000000-0005-0000-0000-00006A100000}"/>
    <cellStyle name="เครื่องหมายจุลภาค 9 2 2 6 3" xfId="773" xr:uid="{00000000-0005-0000-0000-00006B100000}"/>
    <cellStyle name="เครื่องหมายจุลภาค 9 2 2 6 3 2" xfId="1118" xr:uid="{00000000-0005-0000-0000-00006C100000}"/>
    <cellStyle name="เครื่องหมายจุลภาค 9 2 2 6 3 2 2" xfId="3232" xr:uid="{00000000-0005-0000-0000-00006D100000}"/>
    <cellStyle name="เครื่องหมายจุลภาค 9 2 2 6 3 2 2 2" xfId="3506" xr:uid="{00000000-0005-0000-0000-00006E100000}"/>
    <cellStyle name="เครื่องหมายจุลภาค 9 2 2 6 3 2 2 3" xfId="4763" xr:uid="{00000000-0005-0000-0000-00006F100000}"/>
    <cellStyle name="เครื่องหมายจุลภาค 9 2 2 6 3 3" xfId="2408" xr:uid="{00000000-0005-0000-0000-000070100000}"/>
    <cellStyle name="เครื่องหมายจุลภาค 9 2 2 6 3 4" xfId="4259" xr:uid="{00000000-0005-0000-0000-000071100000}"/>
    <cellStyle name="เครื่องหมายจุลภาค 9 2 2 6 4" xfId="1469" xr:uid="{00000000-0005-0000-0000-000072100000}"/>
    <cellStyle name="เครื่องหมายจุลภาค 9 2 2 6 5" xfId="1803" xr:uid="{00000000-0005-0000-0000-000073100000}"/>
    <cellStyle name="เครื่องหมายจุลภาค 9 2 2 6 6" xfId="2112" xr:uid="{00000000-0005-0000-0000-000074100000}"/>
    <cellStyle name="เครื่องหมายจุลภาค 9 2 2 6 6 2" xfId="2877" xr:uid="{00000000-0005-0000-0000-000075100000}"/>
    <cellStyle name="เครื่องหมายจุลภาค 9 2 2 6 6 3" xfId="4535" xr:uid="{00000000-0005-0000-0000-000076100000}"/>
    <cellStyle name="เครื่องหมายจุลภาค 9 2 2 7" xfId="379" xr:uid="{00000000-0005-0000-0000-000077100000}"/>
    <cellStyle name="เครื่องหมายจุลภาค 9 2 2 7 2" xfId="909" xr:uid="{00000000-0005-0000-0000-000078100000}"/>
    <cellStyle name="เครื่องหมายจุลภาค 9 2 2 7 2 2" xfId="1154" xr:uid="{00000000-0005-0000-0000-000079100000}"/>
    <cellStyle name="เครื่องหมายจุลภาค 9 2 2 7 2 2 2" xfId="3332" xr:uid="{00000000-0005-0000-0000-00007A100000}"/>
    <cellStyle name="เครื่องหมายจุลภาค 9 2 2 7 2 2 2 2" xfId="3537" xr:uid="{00000000-0005-0000-0000-00007B100000}"/>
    <cellStyle name="เครื่องหมายจุลภาค 9 2 2 7 2 2 2 3" xfId="4781" xr:uid="{00000000-0005-0000-0000-00007C100000}"/>
    <cellStyle name="เครื่องหมายจุลภาค 9 2 2 7 2 3" xfId="2439" xr:uid="{00000000-0005-0000-0000-00007D100000}"/>
    <cellStyle name="เครื่องหมายจุลภาค 9 2 2 7 2 4" xfId="4288" xr:uid="{00000000-0005-0000-0000-00007E100000}"/>
    <cellStyle name="เครื่องหมายจุลภาค 9 2 2 7 3" xfId="1502" xr:uid="{00000000-0005-0000-0000-00007F100000}"/>
    <cellStyle name="เครื่องหมายจุลภาค 9 2 2 7 4" xfId="1833" xr:uid="{00000000-0005-0000-0000-000080100000}"/>
    <cellStyle name="เครื่องหมายจุลภาค 9 2 2 7 5" xfId="2219" xr:uid="{00000000-0005-0000-0000-000081100000}"/>
    <cellStyle name="เครื่องหมายจุลภาค 9 2 2 7 5 2" xfId="2919" xr:uid="{00000000-0005-0000-0000-000082100000}"/>
    <cellStyle name="เครื่องหมายจุลภาค 9 2 2 7 5 3" xfId="4554" xr:uid="{00000000-0005-0000-0000-000083100000}"/>
    <cellStyle name="เครื่องหมายจุลภาค 9 2 2 8" xfId="330" xr:uid="{00000000-0005-0000-0000-000084100000}"/>
    <cellStyle name="เครื่องหมายจุลภาค 9 2 2 8 2" xfId="979" xr:uid="{00000000-0005-0000-0000-000085100000}"/>
    <cellStyle name="เครื่องหมายจุลภาค 9 2 2 8 2 2" xfId="2887" xr:uid="{00000000-0005-0000-0000-000086100000}"/>
    <cellStyle name="เครื่องหมายจุลภาค 9 2 2 8 2 2 2" xfId="3387" xr:uid="{00000000-0005-0000-0000-000087100000}"/>
    <cellStyle name="เครื่องหมายจุลภาค 9 2 2 8 2 2 2 2" xfId="4792" xr:uid="{00000000-0005-0000-0000-000088100000}"/>
    <cellStyle name="เครื่องหมายจุลภาค 9 2 2 8 2 3" xfId="4302" xr:uid="{00000000-0005-0000-0000-000089100000}"/>
    <cellStyle name="เครื่องหมายจุลภาค 9 2 2 8 3" xfId="2282" xr:uid="{00000000-0005-0000-0000-00008A100000}"/>
    <cellStyle name="เครื่องหมายจุลภาค 9 2 2 8 3 2" xfId="4566" xr:uid="{00000000-0005-0000-0000-00008B100000}"/>
    <cellStyle name="เครื่องหมายจุลภาค 9 2 2 9" xfId="1440" xr:uid="{00000000-0005-0000-0000-00008C100000}"/>
    <cellStyle name="เครื่องหมายจุลภาค 9 2 2 9 2" xfId="4396" xr:uid="{00000000-0005-0000-0000-00008D100000}"/>
    <cellStyle name="เครื่องหมายจุลภาค 9 2 3" xfId="168" xr:uid="{00000000-0005-0000-0000-00008E100000}"/>
    <cellStyle name="เครื่องหมายจุลภาค 9 2 3 2" xfId="407" xr:uid="{00000000-0005-0000-0000-00008F100000}"/>
    <cellStyle name="เครื่องหมายจุลภาค 9 2 3 2 2" xfId="431" xr:uid="{00000000-0005-0000-0000-000090100000}"/>
    <cellStyle name="เครื่องหมายจุลภาค 9 2 3 2 2 2" xfId="709" xr:uid="{00000000-0005-0000-0000-000091100000}"/>
    <cellStyle name="เครื่องหมายจุลภาค 9 2 3 2 2 2 2" xfId="730" xr:uid="{00000000-0005-0000-0000-000092100000}"/>
    <cellStyle name="เครื่องหมายจุลภาค 9 2 3 2 2 2 2 2" xfId="1382" xr:uid="{00000000-0005-0000-0000-000093100000}"/>
    <cellStyle name="เครื่องหมายจุลภาค 9 2 3 2 2 2 2 2 2" xfId="1403" xr:uid="{00000000-0005-0000-0000-000094100000}"/>
    <cellStyle name="เครื่องหมายจุลภาค 9 2 3 2 2 2 2 2 2 2" xfId="3759" xr:uid="{00000000-0005-0000-0000-000095100000}"/>
    <cellStyle name="เครื่องหมายจุลภาค 9 2 3 2 2 2 2 2 2 2 2" xfId="3780" xr:uid="{00000000-0005-0000-0000-000096100000}"/>
    <cellStyle name="เครื่องหมายจุลภาค 9 2 3 2 2 2 2 2 3" xfId="2682" xr:uid="{00000000-0005-0000-0000-000097100000}"/>
    <cellStyle name="เครื่องหมายจุลภาค 9 2 3 2 2 2 2 3" xfId="1749" xr:uid="{00000000-0005-0000-0000-000098100000}"/>
    <cellStyle name="เครื่องหมายจุลภาค 9 2 3 2 2 2 2 4" xfId="2076" xr:uid="{00000000-0005-0000-0000-000099100000}"/>
    <cellStyle name="เครื่องหมายจุลภาค 9 2 3 2 2 2 2 5" xfId="2661" xr:uid="{00000000-0005-0000-0000-00009A100000}"/>
    <cellStyle name="เครื่องหมายจุลภาค 9 2 3 2 2 2 2 5 2" xfId="3194" xr:uid="{00000000-0005-0000-0000-00009B100000}"/>
    <cellStyle name="เครื่องหมายจุลภาค 9 2 3 2 2 2 3" xfId="1034" xr:uid="{00000000-0005-0000-0000-00009C100000}"/>
    <cellStyle name="เครื่องหมายจุลภาค 9 2 3 2 2 2 3 2" xfId="1728" xr:uid="{00000000-0005-0000-0000-00009D100000}"/>
    <cellStyle name="เครื่องหมายจุลภาค 9 2 3 2 2 2 3 2 2" xfId="3440" xr:uid="{00000000-0005-0000-0000-00009E100000}"/>
    <cellStyle name="เครื่องหมายจุลภาค 9 2 3 2 2 2 3 2 2 2" xfId="3902" xr:uid="{00000000-0005-0000-0000-00009F100000}"/>
    <cellStyle name="เครื่องหมายจุลภาค 9 2 3 2 2 2 3 3" xfId="2819" xr:uid="{00000000-0005-0000-0000-0000A0100000}"/>
    <cellStyle name="เครื่องหมายจุลภาค 9 2 3 2 2 2 4" xfId="2055" xr:uid="{00000000-0005-0000-0000-0000A1100000}"/>
    <cellStyle name="เครื่องหมายจุลภาค 9 2 3 2 2 2 5" xfId="2335" xr:uid="{00000000-0005-0000-0000-0000A2100000}"/>
    <cellStyle name="เครื่องหมายจุลภาค 9 2 3 2 2 2 5 2" xfId="3173" xr:uid="{00000000-0005-0000-0000-0000A3100000}"/>
    <cellStyle name="เครื่องหมายจุลภาค 9 2 3 2 2 3" xfId="1013" xr:uid="{00000000-0005-0000-0000-0000A4100000}"/>
    <cellStyle name="เครื่องหมายจุลภาค 9 2 3 2 2 3 2" xfId="1196" xr:uid="{00000000-0005-0000-0000-0000A5100000}"/>
    <cellStyle name="เครื่องหมายจุลภาค 9 2 3 2 2 3 2 2" xfId="3419" xr:uid="{00000000-0005-0000-0000-0000A6100000}"/>
    <cellStyle name="เครื่องหมายจุลภาค 9 2 3 2 2 3 2 2 2" xfId="3578" xr:uid="{00000000-0005-0000-0000-0000A7100000}"/>
    <cellStyle name="เครื่องหมายจุลภาค 9 2 3 2 2 3 3" xfId="2480" xr:uid="{00000000-0005-0000-0000-0000A8100000}"/>
    <cellStyle name="เครื่องหมายจุลภาค 9 2 3 2 2 4" xfId="1543" xr:uid="{00000000-0005-0000-0000-0000A9100000}"/>
    <cellStyle name="เครื่องหมายจุลภาค 9 2 3 2 2 5" xfId="1874" xr:uid="{00000000-0005-0000-0000-0000AA100000}"/>
    <cellStyle name="เครื่องหมายจุลภาค 9 2 3 2 2 6" xfId="2314" xr:uid="{00000000-0005-0000-0000-0000AB100000}"/>
    <cellStyle name="เครื่องหมายจุลภาค 9 2 3 2 2 6 2" xfId="2963" xr:uid="{00000000-0005-0000-0000-0000AC100000}"/>
    <cellStyle name="เครื่องหมายจุลภาค 9 2 3 2 3" xfId="551" xr:uid="{00000000-0005-0000-0000-0000AD100000}"/>
    <cellStyle name="เครื่องหมายจุลภาค 9 2 3 2 3 2" xfId="1174" xr:uid="{00000000-0005-0000-0000-0000AE100000}"/>
    <cellStyle name="เครื่องหมายจุลภาค 9 2 3 2 3 2 2" xfId="1278" xr:uid="{00000000-0005-0000-0000-0000AF100000}"/>
    <cellStyle name="เครื่องหมายจุลภาค 9 2 3 2 3 2 2 2" xfId="3556" xr:uid="{00000000-0005-0000-0000-0000B0100000}"/>
    <cellStyle name="เครื่องหมายจุลภาค 9 2 3 2 3 2 2 2 2" xfId="3655" xr:uid="{00000000-0005-0000-0000-0000B1100000}"/>
    <cellStyle name="เครื่องหมายจุลภาค 9 2 3 2 3 2 3" xfId="2557" xr:uid="{00000000-0005-0000-0000-0000B2100000}"/>
    <cellStyle name="เครื่องหมายจุลภาค 9 2 3 2 3 3" xfId="1624" xr:uid="{00000000-0005-0000-0000-0000B3100000}"/>
    <cellStyle name="เครื่องหมายจุลภาค 9 2 3 2 3 4" xfId="1951" xr:uid="{00000000-0005-0000-0000-0000B4100000}"/>
    <cellStyle name="เครื่องหมายจุลภาค 9 2 3 2 3 5" xfId="2458" xr:uid="{00000000-0005-0000-0000-0000B5100000}"/>
    <cellStyle name="เครื่องหมายจุลภาค 9 2 3 2 3 5 2" xfId="3051" xr:uid="{00000000-0005-0000-0000-0000B6100000}"/>
    <cellStyle name="เครื่องหมายจุลภาค 9 2 3 2 4" xfId="828" xr:uid="{00000000-0005-0000-0000-0000B7100000}"/>
    <cellStyle name="เครื่องหมายจุลภาค 9 2 3 2 4 2" xfId="1521" xr:uid="{00000000-0005-0000-0000-0000B8100000}"/>
    <cellStyle name="เครื่องหมายจุลภาค 9 2 3 2 4 2 2" xfId="3281" xr:uid="{00000000-0005-0000-0000-0000B9100000}"/>
    <cellStyle name="เครื่องหมายจุลภาค 9 2 3 2 4 2 2 2" xfId="3828" xr:uid="{00000000-0005-0000-0000-0000BA100000}"/>
    <cellStyle name="เครื่องหมายจุลภาค 9 2 3 2 4 3" xfId="2743" xr:uid="{00000000-0005-0000-0000-0000BB100000}"/>
    <cellStyle name="เครื่องหมายจุลภาค 9 2 3 2 5" xfId="1852" xr:uid="{00000000-0005-0000-0000-0000BC100000}"/>
    <cellStyle name="เครื่องหมายจุลภาค 9 2 3 2 6" xfId="2165" xr:uid="{00000000-0005-0000-0000-0000BD100000}"/>
    <cellStyle name="เครื่องหมายจุลภาค 9 2 3 2 6 2" xfId="2940" xr:uid="{00000000-0005-0000-0000-0000BE100000}"/>
    <cellStyle name="เครื่องหมายจุลภาค 9 2 3 3" xfId="306" xr:uid="{00000000-0005-0000-0000-0000BF100000}"/>
    <cellStyle name="เครื่องหมายจุลภาค 9 2 3 3 2" xfId="632" xr:uid="{00000000-0005-0000-0000-0000C0100000}"/>
    <cellStyle name="เครื่องหมายจุลภาค 9 2 3 3 2 2" xfId="1116" xr:uid="{00000000-0005-0000-0000-0000C1100000}"/>
    <cellStyle name="เครื่องหมายจุลภาค 9 2 3 3 2 2 2" xfId="1317" xr:uid="{00000000-0005-0000-0000-0000C2100000}"/>
    <cellStyle name="เครื่องหมายจุลภาค 9 2 3 3 2 2 2 2" xfId="3505" xr:uid="{00000000-0005-0000-0000-0000C3100000}"/>
    <cellStyle name="เครื่องหมายจุลภาค 9 2 3 3 2 2 2 2 2" xfId="3694" xr:uid="{00000000-0005-0000-0000-0000C4100000}"/>
    <cellStyle name="เครื่องหมายจุลภาค 9 2 3 3 2 2 3" xfId="2596" xr:uid="{00000000-0005-0000-0000-0000C5100000}"/>
    <cellStyle name="เครื่องหมายจุลภาค 9 2 3 3 2 3" xfId="1663" xr:uid="{00000000-0005-0000-0000-0000C6100000}"/>
    <cellStyle name="เครื่องหมายจุลภาค 9 2 3 3 2 4" xfId="1990" xr:uid="{00000000-0005-0000-0000-0000C7100000}"/>
    <cellStyle name="เครื่องหมายจุลภาค 9 2 3 3 2 5" xfId="2407" xr:uid="{00000000-0005-0000-0000-0000C8100000}"/>
    <cellStyle name="เครื่องหมายจุลภาค 9 2 3 3 2 5 2" xfId="3104" xr:uid="{00000000-0005-0000-0000-0000C9100000}"/>
    <cellStyle name="เครื่องหมายจุลภาค 9 2 3 3 3" xfId="905" xr:uid="{00000000-0005-0000-0000-0000CA100000}"/>
    <cellStyle name="เครื่องหมายจุลภาค 9 2 3 3 3 2" xfId="1467" xr:uid="{00000000-0005-0000-0000-0000CB100000}"/>
    <cellStyle name="เครื่องหมายจุลภาค 9 2 3 3 3 2 2" xfId="3328" xr:uid="{00000000-0005-0000-0000-0000CC100000}"/>
    <cellStyle name="เครื่องหมายจุลภาค 9 2 3 3 3 2 2 2" xfId="3814" xr:uid="{00000000-0005-0000-0000-0000CD100000}"/>
    <cellStyle name="เครื่องหมายจุลภาค 9 2 3 3 3 3" xfId="2726" xr:uid="{00000000-0005-0000-0000-0000CE100000}"/>
    <cellStyle name="เครื่องหมายจุลภาค 9 2 3 3 4" xfId="1802" xr:uid="{00000000-0005-0000-0000-0000CF100000}"/>
    <cellStyle name="เครื่องหมายจุลภาค 9 2 3 3 5" xfId="2215" xr:uid="{00000000-0005-0000-0000-0000D0100000}"/>
    <cellStyle name="เครื่องหมายจุลภาค 9 2 3 3 5 2" xfId="2876" xr:uid="{00000000-0005-0000-0000-0000D1100000}"/>
    <cellStyle name="เครื่องหมายจุลภาค 9 2 3 4" xfId="385" xr:uid="{00000000-0005-0000-0000-0000D2100000}"/>
    <cellStyle name="เครื่องหมายจุลภาค 9 2 3 4 2" xfId="941" xr:uid="{00000000-0005-0000-0000-0000D3100000}"/>
    <cellStyle name="เครื่องหมายจุลภาค 9 2 3 4 2 2" xfId="2922" xr:uid="{00000000-0005-0000-0000-0000D4100000}"/>
    <cellStyle name="เครื่องหมายจุลภาค 9 2 3 4 2 2 2" xfId="3360" xr:uid="{00000000-0005-0000-0000-0000D5100000}"/>
    <cellStyle name="เครื่องหมายจุลภาค 9 2 3 4 3" xfId="2254" xr:uid="{00000000-0005-0000-0000-0000D6100000}"/>
    <cellStyle name="เครื่องหมายจุลภาค 9 2 3 5" xfId="1064" xr:uid="{00000000-0005-0000-0000-0000D7100000}"/>
    <cellStyle name="เครื่องหมายจุลภาค 9 2 3 6" xfId="1437" xr:uid="{00000000-0005-0000-0000-0000D8100000}"/>
    <cellStyle name="เครื่องหมายจุลภาค 9 2 3 7" xfId="577" xr:uid="{00000000-0005-0000-0000-0000D9100000}"/>
    <cellStyle name="เครื่องหมายจุลภาค 9 2 3 7 2" xfId="2195" xr:uid="{00000000-0005-0000-0000-0000DA100000}"/>
    <cellStyle name="เครื่องหมายจุลภาค 9 2 4" xfId="291" xr:uid="{00000000-0005-0000-0000-0000DB100000}"/>
    <cellStyle name="เครื่องหมายจุลภาค 9 2 5" xfId="333" xr:uid="{00000000-0005-0000-0000-0000DC100000}"/>
    <cellStyle name="เครื่องหมายจุลภาค 9 2 5 2" xfId="344" xr:uid="{00000000-0005-0000-0000-0000DD100000}"/>
    <cellStyle name="เครื่องหมายจุลภาค 9 2 5 2 2" xfId="683" xr:uid="{00000000-0005-0000-0000-0000DE100000}"/>
    <cellStyle name="เครื่องหมายจุลภาค 9 2 5 2 2 2" xfId="1137" xr:uid="{00000000-0005-0000-0000-0000DF100000}"/>
    <cellStyle name="เครื่องหมายจุลภาค 9 2 5 2 2 2 2" xfId="1356" xr:uid="{00000000-0005-0000-0000-0000E0100000}"/>
    <cellStyle name="เครื่องหมายจุลภาค 9 2 5 2 2 2 2 2" xfId="3523" xr:uid="{00000000-0005-0000-0000-0000E1100000}"/>
    <cellStyle name="เครื่องหมายจุลภาค 9 2 5 2 2 2 2 2 2" xfId="3733" xr:uid="{00000000-0005-0000-0000-0000E2100000}"/>
    <cellStyle name="เครื่องหมายจุลภาค 9 2 5 2 2 2 3" xfId="2635" xr:uid="{00000000-0005-0000-0000-0000E3100000}"/>
    <cellStyle name="เครื่องหมายจุลภาค 9 2 5 2 2 3" xfId="1702" xr:uid="{00000000-0005-0000-0000-0000E4100000}"/>
    <cellStyle name="เครื่องหมายจุลภาค 9 2 5 2 2 4" xfId="2029" xr:uid="{00000000-0005-0000-0000-0000E5100000}"/>
    <cellStyle name="เครื่องหมายจุลภาค 9 2 5 2 2 5" xfId="2425" xr:uid="{00000000-0005-0000-0000-0000E6100000}"/>
    <cellStyle name="เครื่องหมายจุลภาค 9 2 5 2 2 5 2" xfId="3147" xr:uid="{00000000-0005-0000-0000-0000E7100000}"/>
    <cellStyle name="เครื่องหมายจุลภาค 9 2 5 2 3" xfId="986" xr:uid="{00000000-0005-0000-0000-0000E8100000}"/>
    <cellStyle name="เครื่องหมายจุลภาค 9 2 5 2 3 2" xfId="1487" xr:uid="{00000000-0005-0000-0000-0000E9100000}"/>
    <cellStyle name="เครื่องหมายจุลภาค 9 2 5 2 3 2 2" xfId="3393" xr:uid="{00000000-0005-0000-0000-0000EA100000}"/>
    <cellStyle name="เครื่องหมายจุลภาค 9 2 5 2 3 2 2 2" xfId="3816" xr:uid="{00000000-0005-0000-0000-0000EB100000}"/>
    <cellStyle name="เครื่องหมายจุลภาค 9 2 5 2 3 3" xfId="2729" xr:uid="{00000000-0005-0000-0000-0000EC100000}"/>
    <cellStyle name="เครื่องหมายจุลภาค 9 2 5 2 4" xfId="1820" xr:uid="{00000000-0005-0000-0000-0000ED100000}"/>
    <cellStyle name="เครื่องหมายจุลภาค 9 2 5 2 5" xfId="2288" xr:uid="{00000000-0005-0000-0000-0000EE100000}"/>
    <cellStyle name="เครื่องหมายจุลภาค 9 2 5 2 5 2" xfId="2899" xr:uid="{00000000-0005-0000-0000-0000EF100000}"/>
    <cellStyle name="เครื่องหมายจุลภาค 9 2 5 3" xfId="463" xr:uid="{00000000-0005-0000-0000-0000F0100000}"/>
    <cellStyle name="เครื่องหมายจุลภาค 9 2 5 3 2" xfId="1129" xr:uid="{00000000-0005-0000-0000-0000F1100000}"/>
    <cellStyle name="เครื่องหมายจุลภาค 9 2 5 3 2 2" xfId="2983" xr:uid="{00000000-0005-0000-0000-0000F2100000}"/>
    <cellStyle name="เครื่องหมายจุลภาค 9 2 5 3 2 2 2" xfId="3515" xr:uid="{00000000-0005-0000-0000-0000F3100000}"/>
    <cellStyle name="เครื่องหมายจุลภาค 9 2 5 3 3" xfId="2417" xr:uid="{00000000-0005-0000-0000-0000F4100000}"/>
    <cellStyle name="เครื่องหมายจุลภาค 9 2 5 4" xfId="1478" xr:uid="{00000000-0005-0000-0000-0000F5100000}"/>
    <cellStyle name="เครื่องหมายจุลภาค 9 2 5 5" xfId="1812" xr:uid="{00000000-0005-0000-0000-0000F6100000}"/>
    <cellStyle name="เครื่องหมายจุลภาค 9 2 5 6" xfId="455" xr:uid="{00000000-0005-0000-0000-0000F7100000}"/>
    <cellStyle name="เครื่องหมายจุลภาค 9 2 5 6 2" xfId="2889" xr:uid="{00000000-0005-0000-0000-0000F8100000}"/>
    <cellStyle name="เครื่องหมายจุลภาค 9 2 6" xfId="388" xr:uid="{00000000-0005-0000-0000-0000F9100000}"/>
    <cellStyle name="เครื่องหมายจุลภาค 9 2 6 2" xfId="884" xr:uid="{00000000-0005-0000-0000-0000FA100000}"/>
    <cellStyle name="เครื่องหมายจุลภาค 9 2 6 2 2" xfId="1158" xr:uid="{00000000-0005-0000-0000-0000FB100000}"/>
    <cellStyle name="เครื่องหมายจุลภาค 9 2 6 2 2 2" xfId="3309" xr:uid="{00000000-0005-0000-0000-0000FC100000}"/>
    <cellStyle name="เครื่องหมายจุลภาค 9 2 6 2 2 2 2" xfId="3541" xr:uid="{00000000-0005-0000-0000-0000FD100000}"/>
    <cellStyle name="เครื่องหมายจุลภาค 9 2 6 2 3" xfId="2443" xr:uid="{00000000-0005-0000-0000-0000FE100000}"/>
    <cellStyle name="เครื่องหมายจุลภาค 9 2 6 3" xfId="1506" xr:uid="{00000000-0005-0000-0000-0000FF100000}"/>
    <cellStyle name="เครื่องหมายจุลภาค 9 2 6 4" xfId="1837" xr:uid="{00000000-0005-0000-0000-000000110000}"/>
    <cellStyle name="เครื่องหมายจุลภาค 9 2 6 5" xfId="2194" xr:uid="{00000000-0005-0000-0000-000001110000}"/>
    <cellStyle name="เครื่องหมายจุลภาค 9 2 6 5 2" xfId="2924" xr:uid="{00000000-0005-0000-0000-000002110000}"/>
    <cellStyle name="เครื่องหมายจุลภาค 9 2 7" xfId="430" xr:uid="{00000000-0005-0000-0000-000003110000}"/>
    <cellStyle name="เครื่องหมายจุลภาค 9 2 7 2" xfId="945" xr:uid="{00000000-0005-0000-0000-000004110000}"/>
    <cellStyle name="เครื่องหมายจุลภาค 9 2 7 2 2" xfId="2962" xr:uid="{00000000-0005-0000-0000-000005110000}"/>
    <cellStyle name="เครื่องหมายจุลภาค 9 2 7 2 2 2" xfId="3363" xr:uid="{00000000-0005-0000-0000-000006110000}"/>
    <cellStyle name="เครื่องหมายจุลภาค 9 2 7 3" xfId="2257" xr:uid="{00000000-0005-0000-0000-000007110000}"/>
    <cellStyle name="เครื่องหมายจุลภาค 9 2 8" xfId="778" xr:uid="{00000000-0005-0000-0000-000008110000}"/>
    <cellStyle name="เครื่องหมายจุลภาค 9 2 9" xfId="390" xr:uid="{00000000-0005-0000-0000-000009110000}"/>
    <cellStyle name="เครื่องหมายจุลภาค 9 2 9 2" xfId="2366" xr:uid="{00000000-0005-0000-0000-00000A110000}"/>
    <cellStyle name="เครื่องหมายจุลภาค 9 3" xfId="129" xr:uid="{00000000-0005-0000-0000-00000B110000}"/>
    <cellStyle name="เครื่องหมายสกุลเงิน 2" xfId="3932" xr:uid="{00000000-0005-0000-0000-00000C110000}"/>
    <cellStyle name="จุลภาค" xfId="1" builtinId="3"/>
    <cellStyle name="จุลภาค 2" xfId="3941" xr:uid="{00000000-0005-0000-0000-00000E110000}"/>
    <cellStyle name="จุลภาค 2 2" xfId="3942" xr:uid="{00000000-0005-0000-0000-00000F110000}"/>
    <cellStyle name="จุลภาค 3" xfId="3958" xr:uid="{00000000-0005-0000-0000-000010110000}"/>
    <cellStyle name="จุลภาค 4" xfId="3959" xr:uid="{00000000-0005-0000-0000-000011110000}"/>
    <cellStyle name="ปกติ" xfId="0" builtinId="0"/>
    <cellStyle name="ปกติ 10" xfId="82" xr:uid="{00000000-0005-0000-0000-000013110000}"/>
    <cellStyle name="ปกติ 10 2" xfId="239" xr:uid="{00000000-0005-0000-0000-000014110000}"/>
    <cellStyle name="ปกติ 10 2 2" xfId="4082" xr:uid="{00000000-0005-0000-0000-000015110000}"/>
    <cellStyle name="ปกติ 10 3" xfId="154" xr:uid="{00000000-0005-0000-0000-000016110000}"/>
    <cellStyle name="ปกติ 10 3 2" xfId="4032" xr:uid="{00000000-0005-0000-0000-000017110000}"/>
    <cellStyle name="ปกติ 10 4" xfId="201" xr:uid="{00000000-0005-0000-0000-000018110000}"/>
    <cellStyle name="ปกติ 10 4 2" xfId="4053" xr:uid="{00000000-0005-0000-0000-000019110000}"/>
    <cellStyle name="ปกติ 10 5" xfId="356" xr:uid="{00000000-0005-0000-0000-00001A110000}"/>
    <cellStyle name="ปกติ 10 5 2" xfId="4130" xr:uid="{00000000-0005-0000-0000-00001B110000}"/>
    <cellStyle name="ปกติ 10 6" xfId="461" xr:uid="{00000000-0005-0000-0000-00001C110000}"/>
    <cellStyle name="ปกติ 10 6 2" xfId="4168" xr:uid="{00000000-0005-0000-0000-00001D110000}"/>
    <cellStyle name="ปกติ 10 7" xfId="846" xr:uid="{00000000-0005-0000-0000-00001E110000}"/>
    <cellStyle name="ปกติ 10 7 2" xfId="4272" xr:uid="{00000000-0005-0000-0000-00001F110000}"/>
    <cellStyle name="ปกติ 10 8" xfId="3996" xr:uid="{00000000-0005-0000-0000-000020110000}"/>
    <cellStyle name="ปกติ 11" xfId="130" xr:uid="{00000000-0005-0000-0000-000021110000}"/>
    <cellStyle name="ปกติ 11 2" xfId="3930" xr:uid="{00000000-0005-0000-0000-000022110000}"/>
    <cellStyle name="ปกติ 12" xfId="131" xr:uid="{00000000-0005-0000-0000-000023110000}"/>
    <cellStyle name="ปกติ 13" xfId="132" xr:uid="{00000000-0005-0000-0000-000024110000}"/>
    <cellStyle name="ปกติ 14" xfId="152" xr:uid="{00000000-0005-0000-0000-000025110000}"/>
    <cellStyle name="ปกติ 14 2" xfId="301" xr:uid="{00000000-0005-0000-0000-000026110000}"/>
    <cellStyle name="ปกติ 14 2 2" xfId="4112" xr:uid="{00000000-0005-0000-0000-000027110000}"/>
    <cellStyle name="ปกติ 14 3" xfId="347" xr:uid="{00000000-0005-0000-0000-000028110000}"/>
    <cellStyle name="ปกติ 14 3 2" xfId="4128" xr:uid="{00000000-0005-0000-0000-000029110000}"/>
    <cellStyle name="ปกติ 14 4" xfId="398" xr:uid="{00000000-0005-0000-0000-00002A110000}"/>
    <cellStyle name="ปกติ 14 4 2" xfId="4149" xr:uid="{00000000-0005-0000-0000-00002B110000}"/>
    <cellStyle name="ปกติ 14 5" xfId="193" xr:uid="{00000000-0005-0000-0000-00002C110000}"/>
    <cellStyle name="ปกติ 14 5 2" xfId="4047" xr:uid="{00000000-0005-0000-0000-00002D110000}"/>
    <cellStyle name="ปกติ 14 6" xfId="506" xr:uid="{00000000-0005-0000-0000-00002E110000}"/>
    <cellStyle name="ปกติ 14 6 2" xfId="4190" xr:uid="{00000000-0005-0000-0000-00002F110000}"/>
    <cellStyle name="ปกติ 14 7" xfId="1238" xr:uid="{00000000-0005-0000-0000-000030110000}"/>
    <cellStyle name="ปกติ 14 7 2" xfId="4354" xr:uid="{00000000-0005-0000-0000-000031110000}"/>
    <cellStyle name="ปกติ 14 8" xfId="4030" xr:uid="{00000000-0005-0000-0000-000032110000}"/>
    <cellStyle name="ปกติ 15" xfId="3924" xr:uid="{00000000-0005-0000-0000-000033110000}"/>
    <cellStyle name="ปกติ 16" xfId="3925" xr:uid="{00000000-0005-0000-0000-000034110000}"/>
    <cellStyle name="ปกติ 17" xfId="3922" xr:uid="{00000000-0005-0000-0000-000035110000}"/>
    <cellStyle name="ปกติ 18" xfId="3957" xr:uid="{00000000-0005-0000-0000-000036110000}"/>
    <cellStyle name="ปกติ 2" xfId="27" xr:uid="{00000000-0005-0000-0000-000037110000}"/>
    <cellStyle name="ปกติ 2 2" xfId="28" xr:uid="{00000000-0005-0000-0000-000038110000}"/>
    <cellStyle name="ปกติ 2 2 2" xfId="73" xr:uid="{00000000-0005-0000-0000-000039110000}"/>
    <cellStyle name="ปกติ 2 2 2 2" xfId="3943" xr:uid="{00000000-0005-0000-0000-00003A110000}"/>
    <cellStyle name="ปกติ 2 2 2 3" xfId="3944" xr:uid="{00000000-0005-0000-0000-00003B110000}"/>
    <cellStyle name="ปกติ 2 2 2 3 2" xfId="3945" xr:uid="{00000000-0005-0000-0000-00003C110000}"/>
    <cellStyle name="ปกติ 2 2 2 4" xfId="3946" xr:uid="{00000000-0005-0000-0000-00003D110000}"/>
    <cellStyle name="ปกติ 2 2 3" xfId="3947" xr:uid="{00000000-0005-0000-0000-00003E110000}"/>
    <cellStyle name="ปกติ 2 3" xfId="29" xr:uid="{00000000-0005-0000-0000-00003F110000}"/>
    <cellStyle name="ปกติ 2 3 2" xfId="133" xr:uid="{00000000-0005-0000-0000-000040110000}"/>
    <cellStyle name="ปกติ 2 3 3" xfId="134" xr:uid="{00000000-0005-0000-0000-000041110000}"/>
    <cellStyle name="ปกติ 2 4" xfId="135" xr:uid="{00000000-0005-0000-0000-000042110000}"/>
    <cellStyle name="ปกติ 2 4 2" xfId="4025" xr:uid="{00000000-0005-0000-0000-000043110000}"/>
    <cellStyle name="ปกติ 2 5" xfId="136" xr:uid="{00000000-0005-0000-0000-000044110000}"/>
    <cellStyle name="ปกติ 2 5 2" xfId="4026" xr:uid="{00000000-0005-0000-0000-000045110000}"/>
    <cellStyle name="ปกติ 2 6" xfId="3931" xr:uid="{00000000-0005-0000-0000-000046110000}"/>
    <cellStyle name="ปกติ 2 7" xfId="3956" xr:uid="{00000000-0005-0000-0000-000047110000}"/>
    <cellStyle name="ปกติ 3" xfId="30" xr:uid="{00000000-0005-0000-0000-000048110000}"/>
    <cellStyle name="ปกติ 3 2" xfId="31" xr:uid="{00000000-0005-0000-0000-000049110000}"/>
    <cellStyle name="ปกติ 3 2 2" xfId="137" xr:uid="{00000000-0005-0000-0000-00004A110000}"/>
    <cellStyle name="ปกติ 3 3" xfId="32" xr:uid="{00000000-0005-0000-0000-00004B110000}"/>
    <cellStyle name="ปกติ 3 3 2" xfId="138" xr:uid="{00000000-0005-0000-0000-00004C110000}"/>
    <cellStyle name="ปกติ 3 3 3" xfId="139" xr:uid="{00000000-0005-0000-0000-00004D110000}"/>
    <cellStyle name="ปกติ 3 4" xfId="33" xr:uid="{00000000-0005-0000-0000-00004E110000}"/>
    <cellStyle name="ปกติ 3 4 2" xfId="140" xr:uid="{00000000-0005-0000-0000-00004F110000}"/>
    <cellStyle name="ปกติ 3 4 3" xfId="141" xr:uid="{00000000-0005-0000-0000-000050110000}"/>
    <cellStyle name="ปกติ 3 5" xfId="142" xr:uid="{00000000-0005-0000-0000-000051110000}"/>
    <cellStyle name="ปกติ 3 5 2" xfId="3923" xr:uid="{00000000-0005-0000-0000-000052110000}"/>
    <cellStyle name="ปกติ 3 5 3" xfId="4027" xr:uid="{00000000-0005-0000-0000-000053110000}"/>
    <cellStyle name="ปกติ 3 6" xfId="143" xr:uid="{00000000-0005-0000-0000-000054110000}"/>
    <cellStyle name="ปกติ 3 6 2" xfId="3927" xr:uid="{00000000-0005-0000-0000-000055110000}"/>
    <cellStyle name="ปกติ 3 6 3" xfId="4028" xr:uid="{00000000-0005-0000-0000-000056110000}"/>
    <cellStyle name="ปกติ 4" xfId="34" xr:uid="{00000000-0005-0000-0000-000057110000}"/>
    <cellStyle name="ปกติ 4 10" xfId="765" xr:uid="{00000000-0005-0000-0000-000058110000}"/>
    <cellStyle name="ปกติ 4 10 2" xfId="2196" xr:uid="{00000000-0005-0000-0000-000059110000}"/>
    <cellStyle name="ปกติ 4 10 3" xfId="4256" xr:uid="{00000000-0005-0000-0000-00005A110000}"/>
    <cellStyle name="ปกติ 4 2" xfId="144" xr:uid="{00000000-0005-0000-0000-00005B110000}"/>
    <cellStyle name="ปกติ 4 2 2" xfId="195" xr:uid="{00000000-0005-0000-0000-00005C110000}"/>
    <cellStyle name="ปกติ 4 2 2 2" xfId="294" xr:uid="{00000000-0005-0000-0000-00005D110000}"/>
    <cellStyle name="ปกติ 4 2 2 2 2" xfId="445" xr:uid="{00000000-0005-0000-0000-00005E110000}"/>
    <cellStyle name="ปกติ 4 2 2 2 2 2" xfId="497" xr:uid="{00000000-0005-0000-0000-00005F110000}"/>
    <cellStyle name="ปกติ 4 2 2 2 2 2 2" xfId="739" xr:uid="{00000000-0005-0000-0000-000060110000}"/>
    <cellStyle name="ปกติ 4 2 2 2 2 2 2 2" xfId="755" xr:uid="{00000000-0005-0000-0000-000061110000}"/>
    <cellStyle name="ปกติ 4 2 2 2 2 2 2 2 2" xfId="1412" xr:uid="{00000000-0005-0000-0000-000062110000}"/>
    <cellStyle name="ปกติ 4 2 2 2 2 2 2 2 2 2" xfId="1428" xr:uid="{00000000-0005-0000-0000-000063110000}"/>
    <cellStyle name="ปกติ 4 2 2 2 2 2 2 2 2 2 2" xfId="3789" xr:uid="{00000000-0005-0000-0000-000064110000}"/>
    <cellStyle name="ปกติ 4 2 2 2 2 2 2 2 2 2 2 2" xfId="3805" xr:uid="{00000000-0005-0000-0000-000065110000}"/>
    <cellStyle name="ปกติ 4 2 2 2 2 2 2 2 2 3" xfId="2707" xr:uid="{00000000-0005-0000-0000-000066110000}"/>
    <cellStyle name="ปกติ 4 2 2 2 2 2 2 2 3" xfId="1774" xr:uid="{00000000-0005-0000-0000-000067110000}"/>
    <cellStyle name="ปกติ 4 2 2 2 2 2 2 2 4" xfId="2101" xr:uid="{00000000-0005-0000-0000-000068110000}"/>
    <cellStyle name="ปกติ 4 2 2 2 2 2 2 2 5" xfId="2691" xr:uid="{00000000-0005-0000-0000-000069110000}"/>
    <cellStyle name="ปกติ 4 2 2 2 2 2 2 2 5 2" xfId="3219" xr:uid="{00000000-0005-0000-0000-00006A110000}"/>
    <cellStyle name="ปกติ 4 2 2 2 2 2 2 3" xfId="1059" xr:uid="{00000000-0005-0000-0000-00006B110000}"/>
    <cellStyle name="ปกติ 4 2 2 2 2 2 2 3 2" xfId="1758" xr:uid="{00000000-0005-0000-0000-00006C110000}"/>
    <cellStyle name="ปกติ 4 2 2 2 2 2 2 3 2 2" xfId="3465" xr:uid="{00000000-0005-0000-0000-00006D110000}"/>
    <cellStyle name="ปกติ 4 2 2 2 2 2 2 3 2 2 2" xfId="3919" xr:uid="{00000000-0005-0000-0000-00006E110000}"/>
    <cellStyle name="ปกติ 4 2 2 2 2 2 2 3 3" xfId="2836" xr:uid="{00000000-0005-0000-0000-00006F110000}"/>
    <cellStyle name="ปกติ 4 2 2 2 2 2 2 4" xfId="2085" xr:uid="{00000000-0005-0000-0000-000070110000}"/>
    <cellStyle name="ปกติ 4 2 2 2 2 2 2 5" xfId="2360" xr:uid="{00000000-0005-0000-0000-000071110000}"/>
    <cellStyle name="ปกติ 4 2 2 2 2 2 2 5 2" xfId="3203" xr:uid="{00000000-0005-0000-0000-000072110000}"/>
    <cellStyle name="ปกติ 4 2 2 2 2 2 3" xfId="1043" xr:uid="{00000000-0005-0000-0000-000073110000}"/>
    <cellStyle name="ปกติ 4 2 2 2 2 2 3 2" xfId="1231" xr:uid="{00000000-0005-0000-0000-000074110000}"/>
    <cellStyle name="ปกติ 4 2 2 2 2 2 3 2 2" xfId="3449" xr:uid="{00000000-0005-0000-0000-000075110000}"/>
    <cellStyle name="ปกติ 4 2 2 2 2 2 3 2 2 2" xfId="3613" xr:uid="{00000000-0005-0000-0000-000076110000}"/>
    <cellStyle name="ปกติ 4 2 2 2 2 2 3 3" xfId="2515" xr:uid="{00000000-0005-0000-0000-000077110000}"/>
    <cellStyle name="ปกติ 4 2 2 2 2 2 4" xfId="1580" xr:uid="{00000000-0005-0000-0000-000078110000}"/>
    <cellStyle name="ปกติ 4 2 2 2 2 2 5" xfId="1909" xr:uid="{00000000-0005-0000-0000-000079110000}"/>
    <cellStyle name="ปกติ 4 2 2 2 2 2 6" xfId="2344" xr:uid="{00000000-0005-0000-0000-00007A110000}"/>
    <cellStyle name="ปกติ 4 2 2 2 2 2 6 2" xfId="3007" xr:uid="{00000000-0005-0000-0000-00007B110000}"/>
    <cellStyle name="ปกติ 4 2 2 2 2 3" xfId="608" xr:uid="{00000000-0005-0000-0000-00007C110000}"/>
    <cellStyle name="ปกติ 4 2 2 2 2 3 2" xfId="1205" xr:uid="{00000000-0005-0000-0000-00007D110000}"/>
    <cellStyle name="ปกติ 4 2 2 2 2 3 2 2" xfId="1303" xr:uid="{00000000-0005-0000-0000-00007E110000}"/>
    <cellStyle name="ปกติ 4 2 2 2 2 3 2 2 2" xfId="3587" xr:uid="{00000000-0005-0000-0000-00007F110000}"/>
    <cellStyle name="ปกติ 4 2 2 2 2 3 2 2 2 2" xfId="3680" xr:uid="{00000000-0005-0000-0000-000080110000}"/>
    <cellStyle name="ปกติ 4 2 2 2 2 3 2 3" xfId="2582" xr:uid="{00000000-0005-0000-0000-000081110000}"/>
    <cellStyle name="ปกติ 4 2 2 2 2 3 3" xfId="1649" xr:uid="{00000000-0005-0000-0000-000082110000}"/>
    <cellStyle name="ปกติ 4 2 2 2 2 3 4" xfId="1976" xr:uid="{00000000-0005-0000-0000-000083110000}"/>
    <cellStyle name="ปกติ 4 2 2 2 2 3 5" xfId="2489" xr:uid="{00000000-0005-0000-0000-000084110000}"/>
    <cellStyle name="ปกติ 4 2 2 2 2 3 5 2" xfId="3087" xr:uid="{00000000-0005-0000-0000-000085110000}"/>
    <cellStyle name="ปกติ 4 2 2 2 2 4" xfId="872" xr:uid="{00000000-0005-0000-0000-000086110000}"/>
    <cellStyle name="ปกติ 4 2 2 2 2 4 2" xfId="1552" xr:uid="{00000000-0005-0000-0000-000087110000}"/>
    <cellStyle name="ปกติ 4 2 2 2 2 4 2 2" xfId="3306" xr:uid="{00000000-0005-0000-0000-000088110000}"/>
    <cellStyle name="ปกติ 4 2 2 2 2 4 2 2 2" xfId="3845" xr:uid="{00000000-0005-0000-0000-000089110000}"/>
    <cellStyle name="ปกติ 4 2 2 2 2 4 3" xfId="2760" xr:uid="{00000000-0005-0000-0000-00008A110000}"/>
    <cellStyle name="ปกติ 4 2 2 2 2 5" xfId="1883" xr:uid="{00000000-0005-0000-0000-00008B110000}"/>
    <cellStyle name="ปกติ 4 2 2 2 2 6" xfId="2190" xr:uid="{00000000-0005-0000-0000-00008C110000}"/>
    <cellStyle name="ปกติ 4 2 2 2 2 6 2" xfId="2973" xr:uid="{00000000-0005-0000-0000-00008D110000}"/>
    <cellStyle name="ปกติ 4 2 2 2 3" xfId="565" xr:uid="{00000000-0005-0000-0000-00008E110000}"/>
    <cellStyle name="ปกติ 4 2 2 2 3 2" xfId="672" xr:uid="{00000000-0005-0000-0000-00008F110000}"/>
    <cellStyle name="ปกติ 4 2 2 2 3 2 2" xfId="1287" xr:uid="{00000000-0005-0000-0000-000090110000}"/>
    <cellStyle name="ปกติ 4 2 2 2 3 2 2 2" xfId="1346" xr:uid="{00000000-0005-0000-0000-000091110000}"/>
    <cellStyle name="ปกติ 4 2 2 2 3 2 2 2 2" xfId="3664" xr:uid="{00000000-0005-0000-0000-000092110000}"/>
    <cellStyle name="ปกติ 4 2 2 2 3 2 2 2 2 2" xfId="3723" xr:uid="{00000000-0005-0000-0000-000093110000}"/>
    <cellStyle name="ปกติ 4 2 2 2 3 2 2 3" xfId="2625" xr:uid="{00000000-0005-0000-0000-000094110000}"/>
    <cellStyle name="ปกติ 4 2 2 2 3 2 3" xfId="1692" xr:uid="{00000000-0005-0000-0000-000095110000}"/>
    <cellStyle name="ปกติ 4 2 2 2 3 2 4" xfId="2019" xr:uid="{00000000-0005-0000-0000-000096110000}"/>
    <cellStyle name="ปกติ 4 2 2 2 3 2 5" xfId="2566" xr:uid="{00000000-0005-0000-0000-000097110000}"/>
    <cellStyle name="ปกติ 4 2 2 2 3 2 5 2" xfId="3136" xr:uid="{00000000-0005-0000-0000-000098110000}"/>
    <cellStyle name="ปกติ 4 2 2 2 3 3" xfId="965" xr:uid="{00000000-0005-0000-0000-000099110000}"/>
    <cellStyle name="ปกติ 4 2 2 2 3 3 2" xfId="1633" xr:uid="{00000000-0005-0000-0000-00009A110000}"/>
    <cellStyle name="ปกติ 4 2 2 2 3 3 2 2" xfId="3380" xr:uid="{00000000-0005-0000-0000-00009B110000}"/>
    <cellStyle name="ปกติ 4 2 2 2 3 3 2 2 2" xfId="3881" xr:uid="{00000000-0005-0000-0000-00009C110000}"/>
    <cellStyle name="ปกติ 4 2 2 2 3 3 3" xfId="2798" xr:uid="{00000000-0005-0000-0000-00009D110000}"/>
    <cellStyle name="ปกติ 4 2 2 2 3 4" xfId="1960" xr:uid="{00000000-0005-0000-0000-00009E110000}"/>
    <cellStyle name="ปกติ 4 2 2 2 3 5" xfId="2274" xr:uid="{00000000-0005-0000-0000-00009F110000}"/>
    <cellStyle name="ปกติ 4 2 2 2 3 5 2" xfId="3061" xr:uid="{00000000-0005-0000-0000-0000A0110000}"/>
    <cellStyle name="ปกติ 4 2 2 2 4" xfId="839" xr:uid="{00000000-0005-0000-0000-0000A1110000}"/>
    <cellStyle name="ปกติ 4 2 2 2 4 2" xfId="1111" xr:uid="{00000000-0005-0000-0000-0000A2110000}"/>
    <cellStyle name="ปกติ 4 2 2 2 4 2 2" xfId="3290" xr:uid="{00000000-0005-0000-0000-0000A3110000}"/>
    <cellStyle name="ปกติ 4 2 2 2 4 2 2 2" xfId="3501" xr:uid="{00000000-0005-0000-0000-0000A4110000}"/>
    <cellStyle name="ปกติ 4 2 2 2 4 3" xfId="2402" xr:uid="{00000000-0005-0000-0000-0000A5110000}"/>
    <cellStyle name="ปกติ 4 2 2 2 5" xfId="1464" xr:uid="{00000000-0005-0000-0000-0000A6110000}"/>
    <cellStyle name="ปกติ 4 2 2 2 6" xfId="1799" xr:uid="{00000000-0005-0000-0000-0000A7110000}"/>
    <cellStyle name="ปกติ 4 2 2 2 7" xfId="2174" xr:uid="{00000000-0005-0000-0000-0000A8110000}"/>
    <cellStyle name="ปกติ 4 2 2 2 7 2" xfId="2873" xr:uid="{00000000-0005-0000-0000-0000A9110000}"/>
    <cellStyle name="ปกติ 4 2 2 3" xfId="341" xr:uid="{00000000-0005-0000-0000-0000AA110000}"/>
    <cellStyle name="ปกติ 4 2 2 4" xfId="391" xr:uid="{00000000-0005-0000-0000-0000AB110000}"/>
    <cellStyle name="ปกติ 4 2 2 4 2" xfId="644" xr:uid="{00000000-0005-0000-0000-0000AC110000}"/>
    <cellStyle name="ปกติ 4 2 2 4 2 2" xfId="700" xr:uid="{00000000-0005-0000-0000-0000AD110000}"/>
    <cellStyle name="ปกติ 4 2 2 4 2 2 2" xfId="1327" xr:uid="{00000000-0005-0000-0000-0000AE110000}"/>
    <cellStyle name="ปกติ 4 2 2 4 2 2 2 2" xfId="1373" xr:uid="{00000000-0005-0000-0000-0000AF110000}"/>
    <cellStyle name="ปกติ 4 2 2 4 2 2 2 2 2" xfId="3704" xr:uid="{00000000-0005-0000-0000-0000B0110000}"/>
    <cellStyle name="ปกติ 4 2 2 4 2 2 2 2 2 2" xfId="3750" xr:uid="{00000000-0005-0000-0000-0000B1110000}"/>
    <cellStyle name="ปกติ 4 2 2 4 2 2 2 3" xfId="2652" xr:uid="{00000000-0005-0000-0000-0000B2110000}"/>
    <cellStyle name="ปกติ 4 2 2 4 2 2 3" xfId="1719" xr:uid="{00000000-0005-0000-0000-0000B3110000}"/>
    <cellStyle name="ปกติ 4 2 2 4 2 2 4" xfId="2046" xr:uid="{00000000-0005-0000-0000-0000B4110000}"/>
    <cellStyle name="ปกติ 4 2 2 4 2 2 5" xfId="2606" xr:uid="{00000000-0005-0000-0000-0000B5110000}"/>
    <cellStyle name="ปกติ 4 2 2 4 2 2 5 2" xfId="3164" xr:uid="{00000000-0005-0000-0000-0000B6110000}"/>
    <cellStyle name="ปกติ 4 2 2 4 2 3" xfId="1003" xr:uid="{00000000-0005-0000-0000-0000B7110000}"/>
    <cellStyle name="ปกติ 4 2 2 4 2 3 2" xfId="1673" xr:uid="{00000000-0005-0000-0000-0000B8110000}"/>
    <cellStyle name="ปกติ 4 2 2 4 2 3 2 2" xfId="3410" xr:uid="{00000000-0005-0000-0000-0000B9110000}"/>
    <cellStyle name="ปกติ 4 2 2 4 2 3 2 2 2" xfId="3890" xr:uid="{00000000-0005-0000-0000-0000BA110000}"/>
    <cellStyle name="ปกติ 4 2 2 4 2 3 3" xfId="2807" xr:uid="{00000000-0005-0000-0000-0000BB110000}"/>
    <cellStyle name="ปกติ 4 2 2 4 2 4" xfId="2000" xr:uid="{00000000-0005-0000-0000-0000BC110000}"/>
    <cellStyle name="ปกติ 4 2 2 4 2 5" xfId="2305" xr:uid="{00000000-0005-0000-0000-0000BD110000}"/>
    <cellStyle name="ปกติ 4 2 2 4 2 5 2" xfId="3114" xr:uid="{00000000-0005-0000-0000-0000BE110000}"/>
    <cellStyle name="ปกติ 4 2 2 4 3" xfId="919" xr:uid="{00000000-0005-0000-0000-0000BF110000}"/>
    <cellStyle name="ปกติ 4 2 2 4 3 2" xfId="1159" xr:uid="{00000000-0005-0000-0000-0000C0110000}"/>
    <cellStyle name="ปกติ 4 2 2 4 3 2 2" xfId="3342" xr:uid="{00000000-0005-0000-0000-0000C1110000}"/>
    <cellStyle name="ปกติ 4 2 2 4 3 2 2 2" xfId="3542" xr:uid="{00000000-0005-0000-0000-0000C2110000}"/>
    <cellStyle name="ปกติ 4 2 2 4 3 3" xfId="2444" xr:uid="{00000000-0005-0000-0000-0000C3110000}"/>
    <cellStyle name="ปกติ 4 2 2 4 4" xfId="1507" xr:uid="{00000000-0005-0000-0000-0000C4110000}"/>
    <cellStyle name="ปกติ 4 2 2 4 5" xfId="1838" xr:uid="{00000000-0005-0000-0000-0000C5110000}"/>
    <cellStyle name="ปกติ 4 2 2 4 6" xfId="2229" xr:uid="{00000000-0005-0000-0000-0000C6110000}"/>
    <cellStyle name="ปกติ 4 2 2 4 6 2" xfId="2926" xr:uid="{00000000-0005-0000-0000-0000C7110000}"/>
    <cellStyle name="ปกติ 4 2 2 5" xfId="170" xr:uid="{00000000-0005-0000-0000-0000C8110000}"/>
    <cellStyle name="ปกติ 4 2 2 5 2" xfId="797" xr:uid="{00000000-0005-0000-0000-0000C9110000}"/>
    <cellStyle name="ปกติ 4 2 2 5 2 2" xfId="783" xr:uid="{00000000-0005-0000-0000-0000CA110000}"/>
    <cellStyle name="ปกติ 4 2 2 5 2 2 2" xfId="3254" xr:uid="{00000000-0005-0000-0000-0000CB110000}"/>
    <cellStyle name="ปกติ 4 2 2 5 2 2 2 2" xfId="3241" xr:uid="{00000000-0005-0000-0000-0000CC110000}"/>
    <cellStyle name="ปกติ 4 2 2 5 2 3" xfId="2125" xr:uid="{00000000-0005-0000-0000-0000CD110000}"/>
    <cellStyle name="ปกติ 4 2 2 5 3" xfId="617" xr:uid="{00000000-0005-0000-0000-0000CE110000}"/>
    <cellStyle name="ปกติ 4 2 2 5 4" xfId="1124" xr:uid="{00000000-0005-0000-0000-0000CF110000}"/>
    <cellStyle name="ปกติ 4 2 2 5 5" xfId="2138" xr:uid="{00000000-0005-0000-0000-0000D0110000}"/>
    <cellStyle name="ปกติ 4 2 2 5 5 2" xfId="2725" xr:uid="{00000000-0005-0000-0000-0000D1110000}"/>
    <cellStyle name="ปกติ 4 2 2 6" xfId="557" xr:uid="{00000000-0005-0000-0000-0000D2110000}"/>
    <cellStyle name="ปกติ 4 2 2 6 2" xfId="1084" xr:uid="{00000000-0005-0000-0000-0000D3110000}"/>
    <cellStyle name="ปกติ 4 2 2 6 2 2" xfId="3053" xr:uid="{00000000-0005-0000-0000-0000D4110000}"/>
    <cellStyle name="ปกติ 4 2 2 6 2 2 2" xfId="3477" xr:uid="{00000000-0005-0000-0000-0000D5110000}"/>
    <cellStyle name="ปกติ 4 2 2 6 3" xfId="2376" xr:uid="{00000000-0005-0000-0000-0000D6110000}"/>
    <cellStyle name="ปกติ 4 2 2 7" xfId="1126" xr:uid="{00000000-0005-0000-0000-0000D7110000}"/>
    <cellStyle name="ปกติ 4 2 2 8" xfId="1237" xr:uid="{00000000-0005-0000-0000-0000D8110000}"/>
    <cellStyle name="ปกติ 4 2 2 8 2" xfId="349" xr:uid="{00000000-0005-0000-0000-0000D9110000}"/>
    <cellStyle name="ปกติ 4 2 3" xfId="271" xr:uid="{00000000-0005-0000-0000-0000DA110000}"/>
    <cellStyle name="ปกติ 4 2 3 2" xfId="418" xr:uid="{00000000-0005-0000-0000-0000DB110000}"/>
    <cellStyle name="ปกติ 4 2 3 2 2" xfId="485" xr:uid="{00000000-0005-0000-0000-0000DC110000}"/>
    <cellStyle name="ปกติ 4 2 3 2 2 2" xfId="720" xr:uid="{00000000-0005-0000-0000-0000DD110000}"/>
    <cellStyle name="ปกติ 4 2 3 2 2 2 2" xfId="745" xr:uid="{00000000-0005-0000-0000-0000DE110000}"/>
    <cellStyle name="ปกติ 4 2 3 2 2 2 2 2" xfId="1393" xr:uid="{00000000-0005-0000-0000-0000DF110000}"/>
    <cellStyle name="ปกติ 4 2 3 2 2 2 2 2 2" xfId="1418" xr:uid="{00000000-0005-0000-0000-0000E0110000}"/>
    <cellStyle name="ปกติ 4 2 3 2 2 2 2 2 2 2" xfId="3770" xr:uid="{00000000-0005-0000-0000-0000E1110000}"/>
    <cellStyle name="ปกติ 4 2 3 2 2 2 2 2 2 2 2" xfId="3795" xr:uid="{00000000-0005-0000-0000-0000E2110000}"/>
    <cellStyle name="ปกติ 4 2 3 2 2 2 2 2 3" xfId="2697" xr:uid="{00000000-0005-0000-0000-0000E3110000}"/>
    <cellStyle name="ปกติ 4 2 3 2 2 2 2 3" xfId="1764" xr:uid="{00000000-0005-0000-0000-0000E4110000}"/>
    <cellStyle name="ปกติ 4 2 3 2 2 2 2 4" xfId="2091" xr:uid="{00000000-0005-0000-0000-0000E5110000}"/>
    <cellStyle name="ปกติ 4 2 3 2 2 2 2 5" xfId="2672" xr:uid="{00000000-0005-0000-0000-0000E6110000}"/>
    <cellStyle name="ปกติ 4 2 3 2 2 2 2 5 2" xfId="3209" xr:uid="{00000000-0005-0000-0000-0000E7110000}"/>
    <cellStyle name="ปกติ 4 2 3 2 2 2 3" xfId="1049" xr:uid="{00000000-0005-0000-0000-0000E8110000}"/>
    <cellStyle name="ปกติ 4 2 3 2 2 2 3 2" xfId="1739" xr:uid="{00000000-0005-0000-0000-0000E9110000}"/>
    <cellStyle name="ปกติ 4 2 3 2 2 2 3 2 2" xfId="3455" xr:uid="{00000000-0005-0000-0000-0000EA110000}"/>
    <cellStyle name="ปกติ 4 2 3 2 2 2 3 2 2 2" xfId="3913" xr:uid="{00000000-0005-0000-0000-0000EB110000}"/>
    <cellStyle name="ปกติ 4 2 3 2 2 2 3 3" xfId="2830" xr:uid="{00000000-0005-0000-0000-0000EC110000}"/>
    <cellStyle name="ปกติ 4 2 3 2 2 2 4" xfId="2066" xr:uid="{00000000-0005-0000-0000-0000ED110000}"/>
    <cellStyle name="ปกติ 4 2 3 2 2 2 5" xfId="2350" xr:uid="{00000000-0005-0000-0000-0000EE110000}"/>
    <cellStyle name="ปกติ 4 2 3 2 2 2 5 2" xfId="3184" xr:uid="{00000000-0005-0000-0000-0000EF110000}"/>
    <cellStyle name="ปกติ 4 2 3 2 2 3" xfId="1024" xr:uid="{00000000-0005-0000-0000-0000F0110000}"/>
    <cellStyle name="ปกติ 4 2 3 2 2 3 2" xfId="1221" xr:uid="{00000000-0005-0000-0000-0000F1110000}"/>
    <cellStyle name="ปกติ 4 2 3 2 2 3 2 2" xfId="3430" xr:uid="{00000000-0005-0000-0000-0000F2110000}"/>
    <cellStyle name="ปกติ 4 2 3 2 2 3 2 2 2" xfId="3603" xr:uid="{00000000-0005-0000-0000-0000F3110000}"/>
    <cellStyle name="ปกติ 4 2 3 2 2 3 3" xfId="2505" xr:uid="{00000000-0005-0000-0000-0000F4110000}"/>
    <cellStyle name="ปกติ 4 2 3 2 2 4" xfId="1570" xr:uid="{00000000-0005-0000-0000-0000F5110000}"/>
    <cellStyle name="ปกติ 4 2 3 2 2 5" xfId="1899" xr:uid="{00000000-0005-0000-0000-0000F6110000}"/>
    <cellStyle name="ปกติ 4 2 3 2 2 6" xfId="2325" xr:uid="{00000000-0005-0000-0000-0000F7110000}"/>
    <cellStyle name="ปกติ 4 2 3 2 2 6 2" xfId="2996" xr:uid="{00000000-0005-0000-0000-0000F8110000}"/>
    <cellStyle name="ปกติ 4 2 3 2 3" xfId="596" xr:uid="{00000000-0005-0000-0000-0000F9110000}"/>
    <cellStyle name="ปกติ 4 2 3 2 3 2" xfId="1185" xr:uid="{00000000-0005-0000-0000-0000FA110000}"/>
    <cellStyle name="ปกติ 4 2 3 2 3 2 2" xfId="1293" xr:uid="{00000000-0005-0000-0000-0000FB110000}"/>
    <cellStyle name="ปกติ 4 2 3 2 3 2 2 2" xfId="3567" xr:uid="{00000000-0005-0000-0000-0000FC110000}"/>
    <cellStyle name="ปกติ 4 2 3 2 3 2 2 2 2" xfId="3670" xr:uid="{00000000-0005-0000-0000-0000FD110000}"/>
    <cellStyle name="ปกติ 4 2 3 2 3 2 3" xfId="2572" xr:uid="{00000000-0005-0000-0000-0000FE110000}"/>
    <cellStyle name="ปกติ 4 2 3 2 3 3" xfId="1639" xr:uid="{00000000-0005-0000-0000-0000FF110000}"/>
    <cellStyle name="ปกติ 4 2 3 2 3 4" xfId="1966" xr:uid="{00000000-0005-0000-0000-000000120000}"/>
    <cellStyle name="ปกติ 4 2 3 2 3 5" xfId="2469" xr:uid="{00000000-0005-0000-0000-000001120000}"/>
    <cellStyle name="ปกติ 4 2 3 2 3 5 2" xfId="3075" xr:uid="{00000000-0005-0000-0000-000002120000}"/>
    <cellStyle name="ปกติ 4 2 3 2 4" xfId="862" xr:uid="{00000000-0005-0000-0000-000003120000}"/>
    <cellStyle name="ปกติ 4 2 3 2 4 2" xfId="1532" xr:uid="{00000000-0005-0000-0000-000004120000}"/>
    <cellStyle name="ปกติ 4 2 3 2 4 2 2" xfId="3296" xr:uid="{00000000-0005-0000-0000-000005120000}"/>
    <cellStyle name="ปกติ 4 2 3 2 4 2 2 2" xfId="3839" xr:uid="{00000000-0005-0000-0000-000006120000}"/>
    <cellStyle name="ปกติ 4 2 3 2 4 3" xfId="2754" xr:uid="{00000000-0005-0000-0000-000007120000}"/>
    <cellStyle name="ปกติ 4 2 3 2 5" xfId="1863" xr:uid="{00000000-0005-0000-0000-000008120000}"/>
    <cellStyle name="ปกติ 4 2 3 2 6" xfId="2180" xr:uid="{00000000-0005-0000-0000-000009120000}"/>
    <cellStyle name="ปกติ 4 2 3 2 6 2" xfId="2951" xr:uid="{00000000-0005-0000-0000-00000A120000}"/>
    <cellStyle name="ปกติ 4 2 3 3" xfId="539" xr:uid="{00000000-0005-0000-0000-00000B120000}"/>
    <cellStyle name="ปกติ 4 2 3 3 2" xfId="657" xr:uid="{00000000-0005-0000-0000-00000C120000}"/>
    <cellStyle name="ปกติ 4 2 3 3 2 2" xfId="1268" xr:uid="{00000000-0005-0000-0000-00000D120000}"/>
    <cellStyle name="ปกติ 4 2 3 3 2 2 2" xfId="1333" xr:uid="{00000000-0005-0000-0000-00000E120000}"/>
    <cellStyle name="ปกติ 4 2 3 3 2 2 2 2" xfId="3645" xr:uid="{00000000-0005-0000-0000-00000F120000}"/>
    <cellStyle name="ปกติ 4 2 3 3 2 2 2 2 2" xfId="3710" xr:uid="{00000000-0005-0000-0000-000010120000}"/>
    <cellStyle name="ปกติ 4 2 3 3 2 2 3" xfId="2612" xr:uid="{00000000-0005-0000-0000-000011120000}"/>
    <cellStyle name="ปกติ 4 2 3 3 2 3" xfId="1679" xr:uid="{00000000-0005-0000-0000-000012120000}"/>
    <cellStyle name="ปกติ 4 2 3 3 2 4" xfId="2006" xr:uid="{00000000-0005-0000-0000-000013120000}"/>
    <cellStyle name="ปกติ 4 2 3 3 2 5" xfId="2547" xr:uid="{00000000-0005-0000-0000-000014120000}"/>
    <cellStyle name="ปกติ 4 2 3 3 2 5 2" xfId="3123" xr:uid="{00000000-0005-0000-0000-000015120000}"/>
    <cellStyle name="ปกติ 4 2 3 3 3" xfId="950" xr:uid="{00000000-0005-0000-0000-000016120000}"/>
    <cellStyle name="ปกติ 4 2 3 3 3 2" xfId="1614" xr:uid="{00000000-0005-0000-0000-000017120000}"/>
    <cellStyle name="ปกติ 4 2 3 3 3 2 2" xfId="3367" xr:uid="{00000000-0005-0000-0000-000018120000}"/>
    <cellStyle name="ปกติ 4 2 3 3 3 2 2 2" xfId="3875" xr:uid="{00000000-0005-0000-0000-000019120000}"/>
    <cellStyle name="ปกติ 4 2 3 3 3 3" xfId="2792" xr:uid="{00000000-0005-0000-0000-00001A120000}"/>
    <cellStyle name="ปกติ 4 2 3 3 4" xfId="1941" xr:uid="{00000000-0005-0000-0000-00001B120000}"/>
    <cellStyle name="ปกติ 4 2 3 3 5" xfId="2261" xr:uid="{00000000-0005-0000-0000-00001C120000}"/>
    <cellStyle name="ปกติ 4 2 3 3 5 2" xfId="3040" xr:uid="{00000000-0005-0000-0000-00001D120000}"/>
    <cellStyle name="ปกติ 4 2 3 4" xfId="814" xr:uid="{00000000-0005-0000-0000-00001E120000}"/>
    <cellStyle name="ปกติ 4 2 3 4 2" xfId="1093" xr:uid="{00000000-0005-0000-0000-00001F120000}"/>
    <cellStyle name="ปกติ 4 2 3 4 2 2" xfId="3268" xr:uid="{00000000-0005-0000-0000-000020120000}"/>
    <cellStyle name="ปกติ 4 2 3 4 2 2 2" xfId="3485" xr:uid="{00000000-0005-0000-0000-000021120000}"/>
    <cellStyle name="ปกติ 4 2 3 4 3" xfId="2385" xr:uid="{00000000-0005-0000-0000-000022120000}"/>
    <cellStyle name="ปกติ 4 2 3 5" xfId="1449" xr:uid="{00000000-0005-0000-0000-000023120000}"/>
    <cellStyle name="ปกติ 4 2 3 6" xfId="1784" xr:uid="{00000000-0005-0000-0000-000024120000}"/>
    <cellStyle name="ปกติ 4 2 3 7" xfId="2152" xr:uid="{00000000-0005-0000-0000-000025120000}"/>
    <cellStyle name="ปกติ 4 2 3 7 2" xfId="2856" xr:uid="{00000000-0005-0000-0000-000026120000}"/>
    <cellStyle name="ปกติ 4 2 4" xfId="175" xr:uid="{00000000-0005-0000-0000-000027120000}"/>
    <cellStyle name="ปกติ 4 2 4 2" xfId="621" xr:uid="{00000000-0005-0000-0000-000028120000}"/>
    <cellStyle name="ปกติ 4 2 4 2 2" xfId="634" xr:uid="{00000000-0005-0000-0000-000029120000}"/>
    <cellStyle name="ปกติ 4 2 4 2 2 2" xfId="1306" xr:uid="{00000000-0005-0000-0000-00002A120000}"/>
    <cellStyle name="ปกติ 4 2 4 2 2 2 2" xfId="1319" xr:uid="{00000000-0005-0000-0000-00002B120000}"/>
    <cellStyle name="ปกติ 4 2 4 2 2 2 2 2" xfId="3683" xr:uid="{00000000-0005-0000-0000-00002C120000}"/>
    <cellStyle name="ปกติ 4 2 4 2 2 2 2 2 2" xfId="3696" xr:uid="{00000000-0005-0000-0000-00002D120000}"/>
    <cellStyle name="ปกติ 4 2 4 2 2 2 3" xfId="2598" xr:uid="{00000000-0005-0000-0000-00002E120000}"/>
    <cellStyle name="ปกติ 4 2 4 2 2 3" xfId="1665" xr:uid="{00000000-0005-0000-0000-00002F120000}"/>
    <cellStyle name="ปกติ 4 2 4 2 2 4" xfId="1992" xr:uid="{00000000-0005-0000-0000-000030120000}"/>
    <cellStyle name="ปกติ 4 2 4 2 2 5" xfId="2585" xr:uid="{00000000-0005-0000-0000-000031120000}"/>
    <cellStyle name="ปกติ 4 2 4 2 2 5 2" xfId="3106" xr:uid="{00000000-0005-0000-0000-000032120000}"/>
    <cellStyle name="ปกติ 4 2 4 2 3" xfId="908" xr:uid="{00000000-0005-0000-0000-000033120000}"/>
    <cellStyle name="ปกติ 4 2 4 2 3 2" xfId="1652" xr:uid="{00000000-0005-0000-0000-000034120000}"/>
    <cellStyle name="ปกติ 4 2 4 2 3 2 2" xfId="3331" xr:uid="{00000000-0005-0000-0000-000035120000}"/>
    <cellStyle name="ปกติ 4 2 4 2 3 2 2 2" xfId="3884" xr:uid="{00000000-0005-0000-0000-000036120000}"/>
    <cellStyle name="ปกติ 4 2 4 2 3 3" xfId="2801" xr:uid="{00000000-0005-0000-0000-000037120000}"/>
    <cellStyle name="ปกติ 4 2 4 2 4" xfId="1979" xr:uid="{00000000-0005-0000-0000-000038120000}"/>
    <cellStyle name="ปกติ 4 2 4 2 5" xfId="2218" xr:uid="{00000000-0005-0000-0000-000039120000}"/>
    <cellStyle name="ปกติ 4 2 4 2 5 2" xfId="3093" xr:uid="{00000000-0005-0000-0000-00003A120000}"/>
    <cellStyle name="ปกติ 4 2 4 3" xfId="890" xr:uid="{00000000-0005-0000-0000-00003B120000}"/>
    <cellStyle name="ปกติ 4 2 4 3 2" xfId="762" xr:uid="{00000000-0005-0000-0000-00003C120000}"/>
    <cellStyle name="ปกติ 4 2 4 3 2 2" xfId="3314" xr:uid="{00000000-0005-0000-0000-00003D120000}"/>
    <cellStyle name="ปกติ 4 2 4 3 2 2 2" xfId="3224" xr:uid="{00000000-0005-0000-0000-00003E120000}"/>
    <cellStyle name="ปกติ 4 2 4 3 3" xfId="384" xr:uid="{00000000-0005-0000-0000-00003F120000}"/>
    <cellStyle name="ปกติ 4 2 4 4" xfId="1106" xr:uid="{00000000-0005-0000-0000-000040120000}"/>
    <cellStyle name="ปกติ 4 2 4 5" xfId="770" xr:uid="{00000000-0005-0000-0000-000041120000}"/>
    <cellStyle name="ปกติ 4 2 4 6" xfId="2201" xr:uid="{00000000-0005-0000-0000-000042120000}"/>
    <cellStyle name="ปกติ 4 2 4 6 2" xfId="2728" xr:uid="{00000000-0005-0000-0000-000043120000}"/>
    <cellStyle name="ปกติ 4 2 5" xfId="289" xr:uid="{00000000-0005-0000-0000-000044120000}"/>
    <cellStyle name="ปกติ 4 2 5 2" xfId="894" xr:uid="{00000000-0005-0000-0000-000045120000}"/>
    <cellStyle name="ปกติ 4 2 5 2 2" xfId="1109" xr:uid="{00000000-0005-0000-0000-000046120000}"/>
    <cellStyle name="ปกติ 4 2 5 2 2 2" xfId="3317" xr:uid="{00000000-0005-0000-0000-000047120000}"/>
    <cellStyle name="ปกติ 4 2 5 2 2 2 2" xfId="3499" xr:uid="{00000000-0005-0000-0000-000048120000}"/>
    <cellStyle name="ปกติ 4 2 5 2 3" xfId="2399" xr:uid="{00000000-0005-0000-0000-000049120000}"/>
    <cellStyle name="ปกติ 4 2 5 3" xfId="1462" xr:uid="{00000000-0005-0000-0000-00004A120000}"/>
    <cellStyle name="ปกติ 4 2 5 4" xfId="1797" xr:uid="{00000000-0005-0000-0000-00004B120000}"/>
    <cellStyle name="ปกติ 4 2 5 5" xfId="2204" xr:uid="{00000000-0005-0000-0000-00004C120000}"/>
    <cellStyle name="ปกติ 4 2 5 5 2" xfId="2870" xr:uid="{00000000-0005-0000-0000-00004D120000}"/>
    <cellStyle name="ปกติ 4 2 6" xfId="495" xr:uid="{00000000-0005-0000-0000-00004E120000}"/>
    <cellStyle name="ปกติ 4 2 6 2" xfId="1070" xr:uid="{00000000-0005-0000-0000-00004F120000}"/>
    <cellStyle name="ปกติ 4 2 6 2 2" xfId="3006" xr:uid="{00000000-0005-0000-0000-000050120000}"/>
    <cellStyle name="ปกติ 4 2 6 2 2 2" xfId="3470" xr:uid="{00000000-0005-0000-0000-000051120000}"/>
    <cellStyle name="ปกติ 4 2 6 3" xfId="2367" xr:uid="{00000000-0005-0000-0000-000052120000}"/>
    <cellStyle name="ปกติ 4 2 7" xfId="801" xr:uid="{00000000-0005-0000-0000-000053120000}"/>
    <cellStyle name="ปกติ 4 2 8" xfId="874" xr:uid="{00000000-0005-0000-0000-000054120000}"/>
    <cellStyle name="ปกติ 4 2 8 2" xfId="2110" xr:uid="{00000000-0005-0000-0000-000055120000}"/>
    <cellStyle name="ปกติ 4 3" xfId="145" xr:uid="{00000000-0005-0000-0000-000056120000}"/>
    <cellStyle name="ปกติ 4 4" xfId="172" xr:uid="{00000000-0005-0000-0000-000057120000}"/>
    <cellStyle name="ปกติ 4 4 2" xfId="408" xr:uid="{00000000-0005-0000-0000-000058120000}"/>
    <cellStyle name="ปกติ 4 4 2 2" xfId="433" xr:uid="{00000000-0005-0000-0000-000059120000}"/>
    <cellStyle name="ปกติ 4 4 2 2 2" xfId="710" xr:uid="{00000000-0005-0000-0000-00005A120000}"/>
    <cellStyle name="ปกติ 4 4 2 2 2 2" xfId="731" xr:uid="{00000000-0005-0000-0000-00005B120000}"/>
    <cellStyle name="ปกติ 4 4 2 2 2 2 2" xfId="1383" xr:uid="{00000000-0005-0000-0000-00005C120000}"/>
    <cellStyle name="ปกติ 4 4 2 2 2 2 2 2" xfId="1404" xr:uid="{00000000-0005-0000-0000-00005D120000}"/>
    <cellStyle name="ปกติ 4 4 2 2 2 2 2 2 2" xfId="3760" xr:uid="{00000000-0005-0000-0000-00005E120000}"/>
    <cellStyle name="ปกติ 4 4 2 2 2 2 2 2 2 2" xfId="3781" xr:uid="{00000000-0005-0000-0000-00005F120000}"/>
    <cellStyle name="ปกติ 4 4 2 2 2 2 2 2 2 2 2" xfId="4872" xr:uid="{00000000-0005-0000-0000-000060120000}"/>
    <cellStyle name="ปกติ 4 4 2 2 2 2 2 2 3" xfId="4389" xr:uid="{00000000-0005-0000-0000-000061120000}"/>
    <cellStyle name="ปกติ 4 4 2 2 2 2 2 3" xfId="2683" xr:uid="{00000000-0005-0000-0000-000062120000}"/>
    <cellStyle name="ปกติ 4 4 2 2 2 2 2 3 2" xfId="4647" xr:uid="{00000000-0005-0000-0000-000063120000}"/>
    <cellStyle name="ปกติ 4 4 2 2 2 2 3" xfId="1750" xr:uid="{00000000-0005-0000-0000-000064120000}"/>
    <cellStyle name="ปกติ 4 4 2 2 2 2 3 2" xfId="4460" xr:uid="{00000000-0005-0000-0000-000065120000}"/>
    <cellStyle name="ปกติ 4 4 2 2 2 2 4" xfId="2077" xr:uid="{00000000-0005-0000-0000-000066120000}"/>
    <cellStyle name="ปกติ 4 4 2 2 2 2 4 2" xfId="4527" xr:uid="{00000000-0005-0000-0000-000067120000}"/>
    <cellStyle name="ปกติ 4 4 2 2 2 2 5" xfId="2662" xr:uid="{00000000-0005-0000-0000-000068120000}"/>
    <cellStyle name="ปกติ 4 4 2 2 2 2 5 2" xfId="3195" xr:uid="{00000000-0005-0000-0000-000069120000}"/>
    <cellStyle name="ปกติ 4 4 2 2 2 2 5 2 2" xfId="4754" xr:uid="{00000000-0005-0000-0000-00006A120000}"/>
    <cellStyle name="ปกติ 4 4 2 2 2 2 6" xfId="4249" xr:uid="{00000000-0005-0000-0000-00006B120000}"/>
    <cellStyle name="ปกติ 4 4 2 2 2 3" xfId="1035" xr:uid="{00000000-0005-0000-0000-00006C120000}"/>
    <cellStyle name="ปกติ 4 4 2 2 2 3 2" xfId="1729" xr:uid="{00000000-0005-0000-0000-00006D120000}"/>
    <cellStyle name="ปกติ 4 4 2 2 2 3 2 2" xfId="3441" xr:uid="{00000000-0005-0000-0000-00006E120000}"/>
    <cellStyle name="ปกติ 4 4 2 2 2 3 2 2 2" xfId="3903" xr:uid="{00000000-0005-0000-0000-00006F120000}"/>
    <cellStyle name="ปกติ 4 4 2 2 2 3 2 2 3" xfId="4803" xr:uid="{00000000-0005-0000-0000-000070120000}"/>
    <cellStyle name="ปกติ 4 4 2 2 2 3 3" xfId="2820" xr:uid="{00000000-0005-0000-0000-000071120000}"/>
    <cellStyle name="ปกติ 4 4 2 2 2 3 4" xfId="4314" xr:uid="{00000000-0005-0000-0000-000072120000}"/>
    <cellStyle name="ปกติ 4 4 2 2 2 4" xfId="2056" xr:uid="{00000000-0005-0000-0000-000073120000}"/>
    <cellStyle name="ปกติ 4 4 2 2 2 5" xfId="2336" xr:uid="{00000000-0005-0000-0000-000074120000}"/>
    <cellStyle name="ปกติ 4 4 2 2 2 5 2" xfId="3174" xr:uid="{00000000-0005-0000-0000-000075120000}"/>
    <cellStyle name="ปกติ 4 4 2 2 2 5 3" xfId="4577" xr:uid="{00000000-0005-0000-0000-000076120000}"/>
    <cellStyle name="ปกติ 4 4 2 2 3" xfId="1014" xr:uid="{00000000-0005-0000-0000-000077120000}"/>
    <cellStyle name="ปกติ 4 4 2 2 3 2" xfId="1197" xr:uid="{00000000-0005-0000-0000-000078120000}"/>
    <cellStyle name="ปกติ 4 4 2 2 3 2 2" xfId="3420" xr:uid="{00000000-0005-0000-0000-000079120000}"/>
    <cellStyle name="ปกติ 4 4 2 2 3 2 2 2" xfId="3579" xr:uid="{00000000-0005-0000-0000-00007A120000}"/>
    <cellStyle name="ปกติ 4 4 2 2 3 2 2 2 2" xfId="4829" xr:uid="{00000000-0005-0000-0000-00007B120000}"/>
    <cellStyle name="ปกติ 4 4 2 2 3 2 3" xfId="4344" xr:uid="{00000000-0005-0000-0000-00007C120000}"/>
    <cellStyle name="ปกติ 4 4 2 2 3 3" xfId="2481" xr:uid="{00000000-0005-0000-0000-00007D120000}"/>
    <cellStyle name="ปกติ 4 4 2 2 3 3 2" xfId="4604" xr:uid="{00000000-0005-0000-0000-00007E120000}"/>
    <cellStyle name="ปกติ 4 4 2 2 4" xfId="1544" xr:uid="{00000000-0005-0000-0000-00007F120000}"/>
    <cellStyle name="ปกติ 4 4 2 2 4 2" xfId="4417" xr:uid="{00000000-0005-0000-0000-000080120000}"/>
    <cellStyle name="ปกติ 4 4 2 2 5" xfId="1875" xr:uid="{00000000-0005-0000-0000-000081120000}"/>
    <cellStyle name="ปกติ 4 4 2 2 5 2" xfId="4484" xr:uid="{00000000-0005-0000-0000-000082120000}"/>
    <cellStyle name="ปกติ 4 4 2 2 6" xfId="2315" xr:uid="{00000000-0005-0000-0000-000083120000}"/>
    <cellStyle name="ปกติ 4 4 2 2 6 2" xfId="2964" xr:uid="{00000000-0005-0000-0000-000084120000}"/>
    <cellStyle name="ปกติ 4 4 2 2 6 2 2" xfId="4706" xr:uid="{00000000-0005-0000-0000-000085120000}"/>
    <cellStyle name="ปกติ 4 4 2 2 7" xfId="4156" xr:uid="{00000000-0005-0000-0000-000086120000}"/>
    <cellStyle name="ปกติ 4 4 2 3" xfId="553" xr:uid="{00000000-0005-0000-0000-000087120000}"/>
    <cellStyle name="ปกติ 4 4 2 3 2" xfId="1175" xr:uid="{00000000-0005-0000-0000-000088120000}"/>
    <cellStyle name="ปกติ 4 4 2 3 2 2" xfId="1279" xr:uid="{00000000-0005-0000-0000-000089120000}"/>
    <cellStyle name="ปกติ 4 4 2 3 2 2 2" xfId="3557" xr:uid="{00000000-0005-0000-0000-00008A120000}"/>
    <cellStyle name="ปกติ 4 4 2 3 2 2 2 2" xfId="3656" xr:uid="{00000000-0005-0000-0000-00008B120000}"/>
    <cellStyle name="ปกติ 4 4 2 3 2 2 2 2 2" xfId="4849" xr:uid="{00000000-0005-0000-0000-00008C120000}"/>
    <cellStyle name="ปกติ 4 4 2 3 2 2 3" xfId="4366" xr:uid="{00000000-0005-0000-0000-00008D120000}"/>
    <cellStyle name="ปกติ 4 4 2 3 2 3" xfId="2558" xr:uid="{00000000-0005-0000-0000-00008E120000}"/>
    <cellStyle name="ปกติ 4 4 2 3 2 3 2" xfId="4624" xr:uid="{00000000-0005-0000-0000-00008F120000}"/>
    <cellStyle name="ปกติ 4 4 2 3 3" xfId="1625" xr:uid="{00000000-0005-0000-0000-000090120000}"/>
    <cellStyle name="ปกติ 4 4 2 3 3 2" xfId="4437" xr:uid="{00000000-0005-0000-0000-000091120000}"/>
    <cellStyle name="ปกติ 4 4 2 3 4" xfId="1952" xr:uid="{00000000-0005-0000-0000-000092120000}"/>
    <cellStyle name="ปกติ 4 4 2 3 4 2" xfId="4504" xr:uid="{00000000-0005-0000-0000-000093120000}"/>
    <cellStyle name="ปกติ 4 4 2 3 5" xfId="2459" xr:uid="{00000000-0005-0000-0000-000094120000}"/>
    <cellStyle name="ปกติ 4 4 2 3 5 2" xfId="3052" xr:uid="{00000000-0005-0000-0000-000095120000}"/>
    <cellStyle name="ปกติ 4 4 2 3 5 2 2" xfId="4728" xr:uid="{00000000-0005-0000-0000-000096120000}"/>
    <cellStyle name="ปกติ 4 4 2 3 6" xfId="4206" xr:uid="{00000000-0005-0000-0000-000097120000}"/>
    <cellStyle name="ปกติ 4 4 2 4" xfId="829" xr:uid="{00000000-0005-0000-0000-000098120000}"/>
    <cellStyle name="ปกติ 4 4 2 4 2" xfId="1522" xr:uid="{00000000-0005-0000-0000-000099120000}"/>
    <cellStyle name="ปกติ 4 4 2 4 2 2" xfId="3282" xr:uid="{00000000-0005-0000-0000-00009A120000}"/>
    <cellStyle name="ปกติ 4 4 2 4 2 2 2" xfId="3829" xr:uid="{00000000-0005-0000-0000-00009B120000}"/>
    <cellStyle name="ปกติ 4 4 2 4 2 2 3" xfId="4773" xr:uid="{00000000-0005-0000-0000-00009C120000}"/>
    <cellStyle name="ปกติ 4 4 2 4 3" xfId="2744" xr:uid="{00000000-0005-0000-0000-00009D120000}"/>
    <cellStyle name="ปกติ 4 4 2 4 4" xfId="4269" xr:uid="{00000000-0005-0000-0000-00009E120000}"/>
    <cellStyle name="ปกติ 4 4 2 5" xfId="1853" xr:uid="{00000000-0005-0000-0000-00009F120000}"/>
    <cellStyle name="ปกติ 4 4 2 6" xfId="2166" xr:uid="{00000000-0005-0000-0000-0000A0120000}"/>
    <cellStyle name="ปกติ 4 4 2 6 2" xfId="2941" xr:uid="{00000000-0005-0000-0000-0000A1120000}"/>
    <cellStyle name="ปกติ 4 4 2 6 3" xfId="4546" xr:uid="{00000000-0005-0000-0000-0000A2120000}"/>
    <cellStyle name="ปกติ 4 4 3" xfId="514" xr:uid="{00000000-0005-0000-0000-0000A3120000}"/>
    <cellStyle name="ปกติ 4 4 3 2" xfId="633" xr:uid="{00000000-0005-0000-0000-0000A4120000}"/>
    <cellStyle name="ปกติ 4 4 3 2 2" xfId="1243" xr:uid="{00000000-0005-0000-0000-0000A5120000}"/>
    <cellStyle name="ปกติ 4 4 3 2 2 2" xfId="1318" xr:uid="{00000000-0005-0000-0000-0000A6120000}"/>
    <cellStyle name="ปกติ 4 4 3 2 2 2 2" xfId="3620" xr:uid="{00000000-0005-0000-0000-0000A7120000}"/>
    <cellStyle name="ปกติ 4 4 3 2 2 2 2 2" xfId="3695" xr:uid="{00000000-0005-0000-0000-0000A8120000}"/>
    <cellStyle name="ปกติ 4 4 3 2 2 2 2 2 2" xfId="4855" xr:uid="{00000000-0005-0000-0000-0000A9120000}"/>
    <cellStyle name="ปกติ 4 4 3 2 2 2 3" xfId="4372" xr:uid="{00000000-0005-0000-0000-0000AA120000}"/>
    <cellStyle name="ปกติ 4 4 3 2 2 3" xfId="2597" xr:uid="{00000000-0005-0000-0000-0000AB120000}"/>
    <cellStyle name="ปกติ 4 4 3 2 2 3 2" xfId="4630" xr:uid="{00000000-0005-0000-0000-0000AC120000}"/>
    <cellStyle name="ปกติ 4 4 3 2 3" xfId="1664" xr:uid="{00000000-0005-0000-0000-0000AD120000}"/>
    <cellStyle name="ปกติ 4 4 3 2 3 2" xfId="4443" xr:uid="{00000000-0005-0000-0000-0000AE120000}"/>
    <cellStyle name="ปกติ 4 4 3 2 4" xfId="1991" xr:uid="{00000000-0005-0000-0000-0000AF120000}"/>
    <cellStyle name="ปกติ 4 4 3 2 4 2" xfId="4510" xr:uid="{00000000-0005-0000-0000-0000B0120000}"/>
    <cellStyle name="ปกติ 4 4 3 2 5" xfId="2522" xr:uid="{00000000-0005-0000-0000-0000B1120000}"/>
    <cellStyle name="ปกติ 4 4 3 2 5 2" xfId="3105" xr:uid="{00000000-0005-0000-0000-0000B2120000}"/>
    <cellStyle name="ปกติ 4 4 3 2 5 2 2" xfId="4736" xr:uid="{00000000-0005-0000-0000-0000B3120000}"/>
    <cellStyle name="ปกติ 4 4 3 2 6" xfId="4228" xr:uid="{00000000-0005-0000-0000-0000B4120000}"/>
    <cellStyle name="ปกติ 4 4 3 3" xfId="906" xr:uid="{00000000-0005-0000-0000-0000B5120000}"/>
    <cellStyle name="ปกติ 4 4 3 3 2" xfId="1589" xr:uid="{00000000-0005-0000-0000-0000B6120000}"/>
    <cellStyle name="ปกติ 4 4 3 3 2 2" xfId="3329" xr:uid="{00000000-0005-0000-0000-0000B7120000}"/>
    <cellStyle name="ปกติ 4 4 3 3 2 2 2" xfId="3850" xr:uid="{00000000-0005-0000-0000-0000B8120000}"/>
    <cellStyle name="ปกติ 4 4 3 3 2 2 3" xfId="4780" xr:uid="{00000000-0005-0000-0000-0000B9120000}"/>
    <cellStyle name="ปกติ 4 4 3 3 3" xfId="2767" xr:uid="{00000000-0005-0000-0000-0000BA120000}"/>
    <cellStyle name="ปกติ 4 4 3 3 4" xfId="4287" xr:uid="{00000000-0005-0000-0000-0000BB120000}"/>
    <cellStyle name="ปกติ 4 4 3 4" xfId="1916" xr:uid="{00000000-0005-0000-0000-0000BC120000}"/>
    <cellStyle name="ปกติ 4 4 3 5" xfId="2216" xr:uid="{00000000-0005-0000-0000-0000BD120000}"/>
    <cellStyle name="ปกติ 4 4 3 5 2" xfId="3015" xr:uid="{00000000-0005-0000-0000-0000BE120000}"/>
    <cellStyle name="ปกติ 4 4 3 5 3" xfId="4553" xr:uid="{00000000-0005-0000-0000-0000BF120000}"/>
    <cellStyle name="ปกติ 4 4 4" xfId="355" xr:uid="{00000000-0005-0000-0000-0000C0120000}"/>
    <cellStyle name="ปกติ 4 4 4 2" xfId="787" xr:uid="{00000000-0005-0000-0000-0000C1120000}"/>
    <cellStyle name="ปกติ 4 4 4 2 2" xfId="2908" xr:uid="{00000000-0005-0000-0000-0000C2120000}"/>
    <cellStyle name="ปกติ 4 4 4 2 2 2" xfId="3245" xr:uid="{00000000-0005-0000-0000-0000C3120000}"/>
    <cellStyle name="ปกติ 4 4 4 2 2 2 2" xfId="4767" xr:uid="{00000000-0005-0000-0000-0000C4120000}"/>
    <cellStyle name="ปกติ 4 4 4 2 3" xfId="4263" xr:uid="{00000000-0005-0000-0000-0000C5120000}"/>
    <cellStyle name="ปกติ 4 4 4 3" xfId="2129" xr:uid="{00000000-0005-0000-0000-0000C6120000}"/>
    <cellStyle name="ปกติ 4 4 4 3 2" xfId="4540" xr:uid="{00000000-0005-0000-0000-0000C7120000}"/>
    <cellStyle name="ปกติ 4 4 5" xfId="982" xr:uid="{00000000-0005-0000-0000-0000C8120000}"/>
    <cellStyle name="ปกติ 4 4 5 2" xfId="4303" xr:uid="{00000000-0005-0000-0000-0000C9120000}"/>
    <cellStyle name="ปกติ 4 4 6" xfId="1493" xr:uid="{00000000-0005-0000-0000-0000CA120000}"/>
    <cellStyle name="ปกติ 4 4 6 2" xfId="4406" xr:uid="{00000000-0005-0000-0000-0000CB120000}"/>
    <cellStyle name="ปกติ 4 4 7" xfId="613" xr:uid="{00000000-0005-0000-0000-0000CC120000}"/>
    <cellStyle name="ปกติ 4 4 7 2" xfId="469" xr:uid="{00000000-0005-0000-0000-0000CD120000}"/>
    <cellStyle name="ปกติ 4 4 7 2 2" xfId="4173" xr:uid="{00000000-0005-0000-0000-0000CE120000}"/>
    <cellStyle name="ปกติ 4 4 8" xfId="4035" xr:uid="{00000000-0005-0000-0000-0000CF120000}"/>
    <cellStyle name="ปกติ 4 5" xfId="288" xr:uid="{00000000-0005-0000-0000-0000D0120000}"/>
    <cellStyle name="ปกติ 4 5 2" xfId="4110" xr:uid="{00000000-0005-0000-0000-0000D1120000}"/>
    <cellStyle name="ปกติ 4 6" xfId="275" xr:uid="{00000000-0005-0000-0000-0000D2120000}"/>
    <cellStyle name="ปกติ 4 6 2" xfId="519" xr:uid="{00000000-0005-0000-0000-0000D3120000}"/>
    <cellStyle name="ปกติ 4 6 2 2" xfId="661" xr:uid="{00000000-0005-0000-0000-0000D4120000}"/>
    <cellStyle name="ปกติ 4 6 2 2 2" xfId="1248" xr:uid="{00000000-0005-0000-0000-0000D5120000}"/>
    <cellStyle name="ปกติ 4 6 2 2 2 2" xfId="1337" xr:uid="{00000000-0005-0000-0000-0000D6120000}"/>
    <cellStyle name="ปกติ 4 6 2 2 2 2 2" xfId="3625" xr:uid="{00000000-0005-0000-0000-0000D7120000}"/>
    <cellStyle name="ปกติ 4 6 2 2 2 2 2 2" xfId="3714" xr:uid="{00000000-0005-0000-0000-0000D8120000}"/>
    <cellStyle name="ปกติ 4 6 2 2 2 2 2 2 2" xfId="4858" xr:uid="{00000000-0005-0000-0000-0000D9120000}"/>
    <cellStyle name="ปกติ 4 6 2 2 2 2 3" xfId="4375" xr:uid="{00000000-0005-0000-0000-0000DA120000}"/>
    <cellStyle name="ปกติ 4 6 2 2 2 3" xfId="2616" xr:uid="{00000000-0005-0000-0000-0000DB120000}"/>
    <cellStyle name="ปกติ 4 6 2 2 2 3 2" xfId="4633" xr:uid="{00000000-0005-0000-0000-0000DC120000}"/>
    <cellStyle name="ปกติ 4 6 2 2 3" xfId="1683" xr:uid="{00000000-0005-0000-0000-0000DD120000}"/>
    <cellStyle name="ปกติ 4 6 2 2 3 2" xfId="4446" xr:uid="{00000000-0005-0000-0000-0000DE120000}"/>
    <cellStyle name="ปกติ 4 6 2 2 4" xfId="2010" xr:uid="{00000000-0005-0000-0000-0000DF120000}"/>
    <cellStyle name="ปกติ 4 6 2 2 4 2" xfId="4513" xr:uid="{00000000-0005-0000-0000-0000E0120000}"/>
    <cellStyle name="ปกติ 4 6 2 2 5" xfId="2527" xr:uid="{00000000-0005-0000-0000-0000E1120000}"/>
    <cellStyle name="ปกติ 4 6 2 2 5 2" xfId="3127" xr:uid="{00000000-0005-0000-0000-0000E2120000}"/>
    <cellStyle name="ปกติ 4 6 2 2 5 2 2" xfId="4740" xr:uid="{00000000-0005-0000-0000-0000E3120000}"/>
    <cellStyle name="ปกติ 4 6 2 2 6" xfId="4235" xr:uid="{00000000-0005-0000-0000-0000E4120000}"/>
    <cellStyle name="ปกติ 4 6 2 3" xfId="954" xr:uid="{00000000-0005-0000-0000-0000E5120000}"/>
    <cellStyle name="ปกติ 4 6 2 3 2" xfId="1594" xr:uid="{00000000-0005-0000-0000-0000E6120000}"/>
    <cellStyle name="ปกติ 4 6 2 3 2 2" xfId="3371" xr:uid="{00000000-0005-0000-0000-0000E7120000}"/>
    <cellStyle name="ปกติ 4 6 2 3 2 2 2" xfId="3855" xr:uid="{00000000-0005-0000-0000-0000E8120000}"/>
    <cellStyle name="ปกติ 4 6 2 3 2 2 3" xfId="4788" xr:uid="{00000000-0005-0000-0000-0000E9120000}"/>
    <cellStyle name="ปกติ 4 6 2 3 3" xfId="2772" xr:uid="{00000000-0005-0000-0000-0000EA120000}"/>
    <cellStyle name="ปกติ 4 6 2 3 4" xfId="4296" xr:uid="{00000000-0005-0000-0000-0000EB120000}"/>
    <cellStyle name="ปกติ 4 6 2 4" xfId="1921" xr:uid="{00000000-0005-0000-0000-0000EC120000}"/>
    <cellStyle name="ปกติ 4 6 2 5" xfId="2265" xr:uid="{00000000-0005-0000-0000-0000ED120000}"/>
    <cellStyle name="ปกติ 4 6 2 5 2" xfId="3020" xr:uid="{00000000-0005-0000-0000-0000EE120000}"/>
    <cellStyle name="ปกติ 4 6 2 5 3" xfId="4562" xr:uid="{00000000-0005-0000-0000-0000EF120000}"/>
    <cellStyle name="ปกติ 4 6 3" xfId="772" xr:uid="{00000000-0005-0000-0000-0000F0120000}"/>
    <cellStyle name="ปกติ 4 6 3 2" xfId="1097" xr:uid="{00000000-0005-0000-0000-0000F1120000}"/>
    <cellStyle name="ปกติ 4 6 3 2 2" xfId="3231" xr:uid="{00000000-0005-0000-0000-0000F2120000}"/>
    <cellStyle name="ปกติ 4 6 3 2 2 2" xfId="3489" xr:uid="{00000000-0005-0000-0000-0000F3120000}"/>
    <cellStyle name="ปกติ 4 6 3 2 2 2 2" xfId="4813" xr:uid="{00000000-0005-0000-0000-0000F4120000}"/>
    <cellStyle name="ปกติ 4 6 3 2 3" xfId="4326" xr:uid="{00000000-0005-0000-0000-0000F5120000}"/>
    <cellStyle name="ปกติ 4 6 3 3" xfId="2389" xr:uid="{00000000-0005-0000-0000-0000F6120000}"/>
    <cellStyle name="ปกติ 4 6 3 3 2" xfId="4588" xr:uid="{00000000-0005-0000-0000-0000F7120000}"/>
    <cellStyle name="ปกติ 4 6 4" xfId="1453" xr:uid="{00000000-0005-0000-0000-0000F8120000}"/>
    <cellStyle name="ปกติ 4 6 4 2" xfId="4399" xr:uid="{00000000-0005-0000-0000-0000F9120000}"/>
    <cellStyle name="ปกติ 4 6 5" xfId="1788" xr:uid="{00000000-0005-0000-0000-0000FA120000}"/>
    <cellStyle name="ปกติ 4 6 5 2" xfId="4468" xr:uid="{00000000-0005-0000-0000-0000FB120000}"/>
    <cellStyle name="ปกติ 4 6 6" xfId="2111" xr:uid="{00000000-0005-0000-0000-0000FC120000}"/>
    <cellStyle name="ปกติ 4 6 6 2" xfId="2860" xr:uid="{00000000-0005-0000-0000-0000FD120000}"/>
    <cellStyle name="ปกติ 4 6 6 2 2" xfId="4688" xr:uid="{00000000-0005-0000-0000-0000FE120000}"/>
    <cellStyle name="ปกติ 4 6 7" xfId="4104" xr:uid="{00000000-0005-0000-0000-0000FF120000}"/>
    <cellStyle name="ปกติ 4 7" xfId="386" xr:uid="{00000000-0005-0000-0000-000000130000}"/>
    <cellStyle name="ปกติ 4 7 2" xfId="893" xr:uid="{00000000-0005-0000-0000-000001130000}"/>
    <cellStyle name="ปกติ 4 7 2 2" xfId="1157" xr:uid="{00000000-0005-0000-0000-000002130000}"/>
    <cellStyle name="ปกติ 4 7 2 2 2" xfId="3316" xr:uid="{00000000-0005-0000-0000-000003130000}"/>
    <cellStyle name="ปกติ 4 7 2 2 2 2" xfId="3540" xr:uid="{00000000-0005-0000-0000-000004130000}"/>
    <cellStyle name="ปกติ 4 7 2 2 2 2 2" xfId="4823" xr:uid="{00000000-0005-0000-0000-000005130000}"/>
    <cellStyle name="ปกติ 4 7 2 2 3" xfId="4338" xr:uid="{00000000-0005-0000-0000-000006130000}"/>
    <cellStyle name="ปกติ 4 7 2 3" xfId="2442" xr:uid="{00000000-0005-0000-0000-000007130000}"/>
    <cellStyle name="ปกติ 4 7 2 3 2" xfId="4598" xr:uid="{00000000-0005-0000-0000-000008130000}"/>
    <cellStyle name="ปกติ 4 7 3" xfId="1505" xr:uid="{00000000-0005-0000-0000-000009130000}"/>
    <cellStyle name="ปกติ 4 7 3 2" xfId="4411" xr:uid="{00000000-0005-0000-0000-00000A130000}"/>
    <cellStyle name="ปกติ 4 7 4" xfId="1836" xr:uid="{00000000-0005-0000-0000-00000B130000}"/>
    <cellStyle name="ปกติ 4 7 4 2" xfId="4478" xr:uid="{00000000-0005-0000-0000-00000C130000}"/>
    <cellStyle name="ปกติ 4 7 5" xfId="2203" xr:uid="{00000000-0005-0000-0000-00000D130000}"/>
    <cellStyle name="ปกติ 4 7 5 2" xfId="2923" xr:uid="{00000000-0005-0000-0000-00000E130000}"/>
    <cellStyle name="ปกติ 4 7 5 2 2" xfId="4700" xr:uid="{00000000-0005-0000-0000-00000F130000}"/>
    <cellStyle name="ปกติ 4 7 6" xfId="4147" xr:uid="{00000000-0005-0000-0000-000010130000}"/>
    <cellStyle name="ปกติ 4 8" xfId="478" xr:uid="{00000000-0005-0000-0000-000011130000}"/>
    <cellStyle name="ปกติ 4 8 2" xfId="1139" xr:uid="{00000000-0005-0000-0000-000012130000}"/>
    <cellStyle name="ปกติ 4 8 2 2" xfId="2989" xr:uid="{00000000-0005-0000-0000-000013130000}"/>
    <cellStyle name="ปกติ 4 8 2 2 2" xfId="3525" xr:uid="{00000000-0005-0000-0000-000014130000}"/>
    <cellStyle name="ปกติ 4 8 2 2 3" xfId="4711" xr:uid="{00000000-0005-0000-0000-000015130000}"/>
    <cellStyle name="ปกติ 4 8 3" xfId="2427" xr:uid="{00000000-0005-0000-0000-000016130000}"/>
    <cellStyle name="ปกติ 4 8 4" xfId="4179" xr:uid="{00000000-0005-0000-0000-000017130000}"/>
    <cellStyle name="ปกติ 4 9" xfId="1115" xr:uid="{00000000-0005-0000-0000-000018130000}"/>
    <cellStyle name="ปกติ 5" xfId="74" xr:uid="{00000000-0005-0000-0000-000019130000}"/>
    <cellStyle name="ปกติ 5 2" xfId="146" xr:uid="{00000000-0005-0000-0000-00001A130000}"/>
    <cellStyle name="ปกติ 5 3" xfId="147" xr:uid="{00000000-0005-0000-0000-00001B130000}"/>
    <cellStyle name="ปกติ 5 4" xfId="151" xr:uid="{00000000-0005-0000-0000-00001C130000}"/>
    <cellStyle name="ปกติ 5 4 2" xfId="4029" xr:uid="{00000000-0005-0000-0000-00001D130000}"/>
    <cellStyle name="ปกติ 6" xfId="75" xr:uid="{00000000-0005-0000-0000-00001E130000}"/>
    <cellStyle name="ปกติ 6 12" xfId="148" xr:uid="{00000000-0005-0000-0000-00001F130000}"/>
    <cellStyle name="ปกติ 6 2" xfId="76" xr:uid="{00000000-0005-0000-0000-000020130000}"/>
    <cellStyle name="ปกติ 6 3" xfId="3948" xr:uid="{00000000-0005-0000-0000-000021130000}"/>
    <cellStyle name="ปกติ 6 4" xfId="3950" xr:uid="{00000000-0005-0000-0000-000022130000}"/>
    <cellStyle name="ปกติ 7" xfId="77" xr:uid="{00000000-0005-0000-0000-000023130000}"/>
    <cellStyle name="ปกติ 8" xfId="78" xr:uid="{00000000-0005-0000-0000-000024130000}"/>
    <cellStyle name="ปกติ 8 2" xfId="79" xr:uid="{00000000-0005-0000-0000-000025130000}"/>
    <cellStyle name="ปกติ 9" xfId="80" xr:uid="{00000000-0005-0000-0000-000026130000}"/>
    <cellStyle name="ปกติ 9 2" xfId="3995" xr:uid="{00000000-0005-0000-0000-000027130000}"/>
    <cellStyle name="เปอร์เซ็นต์ 2 8" xfId="149" xr:uid="{00000000-0005-0000-0000-000028130000}"/>
    <cellStyle name="หมายเหตุ 2" xfId="81" xr:uid="{00000000-0005-0000-0000-00002913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alignment horizontal="general" vertical="bottom" textRotation="0" wrapText="0" indent="0" justifyLastLine="0" shrinkToFit="0" readingOrder="0"/>
    </dxf>
    <dxf>
      <numFmt numFmtId="4" formatCode="#,##0.00"/>
    </dxf>
    <dxf>
      <numFmt numFmtId="2" formatCode="0.00"/>
    </dxf>
    <dxf>
      <numFmt numFmtId="2" formatCode="0.00"/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95650543682039"/>
          <c:y val="0.16450216450216451"/>
          <c:w val="0.87525032197062325"/>
          <c:h val="0.75344854620445167"/>
        </c:manualLayout>
      </c:layout>
      <c:lineChart>
        <c:grouping val="standard"/>
        <c:varyColors val="0"/>
        <c:ser>
          <c:idx val="0"/>
          <c:order val="0"/>
          <c:tx>
            <c:strRef>
              <c:f>ทำโดยปรับจากโปรแกรม!$B$1</c:f>
              <c:strCache>
                <c:ptCount val="1"/>
                <c:pt idx="0">
                  <c:v>ค่า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ทำโดยปรับจากโปรแกรม!$B$2:$B$45</c:f>
              <c:numCache>
                <c:formatCode>General</c:formatCode>
                <c:ptCount val="44"/>
                <c:pt idx="0">
                  <c:v>1444247</c:v>
                </c:pt>
                <c:pt idx="1">
                  <c:v>1502082.64</c:v>
                </c:pt>
                <c:pt idx="2">
                  <c:v>1568700</c:v>
                </c:pt>
                <c:pt idx="3">
                  <c:v>1596453</c:v>
                </c:pt>
                <c:pt idx="4">
                  <c:v>1473724.65</c:v>
                </c:pt>
                <c:pt idx="5">
                  <c:v>1558329.53</c:v>
                </c:pt>
                <c:pt idx="6">
                  <c:v>1603167.91</c:v>
                </c:pt>
                <c:pt idx="7">
                  <c:v>1616084.41</c:v>
                </c:pt>
                <c:pt idx="8">
                  <c:v>1503381.22</c:v>
                </c:pt>
                <c:pt idx="9">
                  <c:v>1501983</c:v>
                </c:pt>
                <c:pt idx="10">
                  <c:v>1599586</c:v>
                </c:pt>
                <c:pt idx="11">
                  <c:v>1588286</c:v>
                </c:pt>
                <c:pt idx="12">
                  <c:v>1349508</c:v>
                </c:pt>
                <c:pt idx="13">
                  <c:v>1397340.87</c:v>
                </c:pt>
                <c:pt idx="14">
                  <c:v>1405156.22</c:v>
                </c:pt>
                <c:pt idx="15">
                  <c:v>1416408</c:v>
                </c:pt>
                <c:pt idx="16">
                  <c:v>1362575.88</c:v>
                </c:pt>
                <c:pt idx="17">
                  <c:v>1368351.78</c:v>
                </c:pt>
                <c:pt idx="18">
                  <c:v>1366251.5</c:v>
                </c:pt>
                <c:pt idx="19">
                  <c:v>1389717.13</c:v>
                </c:pt>
                <c:pt idx="20">
                  <c:v>1280208.7</c:v>
                </c:pt>
                <c:pt idx="21">
                  <c:v>1281017.6100000001</c:v>
                </c:pt>
                <c:pt idx="22">
                  <c:v>1332622.46</c:v>
                </c:pt>
                <c:pt idx="23">
                  <c:v>1315215.74</c:v>
                </c:pt>
                <c:pt idx="24">
                  <c:v>1244459</c:v>
                </c:pt>
                <c:pt idx="25">
                  <c:v>1264250</c:v>
                </c:pt>
                <c:pt idx="26">
                  <c:v>1361389</c:v>
                </c:pt>
                <c:pt idx="27">
                  <c:v>1306823</c:v>
                </c:pt>
                <c:pt idx="28">
                  <c:v>1236358</c:v>
                </c:pt>
                <c:pt idx="29">
                  <c:v>1252549</c:v>
                </c:pt>
                <c:pt idx="30">
                  <c:v>1299811</c:v>
                </c:pt>
                <c:pt idx="31">
                  <c:v>1263081</c:v>
                </c:pt>
                <c:pt idx="32">
                  <c:v>1184151</c:v>
                </c:pt>
                <c:pt idx="33">
                  <c:v>1171095</c:v>
                </c:pt>
                <c:pt idx="34">
                  <c:v>1164344</c:v>
                </c:pt>
                <c:pt idx="35">
                  <c:v>1198717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B-4D8C-A007-10A113D293D7}"/>
            </c:ext>
          </c:extLst>
        </c:ser>
        <c:ser>
          <c:idx val="1"/>
          <c:order val="1"/>
          <c:tx>
            <c:strRef>
              <c:f>ทำโดยปรับจากโปรแกรม!$C$1</c:f>
              <c:strCache>
                <c:ptCount val="1"/>
                <c:pt idx="0">
                  <c:v>การพยากรณ์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ทำโดยปรับจากโปรแกรม!$A$2:$A$45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ทำโดยปรับจากโปรแกรม!$C$2:$C$45</c:f>
              <c:numCache>
                <c:formatCode>General</c:formatCode>
                <c:ptCount val="44"/>
                <c:pt idx="35">
                  <c:v>1198717</c:v>
                </c:pt>
                <c:pt idx="36">
                  <c:v>1108629.805483836</c:v>
                </c:pt>
                <c:pt idx="37">
                  <c:v>1106749.0922470847</c:v>
                </c:pt>
                <c:pt idx="38">
                  <c:v>1144759.1611562658</c:v>
                </c:pt>
                <c:pt idx="39">
                  <c:v>1150187.0853105979</c:v>
                </c:pt>
                <c:pt idx="40">
                  <c:v>1060138.4046955954</c:v>
                </c:pt>
                <c:pt idx="41">
                  <c:v>1058257.6914588441</c:v>
                </c:pt>
                <c:pt idx="42">
                  <c:v>1096267.7603680252</c:v>
                </c:pt>
                <c:pt idx="43">
                  <c:v>1101695.6845223573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B-4D8C-A007-10A113D293D7}"/>
            </c:ext>
          </c:extLst>
        </c:ser>
        <c:ser>
          <c:idx val="2"/>
          <c:order val="2"/>
          <c:tx>
            <c:strRef>
              <c:f>ทำโดยปรับจากโปรแกรม!$D$1</c:f>
              <c:strCache>
                <c:ptCount val="1"/>
                <c:pt idx="0">
                  <c:v>ขีดจำกัดความเชื่อมั่นระดับล่าง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ทำโดยปรับจากโปรแกรม!$A$2:$A$45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ทำโดยปรับจากโปรแกรม!$D$2:$D$45</c:f>
              <c:numCache>
                <c:formatCode>General</c:formatCode>
                <c:ptCount val="44"/>
                <c:pt idx="35" formatCode="0.00">
                  <c:v>1198717</c:v>
                </c:pt>
                <c:pt idx="36" formatCode="0.00">
                  <c:v>1030348.0946940748</c:v>
                </c:pt>
                <c:pt idx="37" formatCode="0.00">
                  <c:v>1008849.9647029081</c:v>
                </c:pt>
                <c:pt idx="38" formatCode="0.00">
                  <c:v>1030524.0416566342</c:v>
                </c:pt>
                <c:pt idx="39" formatCode="0.00">
                  <c:v>1021640.1734076793</c:v>
                </c:pt>
                <c:pt idx="40" formatCode="0.00">
                  <c:v>909509.19732315466</c:v>
                </c:pt>
                <c:pt idx="41" formatCode="0.00">
                  <c:v>896448.27803217166</c:v>
                </c:pt>
                <c:pt idx="42" formatCode="0.00">
                  <c:v>923975.35229102138</c:v>
                </c:pt>
                <c:pt idx="43" formatCode="0.00">
                  <c:v>919497.07532851852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6B-4D8C-A007-10A113D293D7}"/>
            </c:ext>
          </c:extLst>
        </c:ser>
        <c:ser>
          <c:idx val="3"/>
          <c:order val="3"/>
          <c:tx>
            <c:strRef>
              <c:f>ทำโดยปรับจากโปรแกรม!$E$1</c:f>
              <c:strCache>
                <c:ptCount val="1"/>
                <c:pt idx="0">
                  <c:v>ขีดจำกัดความเชื่อมั่นระดับบน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ทำโดยปรับจากโปรแกรม!$A$2:$A$45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ทำโดยปรับจากโปรแกรม!$E$2:$E$45</c:f>
              <c:numCache>
                <c:formatCode>General</c:formatCode>
                <c:ptCount val="44"/>
                <c:pt idx="35" formatCode="0.00">
                  <c:v>1198717</c:v>
                </c:pt>
                <c:pt idx="36" formatCode="0.00">
                  <c:v>1186911.5162735973</c:v>
                </c:pt>
                <c:pt idx="37" formatCode="0.00">
                  <c:v>1204648.2197912612</c:v>
                </c:pt>
                <c:pt idx="38" formatCode="0.00">
                  <c:v>1258994.2806558972</c:v>
                </c:pt>
                <c:pt idx="39" formatCode="0.00">
                  <c:v>1278733.9972135166</c:v>
                </c:pt>
                <c:pt idx="40" formatCode="0.00">
                  <c:v>1210767.6120680361</c:v>
                </c:pt>
                <c:pt idx="41" formatCode="0.00">
                  <c:v>1220067.1048855167</c:v>
                </c:pt>
                <c:pt idx="42" formatCode="0.00">
                  <c:v>1268560.1684450288</c:v>
                </c:pt>
                <c:pt idx="43" formatCode="0.00">
                  <c:v>1283894.2937161962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6B-4D8C-A007-10A113D29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29720"/>
        <c:axId val="458030048"/>
      </c:lineChart>
      <c:catAx>
        <c:axId val="458029720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58030048"/>
        <c:crosses val="autoZero"/>
        <c:auto val="1"/>
        <c:lblAlgn val="ctr"/>
        <c:lblOffset val="100"/>
        <c:noMultiLvlLbl val="0"/>
      </c:catAx>
      <c:valAx>
        <c:axId val="45803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58029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788819875776389E-2"/>
          <c:y val="3.5172648873436234E-2"/>
          <c:w val="0.9"/>
          <c:h val="7.3052459351671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171450</xdr:rowOff>
    </xdr:from>
    <xdr:to>
      <xdr:col>4</xdr:col>
      <xdr:colOff>1476375</xdr:colOff>
      <xdr:row>56</xdr:row>
      <xdr:rowOff>66675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A49FC1F3-3BA8-464A-B270-FF81E1826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204107</xdr:rowOff>
    </xdr:from>
    <xdr:to>
      <xdr:col>0</xdr:col>
      <xdr:colOff>202000</xdr:colOff>
      <xdr:row>29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5700E021-4D53-4FA6-A069-08B09C0FCC1C}"/>
            </a:ext>
          </a:extLst>
        </xdr:cNvPr>
        <xdr:cNvSpPr txBox="1">
          <a:spLocks noChangeArrowheads="1"/>
        </xdr:cNvSpPr>
      </xdr:nvSpPr>
      <xdr:spPr bwMode="auto">
        <a:xfrm>
          <a:off x="0" y="7938407"/>
          <a:ext cx="202000" cy="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3</xdr:row>
      <xdr:rowOff>302895</xdr:rowOff>
    </xdr:from>
    <xdr:to>
      <xdr:col>0</xdr:col>
      <xdr:colOff>1398339</xdr:colOff>
      <xdr:row>4</xdr:row>
      <xdr:rowOff>212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15B0CA58-52DC-45D0-B19D-F13C58E87163}"/>
            </a:ext>
          </a:extLst>
        </xdr:cNvPr>
        <xdr:cNvSpPr txBox="1">
          <a:spLocks noChangeArrowheads="1"/>
        </xdr:cNvSpPr>
      </xdr:nvSpPr>
      <xdr:spPr bwMode="auto">
        <a:xfrm>
          <a:off x="609600" y="1102995"/>
          <a:ext cx="0" cy="211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15</xdr:col>
      <xdr:colOff>0</xdr:colOff>
      <xdr:row>28</xdr:row>
      <xdr:rowOff>196487</xdr:rowOff>
    </xdr:from>
    <xdr:to>
      <xdr:col>15</xdr:col>
      <xdr:colOff>183696</xdr:colOff>
      <xdr:row>29</xdr:row>
      <xdr:rowOff>780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4008731-E8EA-4E0E-800B-5CCB1CDFCBA5}"/>
            </a:ext>
          </a:extLst>
        </xdr:cNvPr>
        <xdr:cNvSpPr txBox="1">
          <a:spLocks noChangeArrowheads="1"/>
        </xdr:cNvSpPr>
      </xdr:nvSpPr>
      <xdr:spPr bwMode="auto">
        <a:xfrm>
          <a:off x="9144000" y="7930787"/>
          <a:ext cx="183696" cy="80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1082040</xdr:colOff>
      <xdr:row>3</xdr:row>
      <xdr:rowOff>295275</xdr:rowOff>
    </xdr:from>
    <xdr:to>
      <xdr:col>15</xdr:col>
      <xdr:colOff>1272540</xdr:colOff>
      <xdr:row>4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556F259-53EA-440B-8533-99BB01C78308}"/>
            </a:ext>
          </a:extLst>
        </xdr:cNvPr>
        <xdr:cNvSpPr txBox="1">
          <a:spLocks noChangeArrowheads="1"/>
        </xdr:cNvSpPr>
      </xdr:nvSpPr>
      <xdr:spPr bwMode="auto">
        <a:xfrm>
          <a:off x="9749790" y="11049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15</xdr:col>
      <xdr:colOff>1082040</xdr:colOff>
      <xdr:row>3</xdr:row>
      <xdr:rowOff>295275</xdr:rowOff>
    </xdr:from>
    <xdr:to>
      <xdr:col>15</xdr:col>
      <xdr:colOff>1272540</xdr:colOff>
      <xdr:row>4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CE74E851-7495-48BF-8AD8-D02D16E67467}"/>
            </a:ext>
          </a:extLst>
        </xdr:cNvPr>
        <xdr:cNvSpPr txBox="1">
          <a:spLocks noChangeArrowheads="1"/>
        </xdr:cNvSpPr>
      </xdr:nvSpPr>
      <xdr:spPr bwMode="auto">
        <a:xfrm>
          <a:off x="9749790" y="11049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20</xdr:col>
      <xdr:colOff>0</xdr:colOff>
      <xdr:row>28</xdr:row>
      <xdr:rowOff>196487</xdr:rowOff>
    </xdr:from>
    <xdr:to>
      <xdr:col>20</xdr:col>
      <xdr:colOff>183696</xdr:colOff>
      <xdr:row>29</xdr:row>
      <xdr:rowOff>780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833A3364-E0CC-4A57-9233-A26DDA6D8ED8}"/>
            </a:ext>
          </a:extLst>
        </xdr:cNvPr>
        <xdr:cNvSpPr txBox="1">
          <a:spLocks noChangeArrowheads="1"/>
        </xdr:cNvSpPr>
      </xdr:nvSpPr>
      <xdr:spPr bwMode="auto">
        <a:xfrm>
          <a:off x="12192000" y="7930787"/>
          <a:ext cx="183696" cy="80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1082040</xdr:colOff>
      <xdr:row>3</xdr:row>
      <xdr:rowOff>295275</xdr:rowOff>
    </xdr:from>
    <xdr:to>
      <xdr:col>20</xdr:col>
      <xdr:colOff>1272540</xdr:colOff>
      <xdr:row>4</xdr:row>
      <xdr:rowOff>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95CE64DC-DA71-4041-BD7D-1EC0A31EB6DE}"/>
            </a:ext>
          </a:extLst>
        </xdr:cNvPr>
        <xdr:cNvSpPr txBox="1">
          <a:spLocks noChangeArrowheads="1"/>
        </xdr:cNvSpPr>
      </xdr:nvSpPr>
      <xdr:spPr bwMode="auto">
        <a:xfrm>
          <a:off x="12797790" y="11049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20</xdr:col>
      <xdr:colOff>1082040</xdr:colOff>
      <xdr:row>3</xdr:row>
      <xdr:rowOff>295275</xdr:rowOff>
    </xdr:from>
    <xdr:to>
      <xdr:col>20</xdr:col>
      <xdr:colOff>1272540</xdr:colOff>
      <xdr:row>4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D1CEF7C9-9AE2-4790-8153-DF40C35900A8}"/>
            </a:ext>
          </a:extLst>
        </xdr:cNvPr>
        <xdr:cNvSpPr txBox="1">
          <a:spLocks noChangeArrowheads="1"/>
        </xdr:cNvSpPr>
      </xdr:nvSpPr>
      <xdr:spPr bwMode="auto">
        <a:xfrm>
          <a:off x="12797790" y="11049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39</xdr:row>
      <xdr:rowOff>4082</xdr:rowOff>
    </xdr:from>
    <xdr:to>
      <xdr:col>15</xdr:col>
      <xdr:colOff>190500</xdr:colOff>
      <xdr:row>39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654F158D-CC64-487E-94C9-CD4FA35960CF}"/>
            </a:ext>
          </a:extLst>
        </xdr:cNvPr>
        <xdr:cNvSpPr txBox="1">
          <a:spLocks noChangeArrowheads="1"/>
        </xdr:cNvSpPr>
      </xdr:nvSpPr>
      <xdr:spPr bwMode="auto">
        <a:xfrm>
          <a:off x="11287125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0</xdr:colOff>
      <xdr:row>39</xdr:row>
      <xdr:rowOff>4082</xdr:rowOff>
    </xdr:from>
    <xdr:to>
      <xdr:col>15</xdr:col>
      <xdr:colOff>190500</xdr:colOff>
      <xdr:row>39</xdr:row>
      <xdr:rowOff>1113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8EFCE15C-2A8A-42AA-8CC5-6CEC37AC8108}"/>
            </a:ext>
          </a:extLst>
        </xdr:cNvPr>
        <xdr:cNvSpPr txBox="1">
          <a:spLocks noChangeArrowheads="1"/>
        </xdr:cNvSpPr>
      </xdr:nvSpPr>
      <xdr:spPr bwMode="auto">
        <a:xfrm>
          <a:off x="11287125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0</xdr:colOff>
      <xdr:row>39</xdr:row>
      <xdr:rowOff>4082</xdr:rowOff>
    </xdr:from>
    <xdr:to>
      <xdr:col>15</xdr:col>
      <xdr:colOff>190500</xdr:colOff>
      <xdr:row>39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7779FB4B-5E2E-4A2C-BA4E-258293BAC1F8}"/>
            </a:ext>
          </a:extLst>
        </xdr:cNvPr>
        <xdr:cNvSpPr txBox="1">
          <a:spLocks noChangeArrowheads="1"/>
        </xdr:cNvSpPr>
      </xdr:nvSpPr>
      <xdr:spPr bwMode="auto">
        <a:xfrm>
          <a:off x="11287125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0</xdr:colOff>
      <xdr:row>39</xdr:row>
      <xdr:rowOff>4082</xdr:rowOff>
    </xdr:from>
    <xdr:to>
      <xdr:col>20</xdr:col>
      <xdr:colOff>190500</xdr:colOff>
      <xdr:row>39</xdr:row>
      <xdr:rowOff>1113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25E72508-F959-42FD-8CBF-4D5CAC527980}"/>
            </a:ext>
          </a:extLst>
        </xdr:cNvPr>
        <xdr:cNvSpPr txBox="1">
          <a:spLocks noChangeArrowheads="1"/>
        </xdr:cNvSpPr>
      </xdr:nvSpPr>
      <xdr:spPr bwMode="auto">
        <a:xfrm>
          <a:off x="150495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0</xdr:colOff>
      <xdr:row>39</xdr:row>
      <xdr:rowOff>4082</xdr:rowOff>
    </xdr:from>
    <xdr:to>
      <xdr:col>20</xdr:col>
      <xdr:colOff>190500</xdr:colOff>
      <xdr:row>39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E2A65A6A-CEFF-4A77-82BA-8F0D53A50E2B}"/>
            </a:ext>
          </a:extLst>
        </xdr:cNvPr>
        <xdr:cNvSpPr txBox="1">
          <a:spLocks noChangeArrowheads="1"/>
        </xdr:cNvSpPr>
      </xdr:nvSpPr>
      <xdr:spPr bwMode="auto">
        <a:xfrm>
          <a:off x="150495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0</xdr:colOff>
      <xdr:row>39</xdr:row>
      <xdr:rowOff>4082</xdr:rowOff>
    </xdr:from>
    <xdr:to>
      <xdr:col>20</xdr:col>
      <xdr:colOff>190500</xdr:colOff>
      <xdr:row>39</xdr:row>
      <xdr:rowOff>1113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D466172D-CB9E-42B2-B7EB-A21F3F22541C}"/>
            </a:ext>
          </a:extLst>
        </xdr:cNvPr>
        <xdr:cNvSpPr txBox="1">
          <a:spLocks noChangeArrowheads="1"/>
        </xdr:cNvSpPr>
      </xdr:nvSpPr>
      <xdr:spPr bwMode="auto">
        <a:xfrm>
          <a:off x="150495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5987</xdr:rowOff>
    </xdr:from>
    <xdr:to>
      <xdr:col>0</xdr:col>
      <xdr:colOff>226813</xdr:colOff>
      <xdr:row>55</xdr:row>
      <xdr:rowOff>3018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286B40B2-93D3-4BCE-AA08-EE47C9306B76}"/>
            </a:ext>
          </a:extLst>
        </xdr:cNvPr>
        <xdr:cNvSpPr txBox="1">
          <a:spLocks noChangeArrowheads="1"/>
        </xdr:cNvSpPr>
      </xdr:nvSpPr>
      <xdr:spPr bwMode="auto">
        <a:xfrm>
          <a:off x="0" y="15198362"/>
          <a:ext cx="22681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55</xdr:row>
      <xdr:rowOff>5987</xdr:rowOff>
    </xdr:from>
    <xdr:to>
      <xdr:col>0</xdr:col>
      <xdr:colOff>226813</xdr:colOff>
      <xdr:row>55</xdr:row>
      <xdr:rowOff>3018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4102ED37-5D0A-43ED-8508-BA8CCCD9BA68}"/>
            </a:ext>
          </a:extLst>
        </xdr:cNvPr>
        <xdr:cNvSpPr txBox="1">
          <a:spLocks noChangeArrowheads="1"/>
        </xdr:cNvSpPr>
      </xdr:nvSpPr>
      <xdr:spPr bwMode="auto">
        <a:xfrm>
          <a:off x="0" y="15198362"/>
          <a:ext cx="22681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55</xdr:row>
      <xdr:rowOff>5987</xdr:rowOff>
    </xdr:from>
    <xdr:to>
      <xdr:col>0</xdr:col>
      <xdr:colOff>226813</xdr:colOff>
      <xdr:row>55</xdr:row>
      <xdr:rowOff>3018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C840A976-987D-46A7-9D81-A7390E2AB68E}"/>
            </a:ext>
          </a:extLst>
        </xdr:cNvPr>
        <xdr:cNvSpPr txBox="1">
          <a:spLocks noChangeArrowheads="1"/>
        </xdr:cNvSpPr>
      </xdr:nvSpPr>
      <xdr:spPr bwMode="auto">
        <a:xfrm>
          <a:off x="0" y="15198362"/>
          <a:ext cx="22681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0</xdr:colOff>
      <xdr:row>55</xdr:row>
      <xdr:rowOff>4082</xdr:rowOff>
    </xdr:from>
    <xdr:to>
      <xdr:col>15</xdr:col>
      <xdr:colOff>190500</xdr:colOff>
      <xdr:row>55</xdr:row>
      <xdr:rowOff>1113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61D2C263-886C-4A9C-8522-E6234B4F9A5D}"/>
            </a:ext>
          </a:extLst>
        </xdr:cNvPr>
        <xdr:cNvSpPr txBox="1">
          <a:spLocks noChangeArrowheads="1"/>
        </xdr:cNvSpPr>
      </xdr:nvSpPr>
      <xdr:spPr bwMode="auto">
        <a:xfrm>
          <a:off x="9144000" y="151964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0</xdr:colOff>
      <xdr:row>55</xdr:row>
      <xdr:rowOff>4082</xdr:rowOff>
    </xdr:from>
    <xdr:to>
      <xdr:col>15</xdr:col>
      <xdr:colOff>190500</xdr:colOff>
      <xdr:row>55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8BA65B62-8CCC-4F22-B9B0-C07C0001A5CE}"/>
            </a:ext>
          </a:extLst>
        </xdr:cNvPr>
        <xdr:cNvSpPr txBox="1">
          <a:spLocks noChangeArrowheads="1"/>
        </xdr:cNvSpPr>
      </xdr:nvSpPr>
      <xdr:spPr bwMode="auto">
        <a:xfrm>
          <a:off x="9144000" y="151964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0</xdr:colOff>
      <xdr:row>55</xdr:row>
      <xdr:rowOff>4082</xdr:rowOff>
    </xdr:from>
    <xdr:to>
      <xdr:col>15</xdr:col>
      <xdr:colOff>190500</xdr:colOff>
      <xdr:row>55</xdr:row>
      <xdr:rowOff>1113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4274D15B-1362-448E-9044-6CF3FD559996}"/>
            </a:ext>
          </a:extLst>
        </xdr:cNvPr>
        <xdr:cNvSpPr txBox="1">
          <a:spLocks noChangeArrowheads="1"/>
        </xdr:cNvSpPr>
      </xdr:nvSpPr>
      <xdr:spPr bwMode="auto">
        <a:xfrm>
          <a:off x="9144000" y="151964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0</xdr:colOff>
      <xdr:row>55</xdr:row>
      <xdr:rowOff>4082</xdr:rowOff>
    </xdr:from>
    <xdr:to>
      <xdr:col>15</xdr:col>
      <xdr:colOff>190500</xdr:colOff>
      <xdr:row>55</xdr:row>
      <xdr:rowOff>1113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1C288ED8-A167-4953-AE5E-910197666CB8}"/>
            </a:ext>
          </a:extLst>
        </xdr:cNvPr>
        <xdr:cNvSpPr txBox="1">
          <a:spLocks noChangeArrowheads="1"/>
        </xdr:cNvSpPr>
      </xdr:nvSpPr>
      <xdr:spPr bwMode="auto">
        <a:xfrm>
          <a:off x="9144000" y="151964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0</xdr:colOff>
      <xdr:row>55</xdr:row>
      <xdr:rowOff>4082</xdr:rowOff>
    </xdr:from>
    <xdr:to>
      <xdr:col>15</xdr:col>
      <xdr:colOff>190500</xdr:colOff>
      <xdr:row>55</xdr:row>
      <xdr:rowOff>1113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9E3693E8-3E6D-40D6-A96F-9460BF6E803A}"/>
            </a:ext>
          </a:extLst>
        </xdr:cNvPr>
        <xdr:cNvSpPr txBox="1">
          <a:spLocks noChangeArrowheads="1"/>
        </xdr:cNvSpPr>
      </xdr:nvSpPr>
      <xdr:spPr bwMode="auto">
        <a:xfrm>
          <a:off x="9144000" y="151964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0</xdr:colOff>
      <xdr:row>55</xdr:row>
      <xdr:rowOff>4082</xdr:rowOff>
    </xdr:from>
    <xdr:to>
      <xdr:col>15</xdr:col>
      <xdr:colOff>190500</xdr:colOff>
      <xdr:row>55</xdr:row>
      <xdr:rowOff>1113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821241F2-FF09-4FB2-9C44-49B5ED3C33E7}"/>
            </a:ext>
          </a:extLst>
        </xdr:cNvPr>
        <xdr:cNvSpPr txBox="1">
          <a:spLocks noChangeArrowheads="1"/>
        </xdr:cNvSpPr>
      </xdr:nvSpPr>
      <xdr:spPr bwMode="auto">
        <a:xfrm>
          <a:off x="9144000" y="151964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0</xdr:colOff>
      <xdr:row>55</xdr:row>
      <xdr:rowOff>4082</xdr:rowOff>
    </xdr:from>
    <xdr:to>
      <xdr:col>20</xdr:col>
      <xdr:colOff>190500</xdr:colOff>
      <xdr:row>55</xdr:row>
      <xdr:rowOff>1113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5287BFA9-1739-4BA5-8023-A726531852C0}"/>
            </a:ext>
          </a:extLst>
        </xdr:cNvPr>
        <xdr:cNvSpPr txBox="1">
          <a:spLocks noChangeArrowheads="1"/>
        </xdr:cNvSpPr>
      </xdr:nvSpPr>
      <xdr:spPr bwMode="auto">
        <a:xfrm>
          <a:off x="12192000" y="151964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0</xdr:colOff>
      <xdr:row>55</xdr:row>
      <xdr:rowOff>4082</xdr:rowOff>
    </xdr:from>
    <xdr:to>
      <xdr:col>20</xdr:col>
      <xdr:colOff>190500</xdr:colOff>
      <xdr:row>55</xdr:row>
      <xdr:rowOff>1113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380E741F-5667-49AE-9BB6-D7700AE8F4CC}"/>
            </a:ext>
          </a:extLst>
        </xdr:cNvPr>
        <xdr:cNvSpPr txBox="1">
          <a:spLocks noChangeArrowheads="1"/>
        </xdr:cNvSpPr>
      </xdr:nvSpPr>
      <xdr:spPr bwMode="auto">
        <a:xfrm>
          <a:off x="12192000" y="151964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0</xdr:colOff>
      <xdr:row>55</xdr:row>
      <xdr:rowOff>4082</xdr:rowOff>
    </xdr:from>
    <xdr:to>
      <xdr:col>20</xdr:col>
      <xdr:colOff>190500</xdr:colOff>
      <xdr:row>55</xdr:row>
      <xdr:rowOff>1113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A6B0AEDB-1612-4B4A-A803-8196E776F29F}"/>
            </a:ext>
          </a:extLst>
        </xdr:cNvPr>
        <xdr:cNvSpPr txBox="1">
          <a:spLocks noChangeArrowheads="1"/>
        </xdr:cNvSpPr>
      </xdr:nvSpPr>
      <xdr:spPr bwMode="auto">
        <a:xfrm>
          <a:off x="12192000" y="151964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0</xdr:colOff>
      <xdr:row>55</xdr:row>
      <xdr:rowOff>4082</xdr:rowOff>
    </xdr:from>
    <xdr:to>
      <xdr:col>20</xdr:col>
      <xdr:colOff>190500</xdr:colOff>
      <xdr:row>55</xdr:row>
      <xdr:rowOff>1113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49521F3A-C855-4C0A-84B2-F49DF9C42A39}"/>
            </a:ext>
          </a:extLst>
        </xdr:cNvPr>
        <xdr:cNvSpPr txBox="1">
          <a:spLocks noChangeArrowheads="1"/>
        </xdr:cNvSpPr>
      </xdr:nvSpPr>
      <xdr:spPr bwMode="auto">
        <a:xfrm>
          <a:off x="12192000" y="151964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0</xdr:colOff>
      <xdr:row>55</xdr:row>
      <xdr:rowOff>4082</xdr:rowOff>
    </xdr:from>
    <xdr:to>
      <xdr:col>20</xdr:col>
      <xdr:colOff>190500</xdr:colOff>
      <xdr:row>55</xdr:row>
      <xdr:rowOff>1113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D8D50B37-9C20-42B9-BEF4-1B04A062178F}"/>
            </a:ext>
          </a:extLst>
        </xdr:cNvPr>
        <xdr:cNvSpPr txBox="1">
          <a:spLocks noChangeArrowheads="1"/>
        </xdr:cNvSpPr>
      </xdr:nvSpPr>
      <xdr:spPr bwMode="auto">
        <a:xfrm>
          <a:off x="12192000" y="151964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0</xdr:colOff>
      <xdr:row>55</xdr:row>
      <xdr:rowOff>4082</xdr:rowOff>
    </xdr:from>
    <xdr:to>
      <xdr:col>20</xdr:col>
      <xdr:colOff>190500</xdr:colOff>
      <xdr:row>55</xdr:row>
      <xdr:rowOff>1113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F561E756-4918-45AA-AA16-D406F933A0A3}"/>
            </a:ext>
          </a:extLst>
        </xdr:cNvPr>
        <xdr:cNvSpPr txBox="1">
          <a:spLocks noChangeArrowheads="1"/>
        </xdr:cNvSpPr>
      </xdr:nvSpPr>
      <xdr:spPr bwMode="auto">
        <a:xfrm>
          <a:off x="12192000" y="151964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4082</xdr:rowOff>
    </xdr:from>
    <xdr:to>
      <xdr:col>0</xdr:col>
      <xdr:colOff>209480</xdr:colOff>
      <xdr:row>39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520719EE-9F08-46A9-B902-CA1CA6340F6C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094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209480</xdr:colOff>
      <xdr:row>39</xdr:row>
      <xdr:rowOff>1113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980B7787-C87A-438A-AF17-31DAB1BFA145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094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209480</xdr:colOff>
      <xdr:row>39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750EB10D-DD0A-4386-B093-B754B06B6485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094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209480</xdr:colOff>
      <xdr:row>39</xdr:row>
      <xdr:rowOff>1113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D9D7DDCE-865B-46AD-B1C2-757D0873BED1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094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209480</xdr:colOff>
      <xdr:row>39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8F7F44C2-6CE4-416F-96F1-DD7229B9C254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094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209480</xdr:colOff>
      <xdr:row>39</xdr:row>
      <xdr:rowOff>1113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AB164F5D-5884-4E60-A930-5AD21301A599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094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0</xdr:colOff>
      <xdr:row>39</xdr:row>
      <xdr:rowOff>4082</xdr:rowOff>
    </xdr:from>
    <xdr:to>
      <xdr:col>15</xdr:col>
      <xdr:colOff>190500</xdr:colOff>
      <xdr:row>39</xdr:row>
      <xdr:rowOff>1113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EA5C113F-99CC-489E-B132-25D7AB364B9E}"/>
            </a:ext>
          </a:extLst>
        </xdr:cNvPr>
        <xdr:cNvSpPr txBox="1">
          <a:spLocks noChangeArrowheads="1"/>
        </xdr:cNvSpPr>
      </xdr:nvSpPr>
      <xdr:spPr bwMode="auto">
        <a:xfrm>
          <a:off x="9144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0</xdr:colOff>
      <xdr:row>39</xdr:row>
      <xdr:rowOff>4082</xdr:rowOff>
    </xdr:from>
    <xdr:to>
      <xdr:col>15</xdr:col>
      <xdr:colOff>190500</xdr:colOff>
      <xdr:row>39</xdr:row>
      <xdr:rowOff>1113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37E5F452-F1A2-4C12-B706-ACFA2083F1B6}"/>
            </a:ext>
          </a:extLst>
        </xdr:cNvPr>
        <xdr:cNvSpPr txBox="1">
          <a:spLocks noChangeArrowheads="1"/>
        </xdr:cNvSpPr>
      </xdr:nvSpPr>
      <xdr:spPr bwMode="auto">
        <a:xfrm>
          <a:off x="9144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0</xdr:colOff>
      <xdr:row>39</xdr:row>
      <xdr:rowOff>4082</xdr:rowOff>
    </xdr:from>
    <xdr:to>
      <xdr:col>15</xdr:col>
      <xdr:colOff>190500</xdr:colOff>
      <xdr:row>39</xdr:row>
      <xdr:rowOff>1113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449CF377-3801-465E-8DA1-2C6605CB2A91}"/>
            </a:ext>
          </a:extLst>
        </xdr:cNvPr>
        <xdr:cNvSpPr txBox="1">
          <a:spLocks noChangeArrowheads="1"/>
        </xdr:cNvSpPr>
      </xdr:nvSpPr>
      <xdr:spPr bwMode="auto">
        <a:xfrm>
          <a:off x="9144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0</xdr:colOff>
      <xdr:row>39</xdr:row>
      <xdr:rowOff>4082</xdr:rowOff>
    </xdr:from>
    <xdr:to>
      <xdr:col>15</xdr:col>
      <xdr:colOff>190500</xdr:colOff>
      <xdr:row>39</xdr:row>
      <xdr:rowOff>1113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A374CEBE-427E-48EC-AFFB-A2F62A575B92}"/>
            </a:ext>
          </a:extLst>
        </xdr:cNvPr>
        <xdr:cNvSpPr txBox="1">
          <a:spLocks noChangeArrowheads="1"/>
        </xdr:cNvSpPr>
      </xdr:nvSpPr>
      <xdr:spPr bwMode="auto">
        <a:xfrm>
          <a:off x="9144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0</xdr:colOff>
      <xdr:row>39</xdr:row>
      <xdr:rowOff>4082</xdr:rowOff>
    </xdr:from>
    <xdr:to>
      <xdr:col>15</xdr:col>
      <xdr:colOff>190500</xdr:colOff>
      <xdr:row>39</xdr:row>
      <xdr:rowOff>1113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51504085-BD6E-4850-BC81-6C59DE93575A}"/>
            </a:ext>
          </a:extLst>
        </xdr:cNvPr>
        <xdr:cNvSpPr txBox="1">
          <a:spLocks noChangeArrowheads="1"/>
        </xdr:cNvSpPr>
      </xdr:nvSpPr>
      <xdr:spPr bwMode="auto">
        <a:xfrm>
          <a:off x="9144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0</xdr:colOff>
      <xdr:row>39</xdr:row>
      <xdr:rowOff>4082</xdr:rowOff>
    </xdr:from>
    <xdr:to>
      <xdr:col>15</xdr:col>
      <xdr:colOff>190500</xdr:colOff>
      <xdr:row>39</xdr:row>
      <xdr:rowOff>1113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4BD830DA-2868-4E15-9F26-BDBE8CC99D2E}"/>
            </a:ext>
          </a:extLst>
        </xdr:cNvPr>
        <xdr:cNvSpPr txBox="1">
          <a:spLocks noChangeArrowheads="1"/>
        </xdr:cNvSpPr>
      </xdr:nvSpPr>
      <xdr:spPr bwMode="auto">
        <a:xfrm>
          <a:off x="9144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0</xdr:colOff>
      <xdr:row>39</xdr:row>
      <xdr:rowOff>4082</xdr:rowOff>
    </xdr:from>
    <xdr:to>
      <xdr:col>15</xdr:col>
      <xdr:colOff>190500</xdr:colOff>
      <xdr:row>39</xdr:row>
      <xdr:rowOff>1113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A2F90F20-5C73-40F6-A2B2-4BB3686E7D4F}"/>
            </a:ext>
          </a:extLst>
        </xdr:cNvPr>
        <xdr:cNvSpPr txBox="1">
          <a:spLocks noChangeArrowheads="1"/>
        </xdr:cNvSpPr>
      </xdr:nvSpPr>
      <xdr:spPr bwMode="auto">
        <a:xfrm>
          <a:off x="9144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0</xdr:colOff>
      <xdr:row>39</xdr:row>
      <xdr:rowOff>4082</xdr:rowOff>
    </xdr:from>
    <xdr:to>
      <xdr:col>15</xdr:col>
      <xdr:colOff>190500</xdr:colOff>
      <xdr:row>39</xdr:row>
      <xdr:rowOff>1113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BAD74966-AAC9-48BF-B1F7-8C1EB27A7C05}"/>
            </a:ext>
          </a:extLst>
        </xdr:cNvPr>
        <xdr:cNvSpPr txBox="1">
          <a:spLocks noChangeArrowheads="1"/>
        </xdr:cNvSpPr>
      </xdr:nvSpPr>
      <xdr:spPr bwMode="auto">
        <a:xfrm>
          <a:off x="9144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0</xdr:colOff>
      <xdr:row>39</xdr:row>
      <xdr:rowOff>4082</xdr:rowOff>
    </xdr:from>
    <xdr:to>
      <xdr:col>15</xdr:col>
      <xdr:colOff>190500</xdr:colOff>
      <xdr:row>39</xdr:row>
      <xdr:rowOff>1113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8A689E5B-09DB-4CF2-AD69-1A8858C076F2}"/>
            </a:ext>
          </a:extLst>
        </xdr:cNvPr>
        <xdr:cNvSpPr txBox="1">
          <a:spLocks noChangeArrowheads="1"/>
        </xdr:cNvSpPr>
      </xdr:nvSpPr>
      <xdr:spPr bwMode="auto">
        <a:xfrm>
          <a:off x="9144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0</xdr:colOff>
      <xdr:row>39</xdr:row>
      <xdr:rowOff>4082</xdr:rowOff>
    </xdr:from>
    <xdr:to>
      <xdr:col>15</xdr:col>
      <xdr:colOff>190500</xdr:colOff>
      <xdr:row>39</xdr:row>
      <xdr:rowOff>1113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0E333A7D-79F9-4E87-A92E-EDF18500DDFA}"/>
            </a:ext>
          </a:extLst>
        </xdr:cNvPr>
        <xdr:cNvSpPr txBox="1">
          <a:spLocks noChangeArrowheads="1"/>
        </xdr:cNvSpPr>
      </xdr:nvSpPr>
      <xdr:spPr bwMode="auto">
        <a:xfrm>
          <a:off x="9144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0</xdr:colOff>
      <xdr:row>39</xdr:row>
      <xdr:rowOff>4082</xdr:rowOff>
    </xdr:from>
    <xdr:to>
      <xdr:col>15</xdr:col>
      <xdr:colOff>190500</xdr:colOff>
      <xdr:row>39</xdr:row>
      <xdr:rowOff>1113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C121260-9F1F-4312-8A84-0E7AD5655B7E}"/>
            </a:ext>
          </a:extLst>
        </xdr:cNvPr>
        <xdr:cNvSpPr txBox="1">
          <a:spLocks noChangeArrowheads="1"/>
        </xdr:cNvSpPr>
      </xdr:nvSpPr>
      <xdr:spPr bwMode="auto">
        <a:xfrm>
          <a:off x="9144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0</xdr:colOff>
      <xdr:row>39</xdr:row>
      <xdr:rowOff>4082</xdr:rowOff>
    </xdr:from>
    <xdr:to>
      <xdr:col>15</xdr:col>
      <xdr:colOff>190500</xdr:colOff>
      <xdr:row>39</xdr:row>
      <xdr:rowOff>1113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537C0A36-89A9-411D-994A-3CD79572D099}"/>
            </a:ext>
          </a:extLst>
        </xdr:cNvPr>
        <xdr:cNvSpPr txBox="1">
          <a:spLocks noChangeArrowheads="1"/>
        </xdr:cNvSpPr>
      </xdr:nvSpPr>
      <xdr:spPr bwMode="auto">
        <a:xfrm>
          <a:off x="9144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0</xdr:colOff>
      <xdr:row>39</xdr:row>
      <xdr:rowOff>4082</xdr:rowOff>
    </xdr:from>
    <xdr:to>
      <xdr:col>20</xdr:col>
      <xdr:colOff>190500</xdr:colOff>
      <xdr:row>39</xdr:row>
      <xdr:rowOff>1113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579A692A-5913-4996-8A4D-0FD4CC90468E}"/>
            </a:ext>
          </a:extLst>
        </xdr:cNvPr>
        <xdr:cNvSpPr txBox="1">
          <a:spLocks noChangeArrowheads="1"/>
        </xdr:cNvSpPr>
      </xdr:nvSpPr>
      <xdr:spPr bwMode="auto">
        <a:xfrm>
          <a:off x="12192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0</xdr:colOff>
      <xdr:row>39</xdr:row>
      <xdr:rowOff>4082</xdr:rowOff>
    </xdr:from>
    <xdr:to>
      <xdr:col>20</xdr:col>
      <xdr:colOff>190500</xdr:colOff>
      <xdr:row>39</xdr:row>
      <xdr:rowOff>1113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F7BF102F-9203-49CF-ACB5-D87045633D26}"/>
            </a:ext>
          </a:extLst>
        </xdr:cNvPr>
        <xdr:cNvSpPr txBox="1">
          <a:spLocks noChangeArrowheads="1"/>
        </xdr:cNvSpPr>
      </xdr:nvSpPr>
      <xdr:spPr bwMode="auto">
        <a:xfrm>
          <a:off x="12192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0</xdr:colOff>
      <xdr:row>39</xdr:row>
      <xdr:rowOff>4082</xdr:rowOff>
    </xdr:from>
    <xdr:to>
      <xdr:col>20</xdr:col>
      <xdr:colOff>190500</xdr:colOff>
      <xdr:row>39</xdr:row>
      <xdr:rowOff>1113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EC7DD6A5-6EC0-4621-886A-993BD574A7DD}"/>
            </a:ext>
          </a:extLst>
        </xdr:cNvPr>
        <xdr:cNvSpPr txBox="1">
          <a:spLocks noChangeArrowheads="1"/>
        </xdr:cNvSpPr>
      </xdr:nvSpPr>
      <xdr:spPr bwMode="auto">
        <a:xfrm>
          <a:off x="12192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0</xdr:colOff>
      <xdr:row>39</xdr:row>
      <xdr:rowOff>4082</xdr:rowOff>
    </xdr:from>
    <xdr:to>
      <xdr:col>20</xdr:col>
      <xdr:colOff>190500</xdr:colOff>
      <xdr:row>39</xdr:row>
      <xdr:rowOff>1113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4896B6A-8353-4C69-9DEF-5246F29E1D4B}"/>
            </a:ext>
          </a:extLst>
        </xdr:cNvPr>
        <xdr:cNvSpPr txBox="1">
          <a:spLocks noChangeArrowheads="1"/>
        </xdr:cNvSpPr>
      </xdr:nvSpPr>
      <xdr:spPr bwMode="auto">
        <a:xfrm>
          <a:off x="12192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0</xdr:colOff>
      <xdr:row>39</xdr:row>
      <xdr:rowOff>4082</xdr:rowOff>
    </xdr:from>
    <xdr:to>
      <xdr:col>20</xdr:col>
      <xdr:colOff>190500</xdr:colOff>
      <xdr:row>39</xdr:row>
      <xdr:rowOff>1113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B05D6934-FD38-4571-ADC5-0F0BB683B8D3}"/>
            </a:ext>
          </a:extLst>
        </xdr:cNvPr>
        <xdr:cNvSpPr txBox="1">
          <a:spLocks noChangeArrowheads="1"/>
        </xdr:cNvSpPr>
      </xdr:nvSpPr>
      <xdr:spPr bwMode="auto">
        <a:xfrm>
          <a:off x="12192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0</xdr:colOff>
      <xdr:row>39</xdr:row>
      <xdr:rowOff>4082</xdr:rowOff>
    </xdr:from>
    <xdr:to>
      <xdr:col>20</xdr:col>
      <xdr:colOff>190500</xdr:colOff>
      <xdr:row>39</xdr:row>
      <xdr:rowOff>1113</xdr:rowOff>
    </xdr:to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35947AA2-899B-47A0-A932-C27043F4CEBA}"/>
            </a:ext>
          </a:extLst>
        </xdr:cNvPr>
        <xdr:cNvSpPr txBox="1">
          <a:spLocks noChangeArrowheads="1"/>
        </xdr:cNvSpPr>
      </xdr:nvSpPr>
      <xdr:spPr bwMode="auto">
        <a:xfrm>
          <a:off x="12192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0</xdr:colOff>
      <xdr:row>39</xdr:row>
      <xdr:rowOff>4082</xdr:rowOff>
    </xdr:from>
    <xdr:to>
      <xdr:col>20</xdr:col>
      <xdr:colOff>190500</xdr:colOff>
      <xdr:row>39</xdr:row>
      <xdr:rowOff>1113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E42DEDB8-B4B4-4A61-8269-4D3520E139BD}"/>
            </a:ext>
          </a:extLst>
        </xdr:cNvPr>
        <xdr:cNvSpPr txBox="1">
          <a:spLocks noChangeArrowheads="1"/>
        </xdr:cNvSpPr>
      </xdr:nvSpPr>
      <xdr:spPr bwMode="auto">
        <a:xfrm>
          <a:off x="12192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0</xdr:colOff>
      <xdr:row>39</xdr:row>
      <xdr:rowOff>4082</xdr:rowOff>
    </xdr:from>
    <xdr:to>
      <xdr:col>20</xdr:col>
      <xdr:colOff>190500</xdr:colOff>
      <xdr:row>39</xdr:row>
      <xdr:rowOff>1113</xdr:rowOff>
    </xdr:to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59A8F5BF-0BA0-4112-BA2E-8494004DB943}"/>
            </a:ext>
          </a:extLst>
        </xdr:cNvPr>
        <xdr:cNvSpPr txBox="1">
          <a:spLocks noChangeArrowheads="1"/>
        </xdr:cNvSpPr>
      </xdr:nvSpPr>
      <xdr:spPr bwMode="auto">
        <a:xfrm>
          <a:off x="12192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0</xdr:colOff>
      <xdr:row>39</xdr:row>
      <xdr:rowOff>4082</xdr:rowOff>
    </xdr:from>
    <xdr:to>
      <xdr:col>20</xdr:col>
      <xdr:colOff>190500</xdr:colOff>
      <xdr:row>39</xdr:row>
      <xdr:rowOff>1113</xdr:rowOff>
    </xdr:to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539AD469-8138-4CDF-91CF-DCC3E2E31DDF}"/>
            </a:ext>
          </a:extLst>
        </xdr:cNvPr>
        <xdr:cNvSpPr txBox="1">
          <a:spLocks noChangeArrowheads="1"/>
        </xdr:cNvSpPr>
      </xdr:nvSpPr>
      <xdr:spPr bwMode="auto">
        <a:xfrm>
          <a:off x="12192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0</xdr:colOff>
      <xdr:row>39</xdr:row>
      <xdr:rowOff>4082</xdr:rowOff>
    </xdr:from>
    <xdr:to>
      <xdr:col>20</xdr:col>
      <xdr:colOff>190500</xdr:colOff>
      <xdr:row>39</xdr:row>
      <xdr:rowOff>1113</xdr:rowOff>
    </xdr:to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AC29BB85-3B41-4346-98E8-019CC0E956BE}"/>
            </a:ext>
          </a:extLst>
        </xdr:cNvPr>
        <xdr:cNvSpPr txBox="1">
          <a:spLocks noChangeArrowheads="1"/>
        </xdr:cNvSpPr>
      </xdr:nvSpPr>
      <xdr:spPr bwMode="auto">
        <a:xfrm>
          <a:off x="12192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0</xdr:colOff>
      <xdr:row>39</xdr:row>
      <xdr:rowOff>4082</xdr:rowOff>
    </xdr:from>
    <xdr:to>
      <xdr:col>20</xdr:col>
      <xdr:colOff>190500</xdr:colOff>
      <xdr:row>39</xdr:row>
      <xdr:rowOff>1113</xdr:rowOff>
    </xdr:to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AF347402-6FE9-40BD-9F86-4B739BB82189}"/>
            </a:ext>
          </a:extLst>
        </xdr:cNvPr>
        <xdr:cNvSpPr txBox="1">
          <a:spLocks noChangeArrowheads="1"/>
        </xdr:cNvSpPr>
      </xdr:nvSpPr>
      <xdr:spPr bwMode="auto">
        <a:xfrm>
          <a:off x="12192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0</xdr:colOff>
      <xdr:row>39</xdr:row>
      <xdr:rowOff>4082</xdr:rowOff>
    </xdr:from>
    <xdr:to>
      <xdr:col>20</xdr:col>
      <xdr:colOff>190500</xdr:colOff>
      <xdr:row>39</xdr:row>
      <xdr:rowOff>1113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E57199B9-DE9A-4CFF-90F5-5FFB1D19877F}"/>
            </a:ext>
          </a:extLst>
        </xdr:cNvPr>
        <xdr:cNvSpPr txBox="1">
          <a:spLocks noChangeArrowheads="1"/>
        </xdr:cNvSpPr>
      </xdr:nvSpPr>
      <xdr:spPr bwMode="auto">
        <a:xfrm>
          <a:off x="12192000" y="10776857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32C38DA-E42F-43DE-8F56-4ED4F3317516}" name="Table5495" displayName="Table5495" ref="A1:E45" totalsRowShown="0">
  <tableColumns count="5">
    <tableColumn id="1" xr3:uid="{73BC89E0-EAA4-4881-BEBE-B582781F06C0}" name="ไทม์ไลน์"/>
    <tableColumn id="2" xr3:uid="{4D01E1F2-119A-4DD8-95D0-EF223A488113}" name="ค่า"/>
    <tableColumn id="3" xr3:uid="{A0C6D7B1-D505-4C1E-9C55-D1F0C8C0CB60}" name="คอลัมน์3" dataDxfId="9">
      <calculatedColumnFormula>_xlfn.FORECAST.ETS(A2,$B$2:$B$37,$A$2:$A$37,1,1)</calculatedColumnFormula>
    </tableColumn>
    <tableColumn id="4" xr3:uid="{94A73E3A-4D55-4A56-B9CE-5A9D9FAC4BCF}" name="คอลัมน์1" dataDxfId="8">
      <calculatedColumnFormula>C2-_xlfn.FORECAST.ETS.CONFINT(A2,$B$2:$B$37,$A$2:$A$37,0.95,1,1)</calculatedColumnFormula>
    </tableColumn>
    <tableColumn id="5" xr3:uid="{F81399FD-99D5-42ED-A758-DA75C796314D}" name="คอลัมน์2" dataDxfId="7">
      <calculatedColumnFormula>C2+_xlfn.FORECAST.ETS.CONFINT(A2,$B$2:$B$37,$A$2:$A$37,0.95,1,1)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97294D7-A9B2-4112-BB34-72B6F0A2045E}" name="Table58" displayName="Table58" ref="A1:E45" totalsRowShown="0">
  <autoFilter ref="A1:E45" xr:uid="{7C5A4718-4C69-4B62-8B72-6FDCAF6B5C68}"/>
  <tableColumns count="5">
    <tableColumn id="1" xr3:uid="{48C291D4-20C7-4351-A0C5-BFC353C04FBC}" name="ไทม์ไลน์"/>
    <tableColumn id="2" xr3:uid="{1B647EDF-E7CC-4D36-A0F1-67B0A545B8B0}" name="ค่า"/>
    <tableColumn id="3" xr3:uid="{6C8453D6-CD35-41E3-BD20-8A37AB731F5C}" name="การพยากรณ์">
      <calculatedColumnFormula>_xlfn.FORECAST.ETS(A2,$B$2:$B$37,$A$2:$A$37,1,1)</calculatedColumnFormula>
    </tableColumn>
    <tableColumn id="4" xr3:uid="{A82C710A-3F23-42FB-9262-5679511DF3EB}" name="ขีดจำกัดความเชื่อมั่นระดับล่าง" dataDxfId="6">
      <calculatedColumnFormula>C2-_xlfn.FORECAST.ETS.CONFINT(A2,$B$2:$B$37,$A$2:$A$37,0.95,1,1)</calculatedColumnFormula>
    </tableColumn>
    <tableColumn id="5" xr3:uid="{EF88CE48-0DF1-4696-9792-C4026F018F7A}" name="ขีดจำกัดความเชื่อมั่นระดับบน" dataDxfId="5">
      <calculatedColumnFormula>C2+_xlfn.FORECAST.ETS.CONFINT(A2,$B$2:$B$37,$A$2:$A$37,0.95,1,1)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4460E9B-A732-45D2-B7B7-EFE3DA0A77F6}" name="Table610" displayName="Table610" ref="G1:H8" totalsRowShown="0">
  <autoFilter ref="G1:H8" xr:uid="{D177C883-CE81-4152-B85C-348F3C8AFA45}"/>
  <tableColumns count="2">
    <tableColumn id="1" xr3:uid="{FAB926E9-429E-45CE-B752-E6E826E30DA8}" name="สถิติ"/>
    <tableColumn id="2" xr3:uid="{D8455A8C-31B1-4E1D-9939-88960CA0A0FA}" name="ค่า" dataDxfId="4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56B8B00-E69A-4241-A5A3-4C5963216902}" name="Table2" displayName="Table2" ref="A1:B37" totalsRowShown="0">
  <autoFilter ref="A1:B37" xr:uid="{624FEEB8-A682-4F60-A8F1-4375C579D6FA}"/>
  <tableColumns count="2">
    <tableColumn id="1" xr3:uid="{F66524FE-69A8-4686-9187-56D5F6E65075}" name="ปี"/>
    <tableColumn id="2" xr3:uid="{52FE6D95-001B-40F3-BACE-FC491331D177}" name="ผู้มีงานทำ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CE88A3-50A5-49EF-A7D3-6B33F2AE5660}" name="Table1" displayName="Table1" ref="C9:D45" totalsRowShown="0" headerRowDxfId="3" dataDxfId="2" headerRowCellStyle="ปกติ 2 7" dataCellStyle="ปกติ 2 7">
  <autoFilter ref="C9:D45" xr:uid="{F986A433-BF17-4C18-9AF3-347C1A9E2011}"/>
  <tableColumns count="2">
    <tableColumn id="1" xr3:uid="{8EE747DE-0ADA-4794-AE23-0B2E1EEEBF7D}" name="ปี" dataDxfId="1" dataCellStyle="ปกติ 2 7"/>
    <tableColumn id="2" xr3:uid="{F2BD917B-5ED1-4DD4-B333-818D100B25E2}" name="ผู้มีงานทำ" dataDxfId="0" dataCellStyle="ปกติ 2 7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D682-BD8A-4965-B73B-DD68FD1A69CC}">
  <dimension ref="A1:AT596"/>
  <sheetViews>
    <sheetView tabSelected="1" zoomScaleNormal="100" workbookViewId="0">
      <pane xSplit="1" ySplit="5" topLeftCell="AL21" activePane="bottomRight" state="frozen"/>
      <selection activeCell="AM25" sqref="AM25"/>
      <selection pane="topRight" activeCell="AM25" sqref="AM25"/>
      <selection pane="bottomLeft" activeCell="AM25" sqref="AM25"/>
      <selection pane="bottomRight" activeCell="AM25" sqref="AM25"/>
    </sheetView>
  </sheetViews>
  <sheetFormatPr defaultColWidth="9.140625" defaultRowHeight="26.25" customHeight="1"/>
  <cols>
    <col min="1" max="1" width="20.7109375" style="217" customWidth="1"/>
    <col min="2" max="5" width="11" style="209" customWidth="1"/>
    <col min="6" max="9" width="11.28515625" style="209" customWidth="1"/>
    <col min="10" max="13" width="11.5703125" style="209" customWidth="1"/>
    <col min="14" max="15" width="10.7109375" style="209" customWidth="1"/>
    <col min="16" max="16" width="10.7109375" style="45" customWidth="1"/>
    <col min="17" max="25" width="10.7109375" style="3" customWidth="1"/>
    <col min="26" max="28" width="10.7109375" style="209" customWidth="1"/>
    <col min="29" max="29" width="11.28515625" style="209" customWidth="1"/>
    <col min="30" max="37" width="11.42578125" style="209" customWidth="1"/>
    <col min="38" max="41" width="12.85546875" style="209" customWidth="1"/>
    <col min="42" max="16384" width="9.140625" style="209"/>
  </cols>
  <sheetData>
    <row r="1" spans="1:42" s="217" customFormat="1" ht="26.25" customHeight="1">
      <c r="A1" s="217" t="s">
        <v>206</v>
      </c>
      <c r="P1" s="45"/>
      <c r="Q1" s="3"/>
      <c r="R1" s="3"/>
      <c r="S1" s="3"/>
      <c r="T1" s="3"/>
      <c r="U1" s="3"/>
      <c r="V1" s="3"/>
      <c r="W1" s="3"/>
      <c r="X1" s="3"/>
      <c r="Y1" s="3"/>
    </row>
    <row r="2" spans="1:42" ht="24.6" customHeight="1">
      <c r="A2" s="532"/>
      <c r="C2" s="507"/>
      <c r="P2" s="531"/>
    </row>
    <row r="3" spans="1:42" s="1" customFormat="1" ht="30" customHeight="1">
      <c r="A3" s="610" t="s">
        <v>6</v>
      </c>
      <c r="B3" s="612" t="s">
        <v>160</v>
      </c>
      <c r="C3" s="612"/>
      <c r="D3" s="612"/>
      <c r="E3" s="612"/>
      <c r="F3" s="612" t="s">
        <v>204</v>
      </c>
      <c r="G3" s="612"/>
      <c r="H3" s="612"/>
      <c r="I3" s="612"/>
      <c r="J3" s="613" t="s">
        <v>159</v>
      </c>
      <c r="K3" s="613"/>
      <c r="L3" s="613"/>
      <c r="M3" s="530"/>
      <c r="N3" s="614" t="s">
        <v>158</v>
      </c>
      <c r="O3" s="614"/>
      <c r="P3" s="614"/>
      <c r="Q3" s="614"/>
      <c r="R3" s="614" t="s">
        <v>157</v>
      </c>
      <c r="S3" s="614"/>
      <c r="T3" s="614"/>
      <c r="U3" s="614"/>
      <c r="V3" s="614" t="s">
        <v>156</v>
      </c>
      <c r="W3" s="614"/>
      <c r="X3" s="614"/>
      <c r="Y3" s="614"/>
      <c r="Z3" s="614" t="s">
        <v>155</v>
      </c>
      <c r="AA3" s="614"/>
      <c r="AB3" s="614"/>
      <c r="AC3" s="614"/>
      <c r="AD3" s="614" t="s">
        <v>154</v>
      </c>
      <c r="AE3" s="614"/>
      <c r="AF3" s="614"/>
      <c r="AG3" s="614"/>
      <c r="AH3" s="614" t="s">
        <v>153</v>
      </c>
      <c r="AI3" s="614"/>
      <c r="AJ3" s="614"/>
      <c r="AK3" s="614"/>
      <c r="AL3" s="614" t="s">
        <v>165</v>
      </c>
      <c r="AM3" s="614"/>
      <c r="AN3" s="614"/>
      <c r="AO3" s="614"/>
    </row>
    <row r="4" spans="1:42" s="1" customFormat="1" ht="27" customHeight="1">
      <c r="A4" s="611"/>
      <c r="B4" s="529" t="s">
        <v>152</v>
      </c>
      <c r="C4" s="529" t="s">
        <v>151</v>
      </c>
      <c r="D4" s="529" t="s">
        <v>150</v>
      </c>
      <c r="E4" s="529" t="s">
        <v>149</v>
      </c>
      <c r="F4" s="529" t="s">
        <v>152</v>
      </c>
      <c r="G4" s="529" t="s">
        <v>151</v>
      </c>
      <c r="H4" s="529" t="s">
        <v>150</v>
      </c>
      <c r="I4" s="529" t="s">
        <v>149</v>
      </c>
      <c r="J4" s="528" t="s">
        <v>152</v>
      </c>
      <c r="K4" s="528" t="s">
        <v>151</v>
      </c>
      <c r="L4" s="528" t="s">
        <v>150</v>
      </c>
      <c r="M4" s="528" t="s">
        <v>149</v>
      </c>
      <c r="N4" s="528" t="s">
        <v>152</v>
      </c>
      <c r="O4" s="528" t="s">
        <v>151</v>
      </c>
      <c r="P4" s="528" t="s">
        <v>150</v>
      </c>
      <c r="Q4" s="528" t="s">
        <v>149</v>
      </c>
      <c r="R4" s="528" t="s">
        <v>152</v>
      </c>
      <c r="S4" s="528" t="s">
        <v>151</v>
      </c>
      <c r="T4" s="528" t="s">
        <v>150</v>
      </c>
      <c r="U4" s="528" t="s">
        <v>149</v>
      </c>
      <c r="V4" s="528" t="s">
        <v>152</v>
      </c>
      <c r="W4" s="528" t="s">
        <v>151</v>
      </c>
      <c r="X4" s="528" t="s">
        <v>150</v>
      </c>
      <c r="Y4" s="528" t="s">
        <v>149</v>
      </c>
      <c r="Z4" s="528" t="s">
        <v>152</v>
      </c>
      <c r="AA4" s="528" t="s">
        <v>151</v>
      </c>
      <c r="AB4" s="528" t="s">
        <v>150</v>
      </c>
      <c r="AC4" s="528" t="s">
        <v>149</v>
      </c>
      <c r="AD4" s="528" t="s">
        <v>152</v>
      </c>
      <c r="AE4" s="528" t="s">
        <v>151</v>
      </c>
      <c r="AF4" s="528" t="s">
        <v>150</v>
      </c>
      <c r="AG4" s="528" t="s">
        <v>149</v>
      </c>
      <c r="AH4" s="528" t="s">
        <v>152</v>
      </c>
      <c r="AI4" s="528" t="s">
        <v>151</v>
      </c>
      <c r="AJ4" s="528" t="s">
        <v>150</v>
      </c>
      <c r="AK4" s="528" t="s">
        <v>149</v>
      </c>
      <c r="AL4" s="528" t="s">
        <v>152</v>
      </c>
      <c r="AM4" s="528" t="s">
        <v>151</v>
      </c>
      <c r="AN4" s="528" t="s">
        <v>150</v>
      </c>
      <c r="AO4" s="528" t="s">
        <v>149</v>
      </c>
    </row>
    <row r="5" spans="1:42" s="1" customFormat="1" ht="20.25" customHeight="1">
      <c r="A5" s="616" t="s">
        <v>21</v>
      </c>
      <c r="B5" s="616"/>
      <c r="C5" s="616"/>
      <c r="D5" s="616"/>
      <c r="E5" s="616"/>
      <c r="F5" s="616"/>
      <c r="G5" s="616"/>
      <c r="H5" s="616"/>
      <c r="I5" s="616"/>
      <c r="J5" s="616"/>
      <c r="K5" s="616"/>
      <c r="L5" s="616"/>
      <c r="P5" s="527"/>
      <c r="AI5" s="1" t="s">
        <v>21</v>
      </c>
    </row>
    <row r="6" spans="1:42" s="3" customFormat="1" ht="21" customHeight="1">
      <c r="A6" s="2" t="s">
        <v>38</v>
      </c>
      <c r="B6" s="517">
        <v>1463504</v>
      </c>
      <c r="C6" s="526">
        <v>1496075</v>
      </c>
      <c r="D6" s="516">
        <v>0</v>
      </c>
      <c r="E6" s="517">
        <v>1554713</v>
      </c>
      <c r="F6" s="517">
        <v>2211286</v>
      </c>
      <c r="G6" s="524">
        <v>2216461</v>
      </c>
      <c r="H6" s="525">
        <v>1568702</v>
      </c>
      <c r="I6" s="517">
        <v>1596453</v>
      </c>
      <c r="J6" s="517">
        <v>2231241</v>
      </c>
      <c r="K6" s="524">
        <v>2236201</v>
      </c>
      <c r="L6" s="524">
        <v>2226720</v>
      </c>
      <c r="M6" s="524">
        <v>2206530</v>
      </c>
      <c r="N6" s="524">
        <v>2192585</v>
      </c>
      <c r="O6" s="524">
        <v>2179550</v>
      </c>
      <c r="P6" s="524">
        <v>2178229</v>
      </c>
      <c r="Q6" s="524">
        <v>2199606</v>
      </c>
      <c r="R6" s="524">
        <v>2011469</v>
      </c>
      <c r="S6" s="524">
        <v>1397340.87</v>
      </c>
      <c r="T6" s="524">
        <v>2017213</v>
      </c>
      <c r="U6" s="524">
        <v>2019155.77</v>
      </c>
      <c r="V6" s="524">
        <v>2021364</v>
      </c>
      <c r="W6" s="524">
        <v>2023741</v>
      </c>
      <c r="X6" s="524">
        <v>2025910</v>
      </c>
      <c r="Y6" s="517">
        <v>2027645</v>
      </c>
      <c r="Z6" s="517">
        <v>2029679</v>
      </c>
      <c r="AA6" s="517">
        <v>2031873</v>
      </c>
      <c r="AB6" s="517">
        <v>2033816</v>
      </c>
      <c r="AC6" s="517">
        <v>2035816</v>
      </c>
      <c r="AD6" s="517">
        <v>2037730</v>
      </c>
      <c r="AE6" s="517">
        <v>2039805</v>
      </c>
      <c r="AF6" s="517">
        <v>2041594</v>
      </c>
      <c r="AG6" s="517">
        <v>2043022</v>
      </c>
      <c r="AH6" s="517">
        <v>2044122</v>
      </c>
      <c r="AI6" s="517">
        <v>2045917</v>
      </c>
      <c r="AJ6" s="517">
        <v>2047509</v>
      </c>
      <c r="AK6" s="517">
        <v>2048551</v>
      </c>
      <c r="AL6" s="115">
        <v>2049836</v>
      </c>
      <c r="AM6" s="34">
        <v>2051355</v>
      </c>
      <c r="AN6" s="34">
        <v>2052652</v>
      </c>
      <c r="AO6" s="34">
        <v>2053245</v>
      </c>
      <c r="AP6" s="351"/>
    </row>
    <row r="7" spans="1:42" s="3" customFormat="1" ht="14.25" customHeight="1">
      <c r="A7" s="2"/>
      <c r="B7" s="517"/>
      <c r="C7" s="517"/>
      <c r="D7" s="517"/>
      <c r="E7" s="517"/>
      <c r="F7" s="517"/>
      <c r="G7" s="519"/>
      <c r="H7" s="519"/>
      <c r="I7" s="517"/>
      <c r="J7" s="517"/>
      <c r="K7" s="519"/>
      <c r="L7" s="519"/>
      <c r="M7" s="519"/>
      <c r="N7" s="519"/>
      <c r="O7" s="519"/>
      <c r="P7" s="519"/>
      <c r="Q7" s="522"/>
      <c r="R7" s="522"/>
      <c r="S7" s="523"/>
      <c r="T7" s="523"/>
      <c r="U7" s="523"/>
      <c r="V7" s="523"/>
      <c r="W7" s="523"/>
      <c r="X7" s="523"/>
      <c r="Y7" s="522"/>
      <c r="Z7" s="522"/>
      <c r="AA7" s="522"/>
      <c r="AB7" s="522"/>
      <c r="AC7" s="522"/>
      <c r="AD7" s="522"/>
      <c r="AE7" s="522"/>
      <c r="AF7" s="522"/>
      <c r="AG7" s="522"/>
      <c r="AL7" s="116"/>
      <c r="AM7" s="33"/>
      <c r="AN7" s="33"/>
      <c r="AO7" s="33"/>
      <c r="AP7" s="351"/>
    </row>
    <row r="8" spans="1:42" s="3" customFormat="1" ht="21" customHeight="1">
      <c r="A8" s="513" t="s">
        <v>37</v>
      </c>
      <c r="B8" s="509">
        <v>44706</v>
      </c>
      <c r="C8" s="509">
        <v>28861</v>
      </c>
      <c r="D8" s="508">
        <v>0</v>
      </c>
      <c r="E8" s="509">
        <v>25629</v>
      </c>
      <c r="F8" s="509">
        <v>74688.070000000007</v>
      </c>
      <c r="G8" s="521">
        <v>68546.81</v>
      </c>
      <c r="H8" s="521">
        <v>33272</v>
      </c>
      <c r="I8" s="509">
        <v>24978</v>
      </c>
      <c r="J8" s="509">
        <v>109562.67</v>
      </c>
      <c r="K8" s="521">
        <v>87120.98</v>
      </c>
      <c r="L8" s="521">
        <v>70261.210000000006</v>
      </c>
      <c r="M8" s="521">
        <v>75634</v>
      </c>
      <c r="N8" s="521">
        <v>84459</v>
      </c>
      <c r="O8" s="521">
        <v>70320</v>
      </c>
      <c r="P8" s="521">
        <v>53342</v>
      </c>
      <c r="Q8" s="521">
        <v>69039</v>
      </c>
      <c r="R8" s="521">
        <v>59516</v>
      </c>
      <c r="S8" s="521">
        <v>18722.509999999998</v>
      </c>
      <c r="T8" s="521">
        <v>50890</v>
      </c>
      <c r="U8" s="521">
        <v>56432</v>
      </c>
      <c r="V8" s="521">
        <v>62809</v>
      </c>
      <c r="W8" s="521">
        <v>54362.23</v>
      </c>
      <c r="X8" s="521">
        <v>74636.06</v>
      </c>
      <c r="Y8" s="509">
        <v>56402</v>
      </c>
      <c r="Z8" s="509">
        <v>71272</v>
      </c>
      <c r="AA8" s="509">
        <v>63749.59</v>
      </c>
      <c r="AB8" s="509">
        <v>73806.210000000006</v>
      </c>
      <c r="AC8" s="509">
        <v>80180.34</v>
      </c>
      <c r="AD8" s="509">
        <v>52242</v>
      </c>
      <c r="AE8" s="509">
        <v>60743</v>
      </c>
      <c r="AF8" s="509">
        <v>67737</v>
      </c>
      <c r="AG8" s="509">
        <v>53979</v>
      </c>
      <c r="AH8" s="509">
        <v>39518</v>
      </c>
      <c r="AI8" s="509">
        <v>52716</v>
      </c>
      <c r="AJ8" s="509">
        <v>63358</v>
      </c>
      <c r="AK8" s="509">
        <v>47207</v>
      </c>
      <c r="AL8" s="117">
        <v>50865</v>
      </c>
      <c r="AM8" s="33">
        <v>50533</v>
      </c>
      <c r="AN8" s="33">
        <v>41929</v>
      </c>
      <c r="AO8" s="33">
        <v>49436</v>
      </c>
      <c r="AP8" s="351"/>
    </row>
    <row r="9" spans="1:42" s="3" customFormat="1" ht="21" customHeight="1">
      <c r="A9" s="3" t="s">
        <v>36</v>
      </c>
      <c r="B9" s="509">
        <v>453805</v>
      </c>
      <c r="C9" s="509">
        <v>469178</v>
      </c>
      <c r="D9" s="508">
        <v>0</v>
      </c>
      <c r="E9" s="509">
        <v>521526</v>
      </c>
      <c r="F9" s="509">
        <v>702126.63</v>
      </c>
      <c r="G9" s="521">
        <v>689000.68</v>
      </c>
      <c r="H9" s="521">
        <v>489011</v>
      </c>
      <c r="I9" s="509">
        <v>509873</v>
      </c>
      <c r="J9" s="509">
        <v>656108.71</v>
      </c>
      <c r="K9" s="521">
        <v>696717.4</v>
      </c>
      <c r="L9" s="521">
        <v>687773.52</v>
      </c>
      <c r="M9" s="521">
        <v>659715</v>
      </c>
      <c r="N9" s="521">
        <v>631888</v>
      </c>
      <c r="O9" s="521">
        <v>652463</v>
      </c>
      <c r="P9" s="521">
        <v>692385</v>
      </c>
      <c r="Q9" s="521">
        <v>602903</v>
      </c>
      <c r="R9" s="521">
        <v>611040</v>
      </c>
      <c r="S9" s="521">
        <v>377783.69</v>
      </c>
      <c r="T9" s="521">
        <v>619112</v>
      </c>
      <c r="U9" s="521">
        <v>634275</v>
      </c>
      <c r="V9" s="521">
        <v>675433</v>
      </c>
      <c r="W9" s="521">
        <v>689665.51</v>
      </c>
      <c r="X9" s="521">
        <v>662204.31999999995</v>
      </c>
      <c r="Y9" s="509">
        <v>657487</v>
      </c>
      <c r="Z9" s="509">
        <v>635033</v>
      </c>
      <c r="AA9" s="509">
        <v>645357.16</v>
      </c>
      <c r="AB9" s="509">
        <v>631655.55000000005</v>
      </c>
      <c r="AC9" s="509">
        <v>614924.18999999994</v>
      </c>
      <c r="AD9" s="509">
        <v>619080</v>
      </c>
      <c r="AE9" s="509">
        <v>626555</v>
      </c>
      <c r="AF9" s="509">
        <v>624260</v>
      </c>
      <c r="AG9" s="509">
        <v>644049</v>
      </c>
      <c r="AH9" s="509">
        <v>633176</v>
      </c>
      <c r="AI9" s="509">
        <v>630660</v>
      </c>
      <c r="AJ9" s="509">
        <v>653418</v>
      </c>
      <c r="AK9" s="509">
        <v>680069</v>
      </c>
      <c r="AL9" s="117">
        <v>603664</v>
      </c>
      <c r="AM9" s="33">
        <v>632934</v>
      </c>
      <c r="AN9" s="33">
        <v>650243</v>
      </c>
      <c r="AO9" s="33">
        <v>621796</v>
      </c>
      <c r="AP9" s="351"/>
    </row>
    <row r="10" spans="1:42" s="3" customFormat="1" ht="21" customHeight="1">
      <c r="A10" s="510" t="s">
        <v>35</v>
      </c>
      <c r="B10" s="509">
        <v>305095</v>
      </c>
      <c r="C10" s="509">
        <v>319051</v>
      </c>
      <c r="D10" s="508">
        <v>0</v>
      </c>
      <c r="E10" s="509">
        <v>346634</v>
      </c>
      <c r="F10" s="509">
        <v>439237.04</v>
      </c>
      <c r="G10" s="521">
        <v>427043.87</v>
      </c>
      <c r="H10" s="521">
        <v>361151</v>
      </c>
      <c r="I10" s="509">
        <v>380816</v>
      </c>
      <c r="J10" s="509">
        <v>410339.33</v>
      </c>
      <c r="K10" s="521">
        <v>420797.39</v>
      </c>
      <c r="L10" s="521">
        <v>417528.32000000001</v>
      </c>
      <c r="M10" s="521">
        <v>414284</v>
      </c>
      <c r="N10" s="521">
        <v>434062</v>
      </c>
      <c r="O10" s="521">
        <v>402666</v>
      </c>
      <c r="P10" s="521">
        <v>359370</v>
      </c>
      <c r="Q10" s="521">
        <v>470430</v>
      </c>
      <c r="R10" s="521">
        <v>422353</v>
      </c>
      <c r="S10" s="521">
        <v>334375.58</v>
      </c>
      <c r="T10" s="521">
        <v>442360</v>
      </c>
      <c r="U10" s="521">
        <v>430804</v>
      </c>
      <c r="V10" s="521">
        <v>374815</v>
      </c>
      <c r="W10" s="521">
        <v>346904.07</v>
      </c>
      <c r="X10" s="521">
        <v>395536.1</v>
      </c>
      <c r="Y10" s="509">
        <v>411459</v>
      </c>
      <c r="Z10" s="509">
        <v>395374</v>
      </c>
      <c r="AA10" s="509">
        <v>372990.13</v>
      </c>
      <c r="AB10" s="509">
        <v>395280.99</v>
      </c>
      <c r="AC10" s="509">
        <v>404667.38</v>
      </c>
      <c r="AD10" s="509">
        <v>422581</v>
      </c>
      <c r="AE10" s="509">
        <v>395606</v>
      </c>
      <c r="AF10" s="509">
        <v>400201</v>
      </c>
      <c r="AG10" s="509">
        <v>394311</v>
      </c>
      <c r="AH10" s="509">
        <v>416181</v>
      </c>
      <c r="AI10" s="509">
        <v>401519</v>
      </c>
      <c r="AJ10" s="509">
        <v>407270</v>
      </c>
      <c r="AK10" s="509">
        <v>359078</v>
      </c>
      <c r="AL10" s="117">
        <v>395951</v>
      </c>
      <c r="AM10" s="33">
        <v>370448</v>
      </c>
      <c r="AN10" s="33">
        <v>375676</v>
      </c>
      <c r="AO10" s="33">
        <v>414137</v>
      </c>
      <c r="AP10" s="351"/>
    </row>
    <row r="11" spans="1:42" s="3" customFormat="1" ht="21" customHeight="1">
      <c r="A11" s="510" t="s">
        <v>34</v>
      </c>
      <c r="B11" s="509">
        <v>225254</v>
      </c>
      <c r="C11" s="509">
        <v>286358</v>
      </c>
      <c r="D11" s="508">
        <v>0</v>
      </c>
      <c r="E11" s="509">
        <v>260481</v>
      </c>
      <c r="F11" s="509">
        <v>412688.32</v>
      </c>
      <c r="G11" s="521">
        <v>433296.68</v>
      </c>
      <c r="H11" s="521">
        <v>235984</v>
      </c>
      <c r="I11" s="509">
        <v>242670</v>
      </c>
      <c r="J11" s="509">
        <v>409232.18</v>
      </c>
      <c r="K11" s="521">
        <v>431395.19</v>
      </c>
      <c r="L11" s="521">
        <v>453215.6</v>
      </c>
      <c r="M11" s="521">
        <v>424779</v>
      </c>
      <c r="N11" s="521">
        <v>449819</v>
      </c>
      <c r="O11" s="521">
        <v>443429</v>
      </c>
      <c r="P11" s="521">
        <v>454407</v>
      </c>
      <c r="Q11" s="521">
        <v>473512</v>
      </c>
      <c r="R11" s="521">
        <v>377341</v>
      </c>
      <c r="S11" s="521">
        <v>243252.58</v>
      </c>
      <c r="T11" s="521">
        <v>384632</v>
      </c>
      <c r="U11" s="521">
        <v>351703</v>
      </c>
      <c r="V11" s="521">
        <v>363738</v>
      </c>
      <c r="W11" s="521">
        <v>396571</v>
      </c>
      <c r="X11" s="521">
        <v>403491</v>
      </c>
      <c r="Y11" s="509">
        <v>373420</v>
      </c>
      <c r="Z11" s="509">
        <v>382194</v>
      </c>
      <c r="AA11" s="509">
        <v>405527.65</v>
      </c>
      <c r="AB11" s="509">
        <v>372890.88</v>
      </c>
      <c r="AC11" s="509">
        <v>380004.99</v>
      </c>
      <c r="AD11" s="509">
        <v>398918</v>
      </c>
      <c r="AE11" s="509">
        <v>366148</v>
      </c>
      <c r="AF11" s="509">
        <v>369741</v>
      </c>
      <c r="AG11" s="509">
        <v>399984</v>
      </c>
      <c r="AH11" s="509">
        <v>395120</v>
      </c>
      <c r="AI11" s="509">
        <v>358711</v>
      </c>
      <c r="AJ11" s="509">
        <v>369764</v>
      </c>
      <c r="AK11" s="509">
        <v>396798</v>
      </c>
      <c r="AL11" s="117">
        <v>397466</v>
      </c>
      <c r="AM11" s="33">
        <v>372087</v>
      </c>
      <c r="AN11" s="33">
        <v>406391</v>
      </c>
      <c r="AO11" s="33">
        <v>371919</v>
      </c>
      <c r="AP11" s="351"/>
    </row>
    <row r="12" spans="1:42" s="3" customFormat="1" ht="21" customHeight="1">
      <c r="A12" s="3" t="s">
        <v>33</v>
      </c>
      <c r="B12" s="521">
        <v>247863</v>
      </c>
      <c r="C12" s="521">
        <v>206367</v>
      </c>
      <c r="D12" s="508">
        <v>0</v>
      </c>
      <c r="E12" s="509">
        <v>199002</v>
      </c>
      <c r="F12" s="521">
        <v>308840.27</v>
      </c>
      <c r="G12" s="521">
        <v>334300.34000000003</v>
      </c>
      <c r="H12" s="521">
        <v>230959</v>
      </c>
      <c r="I12" s="521">
        <v>221781</v>
      </c>
      <c r="J12" s="521">
        <v>345551.99</v>
      </c>
      <c r="K12" s="521">
        <v>357153.4</v>
      </c>
      <c r="L12" s="521">
        <v>348690.25</v>
      </c>
      <c r="M12" s="521">
        <v>360663</v>
      </c>
      <c r="N12" s="521">
        <v>330785</v>
      </c>
      <c r="O12" s="521">
        <v>343187</v>
      </c>
      <c r="P12" s="521">
        <v>356758</v>
      </c>
      <c r="Q12" s="521">
        <f>Q13+Q14+Q15</f>
        <v>340041</v>
      </c>
      <c r="R12" s="521">
        <v>307756</v>
      </c>
      <c r="S12" s="521">
        <v>234933.38999999998</v>
      </c>
      <c r="T12" s="521">
        <v>302107</v>
      </c>
      <c r="U12" s="521">
        <v>324126</v>
      </c>
      <c r="V12" s="521">
        <v>310395</v>
      </c>
      <c r="W12" s="521">
        <f>SUM(W13:W15)</f>
        <v>313722.03000000003</v>
      </c>
      <c r="X12" s="521">
        <f>SUM(X13:X15)</f>
        <v>299905.01</v>
      </c>
      <c r="Y12" s="509">
        <v>320740</v>
      </c>
      <c r="Z12" s="509">
        <v>324330</v>
      </c>
      <c r="AA12" s="509">
        <v>321645.60000000003</v>
      </c>
      <c r="AB12" s="509">
        <v>319233.42</v>
      </c>
      <c r="AC12" s="509">
        <v>327431.44000000006</v>
      </c>
      <c r="AD12" s="509">
        <v>309470</v>
      </c>
      <c r="AE12" s="509">
        <v>344150</v>
      </c>
      <c r="AF12" s="509">
        <v>329600</v>
      </c>
      <c r="AG12" s="509">
        <v>302093</v>
      </c>
      <c r="AH12" s="509">
        <v>354064</v>
      </c>
      <c r="AI12" s="509">
        <v>380877</v>
      </c>
      <c r="AJ12" s="509">
        <v>327714</v>
      </c>
      <c r="AK12" s="509">
        <v>333418</v>
      </c>
      <c r="AL12" s="117">
        <v>354380</v>
      </c>
      <c r="AM12" s="33">
        <v>382672</v>
      </c>
      <c r="AN12" s="33">
        <v>341321</v>
      </c>
      <c r="AO12" s="33">
        <v>346520</v>
      </c>
      <c r="AP12" s="351"/>
    </row>
    <row r="13" spans="1:42" s="3" customFormat="1" ht="21" customHeight="1">
      <c r="A13" s="510" t="s">
        <v>32</v>
      </c>
      <c r="B13" s="509">
        <v>189018</v>
      </c>
      <c r="C13" s="521">
        <v>172923</v>
      </c>
      <c r="D13" s="508">
        <v>0</v>
      </c>
      <c r="E13" s="509">
        <v>165175</v>
      </c>
      <c r="F13" s="521">
        <v>246038.88</v>
      </c>
      <c r="G13" s="521">
        <v>273127.84000000003</v>
      </c>
      <c r="H13" s="521">
        <v>203593</v>
      </c>
      <c r="I13" s="521">
        <v>190850</v>
      </c>
      <c r="J13" s="521">
        <v>280115.51</v>
      </c>
      <c r="K13" s="521">
        <v>305449.53000000003</v>
      </c>
      <c r="L13" s="521">
        <v>285871.99</v>
      </c>
      <c r="M13" s="521">
        <v>289043</v>
      </c>
      <c r="N13" s="521">
        <v>267786</v>
      </c>
      <c r="O13" s="521">
        <v>278776</v>
      </c>
      <c r="P13" s="521">
        <v>294946</v>
      </c>
      <c r="Q13" s="521">
        <v>294982</v>
      </c>
      <c r="R13" s="521">
        <v>263009</v>
      </c>
      <c r="S13" s="521">
        <v>185925.61</v>
      </c>
      <c r="T13" s="521">
        <v>246199</v>
      </c>
      <c r="U13" s="521">
        <v>270491</v>
      </c>
      <c r="V13" s="521">
        <v>260934</v>
      </c>
      <c r="W13" s="521">
        <v>262898.64</v>
      </c>
      <c r="X13" s="521">
        <v>237242.39</v>
      </c>
      <c r="Y13" s="509">
        <v>268502</v>
      </c>
      <c r="Z13" s="509">
        <v>276690</v>
      </c>
      <c r="AA13" s="509">
        <v>272093.39</v>
      </c>
      <c r="AB13" s="509">
        <v>267612.40999999997</v>
      </c>
      <c r="AC13" s="509">
        <v>275794.03000000003</v>
      </c>
      <c r="AD13" s="509">
        <v>256237</v>
      </c>
      <c r="AE13" s="509">
        <v>289526</v>
      </c>
      <c r="AF13" s="509">
        <v>276230</v>
      </c>
      <c r="AG13" s="509">
        <v>233849</v>
      </c>
      <c r="AH13" s="509">
        <v>293915</v>
      </c>
      <c r="AI13" s="509">
        <v>309712</v>
      </c>
      <c r="AJ13" s="509">
        <v>249977</v>
      </c>
      <c r="AK13" s="509">
        <v>293428</v>
      </c>
      <c r="AL13" s="117">
        <v>286814</v>
      </c>
      <c r="AM13" s="33">
        <v>282789</v>
      </c>
      <c r="AN13" s="33">
        <v>272456</v>
      </c>
      <c r="AO13" s="33">
        <v>292303</v>
      </c>
      <c r="AP13" s="351"/>
    </row>
    <row r="14" spans="1:42" s="3" customFormat="1" ht="21" customHeight="1">
      <c r="A14" s="510" t="s">
        <v>31</v>
      </c>
      <c r="B14" s="509">
        <v>58845</v>
      </c>
      <c r="C14" s="521">
        <v>33444</v>
      </c>
      <c r="D14" s="508">
        <v>0</v>
      </c>
      <c r="E14" s="509">
        <v>33827</v>
      </c>
      <c r="F14" s="521">
        <v>62801.39</v>
      </c>
      <c r="G14" s="521">
        <v>61172.5</v>
      </c>
      <c r="H14" s="521">
        <v>27148</v>
      </c>
      <c r="I14" s="521">
        <v>30242</v>
      </c>
      <c r="J14" s="521">
        <v>65436.480000000003</v>
      </c>
      <c r="K14" s="521">
        <v>49893.31</v>
      </c>
      <c r="L14" s="521">
        <v>62818.26</v>
      </c>
      <c r="M14" s="521">
        <v>71366</v>
      </c>
      <c r="N14" s="521">
        <v>62999</v>
      </c>
      <c r="O14" s="521">
        <v>62793</v>
      </c>
      <c r="P14" s="521">
        <v>54984</v>
      </c>
      <c r="Q14" s="521">
        <v>44361</v>
      </c>
      <c r="R14" s="521">
        <v>44747</v>
      </c>
      <c r="S14" s="521">
        <v>49007.78</v>
      </c>
      <c r="T14" s="521">
        <v>55908</v>
      </c>
      <c r="U14" s="521">
        <v>53635</v>
      </c>
      <c r="V14" s="521">
        <v>49461</v>
      </c>
      <c r="W14" s="521">
        <v>50823.39</v>
      </c>
      <c r="X14" s="521">
        <v>62662.62</v>
      </c>
      <c r="Y14" s="509">
        <v>52238</v>
      </c>
      <c r="Z14" s="509">
        <v>47640</v>
      </c>
      <c r="AA14" s="509">
        <v>49552.21</v>
      </c>
      <c r="AB14" s="509">
        <v>51621.01</v>
      </c>
      <c r="AC14" s="509">
        <v>51637.41</v>
      </c>
      <c r="AD14" s="509">
        <v>53233</v>
      </c>
      <c r="AE14" s="509">
        <v>54624</v>
      </c>
      <c r="AF14" s="509">
        <v>53370</v>
      </c>
      <c r="AG14" s="509">
        <v>68244</v>
      </c>
      <c r="AH14" s="509">
        <v>59299</v>
      </c>
      <c r="AI14" s="509">
        <v>71165</v>
      </c>
      <c r="AJ14" s="509">
        <v>77737</v>
      </c>
      <c r="AK14" s="509">
        <v>39990</v>
      </c>
      <c r="AL14" s="117">
        <v>67124</v>
      </c>
      <c r="AM14" s="33">
        <v>99883</v>
      </c>
      <c r="AN14" s="33">
        <v>68865</v>
      </c>
      <c r="AO14" s="33">
        <v>54217</v>
      </c>
      <c r="AP14" s="351"/>
    </row>
    <row r="15" spans="1:42" s="3" customFormat="1" ht="21" customHeight="1">
      <c r="A15" s="511" t="s">
        <v>103</v>
      </c>
      <c r="B15" s="508">
        <v>0</v>
      </c>
      <c r="C15" s="508">
        <v>0</v>
      </c>
      <c r="D15" s="508">
        <v>0</v>
      </c>
      <c r="E15" s="508">
        <v>0</v>
      </c>
      <c r="F15" s="508">
        <v>0</v>
      </c>
      <c r="G15" s="508">
        <v>0</v>
      </c>
      <c r="H15" s="508">
        <v>0</v>
      </c>
      <c r="I15" s="509">
        <v>690</v>
      </c>
      <c r="J15" s="508">
        <v>0</v>
      </c>
      <c r="K15" s="509">
        <v>1810.56</v>
      </c>
      <c r="L15" s="508">
        <v>0</v>
      </c>
      <c r="M15" s="508">
        <v>254</v>
      </c>
      <c r="N15" s="508">
        <v>0</v>
      </c>
      <c r="O15" s="509">
        <v>1618</v>
      </c>
      <c r="P15" s="509">
        <v>6828</v>
      </c>
      <c r="Q15" s="509">
        <v>698</v>
      </c>
      <c r="R15" s="508">
        <v>0</v>
      </c>
      <c r="S15" s="508">
        <v>0</v>
      </c>
      <c r="T15" s="508">
        <v>0</v>
      </c>
      <c r="U15" s="508">
        <v>0</v>
      </c>
      <c r="V15" s="508">
        <v>0</v>
      </c>
      <c r="W15" s="508">
        <v>0</v>
      </c>
      <c r="X15" s="508">
        <v>0</v>
      </c>
      <c r="Y15" s="508">
        <v>0</v>
      </c>
      <c r="Z15" s="508">
        <v>0</v>
      </c>
      <c r="AA15" s="508">
        <v>0</v>
      </c>
      <c r="AB15" s="508">
        <v>0</v>
      </c>
      <c r="AC15" s="508">
        <v>0</v>
      </c>
      <c r="AD15" s="508">
        <v>0</v>
      </c>
      <c r="AE15" s="508">
        <v>0</v>
      </c>
      <c r="AF15" s="508">
        <v>0</v>
      </c>
      <c r="AG15" s="508">
        <v>0</v>
      </c>
      <c r="AH15" s="508">
        <v>850</v>
      </c>
      <c r="AI15" s="145">
        <v>0</v>
      </c>
      <c r="AJ15" s="145">
        <v>0</v>
      </c>
      <c r="AK15" s="145">
        <v>0</v>
      </c>
      <c r="AL15" s="118">
        <v>442</v>
      </c>
      <c r="AM15" s="145">
        <v>0</v>
      </c>
      <c r="AN15" s="145">
        <v>0</v>
      </c>
      <c r="AO15" s="145">
        <v>0</v>
      </c>
      <c r="AP15" s="351"/>
    </row>
    <row r="16" spans="1:42" s="3" customFormat="1" ht="21" customHeight="1">
      <c r="A16" s="3" t="s">
        <v>29</v>
      </c>
      <c r="B16" s="521">
        <v>186438</v>
      </c>
      <c r="C16" s="521">
        <v>186260</v>
      </c>
      <c r="D16" s="508">
        <v>0</v>
      </c>
      <c r="E16" s="509">
        <v>201441</v>
      </c>
      <c r="F16" s="521">
        <v>272892.69</v>
      </c>
      <c r="G16" s="521">
        <v>263530.78999999998</v>
      </c>
      <c r="H16" s="521">
        <v>218325</v>
      </c>
      <c r="I16" s="521">
        <v>216335</v>
      </c>
      <c r="J16" s="521">
        <v>300446.11</v>
      </c>
      <c r="K16" s="521">
        <v>239824.54</v>
      </c>
      <c r="L16" s="521">
        <v>247974.38</v>
      </c>
      <c r="M16" s="521">
        <v>271455</v>
      </c>
      <c r="N16" s="521">
        <v>261572</v>
      </c>
      <c r="O16" s="521">
        <v>267485</v>
      </c>
      <c r="P16" s="521">
        <v>260681</v>
      </c>
      <c r="Q16" s="521">
        <f>Q17+Q18+Q19</f>
        <v>241231</v>
      </c>
      <c r="R16" s="521">
        <v>232422</v>
      </c>
      <c r="S16" s="521">
        <v>187939.07</v>
      </c>
      <c r="T16" s="521">
        <v>217872</v>
      </c>
      <c r="U16" s="521">
        <v>221348</v>
      </c>
      <c r="V16" s="521">
        <v>230019</v>
      </c>
      <c r="W16" s="521">
        <f>SUM(W17:W19)</f>
        <v>219643.66999999998</v>
      </c>
      <c r="X16" s="521">
        <f>SUM(X17:X19)</f>
        <v>189691.03999999998</v>
      </c>
      <c r="Y16" s="509">
        <v>208137</v>
      </c>
      <c r="Z16" s="509">
        <v>220282</v>
      </c>
      <c r="AA16" s="509">
        <v>222602.87</v>
      </c>
      <c r="AB16" s="509">
        <v>238261.05</v>
      </c>
      <c r="AC16" s="509">
        <v>227879.78</v>
      </c>
      <c r="AD16" s="509">
        <v>234865</v>
      </c>
      <c r="AE16" s="509">
        <v>245501</v>
      </c>
      <c r="AF16" s="509">
        <v>249833</v>
      </c>
      <c r="AG16" s="509">
        <v>248331</v>
      </c>
      <c r="AH16" s="509">
        <v>206063</v>
      </c>
      <c r="AI16" s="509">
        <v>221434</v>
      </c>
      <c r="AJ16" s="509">
        <v>224494</v>
      </c>
      <c r="AK16" s="509">
        <v>231147</v>
      </c>
      <c r="AL16" s="117">
        <v>245193</v>
      </c>
      <c r="AM16" s="33">
        <v>239071</v>
      </c>
      <c r="AN16" s="33">
        <v>235247</v>
      </c>
      <c r="AO16" s="33">
        <v>248072</v>
      </c>
      <c r="AP16" s="351"/>
    </row>
    <row r="17" spans="1:46" s="3" customFormat="1" ht="21" customHeight="1">
      <c r="A17" s="511" t="s">
        <v>28</v>
      </c>
      <c r="B17" s="509">
        <v>80213</v>
      </c>
      <c r="C17" s="521">
        <v>96697</v>
      </c>
      <c r="D17" s="508">
        <v>0</v>
      </c>
      <c r="E17" s="509">
        <v>99277</v>
      </c>
      <c r="F17" s="521">
        <v>128323.63</v>
      </c>
      <c r="G17" s="521">
        <v>116571.56</v>
      </c>
      <c r="H17" s="521">
        <v>92959</v>
      </c>
      <c r="I17" s="521">
        <v>106789</v>
      </c>
      <c r="J17" s="521">
        <v>180740.83</v>
      </c>
      <c r="K17" s="521">
        <v>153273.67000000001</v>
      </c>
      <c r="L17" s="521">
        <v>129828.43</v>
      </c>
      <c r="M17" s="521">
        <v>151312</v>
      </c>
      <c r="N17" s="521">
        <v>143180</v>
      </c>
      <c r="O17" s="521">
        <v>127289</v>
      </c>
      <c r="P17" s="521">
        <v>135260</v>
      </c>
      <c r="Q17" s="521">
        <v>147991</v>
      </c>
      <c r="R17" s="521">
        <v>130750</v>
      </c>
      <c r="S17" s="521">
        <v>109300.03</v>
      </c>
      <c r="T17" s="521">
        <v>118680</v>
      </c>
      <c r="U17" s="521">
        <v>118922</v>
      </c>
      <c r="V17" s="521">
        <v>135467</v>
      </c>
      <c r="W17" s="521">
        <v>129958.88</v>
      </c>
      <c r="X17" s="521">
        <v>111071</v>
      </c>
      <c r="Y17" s="509">
        <v>116944</v>
      </c>
      <c r="Z17" s="509">
        <v>121745</v>
      </c>
      <c r="AA17" s="509">
        <v>118459.24</v>
      </c>
      <c r="AB17" s="509">
        <v>141802.82999999999</v>
      </c>
      <c r="AC17" s="509">
        <v>141447.18</v>
      </c>
      <c r="AD17" s="509">
        <v>143531</v>
      </c>
      <c r="AE17" s="509">
        <v>133439</v>
      </c>
      <c r="AF17" s="509">
        <v>139492</v>
      </c>
      <c r="AG17" s="509">
        <v>123047</v>
      </c>
      <c r="AH17" s="509">
        <v>114074</v>
      </c>
      <c r="AI17" s="509">
        <v>124759</v>
      </c>
      <c r="AJ17" s="509">
        <v>135093</v>
      </c>
      <c r="AK17" s="509">
        <v>135049</v>
      </c>
      <c r="AL17" s="117">
        <v>120619</v>
      </c>
      <c r="AM17" s="33">
        <v>131867</v>
      </c>
      <c r="AN17" s="33">
        <v>117238</v>
      </c>
      <c r="AO17" s="33">
        <v>135622</v>
      </c>
      <c r="AP17" s="351"/>
    </row>
    <row r="18" spans="1:46" s="3" customFormat="1" ht="21" customHeight="1">
      <c r="A18" s="511" t="s">
        <v>27</v>
      </c>
      <c r="B18" s="509">
        <v>71340</v>
      </c>
      <c r="C18" s="509">
        <v>58874</v>
      </c>
      <c r="D18" s="508">
        <v>0</v>
      </c>
      <c r="E18" s="509">
        <v>72633</v>
      </c>
      <c r="F18" s="509">
        <v>96683.33</v>
      </c>
      <c r="G18" s="521">
        <v>104416.77</v>
      </c>
      <c r="H18" s="521">
        <v>84639</v>
      </c>
      <c r="I18" s="509">
        <v>76371</v>
      </c>
      <c r="J18" s="509">
        <v>70261.41</v>
      </c>
      <c r="K18" s="521">
        <v>46655.94</v>
      </c>
      <c r="L18" s="521">
        <v>75324.899999999994</v>
      </c>
      <c r="M18" s="521">
        <v>89089</v>
      </c>
      <c r="N18" s="521">
        <v>87583</v>
      </c>
      <c r="O18" s="521">
        <v>103639</v>
      </c>
      <c r="P18" s="521">
        <v>82118</v>
      </c>
      <c r="Q18" s="521">
        <v>67518</v>
      </c>
      <c r="R18" s="521">
        <v>75078</v>
      </c>
      <c r="S18" s="521">
        <v>53484.94</v>
      </c>
      <c r="T18" s="521">
        <v>68187</v>
      </c>
      <c r="U18" s="521">
        <v>73866</v>
      </c>
      <c r="V18" s="521">
        <v>70809</v>
      </c>
      <c r="W18" s="521">
        <v>71689.789999999994</v>
      </c>
      <c r="X18" s="521">
        <v>55964.12</v>
      </c>
      <c r="Y18" s="509">
        <v>60105</v>
      </c>
      <c r="Z18" s="509">
        <v>63349</v>
      </c>
      <c r="AA18" s="509">
        <v>68528.009999999995</v>
      </c>
      <c r="AB18" s="509">
        <v>61670.14</v>
      </c>
      <c r="AC18" s="509">
        <v>52590</v>
      </c>
      <c r="AD18" s="509">
        <v>55419</v>
      </c>
      <c r="AE18" s="509">
        <v>74063</v>
      </c>
      <c r="AF18" s="509">
        <v>79298</v>
      </c>
      <c r="AG18" s="509">
        <v>97347</v>
      </c>
      <c r="AH18" s="509">
        <v>65260</v>
      </c>
      <c r="AI18" s="509">
        <v>73441</v>
      </c>
      <c r="AJ18" s="509">
        <v>68780</v>
      </c>
      <c r="AK18" s="509">
        <v>68827</v>
      </c>
      <c r="AL18" s="117">
        <v>79171</v>
      </c>
      <c r="AM18" s="33">
        <v>75253</v>
      </c>
      <c r="AN18" s="33">
        <v>85755</v>
      </c>
      <c r="AO18" s="33">
        <v>75927</v>
      </c>
      <c r="AP18" s="351"/>
    </row>
    <row r="19" spans="1:46" s="3" customFormat="1" ht="21" customHeight="1">
      <c r="A19" s="511" t="s">
        <v>26</v>
      </c>
      <c r="B19" s="509">
        <v>34885</v>
      </c>
      <c r="C19" s="509">
        <v>30689</v>
      </c>
      <c r="D19" s="508">
        <v>0</v>
      </c>
      <c r="E19" s="509">
        <v>29531</v>
      </c>
      <c r="F19" s="509">
        <v>47885.73</v>
      </c>
      <c r="G19" s="521">
        <v>42542.46</v>
      </c>
      <c r="H19" s="521">
        <v>40725</v>
      </c>
      <c r="I19" s="509">
        <v>33175</v>
      </c>
      <c r="J19" s="509">
        <v>49443.87</v>
      </c>
      <c r="K19" s="521">
        <v>39894.93</v>
      </c>
      <c r="L19" s="521">
        <v>42821.05</v>
      </c>
      <c r="M19" s="521">
        <v>31054</v>
      </c>
      <c r="N19" s="521">
        <v>30809</v>
      </c>
      <c r="O19" s="521">
        <v>36557</v>
      </c>
      <c r="P19" s="521">
        <v>43303</v>
      </c>
      <c r="Q19" s="521">
        <v>25722</v>
      </c>
      <c r="R19" s="521">
        <v>26594</v>
      </c>
      <c r="S19" s="521">
        <v>25154.1</v>
      </c>
      <c r="T19" s="521">
        <v>31005</v>
      </c>
      <c r="U19" s="521">
        <v>28560</v>
      </c>
      <c r="V19" s="521">
        <v>23743</v>
      </c>
      <c r="W19" s="521">
        <v>17995</v>
      </c>
      <c r="X19" s="521">
        <v>22655.919999999998</v>
      </c>
      <c r="Y19" s="509">
        <v>31088</v>
      </c>
      <c r="Z19" s="509">
        <v>35188</v>
      </c>
      <c r="AA19" s="509">
        <v>35615.620000000003</v>
      </c>
      <c r="AB19" s="509">
        <v>34788.080000000002</v>
      </c>
      <c r="AC19" s="509">
        <v>33842.6</v>
      </c>
      <c r="AD19" s="509">
        <v>35916</v>
      </c>
      <c r="AE19" s="509">
        <v>37999</v>
      </c>
      <c r="AF19" s="509">
        <v>31043</v>
      </c>
      <c r="AG19" s="509">
        <v>27937</v>
      </c>
      <c r="AH19" s="509">
        <v>26729</v>
      </c>
      <c r="AI19" s="509">
        <v>23234</v>
      </c>
      <c r="AJ19" s="509">
        <v>20621</v>
      </c>
      <c r="AK19" s="509">
        <v>27271</v>
      </c>
      <c r="AL19" s="117">
        <v>45403</v>
      </c>
      <c r="AM19" s="33">
        <v>31951</v>
      </c>
      <c r="AN19" s="33">
        <v>32254</v>
      </c>
      <c r="AO19" s="33">
        <v>36523</v>
      </c>
      <c r="AP19" s="351"/>
    </row>
    <row r="20" spans="1:46" s="3" customFormat="1" ht="21" customHeight="1">
      <c r="A20" s="510" t="s">
        <v>25</v>
      </c>
      <c r="B20" s="508">
        <v>0</v>
      </c>
      <c r="C20" s="508">
        <v>0</v>
      </c>
      <c r="D20" s="508">
        <v>0</v>
      </c>
      <c r="E20" s="508">
        <v>0</v>
      </c>
      <c r="F20" s="508">
        <v>0</v>
      </c>
      <c r="G20" s="508">
        <v>0</v>
      </c>
      <c r="H20" s="508">
        <v>0</v>
      </c>
      <c r="I20" s="508">
        <v>0</v>
      </c>
      <c r="J20" s="508">
        <v>0</v>
      </c>
      <c r="K20" s="508">
        <v>0</v>
      </c>
      <c r="L20" s="508">
        <v>0</v>
      </c>
      <c r="M20" s="508">
        <v>0</v>
      </c>
      <c r="N20" s="508">
        <v>0</v>
      </c>
      <c r="O20" s="508">
        <v>0</v>
      </c>
      <c r="P20" s="508">
        <v>0</v>
      </c>
      <c r="Q20" s="508">
        <v>0</v>
      </c>
      <c r="R20" s="508">
        <v>0</v>
      </c>
      <c r="S20" s="508">
        <v>0</v>
      </c>
      <c r="T20" s="508">
        <v>0</v>
      </c>
      <c r="U20" s="508">
        <v>0</v>
      </c>
      <c r="V20" s="508">
        <v>892</v>
      </c>
      <c r="W20" s="508">
        <v>0</v>
      </c>
      <c r="X20" s="508">
        <v>0</v>
      </c>
      <c r="Y20" s="508">
        <v>0</v>
      </c>
      <c r="Z20" s="508">
        <v>0</v>
      </c>
      <c r="AA20" s="508">
        <v>0</v>
      </c>
      <c r="AB20" s="508">
        <v>0</v>
      </c>
      <c r="AC20" s="508">
        <v>0</v>
      </c>
      <c r="AD20" s="508">
        <v>0</v>
      </c>
      <c r="AE20" s="508">
        <v>0</v>
      </c>
      <c r="AF20" s="508">
        <v>0</v>
      </c>
      <c r="AG20" s="508">
        <v>0</v>
      </c>
      <c r="AH20" s="508">
        <v>0</v>
      </c>
      <c r="AI20" s="508">
        <v>0</v>
      </c>
      <c r="AJ20" s="508" t="s">
        <v>7</v>
      </c>
      <c r="AK20" s="508" t="s">
        <v>7</v>
      </c>
      <c r="AL20" s="145">
        <v>0</v>
      </c>
      <c r="AM20" s="145">
        <v>0</v>
      </c>
      <c r="AN20" s="145">
        <v>0</v>
      </c>
      <c r="AO20" s="145">
        <v>0</v>
      </c>
      <c r="AP20" s="351"/>
    </row>
    <row r="21" spans="1:46" s="3" customFormat="1" ht="21" customHeight="1">
      <c r="A21" s="510" t="s">
        <v>24</v>
      </c>
      <c r="B21" s="509">
        <v>343</v>
      </c>
      <c r="C21" s="508">
        <v>0</v>
      </c>
      <c r="D21" s="508">
        <v>0</v>
      </c>
      <c r="E21" s="508">
        <v>0</v>
      </c>
      <c r="F21" s="509">
        <v>812.98</v>
      </c>
      <c r="G21" s="521">
        <v>741.83</v>
      </c>
      <c r="H21" s="508">
        <v>0</v>
      </c>
      <c r="I21" s="508">
        <v>0</v>
      </c>
      <c r="J21" s="508">
        <v>0</v>
      </c>
      <c r="K21" s="521">
        <v>3192.1</v>
      </c>
      <c r="L21" s="521">
        <v>1276.74</v>
      </c>
      <c r="M21" s="508">
        <v>0</v>
      </c>
      <c r="N21" s="508">
        <v>0</v>
      </c>
      <c r="O21" s="508">
        <v>0</v>
      </c>
      <c r="P21" s="521">
        <v>1286</v>
      </c>
      <c r="Q21" s="508">
        <v>2451</v>
      </c>
      <c r="R21" s="521">
        <v>1041.49</v>
      </c>
      <c r="S21" s="521">
        <v>334.05</v>
      </c>
      <c r="T21" s="521">
        <v>240</v>
      </c>
      <c r="U21" s="521">
        <v>467.77</v>
      </c>
      <c r="V21" s="521">
        <v>3263</v>
      </c>
      <c r="W21" s="521">
        <v>2871.99</v>
      </c>
      <c r="X21" s="521">
        <v>446.75</v>
      </c>
      <c r="Y21" s="508">
        <v>0</v>
      </c>
      <c r="Z21" s="509">
        <v>1194</v>
      </c>
      <c r="AA21" s="508">
        <v>0</v>
      </c>
      <c r="AB21" s="509">
        <v>2687.92</v>
      </c>
      <c r="AC21" s="509">
        <v>727.89</v>
      </c>
      <c r="AD21" s="509">
        <v>574</v>
      </c>
      <c r="AE21" s="508">
        <v>1102</v>
      </c>
      <c r="AF21" s="509">
        <v>222</v>
      </c>
      <c r="AG21" s="509">
        <v>275</v>
      </c>
      <c r="AH21" s="509">
        <v>0</v>
      </c>
      <c r="AI21" s="508">
        <v>0</v>
      </c>
      <c r="AJ21" s="509">
        <v>1491</v>
      </c>
      <c r="AK21" s="509">
        <v>834</v>
      </c>
      <c r="AL21" s="118">
        <v>2317</v>
      </c>
      <c r="AM21" s="33">
        <v>3610</v>
      </c>
      <c r="AN21" s="33">
        <v>1845</v>
      </c>
      <c r="AO21" s="33">
        <v>1365</v>
      </c>
      <c r="AP21" s="351"/>
    </row>
    <row r="22" spans="1:46" s="3" customFormat="1" ht="2.25" customHeight="1">
      <c r="A22" s="510"/>
      <c r="B22" s="520"/>
      <c r="C22" s="520"/>
      <c r="D22" s="509" t="s">
        <v>200</v>
      </c>
      <c r="E22" s="520"/>
      <c r="F22" s="519"/>
      <c r="G22" s="519"/>
      <c r="H22" s="519"/>
      <c r="I22" s="520"/>
      <c r="J22" s="520"/>
      <c r="K22" s="519"/>
      <c r="L22" s="519"/>
      <c r="M22" s="519"/>
      <c r="O22" s="3" t="s">
        <v>20</v>
      </c>
      <c r="P22" s="3" t="s">
        <v>20</v>
      </c>
      <c r="AD22" s="3" t="s">
        <v>20</v>
      </c>
      <c r="AE22" s="3" t="s">
        <v>20</v>
      </c>
      <c r="AF22" s="3" t="s">
        <v>20</v>
      </c>
      <c r="AG22" s="3" t="s">
        <v>20</v>
      </c>
      <c r="AH22" s="3" t="s">
        <v>20</v>
      </c>
      <c r="AI22" s="3" t="s">
        <v>20</v>
      </c>
      <c r="AJ22" s="3" t="s">
        <v>20</v>
      </c>
      <c r="AK22" s="3" t="s">
        <v>20</v>
      </c>
      <c r="AL22" s="352" t="s">
        <v>20</v>
      </c>
      <c r="AM22" s="352" t="s">
        <v>20</v>
      </c>
      <c r="AN22" s="352" t="s">
        <v>20</v>
      </c>
      <c r="AO22" s="352" t="s">
        <v>20</v>
      </c>
      <c r="AP22" s="351"/>
    </row>
    <row r="23" spans="1:46" s="3" customFormat="1" ht="25.5" customHeight="1">
      <c r="A23" s="615" t="s">
        <v>20</v>
      </c>
      <c r="B23" s="615"/>
      <c r="C23" s="615"/>
      <c r="D23" s="615"/>
      <c r="E23" s="615"/>
      <c r="F23" s="615"/>
      <c r="G23" s="615"/>
      <c r="H23" s="615"/>
      <c r="I23" s="615"/>
      <c r="J23" s="615"/>
      <c r="K23" s="615"/>
      <c r="L23" s="615"/>
      <c r="M23" s="519"/>
      <c r="P23" s="518"/>
      <c r="Q23" s="518"/>
      <c r="R23" s="518"/>
      <c r="S23" s="518"/>
      <c r="T23" s="518"/>
      <c r="U23" s="518"/>
      <c r="V23" s="518"/>
      <c r="W23" s="518"/>
      <c r="X23" s="518"/>
      <c r="Y23" s="518"/>
      <c r="AI23" s="3" t="s">
        <v>20</v>
      </c>
      <c r="AP23" s="351"/>
    </row>
    <row r="24" spans="1:46" s="3" customFormat="1" ht="18.75" customHeight="1">
      <c r="A24" s="2" t="s">
        <v>38</v>
      </c>
      <c r="B24" s="516">
        <f>SUM(B26:B30,B34,B38:B39)-0.1</f>
        <v>99.999999999999986</v>
      </c>
      <c r="C24" s="516">
        <v>100</v>
      </c>
      <c r="D24" s="517" t="s">
        <v>200</v>
      </c>
      <c r="E24" s="516">
        <f>SUM(E26:E30,E34,E38:E39)</f>
        <v>100.00000000000001</v>
      </c>
      <c r="F24" s="516">
        <v>100</v>
      </c>
      <c r="G24" s="516">
        <v>100</v>
      </c>
      <c r="H24" s="516">
        <v>100</v>
      </c>
      <c r="I24" s="516">
        <v>100</v>
      </c>
      <c r="J24" s="516">
        <v>100</v>
      </c>
      <c r="K24" s="516">
        <v>100</v>
      </c>
      <c r="L24" s="516">
        <v>100</v>
      </c>
      <c r="M24" s="516">
        <v>100</v>
      </c>
      <c r="N24" s="516">
        <v>100</v>
      </c>
      <c r="O24" s="516">
        <v>100</v>
      </c>
      <c r="P24" s="516">
        <v>100</v>
      </c>
      <c r="Q24" s="516">
        <v>100</v>
      </c>
      <c r="R24" s="516">
        <v>100</v>
      </c>
      <c r="S24" s="516">
        <v>100</v>
      </c>
      <c r="T24" s="516">
        <v>100</v>
      </c>
      <c r="U24" s="516">
        <v>100</v>
      </c>
      <c r="V24" s="516">
        <v>100</v>
      </c>
      <c r="W24" s="516">
        <v>100</v>
      </c>
      <c r="X24" s="516">
        <v>100</v>
      </c>
      <c r="Y24" s="516">
        <v>100</v>
      </c>
      <c r="Z24" s="516">
        <v>100</v>
      </c>
      <c r="AA24" s="516">
        <v>100</v>
      </c>
      <c r="AB24" s="516">
        <v>100</v>
      </c>
      <c r="AC24" s="516">
        <v>100</v>
      </c>
      <c r="AD24" s="516">
        <v>100</v>
      </c>
      <c r="AE24" s="516">
        <v>100</v>
      </c>
      <c r="AF24" s="516">
        <v>100</v>
      </c>
      <c r="AG24" s="516">
        <v>100</v>
      </c>
      <c r="AH24" s="516">
        <v>100</v>
      </c>
      <c r="AI24" s="516">
        <v>100</v>
      </c>
      <c r="AJ24" s="516">
        <v>100</v>
      </c>
      <c r="AK24" s="516">
        <v>100</v>
      </c>
      <c r="AL24" s="119">
        <v>100</v>
      </c>
      <c r="AM24" s="119">
        <v>100</v>
      </c>
      <c r="AN24" s="119">
        <v>100</v>
      </c>
      <c r="AO24" s="120">
        <v>100</v>
      </c>
      <c r="AP24" s="351"/>
    </row>
    <row r="25" spans="1:46" s="3" customFormat="1" ht="2.25" customHeight="1">
      <c r="A25" s="2"/>
      <c r="B25" s="516"/>
      <c r="C25" s="516"/>
      <c r="D25" s="509"/>
      <c r="E25" s="516"/>
      <c r="F25" s="516"/>
      <c r="G25" s="515"/>
      <c r="H25" s="516"/>
      <c r="I25" s="516"/>
      <c r="J25" s="516"/>
      <c r="K25" s="515"/>
      <c r="L25" s="515"/>
      <c r="M25" s="515"/>
      <c r="N25" s="515"/>
      <c r="O25" s="515"/>
      <c r="P25" s="515"/>
      <c r="Q25" s="515"/>
      <c r="R25" s="515"/>
      <c r="S25" s="515"/>
      <c r="T25" s="515"/>
      <c r="U25" s="514"/>
      <c r="V25" s="515"/>
      <c r="W25" s="515"/>
      <c r="X25" s="515"/>
      <c r="Y25" s="514"/>
      <c r="Z25" s="514"/>
      <c r="AA25" s="514"/>
      <c r="AB25" s="514"/>
      <c r="AC25" s="514"/>
      <c r="AD25" s="514"/>
      <c r="AE25" s="514"/>
      <c r="AF25" s="514"/>
      <c r="AG25" s="514"/>
      <c r="AH25" s="514"/>
      <c r="AI25" s="514"/>
      <c r="AJ25" s="514"/>
      <c r="AK25" s="514"/>
      <c r="AP25" s="351"/>
    </row>
    <row r="26" spans="1:46" s="3" customFormat="1" ht="21" customHeight="1">
      <c r="A26" s="513" t="s">
        <v>37</v>
      </c>
      <c r="B26" s="508">
        <f t="shared" ref="B26:B32" si="0">B8*100/$B$6</f>
        <v>3.0547234582208178</v>
      </c>
      <c r="C26" s="508">
        <f t="shared" ref="C26:C32" si="1">C8*100/$C$6</f>
        <v>1.9291145163176979</v>
      </c>
      <c r="D26" s="509" t="s">
        <v>200</v>
      </c>
      <c r="E26" s="508">
        <f t="shared" ref="E26:E39" si="2">E8*100/$E$6</f>
        <v>1.6484714542169518</v>
      </c>
      <c r="F26" s="508">
        <f>F8*100/$F$6</f>
        <v>3.37758526034172</v>
      </c>
      <c r="G26" s="508">
        <f>SUM(G8*100/G6)</f>
        <v>3.0926242329551479</v>
      </c>
      <c r="H26" s="508">
        <f t="shared" ref="H26:H39" si="3">H8*100/$H$6</f>
        <v>2.1209891999882706</v>
      </c>
      <c r="I26" s="508">
        <f t="shared" ref="I26:I33" si="4">I8*100/$I$6</f>
        <v>1.5645935082335654</v>
      </c>
      <c r="J26" s="508">
        <f t="shared" ref="J26:J32" si="5">J8*100/$J$6</f>
        <v>4.9103915713273469</v>
      </c>
      <c r="K26" s="508">
        <f t="shared" ref="K26:AH26" si="6">SUM(K8*100/K6)</f>
        <v>3.8959369037040945</v>
      </c>
      <c r="L26" s="508">
        <f t="shared" si="6"/>
        <v>3.1553679851979597</v>
      </c>
      <c r="M26" s="508">
        <f t="shared" si="6"/>
        <v>3.4277349503519101</v>
      </c>
      <c r="N26" s="508">
        <f t="shared" si="6"/>
        <v>3.852028541652889</v>
      </c>
      <c r="O26" s="508">
        <f t="shared" si="6"/>
        <v>3.2263540639122756</v>
      </c>
      <c r="P26" s="508">
        <f t="shared" si="6"/>
        <v>2.4488701601163148</v>
      </c>
      <c r="Q26" s="508">
        <f t="shared" si="6"/>
        <v>3.1386984759997927</v>
      </c>
      <c r="R26" s="508">
        <f t="shared" si="6"/>
        <v>2.9588325746009509</v>
      </c>
      <c r="S26" s="508">
        <f t="shared" si="6"/>
        <v>1.3398670576349776</v>
      </c>
      <c r="T26" s="508">
        <f t="shared" si="6"/>
        <v>2.5227876282772321</v>
      </c>
      <c r="U26" s="508">
        <f t="shared" si="6"/>
        <v>2.7948314260073159</v>
      </c>
      <c r="V26" s="508">
        <f t="shared" si="6"/>
        <v>3.1072582671898776</v>
      </c>
      <c r="W26" s="508">
        <f t="shared" si="6"/>
        <v>2.6862246700541226</v>
      </c>
      <c r="X26" s="508">
        <f t="shared" si="6"/>
        <v>3.6840757980364378</v>
      </c>
      <c r="Y26" s="508">
        <f t="shared" si="6"/>
        <v>2.7816506341100142</v>
      </c>
      <c r="Z26" s="508">
        <f t="shared" si="6"/>
        <v>3.511491225952478</v>
      </c>
      <c r="AA26" s="508">
        <f t="shared" si="6"/>
        <v>3.1374790648825002</v>
      </c>
      <c r="AB26" s="508">
        <f t="shared" si="6"/>
        <v>3.6289521765980801</v>
      </c>
      <c r="AC26" s="508">
        <f t="shared" si="6"/>
        <v>3.9384865822844501</v>
      </c>
      <c r="AD26" s="508">
        <f t="shared" si="6"/>
        <v>2.5637351366471517</v>
      </c>
      <c r="AE26" s="508">
        <f t="shared" si="6"/>
        <v>2.9778826897669139</v>
      </c>
      <c r="AF26" s="508">
        <f t="shared" si="6"/>
        <v>3.3178487005741593</v>
      </c>
      <c r="AG26" s="508">
        <f t="shared" si="6"/>
        <v>2.6421154544591299</v>
      </c>
      <c r="AH26" s="508">
        <f t="shared" si="6"/>
        <v>1.9332505594088807</v>
      </c>
      <c r="AI26" s="508">
        <f>SUM(AI8*100/AI6)-0.04</f>
        <v>2.5366441160614044</v>
      </c>
      <c r="AJ26" s="508">
        <f t="shared" ref="AJ26:AO26" si="7">SUM(AJ8*100/AJ6)</f>
        <v>3.0943942126750112</v>
      </c>
      <c r="AK26" s="508">
        <f t="shared" si="7"/>
        <v>2.304409311752551</v>
      </c>
      <c r="AL26" s="508">
        <f t="shared" si="7"/>
        <v>2.481418025637173</v>
      </c>
      <c r="AM26" s="508">
        <f t="shared" si="7"/>
        <v>2.4633961454745767</v>
      </c>
      <c r="AN26" s="508">
        <f t="shared" si="7"/>
        <v>2.042674549801915</v>
      </c>
      <c r="AO26" s="508">
        <f t="shared" si="7"/>
        <v>2.407700980642836</v>
      </c>
      <c r="AQ26" s="121"/>
      <c r="AR26" s="121"/>
      <c r="AS26" s="121"/>
      <c r="AT26" s="120"/>
    </row>
    <row r="27" spans="1:46" s="3" customFormat="1" ht="21" customHeight="1">
      <c r="A27" s="3" t="s">
        <v>36</v>
      </c>
      <c r="B27" s="508">
        <f t="shared" si="0"/>
        <v>31.008114771124642</v>
      </c>
      <c r="C27" s="508">
        <f t="shared" si="1"/>
        <v>31.360593553130691</v>
      </c>
      <c r="D27" s="509" t="s">
        <v>200</v>
      </c>
      <c r="E27" s="508">
        <f t="shared" si="2"/>
        <v>33.544840751958724</v>
      </c>
      <c r="F27" s="508">
        <v>31.7</v>
      </c>
      <c r="G27" s="508">
        <f>SUM(G9*100/G6)</f>
        <v>31.085621628352584</v>
      </c>
      <c r="H27" s="508">
        <f t="shared" si="3"/>
        <v>31.172969754612414</v>
      </c>
      <c r="I27" s="508">
        <f t="shared" si="4"/>
        <v>31.937864753926359</v>
      </c>
      <c r="J27" s="508">
        <f t="shared" si="5"/>
        <v>29.405550991578231</v>
      </c>
      <c r="K27" s="508">
        <f t="shared" ref="K27:AO27" si="8">SUM(K9*100/K6)</f>
        <v>31.15629587859052</v>
      </c>
      <c r="L27" s="508">
        <f t="shared" si="8"/>
        <v>30.887292519939642</v>
      </c>
      <c r="M27" s="508">
        <f t="shared" si="8"/>
        <v>29.898301858574321</v>
      </c>
      <c r="N27" s="508">
        <f t="shared" si="8"/>
        <v>28.819316012834165</v>
      </c>
      <c r="O27" s="508">
        <f t="shared" si="8"/>
        <v>29.935674795255903</v>
      </c>
      <c r="P27" s="508">
        <f t="shared" si="8"/>
        <v>31.786602786024794</v>
      </c>
      <c r="Q27" s="508">
        <f t="shared" si="8"/>
        <v>27.40959062668496</v>
      </c>
      <c r="R27" s="508">
        <f t="shared" si="8"/>
        <v>30.377798514419062</v>
      </c>
      <c r="S27" s="508">
        <f t="shared" si="8"/>
        <v>27.035900696155831</v>
      </c>
      <c r="T27" s="508">
        <f t="shared" si="8"/>
        <v>30.691454001139196</v>
      </c>
      <c r="U27" s="508">
        <f t="shared" si="8"/>
        <v>31.412881037900309</v>
      </c>
      <c r="V27" s="508">
        <f t="shared" si="8"/>
        <v>33.414714024787223</v>
      </c>
      <c r="W27" s="508">
        <f t="shared" si="8"/>
        <v>34.078743772053834</v>
      </c>
      <c r="X27" s="508">
        <f t="shared" si="8"/>
        <v>32.68675903667981</v>
      </c>
      <c r="Y27" s="508">
        <f t="shared" si="8"/>
        <v>32.426139684214938</v>
      </c>
      <c r="Z27" s="508">
        <f t="shared" si="8"/>
        <v>31.28736120342182</v>
      </c>
      <c r="AA27" s="508">
        <f t="shared" si="8"/>
        <v>31.761687861396847</v>
      </c>
      <c r="AB27" s="508">
        <f t="shared" si="8"/>
        <v>31.057654674759174</v>
      </c>
      <c r="AC27" s="508">
        <f t="shared" si="8"/>
        <v>30.205293110968768</v>
      </c>
      <c r="AD27" s="508">
        <f t="shared" si="8"/>
        <v>30.380864982112449</v>
      </c>
      <c r="AE27" s="508">
        <f t="shared" si="8"/>
        <v>30.71641652020659</v>
      </c>
      <c r="AF27" s="508">
        <f t="shared" si="8"/>
        <v>30.577088294734409</v>
      </c>
      <c r="AG27" s="508">
        <f t="shared" si="8"/>
        <v>31.52433013447726</v>
      </c>
      <c r="AH27" s="508">
        <f t="shared" si="8"/>
        <v>30.975450584651991</v>
      </c>
      <c r="AI27" s="508">
        <f t="shared" si="8"/>
        <v>30.825297409425701</v>
      </c>
      <c r="AJ27" s="508">
        <f t="shared" si="8"/>
        <v>31.912826756805465</v>
      </c>
      <c r="AK27" s="508">
        <f t="shared" si="8"/>
        <v>33.197562569835945</v>
      </c>
      <c r="AL27" s="508">
        <f t="shared" si="8"/>
        <v>29.449380340671155</v>
      </c>
      <c r="AM27" s="508">
        <f t="shared" si="8"/>
        <v>30.85443523914681</v>
      </c>
      <c r="AN27" s="508">
        <f t="shared" si="8"/>
        <v>31.678189970827983</v>
      </c>
      <c r="AO27" s="508">
        <f t="shared" si="8"/>
        <v>30.28357551095948</v>
      </c>
      <c r="AQ27" s="121"/>
      <c r="AR27" s="121"/>
      <c r="AS27" s="121"/>
      <c r="AT27" s="120"/>
    </row>
    <row r="28" spans="1:46" s="3" customFormat="1" ht="21" customHeight="1">
      <c r="A28" s="510" t="s">
        <v>35</v>
      </c>
      <c r="B28" s="508">
        <f t="shared" si="0"/>
        <v>20.846885283538686</v>
      </c>
      <c r="C28" s="508">
        <f t="shared" si="1"/>
        <v>21.325869358153835</v>
      </c>
      <c r="D28" s="509" t="s">
        <v>200</v>
      </c>
      <c r="E28" s="508">
        <f t="shared" si="2"/>
        <v>22.295690587265945</v>
      </c>
      <c r="F28" s="508">
        <f t="shared" ref="F28:F39" si="9">F10*100/$F$6</f>
        <v>19.863420652054959</v>
      </c>
      <c r="G28" s="508">
        <f>SUM(G10*100/G6)</f>
        <v>19.266924615411686</v>
      </c>
      <c r="H28" s="508">
        <f t="shared" si="3"/>
        <v>23.022282116042437</v>
      </c>
      <c r="I28" s="508">
        <f t="shared" si="4"/>
        <v>23.853881072602828</v>
      </c>
      <c r="J28" s="508">
        <f t="shared" si="5"/>
        <v>18.390632387984983</v>
      </c>
      <c r="K28" s="508">
        <f t="shared" ref="K28:AO28" si="10">SUM(K10*100/K6)</f>
        <v>18.817511932066928</v>
      </c>
      <c r="L28" s="508">
        <f t="shared" si="10"/>
        <v>18.750822734784794</v>
      </c>
      <c r="M28" s="508">
        <f t="shared" si="10"/>
        <v>18.77536222031878</v>
      </c>
      <c r="N28" s="508">
        <f t="shared" si="10"/>
        <v>19.796815174782278</v>
      </c>
      <c r="O28" s="508">
        <f t="shared" si="10"/>
        <v>18.474731022458766</v>
      </c>
      <c r="P28" s="508">
        <f t="shared" si="10"/>
        <v>16.49826533390199</v>
      </c>
      <c r="Q28" s="508">
        <f t="shared" si="10"/>
        <v>21.387012037610372</v>
      </c>
      <c r="R28" s="508">
        <f t="shared" si="10"/>
        <v>20.997241319652453</v>
      </c>
      <c r="S28" s="508">
        <f t="shared" si="10"/>
        <v>23.929421029530179</v>
      </c>
      <c r="T28" s="508">
        <f t="shared" si="10"/>
        <v>21.929265774115077</v>
      </c>
      <c r="U28" s="508">
        <f t="shared" si="10"/>
        <v>21.335847704310599</v>
      </c>
      <c r="V28" s="508">
        <f t="shared" si="10"/>
        <v>18.54267712297241</v>
      </c>
      <c r="W28" s="508">
        <f t="shared" si="10"/>
        <v>17.141722680916185</v>
      </c>
      <c r="X28" s="508">
        <f t="shared" si="10"/>
        <v>19.523873222403758</v>
      </c>
      <c r="Y28" s="508">
        <f t="shared" si="10"/>
        <v>20.292457506121632</v>
      </c>
      <c r="Z28" s="508">
        <f t="shared" si="10"/>
        <v>19.479632000922312</v>
      </c>
      <c r="AA28" s="508">
        <f t="shared" si="10"/>
        <v>18.356960794301614</v>
      </c>
      <c r="AB28" s="508">
        <f t="shared" si="10"/>
        <v>19.435435162276235</v>
      </c>
      <c r="AC28" s="508">
        <f t="shared" si="10"/>
        <v>19.877404441265814</v>
      </c>
      <c r="AD28" s="508">
        <f t="shared" si="10"/>
        <v>20.737830821551434</v>
      </c>
      <c r="AE28" s="508">
        <f t="shared" si="10"/>
        <v>19.394304847767312</v>
      </c>
      <c r="AF28" s="508">
        <f t="shared" si="10"/>
        <v>19.602379317337334</v>
      </c>
      <c r="AG28" s="508">
        <f t="shared" si="10"/>
        <v>19.300379535805291</v>
      </c>
      <c r="AH28" s="508">
        <f t="shared" si="10"/>
        <v>20.359890456636151</v>
      </c>
      <c r="AI28" s="508">
        <f t="shared" si="10"/>
        <v>19.625380697261914</v>
      </c>
      <c r="AJ28" s="508">
        <f t="shared" si="10"/>
        <v>19.890999258122918</v>
      </c>
      <c r="AK28" s="508">
        <f t="shared" si="10"/>
        <v>17.528389578780317</v>
      </c>
      <c r="AL28" s="508">
        <f t="shared" si="10"/>
        <v>19.316228225087276</v>
      </c>
      <c r="AM28" s="508">
        <f t="shared" si="10"/>
        <v>18.058697787559929</v>
      </c>
      <c r="AN28" s="508">
        <f t="shared" si="10"/>
        <v>18.301982021307069</v>
      </c>
      <c r="AO28" s="508">
        <f t="shared" si="10"/>
        <v>20.16987743790926</v>
      </c>
      <c r="AQ28" s="121"/>
      <c r="AR28" s="121"/>
      <c r="AS28" s="121"/>
      <c r="AT28" s="120"/>
    </row>
    <row r="29" spans="1:46" s="3" customFormat="1" ht="21" customHeight="1">
      <c r="A29" s="510" t="s">
        <v>34</v>
      </c>
      <c r="B29" s="508">
        <f t="shared" si="0"/>
        <v>15.391416764149602</v>
      </c>
      <c r="C29" s="508">
        <f t="shared" si="1"/>
        <v>19.140617950303294</v>
      </c>
      <c r="D29" s="509" t="s">
        <v>200</v>
      </c>
      <c r="E29" s="508">
        <f t="shared" si="2"/>
        <v>16.754281980018177</v>
      </c>
      <c r="F29" s="508">
        <f t="shared" si="9"/>
        <v>18.662819734760678</v>
      </c>
      <c r="G29" s="508">
        <f>SUM(G11*100/G6)</f>
        <v>19.549032444062856</v>
      </c>
      <c r="H29" s="508">
        <f t="shared" si="3"/>
        <v>15.043265068827605</v>
      </c>
      <c r="I29" s="508">
        <f t="shared" si="4"/>
        <v>15.20057276975896</v>
      </c>
      <c r="J29" s="508">
        <f t="shared" si="5"/>
        <v>18.341012019768371</v>
      </c>
      <c r="K29" s="508">
        <f t="shared" ref="K29:AI29" si="11">SUM(K11*100/K6)</f>
        <v>19.291431763066022</v>
      </c>
      <c r="L29" s="508">
        <f t="shared" si="11"/>
        <v>20.353506502838254</v>
      </c>
      <c r="M29" s="508">
        <f t="shared" si="11"/>
        <v>19.250995907601528</v>
      </c>
      <c r="N29" s="508">
        <f t="shared" si="11"/>
        <v>20.515464622808238</v>
      </c>
      <c r="O29" s="508">
        <f t="shared" si="11"/>
        <v>20.344979468238858</v>
      </c>
      <c r="P29" s="508">
        <f t="shared" si="11"/>
        <v>20.861305216301869</v>
      </c>
      <c r="Q29" s="508">
        <f t="shared" si="11"/>
        <v>21.527128040203564</v>
      </c>
      <c r="R29" s="508">
        <f t="shared" si="11"/>
        <v>18.759473797508189</v>
      </c>
      <c r="S29" s="508">
        <f t="shared" si="11"/>
        <v>17.408249141098977</v>
      </c>
      <c r="T29" s="508">
        <f t="shared" si="11"/>
        <v>19.067495599126122</v>
      </c>
      <c r="U29" s="508">
        <f t="shared" si="11"/>
        <v>17.418319340463761</v>
      </c>
      <c r="V29" s="508">
        <f t="shared" si="11"/>
        <v>17.994680819486248</v>
      </c>
      <c r="W29" s="508">
        <f t="shared" si="11"/>
        <v>19.59593643653017</v>
      </c>
      <c r="X29" s="508">
        <f t="shared" si="11"/>
        <v>19.916531336535186</v>
      </c>
      <c r="Y29" s="508">
        <f t="shared" si="11"/>
        <v>18.41643877503212</v>
      </c>
      <c r="Z29" s="508">
        <f t="shared" si="11"/>
        <v>18.830268234533637</v>
      </c>
      <c r="AA29" s="508">
        <f t="shared" si="11"/>
        <v>19.958316784562815</v>
      </c>
      <c r="AB29" s="508">
        <f t="shared" si="11"/>
        <v>18.334543537861833</v>
      </c>
      <c r="AC29" s="508">
        <f t="shared" si="11"/>
        <v>18.665979145463048</v>
      </c>
      <c r="AD29" s="508">
        <f t="shared" si="11"/>
        <v>19.576587673538693</v>
      </c>
      <c r="AE29" s="508">
        <f t="shared" si="11"/>
        <v>17.950147195442703</v>
      </c>
      <c r="AF29" s="508">
        <f t="shared" si="11"/>
        <v>18.110407847985446</v>
      </c>
      <c r="AG29" s="508">
        <f t="shared" si="11"/>
        <v>19.578056428173557</v>
      </c>
      <c r="AH29" s="508">
        <f t="shared" si="11"/>
        <v>19.329570348540841</v>
      </c>
      <c r="AI29" s="508">
        <f t="shared" si="11"/>
        <v>17.533018201618148</v>
      </c>
      <c r="AJ29" s="508">
        <f>SUM(AJ11*100/AJ6)-0.04</f>
        <v>18.019212438138247</v>
      </c>
      <c r="AK29" s="508">
        <f>SUM(AK11*100/AK6)</f>
        <v>19.369691064562218</v>
      </c>
      <c r="AL29" s="508">
        <f>SUM(AL11*100/AL6)</f>
        <v>19.390136576779803</v>
      </c>
      <c r="AM29" s="508">
        <f>SUM(AM11*100/AM6)</f>
        <v>18.138596196172774</v>
      </c>
      <c r="AN29" s="508">
        <f>SUM(AN11*100/AN6)</f>
        <v>19.798338929346038</v>
      </c>
      <c r="AO29" s="508">
        <f>SUM(AO11*100/AO6)</f>
        <v>18.113717554407778</v>
      </c>
      <c r="AQ29" s="121"/>
      <c r="AR29" s="121"/>
      <c r="AS29" s="121"/>
      <c r="AT29" s="120"/>
    </row>
    <row r="30" spans="1:46" s="3" customFormat="1" ht="21" customHeight="1">
      <c r="A30" s="3" t="s">
        <v>33</v>
      </c>
      <c r="B30" s="508">
        <f t="shared" si="0"/>
        <v>16.936270758399022</v>
      </c>
      <c r="C30" s="508">
        <f t="shared" si="1"/>
        <v>13.793894022692713</v>
      </c>
      <c r="D30" s="509" t="s">
        <v>200</v>
      </c>
      <c r="E30" s="508">
        <f t="shared" si="2"/>
        <v>12.799918698820941</v>
      </c>
      <c r="F30" s="508">
        <f t="shared" si="9"/>
        <v>13.966545711409561</v>
      </c>
      <c r="G30" s="508">
        <f>SUM(G12*100/G6)</f>
        <v>15.082617740623455</v>
      </c>
      <c r="H30" s="508">
        <f t="shared" si="3"/>
        <v>14.72293654244082</v>
      </c>
      <c r="I30" s="508">
        <f t="shared" si="4"/>
        <v>13.892109570403889</v>
      </c>
      <c r="J30" s="508">
        <f t="shared" si="5"/>
        <v>15.486986390085159</v>
      </c>
      <c r="K30" s="508">
        <f t="shared" ref="K30:AO30" si="12">SUM(K12*100/K6)</f>
        <v>15.9714354836618</v>
      </c>
      <c r="L30" s="508">
        <f t="shared" si="12"/>
        <v>15.659366691815764</v>
      </c>
      <c r="M30" s="508">
        <f t="shared" si="12"/>
        <v>16.345257032535248</v>
      </c>
      <c r="N30" s="508">
        <f t="shared" si="12"/>
        <v>15.086530282748445</v>
      </c>
      <c r="O30" s="508">
        <f t="shared" si="12"/>
        <v>15.745773210066298</v>
      </c>
      <c r="P30" s="508">
        <f t="shared" si="12"/>
        <v>16.378351403823931</v>
      </c>
      <c r="Q30" s="508">
        <f t="shared" si="12"/>
        <v>15.459177689095229</v>
      </c>
      <c r="R30" s="508">
        <f t="shared" si="12"/>
        <v>15.300061795632942</v>
      </c>
      <c r="S30" s="508">
        <f t="shared" si="12"/>
        <v>16.812890472458591</v>
      </c>
      <c r="T30" s="508">
        <f t="shared" si="12"/>
        <v>14.976455138847509</v>
      </c>
      <c r="U30" s="508">
        <f t="shared" si="12"/>
        <v>16.052550517189665</v>
      </c>
      <c r="V30" s="508">
        <f t="shared" si="12"/>
        <v>15.355720196857172</v>
      </c>
      <c r="W30" s="508">
        <f t="shared" si="12"/>
        <v>15.502084011738658</v>
      </c>
      <c r="X30" s="508">
        <f t="shared" si="12"/>
        <v>14.803471526375802</v>
      </c>
      <c r="Y30" s="508">
        <f t="shared" si="12"/>
        <v>15.818350845438921</v>
      </c>
      <c r="Z30" s="508">
        <f t="shared" si="12"/>
        <v>15.979374078364115</v>
      </c>
      <c r="AA30" s="508">
        <f t="shared" si="12"/>
        <v>15.830005123351707</v>
      </c>
      <c r="AB30" s="508">
        <f t="shared" si="12"/>
        <v>15.696278326062927</v>
      </c>
      <c r="AC30" s="508">
        <f t="shared" si="12"/>
        <v>16.083547825540229</v>
      </c>
      <c r="AD30" s="508">
        <f t="shared" si="12"/>
        <v>15.186997296010757</v>
      </c>
      <c r="AE30" s="508">
        <f t="shared" si="12"/>
        <v>16.871710776275183</v>
      </c>
      <c r="AF30" s="508">
        <f t="shared" si="12"/>
        <v>16.144248072829367</v>
      </c>
      <c r="AG30" s="508">
        <f t="shared" si="12"/>
        <v>14.786575964429165</v>
      </c>
      <c r="AH30" s="508">
        <f t="shared" si="12"/>
        <v>17.321079661585756</v>
      </c>
      <c r="AI30" s="508">
        <f t="shared" si="12"/>
        <v>18.616444362112443</v>
      </c>
      <c r="AJ30" s="508">
        <f t="shared" si="12"/>
        <v>16.005497411732989</v>
      </c>
      <c r="AK30" s="508">
        <f t="shared" si="12"/>
        <v>16.275796892535261</v>
      </c>
      <c r="AL30" s="508">
        <f t="shared" si="12"/>
        <v>17.288212325278707</v>
      </c>
      <c r="AM30" s="508">
        <f t="shared" si="12"/>
        <v>18.654596595908558</v>
      </c>
      <c r="AN30" s="508">
        <f t="shared" si="12"/>
        <v>16.628293544156534</v>
      </c>
      <c r="AO30" s="508">
        <f t="shared" si="12"/>
        <v>16.876700052843184</v>
      </c>
      <c r="AQ30" s="121"/>
      <c r="AR30" s="121"/>
      <c r="AS30" s="121"/>
      <c r="AT30" s="120"/>
    </row>
    <row r="31" spans="1:46" s="3" customFormat="1" ht="21" customHeight="1">
      <c r="A31" s="510" t="s">
        <v>32</v>
      </c>
      <c r="B31" s="508">
        <f t="shared" si="0"/>
        <v>12.91544129705146</v>
      </c>
      <c r="C31" s="508">
        <f t="shared" si="1"/>
        <v>11.558444596694684</v>
      </c>
      <c r="D31" s="509" t="s">
        <v>200</v>
      </c>
      <c r="E31" s="508">
        <f t="shared" si="2"/>
        <v>10.624147350668579</v>
      </c>
      <c r="F31" s="508">
        <f t="shared" si="9"/>
        <v>11.126506476321923</v>
      </c>
      <c r="G31" s="508">
        <f>SUM(G13*100/G6)</f>
        <v>12.322700015926291</v>
      </c>
      <c r="H31" s="508">
        <f t="shared" si="3"/>
        <v>12.978436949783962</v>
      </c>
      <c r="I31" s="508">
        <f t="shared" si="4"/>
        <v>11.954626913538952</v>
      </c>
      <c r="J31" s="508">
        <f t="shared" si="5"/>
        <v>12.554247165590809</v>
      </c>
      <c r="K31" s="508">
        <f t="shared" ref="K31:AO31" si="13">SUM(K13*100/K6)</f>
        <v>13.659305670644098</v>
      </c>
      <c r="L31" s="508">
        <f t="shared" si="13"/>
        <v>12.838254922037795</v>
      </c>
      <c r="M31" s="508">
        <f t="shared" si="13"/>
        <v>13.099436672059749</v>
      </c>
      <c r="N31" s="508">
        <f t="shared" si="13"/>
        <v>12.213255130359826</v>
      </c>
      <c r="O31" s="508">
        <f t="shared" si="13"/>
        <v>12.790530155307287</v>
      </c>
      <c r="P31" s="508">
        <f t="shared" si="13"/>
        <v>13.540633239204878</v>
      </c>
      <c r="Q31" s="508">
        <f t="shared" si="13"/>
        <v>13.410674457152782</v>
      </c>
      <c r="R31" s="508">
        <f t="shared" si="13"/>
        <v>13.075468724598789</v>
      </c>
      <c r="S31" s="508">
        <f t="shared" si="13"/>
        <v>13.305673224887496</v>
      </c>
      <c r="T31" s="508">
        <f t="shared" si="13"/>
        <v>12.204908455378783</v>
      </c>
      <c r="U31" s="508">
        <f t="shared" si="13"/>
        <v>13.396242331516602</v>
      </c>
      <c r="V31" s="508">
        <f t="shared" si="13"/>
        <v>12.908808111750284</v>
      </c>
      <c r="W31" s="508">
        <f t="shared" si="13"/>
        <v>12.990725591861805</v>
      </c>
      <c r="X31" s="508">
        <f t="shared" si="13"/>
        <v>11.710411123890005</v>
      </c>
      <c r="Y31" s="508">
        <f t="shared" si="13"/>
        <v>13.242061603485817</v>
      </c>
      <c r="Z31" s="508">
        <f t="shared" si="13"/>
        <v>13.632204895453912</v>
      </c>
      <c r="AA31" s="508">
        <f t="shared" si="13"/>
        <v>13.391259689951095</v>
      </c>
      <c r="AB31" s="508">
        <f t="shared" si="13"/>
        <v>13.158142624504869</v>
      </c>
      <c r="AC31" s="508">
        <f t="shared" si="13"/>
        <v>13.547100032615916</v>
      </c>
      <c r="AD31" s="508">
        <f t="shared" si="13"/>
        <v>12.574629612362775</v>
      </c>
      <c r="AE31" s="508">
        <f t="shared" si="13"/>
        <v>14.193807741426264</v>
      </c>
      <c r="AF31" s="508">
        <f t="shared" si="13"/>
        <v>13.530114214677354</v>
      </c>
      <c r="AG31" s="508">
        <f t="shared" si="13"/>
        <v>11.446230143385632</v>
      </c>
      <c r="AH31" s="508">
        <f t="shared" si="13"/>
        <v>14.378544920508659</v>
      </c>
      <c r="AI31" s="508">
        <f t="shared" si="13"/>
        <v>15.138053009970591</v>
      </c>
      <c r="AJ31" s="508">
        <f t="shared" si="13"/>
        <v>12.208835223679115</v>
      </c>
      <c r="AK31" s="508">
        <f t="shared" si="13"/>
        <v>14.323685375663091</v>
      </c>
      <c r="AL31" s="508">
        <f t="shared" si="13"/>
        <v>13.992046192963731</v>
      </c>
      <c r="AM31" s="508">
        <f t="shared" si="13"/>
        <v>13.78547350409851</v>
      </c>
      <c r="AN31" s="508">
        <f t="shared" si="13"/>
        <v>13.273365382929011</v>
      </c>
      <c r="AO31" s="508">
        <f t="shared" si="13"/>
        <v>14.236148145983552</v>
      </c>
      <c r="AQ31" s="121"/>
      <c r="AR31" s="121"/>
      <c r="AS31" s="121"/>
      <c r="AT31" s="120"/>
    </row>
    <row r="32" spans="1:46" s="3" customFormat="1" ht="21" customHeight="1">
      <c r="A32" s="510" t="s">
        <v>31</v>
      </c>
      <c r="B32" s="508">
        <f t="shared" si="0"/>
        <v>4.0208294613475601</v>
      </c>
      <c r="C32" s="508">
        <f t="shared" si="1"/>
        <v>2.235449425998028</v>
      </c>
      <c r="D32" s="509" t="s">
        <v>200</v>
      </c>
      <c r="E32" s="508">
        <f t="shared" si="2"/>
        <v>2.17577134815236</v>
      </c>
      <c r="F32" s="508">
        <f t="shared" si="9"/>
        <v>2.8400392350876369</v>
      </c>
      <c r="G32" s="508">
        <f>SUM(G14*100/G6)</f>
        <v>2.7599177246971638</v>
      </c>
      <c r="H32" s="508">
        <f t="shared" si="3"/>
        <v>1.7306027531041588</v>
      </c>
      <c r="I32" s="508">
        <f t="shared" si="4"/>
        <v>1.8943244805828923</v>
      </c>
      <c r="J32" s="508">
        <f t="shared" si="5"/>
        <v>2.9327392244943509</v>
      </c>
      <c r="K32" s="508">
        <f t="shared" ref="K32:AO32" si="14">SUM(K14*100/K$6)</f>
        <v>2.2311639248886839</v>
      </c>
      <c r="L32" s="508">
        <f t="shared" si="14"/>
        <v>2.8211117697779695</v>
      </c>
      <c r="M32" s="508">
        <f t="shared" si="14"/>
        <v>3.2343090735226805</v>
      </c>
      <c r="N32" s="508">
        <f t="shared" si="14"/>
        <v>2.8732751523886191</v>
      </c>
      <c r="O32" s="508">
        <f t="shared" si="14"/>
        <v>2.8810075474295154</v>
      </c>
      <c r="P32" s="508">
        <f t="shared" si="14"/>
        <v>2.5242525005405767</v>
      </c>
      <c r="Q32" s="508">
        <f t="shared" si="14"/>
        <v>2.0167702761312709</v>
      </c>
      <c r="R32" s="508">
        <f t="shared" si="14"/>
        <v>2.2245930710341546</v>
      </c>
      <c r="S32" s="508">
        <f t="shared" si="14"/>
        <v>3.5072172475710954</v>
      </c>
      <c r="T32" s="508">
        <f t="shared" si="14"/>
        <v>2.7715466834687263</v>
      </c>
      <c r="U32" s="508">
        <f t="shared" si="14"/>
        <v>2.6563081856730646</v>
      </c>
      <c r="V32" s="508">
        <f t="shared" si="14"/>
        <v>2.4469120851068884</v>
      </c>
      <c r="W32" s="508">
        <f t="shared" si="14"/>
        <v>2.5113584198768519</v>
      </c>
      <c r="X32" s="508">
        <f t="shared" si="14"/>
        <v>3.0930604024857966</v>
      </c>
      <c r="Y32" s="508">
        <f t="shared" si="14"/>
        <v>2.5762892419531034</v>
      </c>
      <c r="Z32" s="508">
        <f t="shared" si="14"/>
        <v>2.3471691829102039</v>
      </c>
      <c r="AA32" s="508">
        <f t="shared" si="14"/>
        <v>2.4387454334006113</v>
      </c>
      <c r="AB32" s="508">
        <f t="shared" si="14"/>
        <v>2.5381357015580566</v>
      </c>
      <c r="AC32" s="508">
        <f t="shared" si="14"/>
        <v>2.5364477929243114</v>
      </c>
      <c r="AD32" s="508">
        <f t="shared" si="14"/>
        <v>2.6123676836479808</v>
      </c>
      <c r="AE32" s="508">
        <f t="shared" si="14"/>
        <v>2.6779030348489195</v>
      </c>
      <c r="AF32" s="508">
        <f t="shared" si="14"/>
        <v>2.6141338581520124</v>
      </c>
      <c r="AG32" s="508">
        <f t="shared" si="14"/>
        <v>3.3403458210435324</v>
      </c>
      <c r="AH32" s="508">
        <f t="shared" si="14"/>
        <v>2.9009520958142421</v>
      </c>
      <c r="AI32" s="508">
        <f t="shared" si="14"/>
        <v>3.4783913521418515</v>
      </c>
      <c r="AJ32" s="508">
        <f t="shared" si="14"/>
        <v>3.7966621880538742</v>
      </c>
      <c r="AK32" s="508">
        <f t="shared" si="14"/>
        <v>1.9521115168721697</v>
      </c>
      <c r="AL32" s="508">
        <f t="shared" si="14"/>
        <v>3.2746034316891692</v>
      </c>
      <c r="AM32" s="508">
        <f t="shared" si="14"/>
        <v>4.8691230918100477</v>
      </c>
      <c r="AN32" s="508">
        <f t="shared" si="14"/>
        <v>3.3549281612275244</v>
      </c>
      <c r="AO32" s="508">
        <f t="shared" si="14"/>
        <v>2.6405519068596295</v>
      </c>
      <c r="AQ32" s="121"/>
      <c r="AR32" s="121"/>
      <c r="AS32" s="121"/>
      <c r="AT32" s="120"/>
    </row>
    <row r="33" spans="1:46" s="3" customFormat="1" ht="21" customHeight="1">
      <c r="A33" s="511" t="s">
        <v>30</v>
      </c>
      <c r="B33" s="509" t="s">
        <v>200</v>
      </c>
      <c r="C33" s="509" t="s">
        <v>200</v>
      </c>
      <c r="D33" s="509" t="s">
        <v>200</v>
      </c>
      <c r="E33" s="508">
        <f t="shared" si="2"/>
        <v>0</v>
      </c>
      <c r="F33" s="508">
        <f t="shared" si="9"/>
        <v>0</v>
      </c>
      <c r="G33" s="509">
        <f>SUM(G15*100/G6)</f>
        <v>0</v>
      </c>
      <c r="H33" s="509">
        <f t="shared" si="3"/>
        <v>0</v>
      </c>
      <c r="I33" s="508">
        <f t="shared" si="4"/>
        <v>4.3220815144573627E-2</v>
      </c>
      <c r="J33" s="512">
        <f>0*100/$I$6</f>
        <v>0</v>
      </c>
      <c r="K33" s="508">
        <f t="shared" ref="K33:AG33" si="15">SUM(K15*100/K$6)</f>
        <v>8.0965888129018809E-2</v>
      </c>
      <c r="L33" s="508">
        <f t="shared" si="15"/>
        <v>0</v>
      </c>
      <c r="M33" s="508">
        <f t="shared" si="15"/>
        <v>1.1511286952817319E-2</v>
      </c>
      <c r="N33" s="508">
        <f t="shared" si="15"/>
        <v>0</v>
      </c>
      <c r="O33" s="508">
        <f t="shared" si="15"/>
        <v>7.4235507329494618E-2</v>
      </c>
      <c r="P33" s="508">
        <f t="shared" si="15"/>
        <v>0.31346566407847842</v>
      </c>
      <c r="Q33" s="508">
        <f t="shared" si="15"/>
        <v>3.1732955811177091E-2</v>
      </c>
      <c r="R33" s="508">
        <f t="shared" si="15"/>
        <v>0</v>
      </c>
      <c r="S33" s="508">
        <f t="shared" si="15"/>
        <v>0</v>
      </c>
      <c r="T33" s="508">
        <f t="shared" si="15"/>
        <v>0</v>
      </c>
      <c r="U33" s="508">
        <f t="shared" si="15"/>
        <v>0</v>
      </c>
      <c r="V33" s="508">
        <f t="shared" si="15"/>
        <v>0</v>
      </c>
      <c r="W33" s="508">
        <f t="shared" si="15"/>
        <v>0</v>
      </c>
      <c r="X33" s="508">
        <f t="shared" si="15"/>
        <v>0</v>
      </c>
      <c r="Y33" s="508">
        <f t="shared" si="15"/>
        <v>0</v>
      </c>
      <c r="Z33" s="508">
        <f t="shared" si="15"/>
        <v>0</v>
      </c>
      <c r="AA33" s="508">
        <f t="shared" si="15"/>
        <v>0</v>
      </c>
      <c r="AB33" s="508">
        <f t="shared" si="15"/>
        <v>0</v>
      </c>
      <c r="AC33" s="508">
        <f t="shared" si="15"/>
        <v>0</v>
      </c>
      <c r="AD33" s="508">
        <f t="shared" si="15"/>
        <v>0</v>
      </c>
      <c r="AE33" s="508">
        <f t="shared" si="15"/>
        <v>0</v>
      </c>
      <c r="AF33" s="508">
        <f t="shared" si="15"/>
        <v>0</v>
      </c>
      <c r="AG33" s="508">
        <f t="shared" si="15"/>
        <v>0</v>
      </c>
      <c r="AH33" s="508">
        <v>0</v>
      </c>
      <c r="AI33" s="508">
        <v>0</v>
      </c>
      <c r="AJ33" s="508">
        <v>0</v>
      </c>
      <c r="AK33" s="508">
        <v>0</v>
      </c>
      <c r="AL33" s="508">
        <v>0</v>
      </c>
      <c r="AM33" s="508">
        <v>0</v>
      </c>
      <c r="AN33" s="508">
        <v>0</v>
      </c>
      <c r="AO33" s="508">
        <v>0</v>
      </c>
      <c r="AQ33" s="121"/>
      <c r="AR33" s="121"/>
      <c r="AS33" s="121"/>
      <c r="AT33" s="120"/>
    </row>
    <row r="34" spans="1:46" s="3" customFormat="1" ht="21" customHeight="1">
      <c r="A34" s="3" t="s">
        <v>29</v>
      </c>
      <c r="B34" s="508">
        <f>B16*100/$B$6+0.1</f>
        <v>12.839152062447386</v>
      </c>
      <c r="C34" s="508">
        <f>C16*100/$C$6+0.03</f>
        <v>12.479910599401768</v>
      </c>
      <c r="D34" s="509" t="s">
        <v>200</v>
      </c>
      <c r="E34" s="508">
        <f t="shared" si="2"/>
        <v>12.956796527719264</v>
      </c>
      <c r="F34" s="508">
        <f t="shared" si="9"/>
        <v>12.340904342540947</v>
      </c>
      <c r="G34" s="508">
        <f>SUM(G16*100/G6)</f>
        <v>11.889710218226261</v>
      </c>
      <c r="H34" s="508">
        <f t="shared" si="3"/>
        <v>13.917557318088457</v>
      </c>
      <c r="I34" s="508">
        <v>13.5</v>
      </c>
      <c r="J34" s="508">
        <f t="shared" ref="J34:J39" si="16">J16*100/$J$6</f>
        <v>13.465426191074833</v>
      </c>
      <c r="K34" s="508">
        <f t="shared" ref="K34:AO34" si="17">K16*100/K$6</f>
        <v>10.724641479008373</v>
      </c>
      <c r="L34" s="508">
        <f t="shared" si="17"/>
        <v>11.136307214198462</v>
      </c>
      <c r="M34" s="508">
        <f t="shared" si="17"/>
        <v>12.30234803061821</v>
      </c>
      <c r="N34" s="508">
        <f t="shared" si="17"/>
        <v>11.929845365173984</v>
      </c>
      <c r="O34" s="508">
        <f t="shared" si="17"/>
        <v>12.272487440067904</v>
      </c>
      <c r="P34" s="508">
        <f t="shared" si="17"/>
        <v>11.967566311898336</v>
      </c>
      <c r="Q34" s="508">
        <f t="shared" si="17"/>
        <v>10.967009546255102</v>
      </c>
      <c r="R34" s="508">
        <f t="shared" si="17"/>
        <v>11.554838777033103</v>
      </c>
      <c r="S34" s="508">
        <f t="shared" si="17"/>
        <v>13.449765482061652</v>
      </c>
      <c r="T34" s="508">
        <f t="shared" si="17"/>
        <v>10.80064425521747</v>
      </c>
      <c r="U34" s="508">
        <f t="shared" si="17"/>
        <v>10.962403361282027</v>
      </c>
      <c r="V34" s="508">
        <f t="shared" si="17"/>
        <v>11.379395299411684</v>
      </c>
      <c r="W34" s="508">
        <f t="shared" si="17"/>
        <v>10.853348822798965</v>
      </c>
      <c r="X34" s="508">
        <f t="shared" si="17"/>
        <v>9.3632510822297128</v>
      </c>
      <c r="Y34" s="508">
        <f t="shared" si="17"/>
        <v>10.264962555082374</v>
      </c>
      <c r="Z34" s="508">
        <f t="shared" si="17"/>
        <v>10.853046220609269</v>
      </c>
      <c r="AA34" s="508">
        <f t="shared" si="17"/>
        <v>10.955550371504518</v>
      </c>
      <c r="AB34" s="508">
        <f t="shared" si="17"/>
        <v>11.714975691016296</v>
      </c>
      <c r="AC34" s="508">
        <f t="shared" si="17"/>
        <v>11.193535172137365</v>
      </c>
      <c r="AD34" s="508">
        <f t="shared" si="17"/>
        <v>11.525815490766686</v>
      </c>
      <c r="AE34" s="508">
        <f t="shared" si="17"/>
        <v>12.03551319856555</v>
      </c>
      <c r="AF34" s="508">
        <f t="shared" si="17"/>
        <v>12.237153910131006</v>
      </c>
      <c r="AG34" s="508">
        <f t="shared" si="17"/>
        <v>12.155082030443138</v>
      </c>
      <c r="AH34" s="508">
        <f t="shared" si="17"/>
        <v>10.080758389176379</v>
      </c>
      <c r="AI34" s="508">
        <f t="shared" si="17"/>
        <v>10.823215213520392</v>
      </c>
      <c r="AJ34" s="508">
        <f t="shared" si="17"/>
        <v>10.964249729793618</v>
      </c>
      <c r="AK34" s="508">
        <f t="shared" si="17"/>
        <v>11.283438879481155</v>
      </c>
      <c r="AL34" s="508">
        <f t="shared" si="17"/>
        <v>11.961591073627353</v>
      </c>
      <c r="AM34" s="508">
        <f t="shared" si="17"/>
        <v>11.654296794070261</v>
      </c>
      <c r="AN34" s="508">
        <f t="shared" si="17"/>
        <v>11.460637263403635</v>
      </c>
      <c r="AO34" s="508">
        <f t="shared" si="17"/>
        <v>12.081948330569416</v>
      </c>
      <c r="AQ34" s="121"/>
      <c r="AR34" s="121"/>
      <c r="AS34" s="121"/>
      <c r="AT34" s="120"/>
    </row>
    <row r="35" spans="1:46" s="3" customFormat="1" ht="21" customHeight="1">
      <c r="A35" s="511" t="s">
        <v>28</v>
      </c>
      <c r="B35" s="508">
        <f>B17*100/$B$6</f>
        <v>5.4808869671692051</v>
      </c>
      <c r="C35" s="508">
        <f>C17*100/$C$6</f>
        <v>6.4633791755092496</v>
      </c>
      <c r="D35" s="509" t="s">
        <v>200</v>
      </c>
      <c r="E35" s="508">
        <f t="shared" si="2"/>
        <v>6.3855515455264094</v>
      </c>
      <c r="F35" s="508">
        <f t="shared" si="9"/>
        <v>5.8031222555562687</v>
      </c>
      <c r="G35" s="508">
        <f>SUM(G17*100/G6)</f>
        <v>5.2593553416911014</v>
      </c>
      <c r="H35" s="508">
        <f t="shared" si="3"/>
        <v>5.9258546237590055</v>
      </c>
      <c r="I35" s="508">
        <f>I17*100/$I$6</f>
        <v>6.6891414905418447</v>
      </c>
      <c r="J35" s="508">
        <f t="shared" si="16"/>
        <v>8.1004620298748549</v>
      </c>
      <c r="K35" s="508">
        <f t="shared" ref="K35:AO35" si="18">SUM(K17*100/K6)</f>
        <v>6.8541991529383992</v>
      </c>
      <c r="L35" s="508">
        <f t="shared" si="18"/>
        <v>5.8304784615937342</v>
      </c>
      <c r="M35" s="508">
        <f t="shared" si="18"/>
        <v>6.8574639819082455</v>
      </c>
      <c r="N35" s="508">
        <f t="shared" si="18"/>
        <v>6.5301915319132435</v>
      </c>
      <c r="O35" s="508">
        <f t="shared" si="18"/>
        <v>5.8401504897800001</v>
      </c>
      <c r="P35" s="508">
        <f t="shared" si="18"/>
        <v>6.2096317696624181</v>
      </c>
      <c r="Q35" s="508">
        <f t="shared" si="18"/>
        <v>6.7280685722806721</v>
      </c>
      <c r="R35" s="508">
        <f t="shared" si="18"/>
        <v>6.50022446281797</v>
      </c>
      <c r="S35" s="508">
        <f t="shared" si="18"/>
        <v>7.8220019428759704</v>
      </c>
      <c r="T35" s="508">
        <f t="shared" si="18"/>
        <v>5.8833648206708959</v>
      </c>
      <c r="U35" s="508">
        <f t="shared" si="18"/>
        <v>5.8896892338326134</v>
      </c>
      <c r="V35" s="508">
        <f t="shared" si="18"/>
        <v>6.7017617806590009</v>
      </c>
      <c r="W35" s="508">
        <f t="shared" si="18"/>
        <v>6.4217150317160154</v>
      </c>
      <c r="X35" s="508">
        <f t="shared" si="18"/>
        <v>5.4825239028387243</v>
      </c>
      <c r="Y35" s="508">
        <f t="shared" si="18"/>
        <v>5.767479021229061</v>
      </c>
      <c r="Z35" s="508">
        <f t="shared" si="18"/>
        <v>5.9982391304240723</v>
      </c>
      <c r="AA35" s="508">
        <f t="shared" si="18"/>
        <v>5.8300513860856462</v>
      </c>
      <c r="AB35" s="508">
        <f t="shared" si="18"/>
        <v>6.9722546189035777</v>
      </c>
      <c r="AC35" s="508">
        <f t="shared" si="18"/>
        <v>6.947935373334329</v>
      </c>
      <c r="AD35" s="508">
        <f t="shared" si="18"/>
        <v>7.0436711438708759</v>
      </c>
      <c r="AE35" s="508">
        <f t="shared" si="18"/>
        <v>6.5417527655829844</v>
      </c>
      <c r="AF35" s="508">
        <f t="shared" si="18"/>
        <v>6.8325044058710986</v>
      </c>
      <c r="AG35" s="508">
        <f t="shared" si="18"/>
        <v>6.0227936850410817</v>
      </c>
      <c r="AH35" s="508">
        <f t="shared" si="18"/>
        <v>5.5805866773118238</v>
      </c>
      <c r="AI35" s="508">
        <f t="shared" si="18"/>
        <v>6.0979502101013869</v>
      </c>
      <c r="AJ35" s="508">
        <f t="shared" si="18"/>
        <v>6.5979197161038119</v>
      </c>
      <c r="AK35" s="508">
        <f t="shared" si="18"/>
        <v>6.5924158100042423</v>
      </c>
      <c r="AL35" s="508">
        <f t="shared" si="18"/>
        <v>5.8843244044889449</v>
      </c>
      <c r="AM35" s="508">
        <f t="shared" si="18"/>
        <v>6.4282876440206591</v>
      </c>
      <c r="AN35" s="508">
        <f t="shared" si="18"/>
        <v>5.7115380493137655</v>
      </c>
      <c r="AO35" s="508">
        <f t="shared" si="18"/>
        <v>6.6052516869638058</v>
      </c>
      <c r="AQ35" s="121"/>
      <c r="AR35" s="121"/>
      <c r="AS35" s="121"/>
      <c r="AT35" s="120"/>
    </row>
    <row r="36" spans="1:46" s="3" customFormat="1" ht="21" customHeight="1">
      <c r="A36" s="511" t="s">
        <v>27</v>
      </c>
      <c r="B36" s="508">
        <f>B18*100/$B$6</f>
        <v>4.8746023242847301</v>
      </c>
      <c r="C36" s="508">
        <f>C18*100/$C$6</f>
        <v>3.9352305198603013</v>
      </c>
      <c r="D36" s="509" t="s">
        <v>200</v>
      </c>
      <c r="E36" s="508">
        <f t="shared" si="2"/>
        <v>4.6717947299598057</v>
      </c>
      <c r="F36" s="508">
        <f t="shared" si="9"/>
        <v>4.3722670880202745</v>
      </c>
      <c r="G36" s="508">
        <f>SUM(G18*100/G6)</f>
        <v>4.7109680702705798</v>
      </c>
      <c r="H36" s="508">
        <f t="shared" si="3"/>
        <v>5.3954798298210873</v>
      </c>
      <c r="I36" s="508">
        <f>I18*100/$I$6</f>
        <v>4.7837925701539596</v>
      </c>
      <c r="J36" s="508">
        <f t="shared" si="16"/>
        <v>3.1489834580845368</v>
      </c>
      <c r="K36" s="508">
        <f t="shared" ref="K36:AO36" si="19">SUM(K18*100/K6)</f>
        <v>2.0863929494710001</v>
      </c>
      <c r="L36" s="508">
        <f t="shared" si="19"/>
        <v>3.3827737658978223</v>
      </c>
      <c r="M36" s="508">
        <f t="shared" si="19"/>
        <v>4.037515918659615</v>
      </c>
      <c r="N36" s="508">
        <f t="shared" si="19"/>
        <v>3.9945087647685265</v>
      </c>
      <c r="O36" s="508">
        <f t="shared" si="19"/>
        <v>4.7550641187401066</v>
      </c>
      <c r="P36" s="508">
        <f t="shared" si="19"/>
        <v>3.7699433806087423</v>
      </c>
      <c r="Q36" s="508">
        <f t="shared" si="19"/>
        <v>3.069549728451368</v>
      </c>
      <c r="R36" s="508">
        <f t="shared" si="19"/>
        <v>3.7324960016783755</v>
      </c>
      <c r="S36" s="508">
        <f t="shared" si="19"/>
        <v>3.827622962176723</v>
      </c>
      <c r="T36" s="508">
        <f t="shared" si="19"/>
        <v>3.3802578111483519</v>
      </c>
      <c r="U36" s="508">
        <f t="shared" si="19"/>
        <v>3.6582615911797634</v>
      </c>
      <c r="V36" s="508">
        <f t="shared" si="19"/>
        <v>3.5030306268440516</v>
      </c>
      <c r="W36" s="508">
        <f t="shared" si="19"/>
        <v>3.5424389781103409</v>
      </c>
      <c r="X36" s="508">
        <f t="shared" si="19"/>
        <v>2.7624188636217797</v>
      </c>
      <c r="Y36" s="508">
        <f t="shared" si="19"/>
        <v>2.9642762909680935</v>
      </c>
      <c r="Z36" s="508">
        <f t="shared" si="19"/>
        <v>3.1211339330012282</v>
      </c>
      <c r="AA36" s="508">
        <f t="shared" si="19"/>
        <v>3.3726522277721092</v>
      </c>
      <c r="AB36" s="508">
        <f t="shared" si="19"/>
        <v>3.0322379212278792</v>
      </c>
      <c r="AC36" s="508">
        <f t="shared" si="19"/>
        <v>2.5832393497251225</v>
      </c>
      <c r="AD36" s="508">
        <f t="shared" si="19"/>
        <v>2.71964391749643</v>
      </c>
      <c r="AE36" s="508">
        <f t="shared" si="19"/>
        <v>3.6308862856988782</v>
      </c>
      <c r="AF36" s="508">
        <f t="shared" si="19"/>
        <v>3.8841219165024974</v>
      </c>
      <c r="AG36" s="508">
        <f t="shared" si="19"/>
        <v>4.7648532419132055</v>
      </c>
      <c r="AH36" s="508">
        <f t="shared" si="19"/>
        <v>3.1925687410046955</v>
      </c>
      <c r="AI36" s="508">
        <f t="shared" si="19"/>
        <v>3.5896373117775551</v>
      </c>
      <c r="AJ36" s="508">
        <f t="shared" si="19"/>
        <v>3.3592037934875987</v>
      </c>
      <c r="AK36" s="508">
        <f t="shared" si="19"/>
        <v>3.3597894316519334</v>
      </c>
      <c r="AL36" s="508">
        <f t="shared" si="19"/>
        <v>3.8623089847187777</v>
      </c>
      <c r="AM36" s="508">
        <f t="shared" si="19"/>
        <v>3.6684532906298521</v>
      </c>
      <c r="AN36" s="508">
        <f t="shared" si="19"/>
        <v>4.1777661288908199</v>
      </c>
      <c r="AO36" s="508">
        <f t="shared" si="19"/>
        <v>3.6979025883418686</v>
      </c>
      <c r="AQ36" s="121"/>
      <c r="AR36" s="121"/>
      <c r="AS36" s="121"/>
      <c r="AT36" s="120"/>
    </row>
    <row r="37" spans="1:46" s="3" customFormat="1" ht="21" customHeight="1">
      <c r="A37" s="511" t="s">
        <v>26</v>
      </c>
      <c r="B37" s="508">
        <f>B19*100/$B$6</f>
        <v>2.3836627709934515</v>
      </c>
      <c r="C37" s="508">
        <f>C19*100/$C$6</f>
        <v>2.0513009040322174</v>
      </c>
      <c r="D37" s="509" t="s">
        <v>200</v>
      </c>
      <c r="E37" s="508">
        <f t="shared" si="2"/>
        <v>1.8994502522330488</v>
      </c>
      <c r="F37" s="508">
        <f t="shared" si="9"/>
        <v>2.1655149989644036</v>
      </c>
      <c r="G37" s="508">
        <f>SUM(G19*100/G$6)</f>
        <v>1.9193868062645811</v>
      </c>
      <c r="H37" s="508">
        <f t="shared" si="3"/>
        <v>2.5960953705675136</v>
      </c>
      <c r="I37" s="508">
        <f>I19*100/$I$6</f>
        <v>2.0780442643785944</v>
      </c>
      <c r="J37" s="508">
        <f t="shared" si="16"/>
        <v>2.215980703115441</v>
      </c>
      <c r="K37" s="508">
        <f t="shared" ref="K37:AO37" si="20">SUM(K19*100/K6)</f>
        <v>1.7840493765989729</v>
      </c>
      <c r="L37" s="508">
        <f t="shared" si="20"/>
        <v>1.9230549867069053</v>
      </c>
      <c r="M37" s="508">
        <f t="shared" si="20"/>
        <v>1.4073681300503504</v>
      </c>
      <c r="N37" s="508">
        <f t="shared" si="20"/>
        <v>1.4051450684922135</v>
      </c>
      <c r="O37" s="508">
        <f t="shared" si="20"/>
        <v>1.6772728315477965</v>
      </c>
      <c r="P37" s="508">
        <f t="shared" si="20"/>
        <v>1.987991161627175</v>
      </c>
      <c r="Q37" s="508">
        <f t="shared" si="20"/>
        <v>1.169391245523062</v>
      </c>
      <c r="R37" s="508">
        <f t="shared" si="20"/>
        <v>1.3221183125367579</v>
      </c>
      <c r="S37" s="508">
        <f t="shared" si="20"/>
        <v>1.8001405770089582</v>
      </c>
      <c r="T37" s="508">
        <f t="shared" si="20"/>
        <v>1.5370216233982232</v>
      </c>
      <c r="U37" s="508">
        <f t="shared" si="20"/>
        <v>1.414452536269651</v>
      </c>
      <c r="V37" s="508">
        <f t="shared" si="20"/>
        <v>1.174602891908632</v>
      </c>
      <c r="W37" s="508">
        <f t="shared" si="20"/>
        <v>0.88919481297260861</v>
      </c>
      <c r="X37" s="508">
        <f t="shared" si="20"/>
        <v>1.11830831576921</v>
      </c>
      <c r="Y37" s="508">
        <f t="shared" si="20"/>
        <v>1.533207242885219</v>
      </c>
      <c r="Z37" s="508">
        <f t="shared" si="20"/>
        <v>1.7336731571839685</v>
      </c>
      <c r="AA37" s="508">
        <f t="shared" si="20"/>
        <v>1.7528467576467626</v>
      </c>
      <c r="AB37" s="508">
        <f t="shared" si="20"/>
        <v>1.710483150884839</v>
      </c>
      <c r="AC37" s="508">
        <f t="shared" si="20"/>
        <v>1.6623604490779127</v>
      </c>
      <c r="AD37" s="508">
        <f t="shared" si="20"/>
        <v>1.7625495036143159</v>
      </c>
      <c r="AE37" s="508">
        <f t="shared" si="20"/>
        <v>1.8628741472836865</v>
      </c>
      <c r="AF37" s="508">
        <f t="shared" si="20"/>
        <v>1.5205275877574091</v>
      </c>
      <c r="AG37" s="508">
        <f t="shared" si="20"/>
        <v>1.3674351034888512</v>
      </c>
      <c r="AH37" s="508">
        <f t="shared" si="20"/>
        <v>1.3076029708598607</v>
      </c>
      <c r="AI37" s="508">
        <f t="shared" si="20"/>
        <v>1.1356276916414498</v>
      </c>
      <c r="AJ37" s="508">
        <f t="shared" si="20"/>
        <v>1.0071262202022067</v>
      </c>
      <c r="AK37" s="508">
        <f t="shared" si="20"/>
        <v>1.3312336378249796</v>
      </c>
      <c r="AL37" s="508">
        <f t="shared" si="20"/>
        <v>2.2149576844196317</v>
      </c>
      <c r="AM37" s="508">
        <f t="shared" si="20"/>
        <v>1.5575558594197494</v>
      </c>
      <c r="AN37" s="508">
        <f t="shared" si="20"/>
        <v>1.5713330851990499</v>
      </c>
      <c r="AO37" s="508">
        <f t="shared" si="20"/>
        <v>1.7787940552637411</v>
      </c>
      <c r="AQ37" s="121"/>
      <c r="AR37" s="121"/>
      <c r="AS37" s="121"/>
      <c r="AT37" s="120"/>
    </row>
    <row r="38" spans="1:46" s="3" customFormat="1" ht="21" customHeight="1">
      <c r="A38" s="510" t="s">
        <v>25</v>
      </c>
      <c r="B38" s="508">
        <f>B20*100/$B$6</f>
        <v>0</v>
      </c>
      <c r="C38" s="509" t="s">
        <v>200</v>
      </c>
      <c r="D38" s="509" t="s">
        <v>200</v>
      </c>
      <c r="E38" s="508">
        <f t="shared" si="2"/>
        <v>0</v>
      </c>
      <c r="F38" s="508">
        <f t="shared" si="9"/>
        <v>0</v>
      </c>
      <c r="G38" s="508">
        <f>SUM(G20*100/G$6)</f>
        <v>0</v>
      </c>
      <c r="H38" s="509">
        <f t="shared" si="3"/>
        <v>0</v>
      </c>
      <c r="I38" s="509">
        <f>I20*100/$I$6</f>
        <v>0</v>
      </c>
      <c r="J38" s="509">
        <f t="shared" si="16"/>
        <v>0</v>
      </c>
      <c r="K38" s="509">
        <f t="shared" ref="K38:AI38" si="21">SUM(K20*100/K6)</f>
        <v>0</v>
      </c>
      <c r="L38" s="509">
        <f t="shared" si="21"/>
        <v>0</v>
      </c>
      <c r="M38" s="509">
        <f t="shared" si="21"/>
        <v>0</v>
      </c>
      <c r="N38" s="509">
        <f t="shared" si="21"/>
        <v>0</v>
      </c>
      <c r="O38" s="509">
        <f t="shared" si="21"/>
        <v>0</v>
      </c>
      <c r="P38" s="509">
        <f t="shared" si="21"/>
        <v>0</v>
      </c>
      <c r="Q38" s="509">
        <f t="shared" si="21"/>
        <v>0</v>
      </c>
      <c r="R38" s="509">
        <f t="shared" si="21"/>
        <v>0</v>
      </c>
      <c r="S38" s="509">
        <f t="shared" si="21"/>
        <v>0</v>
      </c>
      <c r="T38" s="509">
        <f t="shared" si="21"/>
        <v>0</v>
      </c>
      <c r="U38" s="509">
        <f t="shared" si="21"/>
        <v>0</v>
      </c>
      <c r="V38" s="509">
        <f t="shared" si="21"/>
        <v>4.4128618101440413E-2</v>
      </c>
      <c r="W38" s="509">
        <f t="shared" si="21"/>
        <v>0</v>
      </c>
      <c r="X38" s="509">
        <f t="shared" si="21"/>
        <v>0</v>
      </c>
      <c r="Y38" s="509">
        <f t="shared" si="21"/>
        <v>0</v>
      </c>
      <c r="Z38" s="509">
        <f t="shared" si="21"/>
        <v>0</v>
      </c>
      <c r="AA38" s="509">
        <f t="shared" si="21"/>
        <v>0</v>
      </c>
      <c r="AB38" s="509">
        <f t="shared" si="21"/>
        <v>0</v>
      </c>
      <c r="AC38" s="509">
        <f t="shared" si="21"/>
        <v>0</v>
      </c>
      <c r="AD38" s="509">
        <f t="shared" si="21"/>
        <v>0</v>
      </c>
      <c r="AE38" s="509">
        <f t="shared" si="21"/>
        <v>0</v>
      </c>
      <c r="AF38" s="509">
        <f t="shared" si="21"/>
        <v>0</v>
      </c>
      <c r="AG38" s="509">
        <f t="shared" si="21"/>
        <v>0</v>
      </c>
      <c r="AH38" s="509">
        <f t="shared" si="21"/>
        <v>0</v>
      </c>
      <c r="AI38" s="509">
        <f t="shared" si="21"/>
        <v>0</v>
      </c>
      <c r="AJ38" s="509"/>
      <c r="AK38" s="509"/>
      <c r="AL38" s="509"/>
      <c r="AM38" s="509"/>
      <c r="AN38" s="509"/>
      <c r="AO38" s="509"/>
      <c r="AQ38" s="356"/>
      <c r="AR38" s="121"/>
      <c r="AS38" s="121"/>
      <c r="AT38" s="120"/>
    </row>
    <row r="39" spans="1:46" s="3" customFormat="1" ht="21" customHeight="1">
      <c r="A39" s="510" t="s">
        <v>24</v>
      </c>
      <c r="B39" s="508">
        <f>B21*100/$B$6</f>
        <v>2.343690211984388E-2</v>
      </c>
      <c r="C39" s="509" t="s">
        <v>200</v>
      </c>
      <c r="D39" s="509" t="s">
        <v>200</v>
      </c>
      <c r="E39" s="508">
        <f t="shared" si="2"/>
        <v>0</v>
      </c>
      <c r="F39" s="508">
        <f t="shared" si="9"/>
        <v>3.676503175075499E-2</v>
      </c>
      <c r="G39" s="508">
        <f>SUM(G21*100/G$6)</f>
        <v>3.3469120368010086E-2</v>
      </c>
      <c r="H39" s="508">
        <f t="shared" si="3"/>
        <v>0</v>
      </c>
      <c r="I39" s="508">
        <f>I21*100/$I$6</f>
        <v>0</v>
      </c>
      <c r="J39" s="508">
        <f t="shared" si="16"/>
        <v>0</v>
      </c>
      <c r="K39" s="508">
        <f t="shared" ref="K39:AO39" si="22">SUM(K21*100/K6)</f>
        <v>0.14274655990226282</v>
      </c>
      <c r="L39" s="508">
        <f t="shared" si="22"/>
        <v>5.7337249407199829E-2</v>
      </c>
      <c r="M39" s="508">
        <f t="shared" si="22"/>
        <v>0</v>
      </c>
      <c r="N39" s="508">
        <f t="shared" si="22"/>
        <v>0</v>
      </c>
      <c r="O39" s="508">
        <f t="shared" si="22"/>
        <v>0</v>
      </c>
      <c r="P39" s="508">
        <f t="shared" si="22"/>
        <v>5.9038787932765562E-2</v>
      </c>
      <c r="Q39" s="508">
        <f t="shared" si="22"/>
        <v>0.11142904683838833</v>
      </c>
      <c r="R39" s="508">
        <f t="shared" si="22"/>
        <v>5.177758145912266E-2</v>
      </c>
      <c r="S39" s="508">
        <f t="shared" si="22"/>
        <v>2.390612105978121E-2</v>
      </c>
      <c r="T39" s="508">
        <f t="shared" si="22"/>
        <v>1.1897603277393117E-2</v>
      </c>
      <c r="U39" s="508">
        <f t="shared" si="22"/>
        <v>2.3166612846318439E-2</v>
      </c>
      <c r="V39" s="508">
        <f t="shared" si="22"/>
        <v>0.16142565119394628</v>
      </c>
      <c r="W39" s="508">
        <f t="shared" si="22"/>
        <v>0.14191489918917491</v>
      </c>
      <c r="X39" s="508">
        <f t="shared" si="22"/>
        <v>2.2051818688885488E-2</v>
      </c>
      <c r="Y39" s="508">
        <f t="shared" si="22"/>
        <v>0</v>
      </c>
      <c r="Z39" s="508">
        <f t="shared" si="22"/>
        <v>5.8827036196364056E-2</v>
      </c>
      <c r="AA39" s="508">
        <f t="shared" si="22"/>
        <v>0</v>
      </c>
      <c r="AB39" s="508">
        <f t="shared" si="22"/>
        <v>0.13216141479858551</v>
      </c>
      <c r="AC39" s="508">
        <f t="shared" si="22"/>
        <v>3.5754213543856612E-2</v>
      </c>
      <c r="AD39" s="508">
        <f t="shared" si="22"/>
        <v>2.8168599372831532E-2</v>
      </c>
      <c r="AE39" s="508">
        <f t="shared" si="22"/>
        <v>5.4024771975752582E-2</v>
      </c>
      <c r="AF39" s="508">
        <f t="shared" si="22"/>
        <v>1.0873856408277063E-2</v>
      </c>
      <c r="AG39" s="508">
        <f t="shared" si="22"/>
        <v>1.346045221245782E-2</v>
      </c>
      <c r="AH39" s="508">
        <f t="shared" si="22"/>
        <v>0</v>
      </c>
      <c r="AI39" s="508">
        <f t="shared" si="22"/>
        <v>0</v>
      </c>
      <c r="AJ39" s="508">
        <f t="shared" si="22"/>
        <v>7.2820192731753566E-2</v>
      </c>
      <c r="AK39" s="508">
        <f t="shared" si="22"/>
        <v>4.0711703052547871E-2</v>
      </c>
      <c r="AL39" s="508">
        <f t="shared" si="22"/>
        <v>0.11303343291853592</v>
      </c>
      <c r="AM39" s="508">
        <f t="shared" si="22"/>
        <v>0.17598124166709322</v>
      </c>
      <c r="AN39" s="508">
        <f t="shared" si="22"/>
        <v>8.9883721156825414E-2</v>
      </c>
      <c r="AO39" s="508">
        <f t="shared" si="22"/>
        <v>6.6480132668044978E-2</v>
      </c>
      <c r="AQ39" s="121"/>
      <c r="AR39" s="121"/>
      <c r="AS39" s="121"/>
      <c r="AT39" s="120"/>
    </row>
    <row r="40" spans="1:46" ht="8.25" customHeight="1">
      <c r="A40" s="507"/>
      <c r="B40" s="507"/>
      <c r="C40" s="506"/>
      <c r="D40" s="506"/>
      <c r="E40" s="506"/>
      <c r="F40" s="506"/>
      <c r="G40" s="506"/>
      <c r="H40" s="506"/>
      <c r="I40" s="506"/>
      <c r="J40" s="506"/>
      <c r="K40" s="506"/>
      <c r="L40" s="505"/>
      <c r="M40" s="505"/>
      <c r="N40" s="506"/>
      <c r="O40" s="505"/>
      <c r="P40" s="505"/>
      <c r="Q40" s="506"/>
      <c r="R40" s="506"/>
      <c r="S40" s="505"/>
      <c r="T40" s="505"/>
      <c r="U40" s="504"/>
      <c r="V40" s="506"/>
      <c r="W40" s="505"/>
      <c r="X40" s="505"/>
      <c r="Y40" s="504"/>
      <c r="Z40" s="504"/>
      <c r="AA40" s="504"/>
      <c r="AB40" s="504"/>
      <c r="AC40" s="504"/>
      <c r="AD40" s="504"/>
      <c r="AE40" s="504"/>
      <c r="AF40" s="504"/>
      <c r="AG40" s="504"/>
      <c r="AH40" s="504"/>
      <c r="AI40" s="504"/>
      <c r="AJ40" s="504"/>
      <c r="AK40" s="504"/>
      <c r="AL40" s="504"/>
      <c r="AM40" s="504"/>
      <c r="AN40" s="504"/>
      <c r="AO40" s="504"/>
    </row>
    <row r="41" spans="1:46" ht="26.25" customHeight="1">
      <c r="A41" s="503" t="s">
        <v>23</v>
      </c>
      <c r="U41" s="17"/>
      <c r="Y41" s="17"/>
      <c r="AG41" s="3"/>
      <c r="AQ41" s="502"/>
      <c r="AR41" s="502"/>
      <c r="AS41" s="502"/>
      <c r="AT41" s="502"/>
    </row>
    <row r="42" spans="1:46" ht="26.25" customHeight="1">
      <c r="U42" s="501"/>
      <c r="Y42" s="501"/>
    </row>
    <row r="43" spans="1:46" ht="26.25" customHeight="1">
      <c r="U43" s="501"/>
      <c r="Y43" s="501"/>
    </row>
    <row r="44" spans="1:46" ht="26.25" customHeight="1">
      <c r="U44" s="501"/>
      <c r="Y44" s="501"/>
    </row>
    <row r="45" spans="1:46" ht="26.25" customHeight="1">
      <c r="U45" s="501"/>
      <c r="Y45" s="501"/>
    </row>
    <row r="46" spans="1:46" ht="26.25" customHeight="1">
      <c r="U46" s="501"/>
      <c r="Y46" s="501"/>
    </row>
    <row r="47" spans="1:46" ht="26.25" customHeight="1">
      <c r="U47" s="501"/>
      <c r="Y47" s="501"/>
    </row>
    <row r="48" spans="1:46" ht="26.25" customHeight="1">
      <c r="U48" s="501"/>
      <c r="Y48" s="501"/>
    </row>
    <row r="49" spans="21:25" s="209" customFormat="1" ht="26.25" customHeight="1">
      <c r="U49" s="501"/>
      <c r="V49" s="3"/>
      <c r="W49" s="3"/>
      <c r="X49" s="3"/>
      <c r="Y49" s="501"/>
    </row>
    <row r="50" spans="21:25" s="209" customFormat="1" ht="26.25" customHeight="1">
      <c r="U50" s="501"/>
      <c r="V50" s="3"/>
      <c r="W50" s="3"/>
      <c r="X50" s="3"/>
      <c r="Y50" s="501"/>
    </row>
    <row r="51" spans="21:25" s="209" customFormat="1" ht="26.25" customHeight="1">
      <c r="U51" s="501"/>
      <c r="V51" s="3"/>
      <c r="W51" s="3"/>
      <c r="X51" s="3"/>
      <c r="Y51" s="501"/>
    </row>
    <row r="52" spans="21:25" s="209" customFormat="1" ht="26.25" customHeight="1">
      <c r="U52" s="501"/>
      <c r="V52" s="3"/>
      <c r="W52" s="3"/>
      <c r="X52" s="3"/>
      <c r="Y52" s="501"/>
    </row>
    <row r="53" spans="21:25" s="209" customFormat="1" ht="26.25" customHeight="1">
      <c r="U53" s="501"/>
      <c r="V53" s="3"/>
      <c r="W53" s="3"/>
      <c r="X53" s="3"/>
      <c r="Y53" s="501"/>
    </row>
    <row r="54" spans="21:25" s="209" customFormat="1" ht="26.25" customHeight="1">
      <c r="U54" s="501"/>
      <c r="V54" s="3"/>
      <c r="W54" s="3"/>
      <c r="X54" s="3"/>
      <c r="Y54" s="501"/>
    </row>
    <row r="55" spans="21:25" s="209" customFormat="1" ht="26.25" customHeight="1">
      <c r="U55" s="501"/>
      <c r="V55" s="3"/>
      <c r="W55" s="3"/>
      <c r="X55" s="3"/>
      <c r="Y55" s="501"/>
    </row>
    <row r="56" spans="21:25" s="209" customFormat="1" ht="26.25" customHeight="1">
      <c r="U56" s="501"/>
      <c r="V56" s="3"/>
      <c r="W56" s="3"/>
      <c r="X56" s="3"/>
      <c r="Y56" s="501"/>
    </row>
    <row r="57" spans="21:25" s="209" customFormat="1" ht="26.25" customHeight="1">
      <c r="U57" s="501"/>
      <c r="V57" s="3"/>
      <c r="W57" s="3"/>
      <c r="X57" s="3"/>
      <c r="Y57" s="501"/>
    </row>
    <row r="58" spans="21:25" s="209" customFormat="1" ht="26.25" customHeight="1">
      <c r="U58" s="501"/>
      <c r="V58" s="3"/>
      <c r="W58" s="3"/>
      <c r="X58" s="3"/>
      <c r="Y58" s="501"/>
    </row>
    <row r="59" spans="21:25" s="209" customFormat="1" ht="26.25" customHeight="1">
      <c r="U59" s="501"/>
      <c r="V59" s="3"/>
      <c r="W59" s="3"/>
      <c r="X59" s="3"/>
      <c r="Y59" s="501"/>
    </row>
    <row r="60" spans="21:25" s="209" customFormat="1" ht="26.25" customHeight="1">
      <c r="U60" s="501"/>
      <c r="V60" s="3"/>
      <c r="W60" s="3"/>
      <c r="X60" s="3"/>
      <c r="Y60" s="501"/>
    </row>
    <row r="61" spans="21:25" s="209" customFormat="1" ht="26.25" customHeight="1">
      <c r="U61" s="501"/>
      <c r="V61" s="3"/>
      <c r="W61" s="3"/>
      <c r="X61" s="3"/>
      <c r="Y61" s="501"/>
    </row>
    <row r="62" spans="21:25" s="209" customFormat="1" ht="26.25" customHeight="1">
      <c r="U62" s="501"/>
      <c r="V62" s="3"/>
      <c r="W62" s="3"/>
      <c r="X62" s="3"/>
      <c r="Y62" s="501"/>
    </row>
    <row r="63" spans="21:25" s="209" customFormat="1" ht="26.25" customHeight="1">
      <c r="U63" s="501"/>
      <c r="V63" s="3"/>
      <c r="W63" s="3"/>
      <c r="X63" s="3"/>
      <c r="Y63" s="501"/>
    </row>
    <row r="64" spans="21:25" s="209" customFormat="1" ht="26.25" customHeight="1">
      <c r="U64" s="501"/>
      <c r="V64" s="3"/>
      <c r="W64" s="3"/>
      <c r="X64" s="3"/>
      <c r="Y64" s="501"/>
    </row>
    <row r="65" spans="21:25" s="209" customFormat="1" ht="26.25" customHeight="1">
      <c r="U65" s="501"/>
      <c r="V65" s="3"/>
      <c r="W65" s="3"/>
      <c r="X65" s="3"/>
      <c r="Y65" s="501"/>
    </row>
    <row r="66" spans="21:25" s="209" customFormat="1" ht="26.25" customHeight="1">
      <c r="U66" s="501"/>
      <c r="V66" s="3"/>
      <c r="W66" s="3"/>
      <c r="X66" s="3"/>
      <c r="Y66" s="501"/>
    </row>
    <row r="67" spans="21:25" s="209" customFormat="1" ht="26.25" customHeight="1">
      <c r="U67" s="501"/>
      <c r="V67" s="3"/>
      <c r="W67" s="3"/>
      <c r="X67" s="3"/>
      <c r="Y67" s="501"/>
    </row>
    <row r="68" spans="21:25" s="209" customFormat="1" ht="26.25" customHeight="1">
      <c r="U68" s="501"/>
      <c r="V68" s="3"/>
      <c r="W68" s="3"/>
      <c r="X68" s="3"/>
      <c r="Y68" s="501"/>
    </row>
    <row r="69" spans="21:25" s="209" customFormat="1" ht="26.25" customHeight="1">
      <c r="U69" s="501"/>
      <c r="V69" s="3"/>
      <c r="W69" s="3"/>
      <c r="X69" s="3"/>
      <c r="Y69" s="501"/>
    </row>
    <row r="70" spans="21:25" s="209" customFormat="1" ht="26.25" customHeight="1">
      <c r="U70" s="501"/>
      <c r="V70" s="3"/>
      <c r="W70" s="3"/>
      <c r="X70" s="3"/>
      <c r="Y70" s="501"/>
    </row>
    <row r="71" spans="21:25" s="209" customFormat="1" ht="26.25" customHeight="1">
      <c r="U71" s="501"/>
      <c r="V71" s="3"/>
      <c r="W71" s="3"/>
      <c r="X71" s="3"/>
      <c r="Y71" s="501"/>
    </row>
    <row r="72" spans="21:25" s="209" customFormat="1" ht="26.25" customHeight="1">
      <c r="U72" s="501"/>
      <c r="V72" s="3"/>
      <c r="W72" s="3"/>
      <c r="X72" s="3"/>
      <c r="Y72" s="501"/>
    </row>
    <row r="73" spans="21:25" s="209" customFormat="1" ht="26.25" customHeight="1">
      <c r="U73" s="501"/>
      <c r="V73" s="3"/>
      <c r="W73" s="3"/>
      <c r="X73" s="3"/>
      <c r="Y73" s="501"/>
    </row>
    <row r="74" spans="21:25" s="209" customFormat="1" ht="26.25" customHeight="1">
      <c r="U74" s="501"/>
      <c r="V74" s="3"/>
      <c r="W74" s="3"/>
      <c r="X74" s="3"/>
      <c r="Y74" s="501"/>
    </row>
    <row r="75" spans="21:25" s="209" customFormat="1" ht="26.25" customHeight="1">
      <c r="U75" s="501"/>
      <c r="V75" s="3"/>
      <c r="W75" s="3"/>
      <c r="X75" s="3"/>
      <c r="Y75" s="501"/>
    </row>
    <row r="76" spans="21:25" s="209" customFormat="1" ht="26.25" customHeight="1">
      <c r="U76" s="501"/>
      <c r="V76" s="3"/>
      <c r="W76" s="3"/>
      <c r="X76" s="3"/>
      <c r="Y76" s="501"/>
    </row>
    <row r="77" spans="21:25" s="209" customFormat="1" ht="26.25" customHeight="1">
      <c r="U77" s="501"/>
      <c r="V77" s="3"/>
      <c r="W77" s="3"/>
      <c r="X77" s="3"/>
      <c r="Y77" s="501"/>
    </row>
    <row r="78" spans="21:25" s="209" customFormat="1" ht="26.25" customHeight="1">
      <c r="U78" s="501"/>
      <c r="V78" s="3"/>
      <c r="W78" s="3"/>
      <c r="X78" s="3"/>
      <c r="Y78" s="501"/>
    </row>
    <row r="79" spans="21:25" s="209" customFormat="1" ht="26.25" customHeight="1">
      <c r="U79" s="501"/>
      <c r="V79" s="3"/>
      <c r="W79" s="3"/>
      <c r="X79" s="3"/>
      <c r="Y79" s="501"/>
    </row>
    <row r="80" spans="21:25" s="209" customFormat="1" ht="26.25" customHeight="1">
      <c r="U80" s="501"/>
      <c r="V80" s="3"/>
      <c r="W80" s="3"/>
      <c r="X80" s="3"/>
      <c r="Y80" s="501"/>
    </row>
    <row r="81" spans="21:25" s="209" customFormat="1" ht="26.25" customHeight="1">
      <c r="U81" s="501"/>
      <c r="V81" s="3"/>
      <c r="W81" s="3"/>
      <c r="X81" s="3"/>
      <c r="Y81" s="501"/>
    </row>
    <row r="82" spans="21:25" s="209" customFormat="1" ht="26.25" customHeight="1">
      <c r="U82" s="501"/>
      <c r="V82" s="3"/>
      <c r="W82" s="3"/>
      <c r="X82" s="3"/>
      <c r="Y82" s="501"/>
    </row>
    <row r="83" spans="21:25" s="209" customFormat="1" ht="26.25" customHeight="1">
      <c r="U83" s="501"/>
      <c r="V83" s="3"/>
      <c r="W83" s="3"/>
      <c r="X83" s="3"/>
      <c r="Y83" s="501"/>
    </row>
    <row r="84" spans="21:25" s="209" customFormat="1" ht="26.25" customHeight="1">
      <c r="U84" s="501"/>
      <c r="V84" s="3"/>
      <c r="W84" s="3"/>
      <c r="X84" s="3"/>
      <c r="Y84" s="501"/>
    </row>
    <row r="85" spans="21:25" s="209" customFormat="1" ht="26.25" customHeight="1">
      <c r="U85" s="501"/>
      <c r="V85" s="3"/>
      <c r="W85" s="3"/>
      <c r="X85" s="3"/>
      <c r="Y85" s="501"/>
    </row>
    <row r="86" spans="21:25" s="209" customFormat="1" ht="26.25" customHeight="1">
      <c r="U86" s="501"/>
      <c r="V86" s="3"/>
      <c r="W86" s="3"/>
      <c r="X86" s="3"/>
      <c r="Y86" s="501"/>
    </row>
    <row r="87" spans="21:25" s="209" customFormat="1" ht="26.25" customHeight="1">
      <c r="U87" s="501"/>
      <c r="V87" s="3"/>
      <c r="W87" s="3"/>
      <c r="X87" s="3"/>
      <c r="Y87" s="501"/>
    </row>
    <row r="88" spans="21:25" s="209" customFormat="1" ht="26.25" customHeight="1">
      <c r="U88" s="501"/>
      <c r="V88" s="3"/>
      <c r="W88" s="3"/>
      <c r="X88" s="3"/>
      <c r="Y88" s="501"/>
    </row>
    <row r="89" spans="21:25" s="209" customFormat="1" ht="26.25" customHeight="1">
      <c r="U89" s="501"/>
      <c r="V89" s="3"/>
      <c r="W89" s="3"/>
      <c r="X89" s="3"/>
      <c r="Y89" s="501"/>
    </row>
    <row r="90" spans="21:25" s="209" customFormat="1" ht="26.25" customHeight="1">
      <c r="U90" s="501"/>
      <c r="V90" s="3"/>
      <c r="W90" s="3"/>
      <c r="X90" s="3"/>
      <c r="Y90" s="501"/>
    </row>
    <row r="91" spans="21:25" s="209" customFormat="1" ht="26.25" customHeight="1">
      <c r="U91" s="501"/>
      <c r="V91" s="3"/>
      <c r="W91" s="3"/>
      <c r="X91" s="3"/>
      <c r="Y91" s="501"/>
    </row>
    <row r="92" spans="21:25" s="209" customFormat="1" ht="26.25" customHeight="1">
      <c r="U92" s="501"/>
      <c r="V92" s="3"/>
      <c r="W92" s="3"/>
      <c r="X92" s="3"/>
      <c r="Y92" s="501"/>
    </row>
    <row r="93" spans="21:25" s="209" customFormat="1" ht="26.25" customHeight="1">
      <c r="U93" s="501"/>
      <c r="V93" s="3"/>
      <c r="W93" s="3"/>
      <c r="X93" s="3"/>
      <c r="Y93" s="501"/>
    </row>
    <row r="94" spans="21:25" s="209" customFormat="1" ht="26.25" customHeight="1">
      <c r="U94" s="501"/>
      <c r="V94" s="3"/>
      <c r="W94" s="3"/>
      <c r="X94" s="3"/>
      <c r="Y94" s="501"/>
    </row>
    <row r="95" spans="21:25" s="209" customFormat="1" ht="26.25" customHeight="1">
      <c r="U95" s="501"/>
      <c r="V95" s="3"/>
      <c r="W95" s="3"/>
      <c r="X95" s="3"/>
      <c r="Y95" s="501"/>
    </row>
    <row r="96" spans="21:25" s="209" customFormat="1" ht="26.25" customHeight="1">
      <c r="U96" s="501"/>
      <c r="V96" s="3"/>
      <c r="W96" s="3"/>
      <c r="X96" s="3"/>
      <c r="Y96" s="501"/>
    </row>
    <row r="97" spans="21:25" s="209" customFormat="1" ht="26.25" customHeight="1">
      <c r="U97" s="501"/>
      <c r="V97" s="3"/>
      <c r="W97" s="3"/>
      <c r="X97" s="3"/>
      <c r="Y97" s="501"/>
    </row>
    <row r="98" spans="21:25" s="209" customFormat="1" ht="26.25" customHeight="1">
      <c r="U98" s="501"/>
      <c r="V98" s="3"/>
      <c r="W98" s="3"/>
      <c r="X98" s="3"/>
      <c r="Y98" s="501"/>
    </row>
    <row r="99" spans="21:25" s="209" customFormat="1" ht="26.25" customHeight="1">
      <c r="U99" s="501"/>
      <c r="V99" s="3"/>
      <c r="W99" s="3"/>
      <c r="X99" s="3"/>
      <c r="Y99" s="501"/>
    </row>
    <row r="100" spans="21:25" s="209" customFormat="1" ht="26.25" customHeight="1">
      <c r="U100" s="501"/>
      <c r="V100" s="3"/>
      <c r="W100" s="3"/>
      <c r="X100" s="3"/>
      <c r="Y100" s="501"/>
    </row>
    <row r="101" spans="21:25" s="209" customFormat="1" ht="26.25" customHeight="1">
      <c r="U101" s="501"/>
      <c r="V101" s="3"/>
      <c r="W101" s="3"/>
      <c r="X101" s="3"/>
      <c r="Y101" s="501"/>
    </row>
    <row r="102" spans="21:25" s="209" customFormat="1" ht="26.25" customHeight="1">
      <c r="U102" s="501"/>
      <c r="V102" s="3"/>
      <c r="W102" s="3"/>
      <c r="X102" s="3"/>
      <c r="Y102" s="501"/>
    </row>
    <row r="103" spans="21:25" s="209" customFormat="1" ht="26.25" customHeight="1">
      <c r="U103" s="501"/>
      <c r="V103" s="3"/>
      <c r="W103" s="3"/>
      <c r="X103" s="3"/>
      <c r="Y103" s="501"/>
    </row>
    <row r="104" spans="21:25" s="209" customFormat="1" ht="26.25" customHeight="1">
      <c r="U104" s="501"/>
      <c r="V104" s="3"/>
      <c r="W104" s="3"/>
      <c r="X104" s="3"/>
      <c r="Y104" s="501"/>
    </row>
    <row r="105" spans="21:25" s="209" customFormat="1" ht="26.25" customHeight="1">
      <c r="U105" s="501"/>
      <c r="V105" s="3"/>
      <c r="W105" s="3"/>
      <c r="X105" s="3"/>
      <c r="Y105" s="501"/>
    </row>
    <row r="106" spans="21:25" s="209" customFormat="1" ht="26.25" customHeight="1">
      <c r="U106" s="501"/>
      <c r="V106" s="3"/>
      <c r="W106" s="3"/>
      <c r="X106" s="3"/>
      <c r="Y106" s="501"/>
    </row>
    <row r="107" spans="21:25" s="209" customFormat="1" ht="26.25" customHeight="1">
      <c r="U107" s="501"/>
      <c r="V107" s="3"/>
      <c r="W107" s="3"/>
      <c r="X107" s="3"/>
      <c r="Y107" s="501"/>
    </row>
    <row r="108" spans="21:25" s="209" customFormat="1" ht="26.25" customHeight="1">
      <c r="U108" s="501"/>
      <c r="V108" s="3"/>
      <c r="W108" s="3"/>
      <c r="X108" s="3"/>
      <c r="Y108" s="501"/>
    </row>
    <row r="109" spans="21:25" s="209" customFormat="1" ht="26.25" customHeight="1">
      <c r="U109" s="501"/>
      <c r="V109" s="3"/>
      <c r="W109" s="3"/>
      <c r="X109" s="3"/>
      <c r="Y109" s="501"/>
    </row>
    <row r="110" spans="21:25" s="209" customFormat="1" ht="26.25" customHeight="1">
      <c r="U110" s="501"/>
      <c r="V110" s="3"/>
      <c r="W110" s="3"/>
      <c r="X110" s="3"/>
      <c r="Y110" s="501"/>
    </row>
    <row r="111" spans="21:25" s="209" customFormat="1" ht="26.25" customHeight="1">
      <c r="U111" s="501"/>
      <c r="V111" s="3"/>
      <c r="W111" s="3"/>
      <c r="X111" s="3"/>
      <c r="Y111" s="501"/>
    </row>
    <row r="112" spans="21:25" s="209" customFormat="1" ht="26.25" customHeight="1">
      <c r="U112" s="501"/>
      <c r="V112" s="3"/>
      <c r="W112" s="3"/>
      <c r="X112" s="3"/>
      <c r="Y112" s="501"/>
    </row>
    <row r="113" spans="21:25" s="209" customFormat="1" ht="26.25" customHeight="1">
      <c r="U113" s="501"/>
      <c r="V113" s="3"/>
      <c r="W113" s="3"/>
      <c r="X113" s="3"/>
      <c r="Y113" s="501"/>
    </row>
    <row r="114" spans="21:25" s="209" customFormat="1" ht="26.25" customHeight="1">
      <c r="U114" s="501"/>
      <c r="V114" s="3"/>
      <c r="W114" s="3"/>
      <c r="X114" s="3"/>
      <c r="Y114" s="501"/>
    </row>
    <row r="115" spans="21:25" s="209" customFormat="1" ht="26.25" customHeight="1">
      <c r="U115" s="501"/>
      <c r="V115" s="3"/>
      <c r="W115" s="3"/>
      <c r="X115" s="3"/>
      <c r="Y115" s="501"/>
    </row>
    <row r="116" spans="21:25" s="209" customFormat="1" ht="26.25" customHeight="1">
      <c r="U116" s="501"/>
      <c r="V116" s="3"/>
      <c r="W116" s="3"/>
      <c r="X116" s="3"/>
      <c r="Y116" s="501"/>
    </row>
    <row r="117" spans="21:25" s="209" customFormat="1" ht="26.25" customHeight="1">
      <c r="U117" s="501"/>
      <c r="V117" s="3"/>
      <c r="W117" s="3"/>
      <c r="X117" s="3"/>
      <c r="Y117" s="501"/>
    </row>
    <row r="118" spans="21:25" s="209" customFormat="1" ht="26.25" customHeight="1">
      <c r="U118" s="501"/>
      <c r="V118" s="3"/>
      <c r="W118" s="3"/>
      <c r="X118" s="3"/>
      <c r="Y118" s="501"/>
    </row>
    <row r="119" spans="21:25" s="209" customFormat="1" ht="26.25" customHeight="1">
      <c r="U119" s="501"/>
      <c r="V119" s="3"/>
      <c r="W119" s="3"/>
      <c r="X119" s="3"/>
      <c r="Y119" s="501"/>
    </row>
    <row r="120" spans="21:25" s="209" customFormat="1" ht="26.25" customHeight="1">
      <c r="U120" s="501"/>
      <c r="V120" s="3"/>
      <c r="W120" s="3"/>
      <c r="X120" s="3"/>
      <c r="Y120" s="501"/>
    </row>
    <row r="121" spans="21:25" s="209" customFormat="1" ht="26.25" customHeight="1">
      <c r="U121" s="501"/>
      <c r="V121" s="3"/>
      <c r="W121" s="3"/>
      <c r="X121" s="3"/>
      <c r="Y121" s="501"/>
    </row>
    <row r="122" spans="21:25" s="209" customFormat="1" ht="26.25" customHeight="1">
      <c r="U122" s="501"/>
      <c r="V122" s="3"/>
      <c r="W122" s="3"/>
      <c r="X122" s="3"/>
      <c r="Y122" s="501"/>
    </row>
    <row r="123" spans="21:25" s="209" customFormat="1" ht="26.25" customHeight="1">
      <c r="U123" s="501"/>
      <c r="V123" s="3"/>
      <c r="W123" s="3"/>
      <c r="X123" s="3"/>
      <c r="Y123" s="501"/>
    </row>
    <row r="124" spans="21:25" s="209" customFormat="1" ht="26.25" customHeight="1">
      <c r="U124" s="501"/>
      <c r="V124" s="3"/>
      <c r="W124" s="3"/>
      <c r="X124" s="3"/>
      <c r="Y124" s="501"/>
    </row>
    <row r="125" spans="21:25" s="209" customFormat="1" ht="26.25" customHeight="1">
      <c r="U125" s="501"/>
      <c r="V125" s="3"/>
      <c r="W125" s="3"/>
      <c r="X125" s="3"/>
      <c r="Y125" s="501"/>
    </row>
    <row r="126" spans="21:25" s="209" customFormat="1" ht="26.25" customHeight="1">
      <c r="U126" s="501"/>
      <c r="V126" s="3"/>
      <c r="W126" s="3"/>
      <c r="X126" s="3"/>
      <c r="Y126" s="501"/>
    </row>
    <row r="127" spans="21:25" s="209" customFormat="1" ht="26.25" customHeight="1">
      <c r="U127" s="501"/>
      <c r="V127" s="3"/>
      <c r="W127" s="3"/>
      <c r="X127" s="3"/>
      <c r="Y127" s="501"/>
    </row>
    <row r="128" spans="21:25" s="209" customFormat="1" ht="26.25" customHeight="1">
      <c r="U128" s="501"/>
      <c r="V128" s="3"/>
      <c r="W128" s="3"/>
      <c r="X128" s="3"/>
      <c r="Y128" s="501"/>
    </row>
    <row r="129" spans="21:25" s="209" customFormat="1" ht="26.25" customHeight="1">
      <c r="U129" s="501"/>
      <c r="V129" s="3"/>
      <c r="W129" s="3"/>
      <c r="X129" s="3"/>
      <c r="Y129" s="501"/>
    </row>
    <row r="130" spans="21:25" s="209" customFormat="1" ht="26.25" customHeight="1">
      <c r="U130" s="501"/>
      <c r="V130" s="3"/>
      <c r="W130" s="3"/>
      <c r="X130" s="3"/>
      <c r="Y130" s="501"/>
    </row>
    <row r="131" spans="21:25" s="209" customFormat="1" ht="26.25" customHeight="1">
      <c r="U131" s="501"/>
      <c r="V131" s="3"/>
      <c r="W131" s="3"/>
      <c r="X131" s="3"/>
      <c r="Y131" s="501"/>
    </row>
    <row r="132" spans="21:25" s="209" customFormat="1" ht="26.25" customHeight="1">
      <c r="U132" s="501"/>
      <c r="V132" s="3"/>
      <c r="W132" s="3"/>
      <c r="X132" s="3"/>
      <c r="Y132" s="501"/>
    </row>
    <row r="133" spans="21:25" s="209" customFormat="1" ht="26.25" customHeight="1">
      <c r="U133" s="501"/>
      <c r="V133" s="3"/>
      <c r="W133" s="3"/>
      <c r="X133" s="3"/>
      <c r="Y133" s="501"/>
    </row>
    <row r="134" spans="21:25" s="209" customFormat="1" ht="26.25" customHeight="1">
      <c r="U134" s="501"/>
      <c r="V134" s="3"/>
      <c r="W134" s="3"/>
      <c r="X134" s="3"/>
      <c r="Y134" s="501"/>
    </row>
    <row r="135" spans="21:25" s="209" customFormat="1" ht="26.25" customHeight="1">
      <c r="U135" s="501"/>
      <c r="V135" s="3"/>
      <c r="W135" s="3"/>
      <c r="X135" s="3"/>
      <c r="Y135" s="501"/>
    </row>
    <row r="136" spans="21:25" s="209" customFormat="1" ht="26.25" customHeight="1">
      <c r="U136" s="501"/>
      <c r="V136" s="3"/>
      <c r="W136" s="3"/>
      <c r="X136" s="3"/>
      <c r="Y136" s="501"/>
    </row>
    <row r="137" spans="21:25" s="209" customFormat="1" ht="26.25" customHeight="1">
      <c r="U137" s="501"/>
      <c r="V137" s="3"/>
      <c r="W137" s="3"/>
      <c r="X137" s="3"/>
      <c r="Y137" s="501"/>
    </row>
    <row r="138" spans="21:25" s="209" customFormat="1" ht="26.25" customHeight="1">
      <c r="U138" s="501"/>
      <c r="V138" s="3"/>
      <c r="W138" s="3"/>
      <c r="X138" s="3"/>
      <c r="Y138" s="501"/>
    </row>
    <row r="139" spans="21:25" s="209" customFormat="1" ht="26.25" customHeight="1">
      <c r="U139" s="501"/>
      <c r="V139" s="3"/>
      <c r="W139" s="3"/>
      <c r="X139" s="3"/>
      <c r="Y139" s="501"/>
    </row>
    <row r="140" spans="21:25" s="209" customFormat="1" ht="26.25" customHeight="1">
      <c r="U140" s="501"/>
      <c r="V140" s="3"/>
      <c r="W140" s="3"/>
      <c r="X140" s="3"/>
      <c r="Y140" s="501"/>
    </row>
    <row r="141" spans="21:25" s="209" customFormat="1" ht="26.25" customHeight="1">
      <c r="U141" s="501"/>
      <c r="V141" s="3"/>
      <c r="W141" s="3"/>
      <c r="X141" s="3"/>
      <c r="Y141" s="501"/>
    </row>
    <row r="142" spans="21:25" s="209" customFormat="1" ht="26.25" customHeight="1">
      <c r="U142" s="501"/>
      <c r="V142" s="3"/>
      <c r="W142" s="3"/>
      <c r="X142" s="3"/>
      <c r="Y142" s="501"/>
    </row>
    <row r="143" spans="21:25" s="209" customFormat="1" ht="26.25" customHeight="1">
      <c r="U143" s="501"/>
      <c r="V143" s="3"/>
      <c r="W143" s="3"/>
      <c r="X143" s="3"/>
      <c r="Y143" s="501"/>
    </row>
    <row r="144" spans="21:25" s="209" customFormat="1" ht="26.25" customHeight="1">
      <c r="U144" s="501"/>
      <c r="V144" s="3"/>
      <c r="W144" s="3"/>
      <c r="X144" s="3"/>
      <c r="Y144" s="501"/>
    </row>
    <row r="145" spans="21:25" s="209" customFormat="1" ht="26.25" customHeight="1">
      <c r="U145" s="501"/>
      <c r="V145" s="3"/>
      <c r="W145" s="3"/>
      <c r="X145" s="3"/>
      <c r="Y145" s="501"/>
    </row>
    <row r="146" spans="21:25" s="209" customFormat="1" ht="26.25" customHeight="1">
      <c r="U146" s="501"/>
      <c r="V146" s="3"/>
      <c r="W146" s="3"/>
      <c r="X146" s="3"/>
      <c r="Y146" s="501"/>
    </row>
    <row r="147" spans="21:25" s="209" customFormat="1" ht="26.25" customHeight="1">
      <c r="U147" s="501"/>
      <c r="V147" s="3"/>
      <c r="W147" s="3"/>
      <c r="X147" s="3"/>
      <c r="Y147" s="501"/>
    </row>
    <row r="148" spans="21:25" s="209" customFormat="1" ht="26.25" customHeight="1">
      <c r="U148" s="501"/>
      <c r="V148" s="3"/>
      <c r="W148" s="3"/>
      <c r="X148" s="3"/>
      <c r="Y148" s="501"/>
    </row>
    <row r="149" spans="21:25" s="209" customFormat="1" ht="26.25" customHeight="1">
      <c r="U149" s="501"/>
      <c r="V149" s="3"/>
      <c r="W149" s="3"/>
      <c r="X149" s="3"/>
      <c r="Y149" s="501"/>
    </row>
    <row r="150" spans="21:25" s="209" customFormat="1" ht="26.25" customHeight="1">
      <c r="U150" s="501"/>
      <c r="V150" s="3"/>
      <c r="W150" s="3"/>
      <c r="X150" s="3"/>
      <c r="Y150" s="501"/>
    </row>
    <row r="151" spans="21:25" s="209" customFormat="1" ht="26.25" customHeight="1">
      <c r="U151" s="501"/>
      <c r="V151" s="3"/>
      <c r="W151" s="3"/>
      <c r="X151" s="3"/>
      <c r="Y151" s="501"/>
    </row>
    <row r="152" spans="21:25" s="209" customFormat="1" ht="26.25" customHeight="1">
      <c r="U152" s="501"/>
      <c r="V152" s="3"/>
      <c r="W152" s="3"/>
      <c r="X152" s="3"/>
      <c r="Y152" s="501"/>
    </row>
    <row r="153" spans="21:25" s="209" customFormat="1" ht="26.25" customHeight="1">
      <c r="U153" s="501"/>
      <c r="V153" s="3"/>
      <c r="W153" s="3"/>
      <c r="X153" s="3"/>
      <c r="Y153" s="501"/>
    </row>
    <row r="154" spans="21:25" s="209" customFormat="1" ht="26.25" customHeight="1">
      <c r="U154" s="501"/>
      <c r="V154" s="3"/>
      <c r="W154" s="3"/>
      <c r="X154" s="3"/>
      <c r="Y154" s="501"/>
    </row>
    <row r="155" spans="21:25" s="209" customFormat="1" ht="26.25" customHeight="1">
      <c r="U155" s="501"/>
      <c r="V155" s="3"/>
      <c r="W155" s="3"/>
      <c r="X155" s="3"/>
      <c r="Y155" s="501"/>
    </row>
    <row r="156" spans="21:25" s="209" customFormat="1" ht="26.25" customHeight="1">
      <c r="U156" s="501"/>
      <c r="V156" s="3"/>
      <c r="W156" s="3"/>
      <c r="X156" s="3"/>
      <c r="Y156" s="501"/>
    </row>
    <row r="157" spans="21:25" s="209" customFormat="1" ht="26.25" customHeight="1">
      <c r="U157" s="501"/>
      <c r="V157" s="3"/>
      <c r="W157" s="3"/>
      <c r="X157" s="3"/>
      <c r="Y157" s="501"/>
    </row>
    <row r="158" spans="21:25" s="209" customFormat="1" ht="26.25" customHeight="1">
      <c r="U158" s="501"/>
      <c r="V158" s="3"/>
      <c r="W158" s="3"/>
      <c r="X158" s="3"/>
      <c r="Y158" s="501"/>
    </row>
    <row r="159" spans="21:25" s="209" customFormat="1" ht="26.25" customHeight="1">
      <c r="U159" s="501"/>
      <c r="V159" s="3"/>
      <c r="W159" s="3"/>
      <c r="X159" s="3"/>
      <c r="Y159" s="501"/>
    </row>
    <row r="160" spans="21:25" s="209" customFormat="1" ht="26.25" customHeight="1">
      <c r="U160" s="501"/>
      <c r="V160" s="3"/>
      <c r="W160" s="3"/>
      <c r="X160" s="3"/>
      <c r="Y160" s="501"/>
    </row>
    <row r="161" spans="21:25" s="209" customFormat="1" ht="26.25" customHeight="1">
      <c r="U161" s="501"/>
      <c r="V161" s="3"/>
      <c r="W161" s="3"/>
      <c r="X161" s="3"/>
      <c r="Y161" s="501"/>
    </row>
    <row r="162" spans="21:25" s="209" customFormat="1" ht="26.25" customHeight="1">
      <c r="U162" s="501"/>
      <c r="V162" s="3"/>
      <c r="W162" s="3"/>
      <c r="X162" s="3"/>
      <c r="Y162" s="501"/>
    </row>
    <row r="163" spans="21:25" s="209" customFormat="1" ht="26.25" customHeight="1">
      <c r="U163" s="501"/>
      <c r="V163" s="3"/>
      <c r="W163" s="3"/>
      <c r="X163" s="3"/>
      <c r="Y163" s="501"/>
    </row>
    <row r="164" spans="21:25" s="209" customFormat="1" ht="26.25" customHeight="1">
      <c r="U164" s="501"/>
      <c r="V164" s="3"/>
      <c r="W164" s="3"/>
      <c r="X164" s="3"/>
      <c r="Y164" s="501"/>
    </row>
    <row r="165" spans="21:25" s="209" customFormat="1" ht="26.25" customHeight="1">
      <c r="U165" s="501"/>
      <c r="V165" s="3"/>
      <c r="W165" s="3"/>
      <c r="X165" s="3"/>
      <c r="Y165" s="501"/>
    </row>
    <row r="166" spans="21:25" s="209" customFormat="1" ht="26.25" customHeight="1">
      <c r="U166" s="501"/>
      <c r="V166" s="3"/>
      <c r="W166" s="3"/>
      <c r="X166" s="3"/>
      <c r="Y166" s="501"/>
    </row>
    <row r="167" spans="21:25" s="209" customFormat="1" ht="26.25" customHeight="1">
      <c r="U167" s="501"/>
      <c r="V167" s="3"/>
      <c r="W167" s="3"/>
      <c r="X167" s="3"/>
      <c r="Y167" s="501"/>
    </row>
    <row r="168" spans="21:25" s="209" customFormat="1" ht="26.25" customHeight="1">
      <c r="U168" s="501"/>
      <c r="V168" s="3"/>
      <c r="W168" s="3"/>
      <c r="X168" s="3"/>
      <c r="Y168" s="501"/>
    </row>
    <row r="169" spans="21:25" s="209" customFormat="1" ht="26.25" customHeight="1">
      <c r="U169" s="501"/>
      <c r="V169" s="3"/>
      <c r="W169" s="3"/>
      <c r="X169" s="3"/>
      <c r="Y169" s="501"/>
    </row>
    <row r="170" spans="21:25" s="209" customFormat="1" ht="26.25" customHeight="1">
      <c r="U170" s="501"/>
      <c r="V170" s="3"/>
      <c r="W170" s="3"/>
      <c r="X170" s="3"/>
      <c r="Y170" s="501"/>
    </row>
    <row r="171" spans="21:25" s="209" customFormat="1" ht="26.25" customHeight="1">
      <c r="U171" s="501"/>
      <c r="V171" s="3"/>
      <c r="W171" s="3"/>
      <c r="X171" s="3"/>
      <c r="Y171" s="501"/>
    </row>
    <row r="172" spans="21:25" s="209" customFormat="1" ht="26.25" customHeight="1">
      <c r="U172" s="501"/>
      <c r="V172" s="3"/>
      <c r="W172" s="3"/>
      <c r="X172" s="3"/>
      <c r="Y172" s="501"/>
    </row>
    <row r="173" spans="21:25" s="209" customFormat="1" ht="26.25" customHeight="1">
      <c r="U173" s="501"/>
      <c r="V173" s="3"/>
      <c r="W173" s="3"/>
      <c r="X173" s="3"/>
      <c r="Y173" s="501"/>
    </row>
    <row r="174" spans="21:25" s="209" customFormat="1" ht="26.25" customHeight="1">
      <c r="U174" s="501"/>
      <c r="V174" s="3"/>
      <c r="W174" s="3"/>
      <c r="X174" s="3"/>
      <c r="Y174" s="501"/>
    </row>
    <row r="175" spans="21:25" s="209" customFormat="1" ht="26.25" customHeight="1">
      <c r="U175" s="501"/>
      <c r="V175" s="3"/>
      <c r="W175" s="3"/>
      <c r="X175" s="3"/>
      <c r="Y175" s="501"/>
    </row>
    <row r="176" spans="21:25" s="209" customFormat="1" ht="26.25" customHeight="1">
      <c r="U176" s="501"/>
      <c r="V176" s="3"/>
      <c r="W176" s="3"/>
      <c r="X176" s="3"/>
      <c r="Y176" s="501"/>
    </row>
    <row r="177" spans="21:25" s="209" customFormat="1" ht="26.25" customHeight="1">
      <c r="U177" s="501"/>
      <c r="V177" s="3"/>
      <c r="W177" s="3"/>
      <c r="X177" s="3"/>
      <c r="Y177" s="501"/>
    </row>
    <row r="178" spans="21:25" s="209" customFormat="1" ht="26.25" customHeight="1">
      <c r="U178" s="501"/>
      <c r="V178" s="3"/>
      <c r="W178" s="3"/>
      <c r="X178" s="3"/>
      <c r="Y178" s="501"/>
    </row>
    <row r="179" spans="21:25" s="209" customFormat="1" ht="26.25" customHeight="1">
      <c r="U179" s="501"/>
      <c r="V179" s="3"/>
      <c r="W179" s="3"/>
      <c r="X179" s="3"/>
      <c r="Y179" s="501"/>
    </row>
    <row r="180" spans="21:25" s="209" customFormat="1" ht="26.25" customHeight="1">
      <c r="U180" s="501"/>
      <c r="V180" s="3"/>
      <c r="W180" s="3"/>
      <c r="X180" s="3"/>
      <c r="Y180" s="501"/>
    </row>
    <row r="181" spans="21:25" s="209" customFormat="1" ht="26.25" customHeight="1">
      <c r="U181" s="501"/>
      <c r="V181" s="3"/>
      <c r="W181" s="3"/>
      <c r="X181" s="3"/>
      <c r="Y181" s="501"/>
    </row>
    <row r="182" spans="21:25" s="209" customFormat="1" ht="26.25" customHeight="1">
      <c r="U182" s="501"/>
      <c r="V182" s="3"/>
      <c r="W182" s="3"/>
      <c r="X182" s="3"/>
      <c r="Y182" s="501"/>
    </row>
    <row r="183" spans="21:25" s="209" customFormat="1" ht="26.25" customHeight="1">
      <c r="U183" s="501"/>
      <c r="V183" s="3"/>
      <c r="W183" s="3"/>
      <c r="X183" s="3"/>
      <c r="Y183" s="501"/>
    </row>
    <row r="184" spans="21:25" s="209" customFormat="1" ht="26.25" customHeight="1">
      <c r="U184" s="501"/>
      <c r="V184" s="3"/>
      <c r="W184" s="3"/>
      <c r="X184" s="3"/>
      <c r="Y184" s="501"/>
    </row>
    <row r="185" spans="21:25" s="209" customFormat="1" ht="26.25" customHeight="1">
      <c r="U185" s="501"/>
      <c r="V185" s="3"/>
      <c r="W185" s="3"/>
      <c r="X185" s="3"/>
      <c r="Y185" s="501"/>
    </row>
    <row r="186" spans="21:25" s="209" customFormat="1" ht="26.25" customHeight="1">
      <c r="U186" s="501"/>
      <c r="V186" s="3"/>
      <c r="W186" s="3"/>
      <c r="X186" s="3"/>
      <c r="Y186" s="501"/>
    </row>
    <row r="187" spans="21:25" s="209" customFormat="1" ht="26.25" customHeight="1">
      <c r="U187" s="501"/>
      <c r="V187" s="3"/>
      <c r="W187" s="3"/>
      <c r="X187" s="3"/>
      <c r="Y187" s="501"/>
    </row>
    <row r="188" spans="21:25" s="209" customFormat="1" ht="26.25" customHeight="1">
      <c r="U188" s="501"/>
      <c r="V188" s="3"/>
      <c r="W188" s="3"/>
      <c r="X188" s="3"/>
      <c r="Y188" s="501"/>
    </row>
    <row r="189" spans="21:25" s="209" customFormat="1" ht="26.25" customHeight="1">
      <c r="U189" s="501"/>
      <c r="V189" s="3"/>
      <c r="W189" s="3"/>
      <c r="X189" s="3"/>
      <c r="Y189" s="501"/>
    </row>
    <row r="190" spans="21:25" s="209" customFormat="1" ht="26.25" customHeight="1">
      <c r="U190" s="501"/>
      <c r="V190" s="3"/>
      <c r="W190" s="3"/>
      <c r="X190" s="3"/>
      <c r="Y190" s="501"/>
    </row>
    <row r="191" spans="21:25" s="209" customFormat="1" ht="26.25" customHeight="1">
      <c r="U191" s="501"/>
      <c r="V191" s="3"/>
      <c r="W191" s="3"/>
      <c r="X191" s="3"/>
      <c r="Y191" s="501"/>
    </row>
    <row r="192" spans="21:25" s="209" customFormat="1" ht="26.25" customHeight="1">
      <c r="U192" s="501"/>
      <c r="V192" s="3"/>
      <c r="W192" s="3"/>
      <c r="X192" s="3"/>
      <c r="Y192" s="501"/>
    </row>
    <row r="193" spans="21:25" s="209" customFormat="1" ht="26.25" customHeight="1">
      <c r="U193" s="501"/>
      <c r="V193" s="3"/>
      <c r="W193" s="3"/>
      <c r="X193" s="3"/>
      <c r="Y193" s="501"/>
    </row>
    <row r="194" spans="21:25" s="209" customFormat="1" ht="26.25" customHeight="1">
      <c r="U194" s="501"/>
      <c r="V194" s="3"/>
      <c r="W194" s="3"/>
      <c r="X194" s="3"/>
      <c r="Y194" s="501"/>
    </row>
    <row r="195" spans="21:25" s="209" customFormat="1" ht="26.25" customHeight="1">
      <c r="U195" s="501"/>
      <c r="V195" s="3"/>
      <c r="W195" s="3"/>
      <c r="X195" s="3"/>
      <c r="Y195" s="501"/>
    </row>
    <row r="196" spans="21:25" s="209" customFormat="1" ht="26.25" customHeight="1">
      <c r="U196" s="501"/>
      <c r="V196" s="3"/>
      <c r="W196" s="3"/>
      <c r="X196" s="3"/>
      <c r="Y196" s="501"/>
    </row>
    <row r="197" spans="21:25" s="209" customFormat="1" ht="26.25" customHeight="1">
      <c r="U197" s="501"/>
      <c r="V197" s="3"/>
      <c r="W197" s="3"/>
      <c r="X197" s="3"/>
      <c r="Y197" s="501"/>
    </row>
    <row r="198" spans="21:25" s="209" customFormat="1" ht="26.25" customHeight="1">
      <c r="U198" s="501"/>
      <c r="V198" s="3"/>
      <c r="W198" s="3"/>
      <c r="X198" s="3"/>
      <c r="Y198" s="501"/>
    </row>
    <row r="199" spans="21:25" s="209" customFormat="1" ht="26.25" customHeight="1">
      <c r="U199" s="501"/>
      <c r="V199" s="3"/>
      <c r="W199" s="3"/>
      <c r="X199" s="3"/>
      <c r="Y199" s="501"/>
    </row>
    <row r="200" spans="21:25" s="209" customFormat="1" ht="26.25" customHeight="1">
      <c r="U200" s="501"/>
      <c r="V200" s="3"/>
      <c r="W200" s="3"/>
      <c r="X200" s="3"/>
      <c r="Y200" s="501"/>
    </row>
    <row r="201" spans="21:25" s="209" customFormat="1" ht="26.25" customHeight="1">
      <c r="U201" s="501"/>
      <c r="V201" s="3"/>
      <c r="W201" s="3"/>
      <c r="X201" s="3"/>
      <c r="Y201" s="501"/>
    </row>
    <row r="202" spans="21:25" s="209" customFormat="1" ht="26.25" customHeight="1">
      <c r="U202" s="501"/>
      <c r="V202" s="3"/>
      <c r="W202" s="3"/>
      <c r="X202" s="3"/>
      <c r="Y202" s="501"/>
    </row>
    <row r="203" spans="21:25" s="209" customFormat="1" ht="26.25" customHeight="1">
      <c r="U203" s="501"/>
      <c r="V203" s="3"/>
      <c r="W203" s="3"/>
      <c r="X203" s="3"/>
      <c r="Y203" s="501"/>
    </row>
    <row r="204" spans="21:25" s="209" customFormat="1" ht="26.25" customHeight="1">
      <c r="U204" s="501"/>
      <c r="V204" s="3"/>
      <c r="W204" s="3"/>
      <c r="X204" s="3"/>
      <c r="Y204" s="501"/>
    </row>
    <row r="205" spans="21:25" s="209" customFormat="1" ht="26.25" customHeight="1">
      <c r="U205" s="501"/>
      <c r="V205" s="3"/>
      <c r="W205" s="3"/>
      <c r="X205" s="3"/>
      <c r="Y205" s="501"/>
    </row>
    <row r="206" spans="21:25" s="209" customFormat="1" ht="26.25" customHeight="1">
      <c r="U206" s="501"/>
      <c r="V206" s="3"/>
      <c r="W206" s="3"/>
      <c r="X206" s="3"/>
      <c r="Y206" s="501"/>
    </row>
    <row r="207" spans="21:25" s="209" customFormat="1" ht="26.25" customHeight="1">
      <c r="U207" s="501"/>
      <c r="V207" s="3"/>
      <c r="W207" s="3"/>
      <c r="X207" s="3"/>
      <c r="Y207" s="501"/>
    </row>
    <row r="208" spans="21:25" s="209" customFormat="1" ht="26.25" customHeight="1">
      <c r="U208" s="501"/>
      <c r="V208" s="3"/>
      <c r="W208" s="3"/>
      <c r="X208" s="3"/>
      <c r="Y208" s="501"/>
    </row>
    <row r="209" spans="21:25" s="209" customFormat="1" ht="26.25" customHeight="1">
      <c r="U209" s="501"/>
      <c r="V209" s="3"/>
      <c r="W209" s="3"/>
      <c r="X209" s="3"/>
      <c r="Y209" s="501"/>
    </row>
    <row r="210" spans="21:25" s="209" customFormat="1" ht="26.25" customHeight="1">
      <c r="U210" s="501"/>
      <c r="V210" s="3"/>
      <c r="W210" s="3"/>
      <c r="X210" s="3"/>
      <c r="Y210" s="501"/>
    </row>
    <row r="211" spans="21:25" s="209" customFormat="1" ht="26.25" customHeight="1">
      <c r="U211" s="501"/>
      <c r="V211" s="3"/>
      <c r="W211" s="3"/>
      <c r="X211" s="3"/>
      <c r="Y211" s="501"/>
    </row>
    <row r="212" spans="21:25" s="209" customFormat="1" ht="26.25" customHeight="1">
      <c r="U212" s="501"/>
      <c r="V212" s="3"/>
      <c r="W212" s="3"/>
      <c r="X212" s="3"/>
      <c r="Y212" s="501"/>
    </row>
    <row r="213" spans="21:25" s="209" customFormat="1" ht="26.25" customHeight="1">
      <c r="U213" s="501"/>
      <c r="V213" s="3"/>
      <c r="W213" s="3"/>
      <c r="X213" s="3"/>
      <c r="Y213" s="501"/>
    </row>
    <row r="214" spans="21:25" s="209" customFormat="1" ht="26.25" customHeight="1">
      <c r="U214" s="501"/>
      <c r="V214" s="3"/>
      <c r="W214" s="3"/>
      <c r="X214" s="3"/>
      <c r="Y214" s="501"/>
    </row>
    <row r="215" spans="21:25" s="209" customFormat="1" ht="26.25" customHeight="1">
      <c r="U215" s="501"/>
      <c r="V215" s="3"/>
      <c r="W215" s="3"/>
      <c r="X215" s="3"/>
      <c r="Y215" s="501"/>
    </row>
    <row r="216" spans="21:25" s="209" customFormat="1" ht="26.25" customHeight="1">
      <c r="U216" s="501"/>
      <c r="V216" s="3"/>
      <c r="W216" s="3"/>
      <c r="X216" s="3"/>
      <c r="Y216" s="501"/>
    </row>
    <row r="217" spans="21:25" s="209" customFormat="1" ht="26.25" customHeight="1">
      <c r="U217" s="501"/>
      <c r="V217" s="3"/>
      <c r="W217" s="3"/>
      <c r="X217" s="3"/>
      <c r="Y217" s="501"/>
    </row>
    <row r="218" spans="21:25" s="209" customFormat="1" ht="26.25" customHeight="1">
      <c r="U218" s="501"/>
      <c r="V218" s="3"/>
      <c r="W218" s="3"/>
      <c r="X218" s="3"/>
      <c r="Y218" s="501"/>
    </row>
    <row r="219" spans="21:25" s="209" customFormat="1" ht="26.25" customHeight="1">
      <c r="U219" s="501"/>
      <c r="V219" s="3"/>
      <c r="W219" s="3"/>
      <c r="X219" s="3"/>
      <c r="Y219" s="501"/>
    </row>
    <row r="220" spans="21:25" s="209" customFormat="1" ht="26.25" customHeight="1">
      <c r="U220" s="501"/>
      <c r="V220" s="3"/>
      <c r="W220" s="3"/>
      <c r="X220" s="3"/>
      <c r="Y220" s="501"/>
    </row>
    <row r="221" spans="21:25" s="209" customFormat="1" ht="26.25" customHeight="1">
      <c r="U221" s="501"/>
      <c r="V221" s="3"/>
      <c r="W221" s="3"/>
      <c r="X221" s="3"/>
      <c r="Y221" s="501"/>
    </row>
    <row r="222" spans="21:25" s="209" customFormat="1" ht="26.25" customHeight="1">
      <c r="U222" s="501"/>
      <c r="V222" s="3"/>
      <c r="W222" s="3"/>
      <c r="X222" s="3"/>
      <c r="Y222" s="501"/>
    </row>
    <row r="223" spans="21:25" s="209" customFormat="1" ht="26.25" customHeight="1">
      <c r="U223" s="501"/>
      <c r="V223" s="3"/>
      <c r="W223" s="3"/>
      <c r="X223" s="3"/>
      <c r="Y223" s="501"/>
    </row>
    <row r="224" spans="21:25" s="209" customFormat="1" ht="26.25" customHeight="1">
      <c r="U224" s="501"/>
      <c r="V224" s="3"/>
      <c r="W224" s="3"/>
      <c r="X224" s="3"/>
      <c r="Y224" s="501"/>
    </row>
    <row r="225" spans="21:25" s="209" customFormat="1" ht="26.25" customHeight="1">
      <c r="U225" s="501"/>
      <c r="V225" s="3"/>
      <c r="W225" s="3"/>
      <c r="X225" s="3"/>
      <c r="Y225" s="501"/>
    </row>
    <row r="226" spans="21:25" s="209" customFormat="1" ht="26.25" customHeight="1">
      <c r="U226" s="501"/>
      <c r="V226" s="3"/>
      <c r="W226" s="3"/>
      <c r="X226" s="3"/>
      <c r="Y226" s="501"/>
    </row>
    <row r="227" spans="21:25" s="209" customFormat="1" ht="26.25" customHeight="1">
      <c r="U227" s="501"/>
      <c r="V227" s="3"/>
      <c r="W227" s="3"/>
      <c r="X227" s="3"/>
      <c r="Y227" s="501"/>
    </row>
    <row r="228" spans="21:25" s="209" customFormat="1" ht="26.25" customHeight="1">
      <c r="U228" s="501"/>
      <c r="V228" s="3"/>
      <c r="W228" s="3"/>
      <c r="X228" s="3"/>
      <c r="Y228" s="501"/>
    </row>
    <row r="229" spans="21:25" s="209" customFormat="1" ht="26.25" customHeight="1">
      <c r="U229" s="501"/>
      <c r="V229" s="3"/>
      <c r="W229" s="3"/>
      <c r="X229" s="3"/>
      <c r="Y229" s="501"/>
    </row>
    <row r="230" spans="21:25" s="209" customFormat="1" ht="26.25" customHeight="1">
      <c r="U230" s="501"/>
      <c r="V230" s="3"/>
      <c r="W230" s="3"/>
      <c r="X230" s="3"/>
      <c r="Y230" s="501"/>
    </row>
    <row r="231" spans="21:25" s="209" customFormat="1" ht="26.25" customHeight="1">
      <c r="U231" s="501"/>
      <c r="V231" s="3"/>
      <c r="W231" s="3"/>
      <c r="X231" s="3"/>
      <c r="Y231" s="501"/>
    </row>
    <row r="232" spans="21:25" s="209" customFormat="1" ht="26.25" customHeight="1">
      <c r="U232" s="501"/>
      <c r="V232" s="3"/>
      <c r="W232" s="3"/>
      <c r="X232" s="3"/>
      <c r="Y232" s="501"/>
    </row>
    <row r="233" spans="21:25" s="209" customFormat="1" ht="26.25" customHeight="1">
      <c r="U233" s="501"/>
      <c r="V233" s="3"/>
      <c r="W233" s="3"/>
      <c r="X233" s="3"/>
      <c r="Y233" s="501"/>
    </row>
    <row r="234" spans="21:25" s="209" customFormat="1" ht="26.25" customHeight="1">
      <c r="U234" s="501"/>
      <c r="V234" s="3"/>
      <c r="W234" s="3"/>
      <c r="X234" s="3"/>
      <c r="Y234" s="501"/>
    </row>
    <row r="235" spans="21:25" s="209" customFormat="1" ht="26.25" customHeight="1">
      <c r="U235" s="501"/>
      <c r="V235" s="3"/>
      <c r="W235" s="3"/>
      <c r="X235" s="3"/>
      <c r="Y235" s="501"/>
    </row>
    <row r="236" spans="21:25" s="209" customFormat="1" ht="26.25" customHeight="1">
      <c r="U236" s="501"/>
      <c r="V236" s="3"/>
      <c r="W236" s="3"/>
      <c r="X236" s="3"/>
      <c r="Y236" s="501"/>
    </row>
    <row r="237" spans="21:25" s="209" customFormat="1" ht="26.25" customHeight="1">
      <c r="U237" s="501"/>
      <c r="V237" s="3"/>
      <c r="W237" s="3"/>
      <c r="X237" s="3"/>
      <c r="Y237" s="501"/>
    </row>
    <row r="238" spans="21:25" s="209" customFormat="1" ht="26.25" customHeight="1">
      <c r="U238" s="501"/>
      <c r="V238" s="3"/>
      <c r="W238" s="3"/>
      <c r="X238" s="3"/>
      <c r="Y238" s="501"/>
    </row>
    <row r="239" spans="21:25" s="209" customFormat="1" ht="26.25" customHeight="1">
      <c r="U239" s="501"/>
      <c r="V239" s="3"/>
      <c r="W239" s="3"/>
      <c r="X239" s="3"/>
      <c r="Y239" s="501"/>
    </row>
    <row r="240" spans="21:25" s="209" customFormat="1" ht="26.25" customHeight="1">
      <c r="U240" s="501"/>
      <c r="V240" s="3"/>
      <c r="W240" s="3"/>
      <c r="X240" s="3"/>
      <c r="Y240" s="501"/>
    </row>
    <row r="241" spans="21:25" s="209" customFormat="1" ht="26.25" customHeight="1">
      <c r="U241" s="501"/>
      <c r="V241" s="3"/>
      <c r="W241" s="3"/>
      <c r="X241" s="3"/>
      <c r="Y241" s="501"/>
    </row>
    <row r="242" spans="21:25" s="209" customFormat="1" ht="26.25" customHeight="1">
      <c r="U242" s="501"/>
      <c r="V242" s="3"/>
      <c r="W242" s="3"/>
      <c r="X242" s="3"/>
      <c r="Y242" s="501"/>
    </row>
    <row r="243" spans="21:25" s="209" customFormat="1" ht="26.25" customHeight="1">
      <c r="U243" s="501"/>
      <c r="V243" s="3"/>
      <c r="W243" s="3"/>
      <c r="X243" s="3"/>
      <c r="Y243" s="501"/>
    </row>
    <row r="244" spans="21:25" s="209" customFormat="1" ht="26.25" customHeight="1">
      <c r="U244" s="501"/>
      <c r="V244" s="3"/>
      <c r="W244" s="3"/>
      <c r="X244" s="3"/>
      <c r="Y244" s="501"/>
    </row>
    <row r="245" spans="21:25" s="209" customFormat="1" ht="26.25" customHeight="1">
      <c r="U245" s="501"/>
      <c r="V245" s="3"/>
      <c r="W245" s="3"/>
      <c r="X245" s="3"/>
      <c r="Y245" s="501"/>
    </row>
    <row r="246" spans="21:25" s="209" customFormat="1" ht="26.25" customHeight="1">
      <c r="U246" s="501"/>
      <c r="V246" s="3"/>
      <c r="W246" s="3"/>
      <c r="X246" s="3"/>
      <c r="Y246" s="501"/>
    </row>
    <row r="247" spans="21:25" s="209" customFormat="1" ht="26.25" customHeight="1">
      <c r="U247" s="501"/>
      <c r="V247" s="3"/>
      <c r="W247" s="3"/>
      <c r="X247" s="3"/>
      <c r="Y247" s="501"/>
    </row>
    <row r="248" spans="21:25" s="209" customFormat="1" ht="26.25" customHeight="1">
      <c r="U248" s="501"/>
      <c r="V248" s="3"/>
      <c r="W248" s="3"/>
      <c r="X248" s="3"/>
      <c r="Y248" s="501"/>
    </row>
    <row r="249" spans="21:25" s="209" customFormat="1" ht="26.25" customHeight="1">
      <c r="U249" s="501"/>
      <c r="V249" s="3"/>
      <c r="W249" s="3"/>
      <c r="X249" s="3"/>
      <c r="Y249" s="501"/>
    </row>
    <row r="250" spans="21:25" s="209" customFormat="1" ht="26.25" customHeight="1">
      <c r="U250" s="501"/>
      <c r="V250" s="3"/>
      <c r="W250" s="3"/>
      <c r="X250" s="3"/>
      <c r="Y250" s="501"/>
    </row>
    <row r="251" spans="21:25" s="209" customFormat="1" ht="26.25" customHeight="1">
      <c r="U251" s="501"/>
      <c r="V251" s="3"/>
      <c r="W251" s="3"/>
      <c r="X251" s="3"/>
      <c r="Y251" s="501"/>
    </row>
    <row r="252" spans="21:25" s="209" customFormat="1" ht="26.25" customHeight="1">
      <c r="U252" s="501"/>
      <c r="V252" s="3"/>
      <c r="W252" s="3"/>
      <c r="X252" s="3"/>
      <c r="Y252" s="501"/>
    </row>
    <row r="253" spans="21:25" s="209" customFormat="1" ht="26.25" customHeight="1">
      <c r="U253" s="501"/>
      <c r="V253" s="3"/>
      <c r="W253" s="3"/>
      <c r="X253" s="3"/>
      <c r="Y253" s="501"/>
    </row>
    <row r="254" spans="21:25" s="209" customFormat="1" ht="26.25" customHeight="1">
      <c r="U254" s="501"/>
      <c r="V254" s="3"/>
      <c r="W254" s="3"/>
      <c r="X254" s="3"/>
      <c r="Y254" s="501"/>
    </row>
    <row r="255" spans="21:25" s="209" customFormat="1" ht="26.25" customHeight="1">
      <c r="U255" s="501"/>
      <c r="V255" s="3"/>
      <c r="W255" s="3"/>
      <c r="X255" s="3"/>
      <c r="Y255" s="501"/>
    </row>
    <row r="256" spans="21:25" s="209" customFormat="1" ht="26.25" customHeight="1">
      <c r="U256" s="501"/>
      <c r="V256" s="3"/>
      <c r="W256" s="3"/>
      <c r="X256" s="3"/>
      <c r="Y256" s="501"/>
    </row>
    <row r="257" spans="21:25" s="209" customFormat="1" ht="26.25" customHeight="1">
      <c r="U257" s="501"/>
      <c r="V257" s="3"/>
      <c r="W257" s="3"/>
      <c r="X257" s="3"/>
      <c r="Y257" s="501"/>
    </row>
    <row r="258" spans="21:25" s="209" customFormat="1" ht="26.25" customHeight="1">
      <c r="U258" s="501"/>
      <c r="V258" s="3"/>
      <c r="W258" s="3"/>
      <c r="X258" s="3"/>
      <c r="Y258" s="501"/>
    </row>
    <row r="259" spans="21:25" s="209" customFormat="1" ht="26.25" customHeight="1">
      <c r="U259" s="501"/>
      <c r="V259" s="3"/>
      <c r="W259" s="3"/>
      <c r="X259" s="3"/>
      <c r="Y259" s="501"/>
    </row>
    <row r="260" spans="21:25" s="209" customFormat="1" ht="26.25" customHeight="1">
      <c r="U260" s="501"/>
      <c r="V260" s="3"/>
      <c r="W260" s="3"/>
      <c r="X260" s="3"/>
      <c r="Y260" s="501"/>
    </row>
    <row r="261" spans="21:25" s="209" customFormat="1" ht="26.25" customHeight="1">
      <c r="U261" s="501"/>
      <c r="V261" s="3"/>
      <c r="W261" s="3"/>
      <c r="X261" s="3"/>
      <c r="Y261" s="501"/>
    </row>
    <row r="262" spans="21:25" s="209" customFormat="1" ht="26.25" customHeight="1">
      <c r="U262" s="501"/>
      <c r="V262" s="3"/>
      <c r="W262" s="3"/>
      <c r="X262" s="3"/>
      <c r="Y262" s="501"/>
    </row>
    <row r="263" spans="21:25" s="209" customFormat="1" ht="26.25" customHeight="1">
      <c r="U263" s="501"/>
      <c r="V263" s="3"/>
      <c r="W263" s="3"/>
      <c r="X263" s="3"/>
      <c r="Y263" s="501"/>
    </row>
    <row r="264" spans="21:25" s="209" customFormat="1" ht="26.25" customHeight="1">
      <c r="U264" s="501"/>
      <c r="V264" s="3"/>
      <c r="W264" s="3"/>
      <c r="X264" s="3"/>
      <c r="Y264" s="501"/>
    </row>
    <row r="265" spans="21:25" s="209" customFormat="1" ht="26.25" customHeight="1">
      <c r="U265" s="501"/>
      <c r="V265" s="3"/>
      <c r="W265" s="3"/>
      <c r="X265" s="3"/>
      <c r="Y265" s="501"/>
    </row>
    <row r="266" spans="21:25" s="209" customFormat="1" ht="26.25" customHeight="1">
      <c r="U266" s="501"/>
      <c r="V266" s="3"/>
      <c r="W266" s="3"/>
      <c r="X266" s="3"/>
      <c r="Y266" s="501"/>
    </row>
    <row r="267" spans="21:25" s="209" customFormat="1" ht="26.25" customHeight="1">
      <c r="U267" s="501"/>
      <c r="V267" s="3"/>
      <c r="W267" s="3"/>
      <c r="X267" s="3"/>
      <c r="Y267" s="501"/>
    </row>
    <row r="268" spans="21:25" s="209" customFormat="1" ht="26.25" customHeight="1">
      <c r="U268" s="501"/>
      <c r="V268" s="3"/>
      <c r="W268" s="3"/>
      <c r="X268" s="3"/>
      <c r="Y268" s="501"/>
    </row>
    <row r="269" spans="21:25" s="209" customFormat="1" ht="26.25" customHeight="1">
      <c r="U269" s="501"/>
      <c r="V269" s="3"/>
      <c r="W269" s="3"/>
      <c r="X269" s="3"/>
      <c r="Y269" s="501"/>
    </row>
    <row r="270" spans="21:25" s="209" customFormat="1" ht="26.25" customHeight="1">
      <c r="U270" s="501"/>
      <c r="V270" s="3"/>
      <c r="W270" s="3"/>
      <c r="X270" s="3"/>
      <c r="Y270" s="501"/>
    </row>
    <row r="271" spans="21:25" s="209" customFormat="1" ht="26.25" customHeight="1">
      <c r="U271" s="501"/>
      <c r="V271" s="3"/>
      <c r="W271" s="3"/>
      <c r="X271" s="3"/>
      <c r="Y271" s="501"/>
    </row>
    <row r="272" spans="21:25" s="209" customFormat="1" ht="26.25" customHeight="1">
      <c r="U272" s="501"/>
      <c r="V272" s="3"/>
      <c r="W272" s="3"/>
      <c r="X272" s="3"/>
      <c r="Y272" s="501"/>
    </row>
    <row r="273" spans="21:25" s="209" customFormat="1" ht="26.25" customHeight="1">
      <c r="U273" s="501"/>
      <c r="V273" s="3"/>
      <c r="W273" s="3"/>
      <c r="X273" s="3"/>
      <c r="Y273" s="501"/>
    </row>
    <row r="274" spans="21:25" s="209" customFormat="1" ht="26.25" customHeight="1">
      <c r="U274" s="501"/>
      <c r="V274" s="3"/>
      <c r="W274" s="3"/>
      <c r="X274" s="3"/>
      <c r="Y274" s="501"/>
    </row>
    <row r="275" spans="21:25" s="209" customFormat="1" ht="26.25" customHeight="1">
      <c r="U275" s="501"/>
      <c r="V275" s="3"/>
      <c r="W275" s="3"/>
      <c r="X275" s="3"/>
      <c r="Y275" s="501"/>
    </row>
    <row r="276" spans="21:25" s="209" customFormat="1" ht="26.25" customHeight="1">
      <c r="U276" s="501"/>
      <c r="V276" s="3"/>
      <c r="W276" s="3"/>
      <c r="X276" s="3"/>
      <c r="Y276" s="501"/>
    </row>
    <row r="277" spans="21:25" s="209" customFormat="1" ht="26.25" customHeight="1">
      <c r="U277" s="501"/>
      <c r="V277" s="3"/>
      <c r="W277" s="3"/>
      <c r="X277" s="3"/>
      <c r="Y277" s="501"/>
    </row>
    <row r="278" spans="21:25" s="209" customFormat="1" ht="26.25" customHeight="1">
      <c r="U278" s="501"/>
      <c r="V278" s="3"/>
      <c r="W278" s="3"/>
      <c r="X278" s="3"/>
      <c r="Y278" s="501"/>
    </row>
    <row r="279" spans="21:25" s="209" customFormat="1" ht="26.25" customHeight="1">
      <c r="U279" s="501"/>
      <c r="V279" s="3"/>
      <c r="W279" s="3"/>
      <c r="X279" s="3"/>
      <c r="Y279" s="501"/>
    </row>
    <row r="280" spans="21:25" s="209" customFormat="1" ht="26.25" customHeight="1">
      <c r="U280" s="501"/>
      <c r="V280" s="3"/>
      <c r="W280" s="3"/>
      <c r="X280" s="3"/>
      <c r="Y280" s="501"/>
    </row>
    <row r="281" spans="21:25" s="209" customFormat="1" ht="26.25" customHeight="1">
      <c r="U281" s="501"/>
      <c r="V281" s="3"/>
      <c r="W281" s="3"/>
      <c r="X281" s="3"/>
      <c r="Y281" s="501"/>
    </row>
    <row r="282" spans="21:25" s="209" customFormat="1" ht="26.25" customHeight="1">
      <c r="U282" s="501"/>
      <c r="V282" s="3"/>
      <c r="W282" s="3"/>
      <c r="X282" s="3"/>
      <c r="Y282" s="501"/>
    </row>
    <row r="283" spans="21:25" s="209" customFormat="1" ht="26.25" customHeight="1">
      <c r="U283" s="501"/>
      <c r="V283" s="3"/>
      <c r="W283" s="3"/>
      <c r="X283" s="3"/>
      <c r="Y283" s="501"/>
    </row>
    <row r="284" spans="21:25" s="209" customFormat="1" ht="26.25" customHeight="1">
      <c r="U284" s="501"/>
      <c r="V284" s="3"/>
      <c r="W284" s="3"/>
      <c r="X284" s="3"/>
      <c r="Y284" s="501"/>
    </row>
    <row r="285" spans="21:25" s="209" customFormat="1" ht="26.25" customHeight="1">
      <c r="U285" s="501"/>
      <c r="V285" s="3"/>
      <c r="W285" s="3"/>
      <c r="X285" s="3"/>
      <c r="Y285" s="501"/>
    </row>
    <row r="286" spans="21:25" s="209" customFormat="1" ht="26.25" customHeight="1">
      <c r="U286" s="501"/>
      <c r="V286" s="3"/>
      <c r="W286" s="3"/>
      <c r="X286" s="3"/>
      <c r="Y286" s="501"/>
    </row>
    <row r="287" spans="21:25" s="209" customFormat="1" ht="26.25" customHeight="1">
      <c r="U287" s="501"/>
      <c r="V287" s="3"/>
      <c r="W287" s="3"/>
      <c r="X287" s="3"/>
      <c r="Y287" s="501"/>
    </row>
    <row r="288" spans="21:25" s="209" customFormat="1" ht="26.25" customHeight="1">
      <c r="U288" s="501"/>
      <c r="V288" s="3"/>
      <c r="W288" s="3"/>
      <c r="X288" s="3"/>
      <c r="Y288" s="501"/>
    </row>
    <row r="289" spans="21:25" s="209" customFormat="1" ht="26.25" customHeight="1">
      <c r="U289" s="501"/>
      <c r="V289" s="3"/>
      <c r="W289" s="3"/>
      <c r="X289" s="3"/>
      <c r="Y289" s="501"/>
    </row>
    <row r="290" spans="21:25" s="209" customFormat="1" ht="26.25" customHeight="1">
      <c r="U290" s="501"/>
      <c r="V290" s="3"/>
      <c r="W290" s="3"/>
      <c r="X290" s="3"/>
      <c r="Y290" s="501"/>
    </row>
    <row r="291" spans="21:25" s="209" customFormat="1" ht="26.25" customHeight="1">
      <c r="U291" s="501"/>
      <c r="V291" s="3"/>
      <c r="W291" s="3"/>
      <c r="X291" s="3"/>
      <c r="Y291" s="501"/>
    </row>
    <row r="292" spans="21:25" s="209" customFormat="1" ht="26.25" customHeight="1">
      <c r="U292" s="501"/>
      <c r="V292" s="3"/>
      <c r="W292" s="3"/>
      <c r="X292" s="3"/>
      <c r="Y292" s="501"/>
    </row>
    <row r="293" spans="21:25" s="209" customFormat="1" ht="26.25" customHeight="1">
      <c r="U293" s="501"/>
      <c r="V293" s="3"/>
      <c r="W293" s="3"/>
      <c r="X293" s="3"/>
      <c r="Y293" s="501"/>
    </row>
    <row r="294" spans="21:25" s="209" customFormat="1" ht="26.25" customHeight="1">
      <c r="U294" s="501"/>
      <c r="V294" s="3"/>
      <c r="W294" s="3"/>
      <c r="X294" s="3"/>
      <c r="Y294" s="501"/>
    </row>
    <row r="295" spans="21:25" s="209" customFormat="1" ht="26.25" customHeight="1">
      <c r="U295" s="501"/>
      <c r="V295" s="3"/>
      <c r="W295" s="3"/>
      <c r="X295" s="3"/>
      <c r="Y295" s="501"/>
    </row>
    <row r="296" spans="21:25" s="209" customFormat="1" ht="26.25" customHeight="1">
      <c r="U296" s="501"/>
      <c r="V296" s="3"/>
      <c r="W296" s="3"/>
      <c r="X296" s="3"/>
      <c r="Y296" s="501"/>
    </row>
    <row r="297" spans="21:25" s="209" customFormat="1" ht="26.25" customHeight="1">
      <c r="U297" s="501"/>
      <c r="V297" s="3"/>
      <c r="W297" s="3"/>
      <c r="X297" s="3"/>
      <c r="Y297" s="501"/>
    </row>
    <row r="298" spans="21:25" s="209" customFormat="1" ht="26.25" customHeight="1">
      <c r="U298" s="501"/>
      <c r="V298" s="3"/>
      <c r="W298" s="3"/>
      <c r="X298" s="3"/>
      <c r="Y298" s="501"/>
    </row>
    <row r="299" spans="21:25" s="209" customFormat="1" ht="26.25" customHeight="1">
      <c r="U299" s="501"/>
      <c r="V299" s="3"/>
      <c r="W299" s="3"/>
      <c r="X299" s="3"/>
      <c r="Y299" s="501"/>
    </row>
    <row r="300" spans="21:25" s="209" customFormat="1" ht="26.25" customHeight="1">
      <c r="U300" s="501"/>
      <c r="V300" s="3"/>
      <c r="W300" s="3"/>
      <c r="X300" s="3"/>
      <c r="Y300" s="501"/>
    </row>
    <row r="301" spans="21:25" s="209" customFormat="1" ht="26.25" customHeight="1">
      <c r="U301" s="501"/>
      <c r="V301" s="3"/>
      <c r="W301" s="3"/>
      <c r="X301" s="3"/>
      <c r="Y301" s="501"/>
    </row>
    <row r="302" spans="21:25" s="209" customFormat="1" ht="26.25" customHeight="1">
      <c r="U302" s="501"/>
      <c r="V302" s="3"/>
      <c r="W302" s="3"/>
      <c r="X302" s="3"/>
      <c r="Y302" s="501"/>
    </row>
    <row r="303" spans="21:25" s="209" customFormat="1" ht="26.25" customHeight="1">
      <c r="U303" s="501"/>
      <c r="V303" s="3"/>
      <c r="W303" s="3"/>
      <c r="X303" s="3"/>
      <c r="Y303" s="501"/>
    </row>
    <row r="304" spans="21:25" s="209" customFormat="1" ht="26.25" customHeight="1">
      <c r="U304" s="501"/>
      <c r="V304" s="3"/>
      <c r="W304" s="3"/>
      <c r="X304" s="3"/>
      <c r="Y304" s="501"/>
    </row>
    <row r="305" spans="21:25" s="209" customFormat="1" ht="26.25" customHeight="1">
      <c r="U305" s="501"/>
      <c r="V305" s="3"/>
      <c r="W305" s="3"/>
      <c r="X305" s="3"/>
      <c r="Y305" s="501"/>
    </row>
    <row r="306" spans="21:25" s="209" customFormat="1" ht="26.25" customHeight="1">
      <c r="U306" s="501"/>
      <c r="V306" s="3"/>
      <c r="W306" s="3"/>
      <c r="X306" s="3"/>
      <c r="Y306" s="501"/>
    </row>
    <row r="307" spans="21:25" s="209" customFormat="1" ht="26.25" customHeight="1">
      <c r="U307" s="501"/>
      <c r="V307" s="3"/>
      <c r="W307" s="3"/>
      <c r="X307" s="3"/>
      <c r="Y307" s="501"/>
    </row>
    <row r="308" spans="21:25" s="209" customFormat="1" ht="26.25" customHeight="1">
      <c r="U308" s="501"/>
      <c r="V308" s="3"/>
      <c r="W308" s="3"/>
      <c r="X308" s="3"/>
      <c r="Y308" s="501"/>
    </row>
    <row r="309" spans="21:25" s="209" customFormat="1" ht="26.25" customHeight="1">
      <c r="U309" s="501"/>
      <c r="V309" s="3"/>
      <c r="W309" s="3"/>
      <c r="X309" s="3"/>
      <c r="Y309" s="501"/>
    </row>
    <row r="310" spans="21:25" s="209" customFormat="1" ht="26.25" customHeight="1">
      <c r="U310" s="501"/>
      <c r="V310" s="3"/>
      <c r="W310" s="3"/>
      <c r="X310" s="3"/>
      <c r="Y310" s="501"/>
    </row>
    <row r="311" spans="21:25" s="209" customFormat="1" ht="26.25" customHeight="1">
      <c r="U311" s="501"/>
      <c r="V311" s="3"/>
      <c r="W311" s="3"/>
      <c r="X311" s="3"/>
      <c r="Y311" s="501"/>
    </row>
    <row r="312" spans="21:25" s="209" customFormat="1" ht="26.25" customHeight="1">
      <c r="U312" s="501"/>
      <c r="V312" s="3"/>
      <c r="W312" s="3"/>
      <c r="X312" s="3"/>
      <c r="Y312" s="501"/>
    </row>
    <row r="313" spans="21:25" s="209" customFormat="1" ht="26.25" customHeight="1">
      <c r="U313" s="501"/>
      <c r="V313" s="3"/>
      <c r="W313" s="3"/>
      <c r="X313" s="3"/>
      <c r="Y313" s="501"/>
    </row>
    <row r="314" spans="21:25" s="209" customFormat="1" ht="26.25" customHeight="1">
      <c r="U314" s="501"/>
      <c r="V314" s="3"/>
      <c r="W314" s="3"/>
      <c r="X314" s="3"/>
      <c r="Y314" s="501"/>
    </row>
    <row r="315" spans="21:25" s="209" customFormat="1" ht="26.25" customHeight="1">
      <c r="U315" s="501"/>
      <c r="V315" s="3"/>
      <c r="W315" s="3"/>
      <c r="X315" s="3"/>
      <c r="Y315" s="501"/>
    </row>
    <row r="316" spans="21:25" s="209" customFormat="1" ht="26.25" customHeight="1">
      <c r="U316" s="501"/>
      <c r="V316" s="3"/>
      <c r="W316" s="3"/>
      <c r="X316" s="3"/>
      <c r="Y316" s="501"/>
    </row>
    <row r="317" spans="21:25" s="209" customFormat="1" ht="26.25" customHeight="1">
      <c r="U317" s="501"/>
      <c r="V317" s="3"/>
      <c r="W317" s="3"/>
      <c r="X317" s="3"/>
      <c r="Y317" s="501"/>
    </row>
    <row r="318" spans="21:25" s="209" customFormat="1" ht="26.25" customHeight="1">
      <c r="U318" s="501"/>
      <c r="V318" s="3"/>
      <c r="W318" s="3"/>
      <c r="X318" s="3"/>
      <c r="Y318" s="501"/>
    </row>
    <row r="319" spans="21:25" s="209" customFormat="1" ht="26.25" customHeight="1">
      <c r="U319" s="501"/>
      <c r="V319" s="3"/>
      <c r="W319" s="3"/>
      <c r="X319" s="3"/>
      <c r="Y319" s="501"/>
    </row>
    <row r="320" spans="21:25" s="209" customFormat="1" ht="26.25" customHeight="1">
      <c r="U320" s="501"/>
      <c r="V320" s="3"/>
      <c r="W320" s="3"/>
      <c r="X320" s="3"/>
      <c r="Y320" s="501"/>
    </row>
    <row r="321" spans="21:25" s="209" customFormat="1" ht="26.25" customHeight="1">
      <c r="U321" s="501"/>
      <c r="V321" s="3"/>
      <c r="W321" s="3"/>
      <c r="X321" s="3"/>
      <c r="Y321" s="501"/>
    </row>
    <row r="322" spans="21:25" s="209" customFormat="1" ht="26.25" customHeight="1">
      <c r="U322" s="501"/>
      <c r="V322" s="3"/>
      <c r="W322" s="3"/>
      <c r="X322" s="3"/>
      <c r="Y322" s="501"/>
    </row>
    <row r="323" spans="21:25" s="209" customFormat="1" ht="26.25" customHeight="1">
      <c r="U323" s="501"/>
      <c r="V323" s="3"/>
      <c r="W323" s="3"/>
      <c r="X323" s="3"/>
      <c r="Y323" s="501"/>
    </row>
    <row r="324" spans="21:25" s="209" customFormat="1" ht="26.25" customHeight="1">
      <c r="U324" s="501"/>
      <c r="V324" s="3"/>
      <c r="W324" s="3"/>
      <c r="X324" s="3"/>
      <c r="Y324" s="501"/>
    </row>
    <row r="325" spans="21:25" s="209" customFormat="1" ht="26.25" customHeight="1">
      <c r="U325" s="501"/>
      <c r="V325" s="3"/>
      <c r="W325" s="3"/>
      <c r="X325" s="3"/>
      <c r="Y325" s="501"/>
    </row>
    <row r="326" spans="21:25" s="209" customFormat="1" ht="26.25" customHeight="1">
      <c r="U326" s="501"/>
      <c r="V326" s="3"/>
      <c r="W326" s="3"/>
      <c r="X326" s="3"/>
      <c r="Y326" s="501"/>
    </row>
    <row r="327" spans="21:25" s="209" customFormat="1" ht="26.25" customHeight="1">
      <c r="U327" s="501"/>
      <c r="V327" s="3"/>
      <c r="W327" s="3"/>
      <c r="X327" s="3"/>
      <c r="Y327" s="501"/>
    </row>
    <row r="328" spans="21:25" s="209" customFormat="1" ht="26.25" customHeight="1">
      <c r="U328" s="501"/>
      <c r="V328" s="3"/>
      <c r="W328" s="3"/>
      <c r="X328" s="3"/>
      <c r="Y328" s="501"/>
    </row>
    <row r="329" spans="21:25" s="209" customFormat="1" ht="26.25" customHeight="1">
      <c r="U329" s="501"/>
      <c r="V329" s="3"/>
      <c r="W329" s="3"/>
      <c r="X329" s="3"/>
      <c r="Y329" s="501"/>
    </row>
    <row r="330" spans="21:25" s="209" customFormat="1" ht="26.25" customHeight="1">
      <c r="U330" s="501"/>
      <c r="V330" s="3"/>
      <c r="W330" s="3"/>
      <c r="X330" s="3"/>
      <c r="Y330" s="501"/>
    </row>
    <row r="331" spans="21:25" s="209" customFormat="1" ht="26.25" customHeight="1">
      <c r="U331" s="501"/>
      <c r="V331" s="3"/>
      <c r="W331" s="3"/>
      <c r="X331" s="3"/>
      <c r="Y331" s="501"/>
    </row>
    <row r="332" spans="21:25" s="209" customFormat="1" ht="26.25" customHeight="1">
      <c r="U332" s="501"/>
      <c r="V332" s="3"/>
      <c r="W332" s="3"/>
      <c r="X332" s="3"/>
      <c r="Y332" s="501"/>
    </row>
    <row r="333" spans="21:25" s="209" customFormat="1" ht="26.25" customHeight="1">
      <c r="U333" s="501"/>
      <c r="V333" s="3"/>
      <c r="W333" s="3"/>
      <c r="X333" s="3"/>
      <c r="Y333" s="501"/>
    </row>
    <row r="334" spans="21:25" s="209" customFormat="1" ht="26.25" customHeight="1">
      <c r="U334" s="501"/>
      <c r="V334" s="3"/>
      <c r="W334" s="3"/>
      <c r="X334" s="3"/>
      <c r="Y334" s="501"/>
    </row>
    <row r="335" spans="21:25" s="209" customFormat="1" ht="26.25" customHeight="1">
      <c r="U335" s="501"/>
      <c r="V335" s="3"/>
      <c r="W335" s="3"/>
      <c r="X335" s="3"/>
      <c r="Y335" s="501"/>
    </row>
    <row r="336" spans="21:25" s="209" customFormat="1" ht="26.25" customHeight="1">
      <c r="U336" s="501"/>
      <c r="V336" s="3"/>
      <c r="W336" s="3"/>
      <c r="X336" s="3"/>
      <c r="Y336" s="501"/>
    </row>
    <row r="337" spans="21:25" s="209" customFormat="1" ht="26.25" customHeight="1">
      <c r="U337" s="501"/>
      <c r="V337" s="3"/>
      <c r="W337" s="3"/>
      <c r="X337" s="3"/>
      <c r="Y337" s="501"/>
    </row>
    <row r="338" spans="21:25" s="209" customFormat="1" ht="26.25" customHeight="1">
      <c r="U338" s="501"/>
      <c r="V338" s="3"/>
      <c r="W338" s="3"/>
      <c r="X338" s="3"/>
      <c r="Y338" s="501"/>
    </row>
    <row r="339" spans="21:25" s="209" customFormat="1" ht="26.25" customHeight="1">
      <c r="U339" s="501"/>
      <c r="V339" s="3"/>
      <c r="W339" s="3"/>
      <c r="X339" s="3"/>
      <c r="Y339" s="501"/>
    </row>
    <row r="340" spans="21:25" s="209" customFormat="1" ht="26.25" customHeight="1">
      <c r="U340" s="501"/>
      <c r="V340" s="3"/>
      <c r="W340" s="3"/>
      <c r="X340" s="3"/>
      <c r="Y340" s="501"/>
    </row>
    <row r="341" spans="21:25" s="209" customFormat="1" ht="26.25" customHeight="1">
      <c r="U341" s="501"/>
      <c r="V341" s="3"/>
      <c r="W341" s="3"/>
      <c r="X341" s="3"/>
      <c r="Y341" s="501"/>
    </row>
    <row r="342" spans="21:25" s="209" customFormat="1" ht="26.25" customHeight="1">
      <c r="U342" s="501"/>
      <c r="V342" s="3"/>
      <c r="W342" s="3"/>
      <c r="X342" s="3"/>
      <c r="Y342" s="501"/>
    </row>
    <row r="343" spans="21:25" s="209" customFormat="1" ht="26.25" customHeight="1">
      <c r="U343" s="501"/>
      <c r="V343" s="3"/>
      <c r="W343" s="3"/>
      <c r="X343" s="3"/>
      <c r="Y343" s="501"/>
    </row>
    <row r="344" spans="21:25" s="209" customFormat="1" ht="26.25" customHeight="1">
      <c r="U344" s="501"/>
      <c r="V344" s="3"/>
      <c r="W344" s="3"/>
      <c r="X344" s="3"/>
      <c r="Y344" s="501"/>
    </row>
    <row r="345" spans="21:25" s="209" customFormat="1" ht="26.25" customHeight="1">
      <c r="U345" s="501"/>
      <c r="V345" s="3"/>
      <c r="W345" s="3"/>
      <c r="X345" s="3"/>
      <c r="Y345" s="501"/>
    </row>
    <row r="346" spans="21:25" s="209" customFormat="1" ht="26.25" customHeight="1">
      <c r="U346" s="501"/>
      <c r="V346" s="3"/>
      <c r="W346" s="3"/>
      <c r="X346" s="3"/>
      <c r="Y346" s="501"/>
    </row>
    <row r="347" spans="21:25" s="209" customFormat="1" ht="26.25" customHeight="1">
      <c r="U347" s="501"/>
      <c r="V347" s="3"/>
      <c r="W347" s="3"/>
      <c r="X347" s="3"/>
      <c r="Y347" s="501"/>
    </row>
    <row r="348" spans="21:25" s="209" customFormat="1" ht="26.25" customHeight="1">
      <c r="U348" s="501"/>
      <c r="V348" s="3"/>
      <c r="W348" s="3"/>
      <c r="X348" s="3"/>
      <c r="Y348" s="501"/>
    </row>
    <row r="349" spans="21:25" s="209" customFormat="1" ht="26.25" customHeight="1">
      <c r="U349" s="501"/>
      <c r="V349" s="3"/>
      <c r="W349" s="3"/>
      <c r="X349" s="3"/>
      <c r="Y349" s="501"/>
    </row>
    <row r="350" spans="21:25" s="209" customFormat="1" ht="26.25" customHeight="1">
      <c r="U350" s="501"/>
      <c r="V350" s="3"/>
      <c r="W350" s="3"/>
      <c r="X350" s="3"/>
      <c r="Y350" s="501"/>
    </row>
    <row r="351" spans="21:25" s="209" customFormat="1" ht="26.25" customHeight="1">
      <c r="U351" s="501"/>
      <c r="V351" s="3"/>
      <c r="W351" s="3"/>
      <c r="X351" s="3"/>
      <c r="Y351" s="501"/>
    </row>
    <row r="352" spans="21:25" s="209" customFormat="1" ht="26.25" customHeight="1">
      <c r="U352" s="501"/>
      <c r="V352" s="3"/>
      <c r="W352" s="3"/>
      <c r="X352" s="3"/>
      <c r="Y352" s="501"/>
    </row>
    <row r="353" spans="21:25" s="209" customFormat="1" ht="26.25" customHeight="1">
      <c r="U353" s="501"/>
      <c r="V353" s="3"/>
      <c r="W353" s="3"/>
      <c r="X353" s="3"/>
      <c r="Y353" s="501"/>
    </row>
    <row r="354" spans="21:25" s="209" customFormat="1" ht="26.25" customHeight="1">
      <c r="U354" s="501"/>
      <c r="V354" s="3"/>
      <c r="W354" s="3"/>
      <c r="X354" s="3"/>
      <c r="Y354" s="501"/>
    </row>
    <row r="355" spans="21:25" s="209" customFormat="1" ht="26.25" customHeight="1">
      <c r="U355" s="501"/>
      <c r="V355" s="3"/>
      <c r="W355" s="3"/>
      <c r="X355" s="3"/>
      <c r="Y355" s="501"/>
    </row>
    <row r="356" spans="21:25" s="209" customFormat="1" ht="26.25" customHeight="1">
      <c r="U356" s="501"/>
      <c r="V356" s="3"/>
      <c r="W356" s="3"/>
      <c r="X356" s="3"/>
      <c r="Y356" s="501"/>
    </row>
    <row r="357" spans="21:25" s="209" customFormat="1" ht="26.25" customHeight="1">
      <c r="U357" s="501"/>
      <c r="V357" s="3"/>
      <c r="W357" s="3"/>
      <c r="X357" s="3"/>
      <c r="Y357" s="501"/>
    </row>
    <row r="358" spans="21:25" s="209" customFormat="1" ht="26.25" customHeight="1">
      <c r="U358" s="501"/>
      <c r="V358" s="3"/>
      <c r="W358" s="3"/>
      <c r="X358" s="3"/>
      <c r="Y358" s="501"/>
    </row>
    <row r="359" spans="21:25" s="209" customFormat="1" ht="26.25" customHeight="1">
      <c r="U359" s="501"/>
      <c r="V359" s="3"/>
      <c r="W359" s="3"/>
      <c r="X359" s="3"/>
      <c r="Y359" s="501"/>
    </row>
    <row r="360" spans="21:25" s="209" customFormat="1" ht="26.25" customHeight="1">
      <c r="U360" s="501"/>
      <c r="V360" s="3"/>
      <c r="W360" s="3"/>
      <c r="X360" s="3"/>
      <c r="Y360" s="501"/>
    </row>
    <row r="361" spans="21:25" s="209" customFormat="1" ht="26.25" customHeight="1">
      <c r="U361" s="501"/>
      <c r="V361" s="3"/>
      <c r="W361" s="3"/>
      <c r="X361" s="3"/>
      <c r="Y361" s="501"/>
    </row>
    <row r="362" spans="21:25" s="209" customFormat="1" ht="26.25" customHeight="1">
      <c r="U362" s="501"/>
      <c r="V362" s="3"/>
      <c r="W362" s="3"/>
      <c r="X362" s="3"/>
      <c r="Y362" s="501"/>
    </row>
    <row r="363" spans="21:25" s="209" customFormat="1" ht="26.25" customHeight="1">
      <c r="U363" s="501"/>
      <c r="V363" s="3"/>
      <c r="W363" s="3"/>
      <c r="X363" s="3"/>
      <c r="Y363" s="501"/>
    </row>
    <row r="364" spans="21:25" s="209" customFormat="1" ht="26.25" customHeight="1">
      <c r="U364" s="501"/>
      <c r="V364" s="3"/>
      <c r="W364" s="3"/>
      <c r="X364" s="3"/>
      <c r="Y364" s="501"/>
    </row>
    <row r="365" spans="21:25" s="209" customFormat="1" ht="26.25" customHeight="1">
      <c r="U365" s="501"/>
      <c r="V365" s="3"/>
      <c r="W365" s="3"/>
      <c r="X365" s="3"/>
      <c r="Y365" s="501"/>
    </row>
    <row r="366" spans="21:25" s="209" customFormat="1" ht="26.25" customHeight="1">
      <c r="U366" s="501"/>
      <c r="V366" s="3"/>
      <c r="W366" s="3"/>
      <c r="X366" s="3"/>
      <c r="Y366" s="501"/>
    </row>
    <row r="367" spans="21:25" s="209" customFormat="1" ht="26.25" customHeight="1">
      <c r="U367" s="501"/>
      <c r="V367" s="3"/>
      <c r="W367" s="3"/>
      <c r="X367" s="3"/>
      <c r="Y367" s="501"/>
    </row>
    <row r="368" spans="21:25" s="209" customFormat="1" ht="26.25" customHeight="1">
      <c r="U368" s="501"/>
      <c r="V368" s="3"/>
      <c r="W368" s="3"/>
      <c r="X368" s="3"/>
      <c r="Y368" s="501"/>
    </row>
    <row r="369" spans="21:25" s="209" customFormat="1" ht="26.25" customHeight="1">
      <c r="U369" s="501"/>
      <c r="V369" s="3"/>
      <c r="W369" s="3"/>
      <c r="X369" s="3"/>
      <c r="Y369" s="501"/>
    </row>
    <row r="370" spans="21:25" s="209" customFormat="1" ht="26.25" customHeight="1">
      <c r="U370" s="501"/>
      <c r="V370" s="3"/>
      <c r="W370" s="3"/>
      <c r="X370" s="3"/>
      <c r="Y370" s="501"/>
    </row>
    <row r="371" spans="21:25" s="209" customFormat="1" ht="26.25" customHeight="1">
      <c r="U371" s="501"/>
      <c r="V371" s="3"/>
      <c r="W371" s="3"/>
      <c r="X371" s="3"/>
      <c r="Y371" s="501"/>
    </row>
    <row r="372" spans="21:25" s="209" customFormat="1" ht="26.25" customHeight="1">
      <c r="U372" s="501"/>
      <c r="V372" s="3"/>
      <c r="W372" s="3"/>
      <c r="X372" s="3"/>
      <c r="Y372" s="501"/>
    </row>
    <row r="373" spans="21:25" s="209" customFormat="1" ht="26.25" customHeight="1">
      <c r="U373" s="501"/>
      <c r="V373" s="3"/>
      <c r="W373" s="3"/>
      <c r="X373" s="3"/>
      <c r="Y373" s="501"/>
    </row>
    <row r="374" spans="21:25" s="209" customFormat="1" ht="26.25" customHeight="1">
      <c r="U374" s="501"/>
      <c r="V374" s="3"/>
      <c r="W374" s="3"/>
      <c r="X374" s="3"/>
      <c r="Y374" s="501"/>
    </row>
    <row r="375" spans="21:25" s="209" customFormat="1" ht="26.25" customHeight="1">
      <c r="U375" s="501"/>
      <c r="V375" s="3"/>
      <c r="W375" s="3"/>
      <c r="X375" s="3"/>
      <c r="Y375" s="501"/>
    </row>
    <row r="376" spans="21:25" s="209" customFormat="1" ht="26.25" customHeight="1">
      <c r="U376" s="501"/>
      <c r="V376" s="3"/>
      <c r="W376" s="3"/>
      <c r="X376" s="3"/>
      <c r="Y376" s="501"/>
    </row>
    <row r="377" spans="21:25" s="209" customFormat="1" ht="26.25" customHeight="1">
      <c r="U377" s="501"/>
      <c r="V377" s="3"/>
      <c r="W377" s="3"/>
      <c r="X377" s="3"/>
      <c r="Y377" s="501"/>
    </row>
    <row r="378" spans="21:25" s="209" customFormat="1" ht="26.25" customHeight="1">
      <c r="U378" s="501"/>
      <c r="V378" s="3"/>
      <c r="W378" s="3"/>
      <c r="X378" s="3"/>
      <c r="Y378" s="501"/>
    </row>
    <row r="379" spans="21:25" s="209" customFormat="1" ht="26.25" customHeight="1">
      <c r="U379" s="501"/>
      <c r="V379" s="3"/>
      <c r="W379" s="3"/>
      <c r="X379" s="3"/>
      <c r="Y379" s="501"/>
    </row>
    <row r="380" spans="21:25" s="209" customFormat="1" ht="26.25" customHeight="1">
      <c r="U380" s="501"/>
      <c r="V380" s="3"/>
      <c r="W380" s="3"/>
      <c r="X380" s="3"/>
      <c r="Y380" s="501"/>
    </row>
    <row r="381" spans="21:25" s="209" customFormat="1" ht="26.25" customHeight="1">
      <c r="U381" s="501"/>
      <c r="V381" s="3"/>
      <c r="W381" s="3"/>
      <c r="X381" s="3"/>
      <c r="Y381" s="501"/>
    </row>
    <row r="382" spans="21:25" s="209" customFormat="1" ht="26.25" customHeight="1">
      <c r="U382" s="501"/>
      <c r="V382" s="3"/>
      <c r="W382" s="3"/>
      <c r="X382" s="3"/>
      <c r="Y382" s="501"/>
    </row>
    <row r="383" spans="21:25" s="209" customFormat="1" ht="26.25" customHeight="1">
      <c r="U383" s="501"/>
      <c r="V383" s="3"/>
      <c r="W383" s="3"/>
      <c r="X383" s="3"/>
      <c r="Y383" s="501"/>
    </row>
    <row r="384" spans="21:25" s="209" customFormat="1" ht="26.25" customHeight="1">
      <c r="U384" s="501"/>
      <c r="V384" s="3"/>
      <c r="W384" s="3"/>
      <c r="X384" s="3"/>
      <c r="Y384" s="501"/>
    </row>
    <row r="385" spans="21:25" s="209" customFormat="1" ht="26.25" customHeight="1">
      <c r="U385" s="501"/>
      <c r="V385" s="3"/>
      <c r="W385" s="3"/>
      <c r="X385" s="3"/>
      <c r="Y385" s="501"/>
    </row>
    <row r="386" spans="21:25" s="209" customFormat="1" ht="26.25" customHeight="1">
      <c r="U386" s="501"/>
      <c r="V386" s="3"/>
      <c r="W386" s="3"/>
      <c r="X386" s="3"/>
      <c r="Y386" s="501"/>
    </row>
    <row r="387" spans="21:25" s="209" customFormat="1" ht="26.25" customHeight="1">
      <c r="U387" s="501"/>
      <c r="V387" s="3"/>
      <c r="W387" s="3"/>
      <c r="X387" s="3"/>
      <c r="Y387" s="501"/>
    </row>
    <row r="388" spans="21:25" s="209" customFormat="1" ht="26.25" customHeight="1">
      <c r="U388" s="501"/>
      <c r="V388" s="3"/>
      <c r="W388" s="3"/>
      <c r="X388" s="3"/>
      <c r="Y388" s="501"/>
    </row>
    <row r="389" spans="21:25" s="209" customFormat="1" ht="26.25" customHeight="1">
      <c r="U389" s="501"/>
      <c r="V389" s="3"/>
      <c r="W389" s="3"/>
      <c r="X389" s="3"/>
      <c r="Y389" s="501"/>
    </row>
    <row r="390" spans="21:25" s="209" customFormat="1" ht="26.25" customHeight="1">
      <c r="U390" s="501"/>
      <c r="V390" s="3"/>
      <c r="W390" s="3"/>
      <c r="X390" s="3"/>
      <c r="Y390" s="501"/>
    </row>
    <row r="391" spans="21:25" s="209" customFormat="1" ht="26.25" customHeight="1">
      <c r="U391" s="501"/>
      <c r="V391" s="3"/>
      <c r="W391" s="3"/>
      <c r="X391" s="3"/>
      <c r="Y391" s="501"/>
    </row>
    <row r="392" spans="21:25" s="209" customFormat="1" ht="26.25" customHeight="1">
      <c r="U392" s="501"/>
      <c r="V392" s="3"/>
      <c r="W392" s="3"/>
      <c r="X392" s="3"/>
      <c r="Y392" s="501"/>
    </row>
    <row r="393" spans="21:25" s="209" customFormat="1" ht="26.25" customHeight="1">
      <c r="U393" s="501"/>
      <c r="V393" s="3"/>
      <c r="W393" s="3"/>
      <c r="X393" s="3"/>
      <c r="Y393" s="501"/>
    </row>
    <row r="394" spans="21:25" s="209" customFormat="1" ht="26.25" customHeight="1">
      <c r="U394" s="501"/>
      <c r="V394" s="3"/>
      <c r="W394" s="3"/>
      <c r="X394" s="3"/>
      <c r="Y394" s="501"/>
    </row>
    <row r="395" spans="21:25" s="209" customFormat="1" ht="26.25" customHeight="1">
      <c r="U395" s="501"/>
      <c r="V395" s="3"/>
      <c r="W395" s="3"/>
      <c r="X395" s="3"/>
      <c r="Y395" s="501"/>
    </row>
    <row r="396" spans="21:25" s="209" customFormat="1" ht="26.25" customHeight="1">
      <c r="U396" s="501"/>
      <c r="V396" s="3"/>
      <c r="W396" s="3"/>
      <c r="X396" s="3"/>
      <c r="Y396" s="501"/>
    </row>
    <row r="397" spans="21:25" s="209" customFormat="1" ht="26.25" customHeight="1">
      <c r="U397" s="501"/>
      <c r="V397" s="3"/>
      <c r="W397" s="3"/>
      <c r="X397" s="3"/>
      <c r="Y397" s="501"/>
    </row>
    <row r="398" spans="21:25" s="209" customFormat="1" ht="26.25" customHeight="1">
      <c r="U398" s="501"/>
      <c r="V398" s="3"/>
      <c r="W398" s="3"/>
      <c r="X398" s="3"/>
      <c r="Y398" s="501"/>
    </row>
    <row r="399" spans="21:25" s="209" customFormat="1" ht="26.25" customHeight="1">
      <c r="U399" s="501"/>
      <c r="V399" s="3"/>
      <c r="W399" s="3"/>
      <c r="X399" s="3"/>
      <c r="Y399" s="501"/>
    </row>
    <row r="400" spans="21:25" s="209" customFormat="1" ht="26.25" customHeight="1">
      <c r="U400" s="501"/>
      <c r="V400" s="3"/>
      <c r="W400" s="3"/>
      <c r="X400" s="3"/>
      <c r="Y400" s="501"/>
    </row>
    <row r="401" spans="21:25" s="209" customFormat="1" ht="26.25" customHeight="1">
      <c r="U401" s="501"/>
      <c r="V401" s="3"/>
      <c r="W401" s="3"/>
      <c r="X401" s="3"/>
      <c r="Y401" s="501"/>
    </row>
    <row r="402" spans="21:25" s="209" customFormat="1" ht="26.25" customHeight="1">
      <c r="U402" s="501"/>
      <c r="V402" s="3"/>
      <c r="W402" s="3"/>
      <c r="X402" s="3"/>
      <c r="Y402" s="501"/>
    </row>
    <row r="403" spans="21:25" s="209" customFormat="1" ht="26.25" customHeight="1">
      <c r="U403" s="501"/>
      <c r="V403" s="3"/>
      <c r="W403" s="3"/>
      <c r="X403" s="3"/>
      <c r="Y403" s="501"/>
    </row>
    <row r="404" spans="21:25" s="209" customFormat="1" ht="26.25" customHeight="1">
      <c r="U404" s="501"/>
      <c r="V404" s="3"/>
      <c r="W404" s="3"/>
      <c r="X404" s="3"/>
      <c r="Y404" s="501"/>
    </row>
    <row r="405" spans="21:25" s="209" customFormat="1" ht="26.25" customHeight="1">
      <c r="U405" s="501"/>
      <c r="V405" s="3"/>
      <c r="W405" s="3"/>
      <c r="X405" s="3"/>
      <c r="Y405" s="501"/>
    </row>
    <row r="406" spans="21:25" s="209" customFormat="1" ht="26.25" customHeight="1">
      <c r="U406" s="501"/>
      <c r="V406" s="3"/>
      <c r="W406" s="3"/>
      <c r="X406" s="3"/>
      <c r="Y406" s="501"/>
    </row>
    <row r="407" spans="21:25" s="209" customFormat="1" ht="26.25" customHeight="1">
      <c r="U407" s="501"/>
      <c r="V407" s="3"/>
      <c r="W407" s="3"/>
      <c r="X407" s="3"/>
      <c r="Y407" s="501"/>
    </row>
    <row r="408" spans="21:25" s="209" customFormat="1" ht="26.25" customHeight="1">
      <c r="U408" s="501"/>
      <c r="V408" s="3"/>
      <c r="W408" s="3"/>
      <c r="X408" s="3"/>
      <c r="Y408" s="501"/>
    </row>
    <row r="409" spans="21:25" s="209" customFormat="1" ht="26.25" customHeight="1">
      <c r="U409" s="501"/>
      <c r="V409" s="3"/>
      <c r="W409" s="3"/>
      <c r="X409" s="3"/>
      <c r="Y409" s="501"/>
    </row>
    <row r="410" spans="21:25" s="209" customFormat="1" ht="26.25" customHeight="1">
      <c r="U410" s="501"/>
      <c r="V410" s="3"/>
      <c r="W410" s="3"/>
      <c r="X410" s="3"/>
      <c r="Y410" s="501"/>
    </row>
    <row r="411" spans="21:25" s="209" customFormat="1" ht="26.25" customHeight="1">
      <c r="U411" s="501"/>
      <c r="V411" s="3"/>
      <c r="W411" s="3"/>
      <c r="X411" s="3"/>
      <c r="Y411" s="501"/>
    </row>
    <row r="412" spans="21:25" s="209" customFormat="1" ht="26.25" customHeight="1">
      <c r="U412" s="501"/>
      <c r="V412" s="3"/>
      <c r="W412" s="3"/>
      <c r="X412" s="3"/>
      <c r="Y412" s="501"/>
    </row>
    <row r="413" spans="21:25" s="209" customFormat="1" ht="26.25" customHeight="1">
      <c r="U413" s="501"/>
      <c r="V413" s="3"/>
      <c r="W413" s="3"/>
      <c r="X413" s="3"/>
      <c r="Y413" s="501"/>
    </row>
    <row r="414" spans="21:25" s="209" customFormat="1" ht="26.25" customHeight="1">
      <c r="U414" s="501"/>
      <c r="V414" s="3"/>
      <c r="W414" s="3"/>
      <c r="X414" s="3"/>
      <c r="Y414" s="501"/>
    </row>
    <row r="415" spans="21:25" s="209" customFormat="1" ht="26.25" customHeight="1">
      <c r="U415" s="501"/>
      <c r="V415" s="3"/>
      <c r="W415" s="3"/>
      <c r="X415" s="3"/>
      <c r="Y415" s="501"/>
    </row>
    <row r="416" spans="21:25" s="209" customFormat="1" ht="26.25" customHeight="1">
      <c r="U416" s="501"/>
      <c r="V416" s="3"/>
      <c r="W416" s="3"/>
      <c r="X416" s="3"/>
      <c r="Y416" s="501"/>
    </row>
    <row r="417" spans="21:25" s="209" customFormat="1" ht="26.25" customHeight="1">
      <c r="U417" s="501"/>
      <c r="V417" s="3"/>
      <c r="W417" s="3"/>
      <c r="X417" s="3"/>
      <c r="Y417" s="501"/>
    </row>
    <row r="418" spans="21:25" s="209" customFormat="1" ht="26.25" customHeight="1">
      <c r="U418" s="501"/>
      <c r="V418" s="3"/>
      <c r="W418" s="3"/>
      <c r="X418" s="3"/>
      <c r="Y418" s="501"/>
    </row>
    <row r="419" spans="21:25" s="209" customFormat="1" ht="26.25" customHeight="1">
      <c r="U419" s="501"/>
      <c r="V419" s="3"/>
      <c r="W419" s="3"/>
      <c r="X419" s="3"/>
      <c r="Y419" s="501"/>
    </row>
    <row r="420" spans="21:25" s="209" customFormat="1" ht="26.25" customHeight="1">
      <c r="U420" s="501"/>
      <c r="V420" s="3"/>
      <c r="W420" s="3"/>
      <c r="X420" s="3"/>
      <c r="Y420" s="501"/>
    </row>
    <row r="421" spans="21:25" s="209" customFormat="1" ht="26.25" customHeight="1">
      <c r="U421" s="501"/>
      <c r="V421" s="3"/>
      <c r="W421" s="3"/>
      <c r="X421" s="3"/>
      <c r="Y421" s="501"/>
    </row>
    <row r="422" spans="21:25" s="209" customFormat="1" ht="26.25" customHeight="1">
      <c r="U422" s="501"/>
      <c r="V422" s="3"/>
      <c r="W422" s="3"/>
      <c r="X422" s="3"/>
      <c r="Y422" s="501"/>
    </row>
    <row r="423" spans="21:25" s="209" customFormat="1" ht="26.25" customHeight="1">
      <c r="U423" s="501"/>
      <c r="V423" s="3"/>
      <c r="W423" s="3"/>
      <c r="X423" s="3"/>
      <c r="Y423" s="501"/>
    </row>
    <row r="424" spans="21:25" s="209" customFormat="1" ht="26.25" customHeight="1">
      <c r="U424" s="501"/>
      <c r="V424" s="3"/>
      <c r="W424" s="3"/>
      <c r="X424" s="3"/>
      <c r="Y424" s="501"/>
    </row>
    <row r="425" spans="21:25" s="209" customFormat="1" ht="26.25" customHeight="1">
      <c r="U425" s="501"/>
      <c r="V425" s="3"/>
      <c r="W425" s="3"/>
      <c r="X425" s="3"/>
      <c r="Y425" s="501"/>
    </row>
    <row r="426" spans="21:25" s="209" customFormat="1" ht="26.25" customHeight="1">
      <c r="U426" s="501"/>
      <c r="V426" s="3"/>
      <c r="W426" s="3"/>
      <c r="X426" s="3"/>
      <c r="Y426" s="501"/>
    </row>
    <row r="427" spans="21:25" s="209" customFormat="1" ht="26.25" customHeight="1">
      <c r="U427" s="501"/>
      <c r="V427" s="3"/>
      <c r="W427" s="3"/>
      <c r="X427" s="3"/>
      <c r="Y427" s="501"/>
    </row>
    <row r="428" spans="21:25" s="209" customFormat="1" ht="26.25" customHeight="1">
      <c r="U428" s="501"/>
      <c r="V428" s="3"/>
      <c r="W428" s="3"/>
      <c r="X428" s="3"/>
      <c r="Y428" s="501"/>
    </row>
    <row r="429" spans="21:25" s="209" customFormat="1" ht="26.25" customHeight="1">
      <c r="U429" s="501"/>
      <c r="V429" s="3"/>
      <c r="W429" s="3"/>
      <c r="X429" s="3"/>
      <c r="Y429" s="501"/>
    </row>
    <row r="430" spans="21:25" s="209" customFormat="1" ht="26.25" customHeight="1">
      <c r="U430" s="501"/>
      <c r="V430" s="3"/>
      <c r="W430" s="3"/>
      <c r="X430" s="3"/>
      <c r="Y430" s="501"/>
    </row>
    <row r="431" spans="21:25" s="209" customFormat="1" ht="26.25" customHeight="1">
      <c r="U431" s="501"/>
      <c r="V431" s="3"/>
      <c r="W431" s="3"/>
      <c r="X431" s="3"/>
      <c r="Y431" s="501"/>
    </row>
    <row r="432" spans="21:25" s="209" customFormat="1" ht="26.25" customHeight="1">
      <c r="U432" s="501"/>
      <c r="V432" s="3"/>
      <c r="W432" s="3"/>
      <c r="X432" s="3"/>
      <c r="Y432" s="501"/>
    </row>
    <row r="433" spans="21:25" s="209" customFormat="1" ht="26.25" customHeight="1">
      <c r="U433" s="501"/>
      <c r="V433" s="3"/>
      <c r="W433" s="3"/>
      <c r="X433" s="3"/>
      <c r="Y433" s="501"/>
    </row>
    <row r="434" spans="21:25" s="209" customFormat="1" ht="26.25" customHeight="1">
      <c r="U434" s="501"/>
      <c r="V434" s="3"/>
      <c r="W434" s="3"/>
      <c r="X434" s="3"/>
      <c r="Y434" s="501"/>
    </row>
    <row r="435" spans="21:25" s="209" customFormat="1" ht="26.25" customHeight="1">
      <c r="U435" s="501"/>
      <c r="V435" s="3"/>
      <c r="W435" s="3"/>
      <c r="X435" s="3"/>
      <c r="Y435" s="501"/>
    </row>
    <row r="436" spans="21:25" s="209" customFormat="1" ht="26.25" customHeight="1">
      <c r="U436" s="501"/>
      <c r="V436" s="3"/>
      <c r="W436" s="3"/>
      <c r="X436" s="3"/>
      <c r="Y436" s="501"/>
    </row>
    <row r="437" spans="21:25" s="209" customFormat="1" ht="26.25" customHeight="1">
      <c r="U437" s="501"/>
      <c r="V437" s="3"/>
      <c r="W437" s="3"/>
      <c r="X437" s="3"/>
      <c r="Y437" s="501"/>
    </row>
    <row r="438" spans="21:25" s="209" customFormat="1" ht="26.25" customHeight="1">
      <c r="U438" s="501"/>
      <c r="V438" s="3"/>
      <c r="W438" s="3"/>
      <c r="X438" s="3"/>
      <c r="Y438" s="501"/>
    </row>
    <row r="439" spans="21:25" s="209" customFormat="1" ht="26.25" customHeight="1">
      <c r="U439" s="501"/>
      <c r="V439" s="3"/>
      <c r="W439" s="3"/>
      <c r="X439" s="3"/>
      <c r="Y439" s="501"/>
    </row>
    <row r="440" spans="21:25" s="209" customFormat="1" ht="26.25" customHeight="1">
      <c r="U440" s="501"/>
      <c r="V440" s="3"/>
      <c r="W440" s="3"/>
      <c r="X440" s="3"/>
      <c r="Y440" s="501"/>
    </row>
    <row r="441" spans="21:25" s="209" customFormat="1" ht="26.25" customHeight="1">
      <c r="U441" s="501"/>
      <c r="V441" s="3"/>
      <c r="W441" s="3"/>
      <c r="X441" s="3"/>
      <c r="Y441" s="501"/>
    </row>
    <row r="442" spans="21:25" s="209" customFormat="1" ht="26.25" customHeight="1">
      <c r="U442" s="501"/>
      <c r="V442" s="3"/>
      <c r="W442" s="3"/>
      <c r="X442" s="3"/>
      <c r="Y442" s="501"/>
    </row>
    <row r="443" spans="21:25" s="209" customFormat="1" ht="26.25" customHeight="1">
      <c r="U443" s="501"/>
      <c r="V443" s="3"/>
      <c r="W443" s="3"/>
      <c r="X443" s="3"/>
      <c r="Y443" s="501"/>
    </row>
    <row r="444" spans="21:25" s="209" customFormat="1" ht="26.25" customHeight="1">
      <c r="U444" s="501"/>
      <c r="V444" s="3"/>
      <c r="W444" s="3"/>
      <c r="X444" s="3"/>
      <c r="Y444" s="501"/>
    </row>
    <row r="445" spans="21:25" s="209" customFormat="1" ht="26.25" customHeight="1">
      <c r="U445" s="501"/>
      <c r="V445" s="3"/>
      <c r="W445" s="3"/>
      <c r="X445" s="3"/>
      <c r="Y445" s="501"/>
    </row>
    <row r="446" spans="21:25" s="209" customFormat="1" ht="26.25" customHeight="1">
      <c r="U446" s="501"/>
      <c r="V446" s="3"/>
      <c r="W446" s="3"/>
      <c r="X446" s="3"/>
      <c r="Y446" s="501"/>
    </row>
    <row r="447" spans="21:25" s="209" customFormat="1" ht="26.25" customHeight="1">
      <c r="U447" s="501"/>
      <c r="V447" s="3"/>
      <c r="W447" s="3"/>
      <c r="X447" s="3"/>
      <c r="Y447" s="501"/>
    </row>
    <row r="448" spans="21:25" s="209" customFormat="1" ht="26.25" customHeight="1">
      <c r="U448" s="501"/>
      <c r="V448" s="3"/>
      <c r="W448" s="3"/>
      <c r="X448" s="3"/>
      <c r="Y448" s="501"/>
    </row>
    <row r="449" spans="21:25" s="209" customFormat="1" ht="26.25" customHeight="1">
      <c r="U449" s="501"/>
      <c r="V449" s="3"/>
      <c r="W449" s="3"/>
      <c r="X449" s="3"/>
      <c r="Y449" s="501"/>
    </row>
    <row r="450" spans="21:25" s="209" customFormat="1" ht="26.25" customHeight="1">
      <c r="U450" s="501"/>
      <c r="V450" s="3"/>
      <c r="W450" s="3"/>
      <c r="X450" s="3"/>
      <c r="Y450" s="501"/>
    </row>
    <row r="451" spans="21:25" s="209" customFormat="1" ht="26.25" customHeight="1">
      <c r="U451" s="501"/>
      <c r="V451" s="3"/>
      <c r="W451" s="3"/>
      <c r="X451" s="3"/>
      <c r="Y451" s="501"/>
    </row>
    <row r="452" spans="21:25" s="209" customFormat="1" ht="26.25" customHeight="1">
      <c r="U452" s="501"/>
      <c r="V452" s="3"/>
      <c r="W452" s="3"/>
      <c r="X452" s="3"/>
      <c r="Y452" s="501"/>
    </row>
    <row r="453" spans="21:25" s="209" customFormat="1" ht="26.25" customHeight="1">
      <c r="U453" s="501"/>
      <c r="V453" s="3"/>
      <c r="W453" s="3"/>
      <c r="X453" s="3"/>
      <c r="Y453" s="501"/>
    </row>
    <row r="454" spans="21:25" s="209" customFormat="1" ht="26.25" customHeight="1">
      <c r="U454" s="501"/>
      <c r="V454" s="3"/>
      <c r="W454" s="3"/>
      <c r="X454" s="3"/>
      <c r="Y454" s="501"/>
    </row>
    <row r="455" spans="21:25" s="209" customFormat="1" ht="26.25" customHeight="1">
      <c r="U455" s="501"/>
      <c r="V455" s="3"/>
      <c r="W455" s="3"/>
      <c r="X455" s="3"/>
      <c r="Y455" s="501"/>
    </row>
    <row r="456" spans="21:25" s="209" customFormat="1" ht="26.25" customHeight="1">
      <c r="U456" s="501"/>
      <c r="V456" s="3"/>
      <c r="W456" s="3"/>
      <c r="X456" s="3"/>
      <c r="Y456" s="501"/>
    </row>
    <row r="457" spans="21:25" s="209" customFormat="1" ht="26.25" customHeight="1">
      <c r="U457" s="501"/>
      <c r="V457" s="3"/>
      <c r="W457" s="3"/>
      <c r="X457" s="3"/>
      <c r="Y457" s="501"/>
    </row>
    <row r="458" spans="21:25" s="209" customFormat="1" ht="26.25" customHeight="1">
      <c r="U458" s="501"/>
      <c r="V458" s="3"/>
      <c r="W458" s="3"/>
      <c r="X458" s="3"/>
      <c r="Y458" s="501"/>
    </row>
    <row r="459" spans="21:25" s="209" customFormat="1" ht="26.25" customHeight="1">
      <c r="U459" s="501"/>
      <c r="V459" s="3"/>
      <c r="W459" s="3"/>
      <c r="X459" s="3"/>
      <c r="Y459" s="501"/>
    </row>
    <row r="460" spans="21:25" s="209" customFormat="1" ht="26.25" customHeight="1">
      <c r="U460" s="501"/>
      <c r="V460" s="3"/>
      <c r="W460" s="3"/>
      <c r="X460" s="3"/>
      <c r="Y460" s="501"/>
    </row>
    <row r="461" spans="21:25" s="209" customFormat="1" ht="26.25" customHeight="1">
      <c r="U461" s="501"/>
      <c r="V461" s="3"/>
      <c r="W461" s="3"/>
      <c r="X461" s="3"/>
      <c r="Y461" s="501"/>
    </row>
    <row r="462" spans="21:25" s="209" customFormat="1" ht="26.25" customHeight="1">
      <c r="U462" s="501"/>
      <c r="V462" s="3"/>
      <c r="W462" s="3"/>
      <c r="X462" s="3"/>
      <c r="Y462" s="501"/>
    </row>
    <row r="463" spans="21:25" s="209" customFormat="1" ht="26.25" customHeight="1">
      <c r="U463" s="501"/>
      <c r="V463" s="3"/>
      <c r="W463" s="3"/>
      <c r="X463" s="3"/>
      <c r="Y463" s="501"/>
    </row>
    <row r="464" spans="21:25" s="209" customFormat="1" ht="26.25" customHeight="1">
      <c r="U464" s="501"/>
      <c r="V464" s="3"/>
      <c r="W464" s="3"/>
      <c r="X464" s="3"/>
      <c r="Y464" s="501"/>
    </row>
    <row r="465" spans="21:25" s="209" customFormat="1" ht="26.25" customHeight="1">
      <c r="U465" s="501"/>
      <c r="V465" s="3"/>
      <c r="W465" s="3"/>
      <c r="X465" s="3"/>
      <c r="Y465" s="501"/>
    </row>
    <row r="466" spans="21:25" s="209" customFormat="1" ht="26.25" customHeight="1">
      <c r="U466" s="501"/>
      <c r="V466" s="3"/>
      <c r="W466" s="3"/>
      <c r="X466" s="3"/>
      <c r="Y466" s="501"/>
    </row>
    <row r="467" spans="21:25" s="209" customFormat="1" ht="26.25" customHeight="1">
      <c r="U467" s="501"/>
      <c r="V467" s="3"/>
      <c r="W467" s="3"/>
      <c r="X467" s="3"/>
      <c r="Y467" s="501"/>
    </row>
    <row r="468" spans="21:25" s="209" customFormat="1" ht="26.25" customHeight="1">
      <c r="U468" s="501"/>
      <c r="V468" s="3"/>
      <c r="W468" s="3"/>
      <c r="X468" s="3"/>
      <c r="Y468" s="501"/>
    </row>
    <row r="469" spans="21:25" s="209" customFormat="1" ht="26.25" customHeight="1">
      <c r="U469" s="501"/>
      <c r="V469" s="3"/>
      <c r="W469" s="3"/>
      <c r="X469" s="3"/>
      <c r="Y469" s="501"/>
    </row>
    <row r="470" spans="21:25" s="209" customFormat="1" ht="26.25" customHeight="1">
      <c r="U470" s="501"/>
      <c r="V470" s="3"/>
      <c r="W470" s="3"/>
      <c r="X470" s="3"/>
      <c r="Y470" s="501"/>
    </row>
    <row r="471" spans="21:25" s="209" customFormat="1" ht="26.25" customHeight="1">
      <c r="U471" s="501"/>
      <c r="V471" s="3"/>
      <c r="W471" s="3"/>
      <c r="X471" s="3"/>
      <c r="Y471" s="501"/>
    </row>
    <row r="472" spans="21:25" s="209" customFormat="1" ht="26.25" customHeight="1">
      <c r="U472" s="501"/>
      <c r="V472" s="3"/>
      <c r="W472" s="3"/>
      <c r="X472" s="3"/>
      <c r="Y472" s="501"/>
    </row>
    <row r="473" spans="21:25" s="209" customFormat="1" ht="26.25" customHeight="1">
      <c r="U473" s="501"/>
      <c r="V473" s="3"/>
      <c r="W473" s="3"/>
      <c r="X473" s="3"/>
      <c r="Y473" s="501"/>
    </row>
    <row r="474" spans="21:25" s="209" customFormat="1" ht="26.25" customHeight="1">
      <c r="U474" s="501"/>
      <c r="V474" s="3"/>
      <c r="W474" s="3"/>
      <c r="X474" s="3"/>
      <c r="Y474" s="501"/>
    </row>
    <row r="475" spans="21:25" s="209" customFormat="1" ht="26.25" customHeight="1">
      <c r="U475" s="501"/>
      <c r="V475" s="3"/>
      <c r="W475" s="3"/>
      <c r="X475" s="3"/>
      <c r="Y475" s="501"/>
    </row>
    <row r="476" spans="21:25" s="209" customFormat="1" ht="26.25" customHeight="1">
      <c r="U476" s="501"/>
      <c r="V476" s="3"/>
      <c r="W476" s="3"/>
      <c r="X476" s="3"/>
      <c r="Y476" s="501"/>
    </row>
    <row r="477" spans="21:25" s="209" customFormat="1" ht="26.25" customHeight="1">
      <c r="U477" s="501"/>
      <c r="V477" s="3"/>
      <c r="W477" s="3"/>
      <c r="X477" s="3"/>
      <c r="Y477" s="501"/>
    </row>
    <row r="478" spans="21:25" s="209" customFormat="1" ht="26.25" customHeight="1">
      <c r="U478" s="501"/>
      <c r="V478" s="3"/>
      <c r="W478" s="3"/>
      <c r="X478" s="3"/>
      <c r="Y478" s="501"/>
    </row>
    <row r="479" spans="21:25" s="209" customFormat="1" ht="26.25" customHeight="1">
      <c r="U479" s="501"/>
      <c r="V479" s="3"/>
      <c r="W479" s="3"/>
      <c r="X479" s="3"/>
      <c r="Y479" s="501"/>
    </row>
    <row r="480" spans="21:25" s="209" customFormat="1" ht="26.25" customHeight="1">
      <c r="U480" s="501"/>
      <c r="V480" s="3"/>
      <c r="W480" s="3"/>
      <c r="X480" s="3"/>
      <c r="Y480" s="501"/>
    </row>
    <row r="481" spans="21:25" s="209" customFormat="1" ht="26.25" customHeight="1">
      <c r="U481" s="501"/>
      <c r="V481" s="3"/>
      <c r="W481" s="3"/>
      <c r="X481" s="3"/>
      <c r="Y481" s="501"/>
    </row>
    <row r="482" spans="21:25" s="209" customFormat="1" ht="26.25" customHeight="1">
      <c r="U482" s="501"/>
      <c r="V482" s="3"/>
      <c r="W482" s="3"/>
      <c r="X482" s="3"/>
      <c r="Y482" s="501"/>
    </row>
    <row r="483" spans="21:25" s="209" customFormat="1" ht="26.25" customHeight="1">
      <c r="U483" s="501"/>
      <c r="V483" s="3"/>
      <c r="W483" s="3"/>
      <c r="X483" s="3"/>
      <c r="Y483" s="501"/>
    </row>
    <row r="484" spans="21:25" s="209" customFormat="1" ht="26.25" customHeight="1">
      <c r="U484" s="501"/>
      <c r="V484" s="3"/>
      <c r="W484" s="3"/>
      <c r="X484" s="3"/>
      <c r="Y484" s="501"/>
    </row>
    <row r="485" spans="21:25" s="209" customFormat="1" ht="26.25" customHeight="1">
      <c r="U485" s="501"/>
      <c r="V485" s="3"/>
      <c r="W485" s="3"/>
      <c r="X485" s="3"/>
      <c r="Y485" s="501"/>
    </row>
    <row r="486" spans="21:25" s="209" customFormat="1" ht="26.25" customHeight="1">
      <c r="U486" s="501"/>
      <c r="V486" s="3"/>
      <c r="W486" s="3"/>
      <c r="X486" s="3"/>
      <c r="Y486" s="501"/>
    </row>
    <row r="487" spans="21:25" s="209" customFormat="1" ht="26.25" customHeight="1">
      <c r="U487" s="501"/>
      <c r="V487" s="3"/>
      <c r="W487" s="3"/>
      <c r="X487" s="3"/>
      <c r="Y487" s="501"/>
    </row>
    <row r="488" spans="21:25" s="209" customFormat="1" ht="26.25" customHeight="1">
      <c r="U488" s="501"/>
      <c r="V488" s="3"/>
      <c r="W488" s="3"/>
      <c r="X488" s="3"/>
      <c r="Y488" s="501"/>
    </row>
    <row r="489" spans="21:25" s="209" customFormat="1" ht="26.25" customHeight="1">
      <c r="U489" s="501"/>
      <c r="V489" s="3"/>
      <c r="W489" s="3"/>
      <c r="X489" s="3"/>
      <c r="Y489" s="501"/>
    </row>
    <row r="490" spans="21:25" s="209" customFormat="1" ht="26.25" customHeight="1">
      <c r="U490" s="501"/>
      <c r="V490" s="3"/>
      <c r="W490" s="3"/>
      <c r="X490" s="3"/>
      <c r="Y490" s="501"/>
    </row>
    <row r="491" spans="21:25" s="209" customFormat="1" ht="26.25" customHeight="1">
      <c r="U491" s="501"/>
      <c r="V491" s="3"/>
      <c r="W491" s="3"/>
      <c r="X491" s="3"/>
      <c r="Y491" s="501"/>
    </row>
    <row r="492" spans="21:25" s="209" customFormat="1" ht="26.25" customHeight="1">
      <c r="U492" s="501"/>
      <c r="V492" s="3"/>
      <c r="W492" s="3"/>
      <c r="X492" s="3"/>
      <c r="Y492" s="501"/>
    </row>
    <row r="493" spans="21:25" s="209" customFormat="1" ht="26.25" customHeight="1">
      <c r="U493" s="501"/>
      <c r="V493" s="3"/>
      <c r="W493" s="3"/>
      <c r="X493" s="3"/>
      <c r="Y493" s="501"/>
    </row>
    <row r="494" spans="21:25" s="209" customFormat="1" ht="26.25" customHeight="1">
      <c r="U494" s="501"/>
      <c r="V494" s="3"/>
      <c r="W494" s="3"/>
      <c r="X494" s="3"/>
      <c r="Y494" s="501"/>
    </row>
    <row r="495" spans="21:25" s="209" customFormat="1" ht="26.25" customHeight="1">
      <c r="U495" s="501"/>
      <c r="V495" s="3"/>
      <c r="W495" s="3"/>
      <c r="X495" s="3"/>
      <c r="Y495" s="501"/>
    </row>
    <row r="496" spans="21:25" s="209" customFormat="1" ht="26.25" customHeight="1">
      <c r="U496" s="501"/>
      <c r="V496" s="3"/>
      <c r="W496" s="3"/>
      <c r="X496" s="3"/>
      <c r="Y496" s="501"/>
    </row>
    <row r="497" spans="21:25" s="209" customFormat="1" ht="26.25" customHeight="1">
      <c r="U497" s="501"/>
      <c r="V497" s="3"/>
      <c r="W497" s="3"/>
      <c r="X497" s="3"/>
      <c r="Y497" s="501"/>
    </row>
    <row r="498" spans="21:25" s="209" customFormat="1" ht="26.25" customHeight="1">
      <c r="U498" s="501"/>
      <c r="V498" s="3"/>
      <c r="W498" s="3"/>
      <c r="X498" s="3"/>
      <c r="Y498" s="501"/>
    </row>
    <row r="499" spans="21:25" s="209" customFormat="1" ht="26.25" customHeight="1">
      <c r="U499" s="501"/>
      <c r="V499" s="3"/>
      <c r="W499" s="3"/>
      <c r="X499" s="3"/>
      <c r="Y499" s="501"/>
    </row>
    <row r="500" spans="21:25" s="209" customFormat="1" ht="26.25" customHeight="1">
      <c r="U500" s="501"/>
      <c r="V500" s="3"/>
      <c r="W500" s="3"/>
      <c r="X500" s="3"/>
      <c r="Y500" s="501"/>
    </row>
    <row r="501" spans="21:25" s="209" customFormat="1" ht="26.25" customHeight="1">
      <c r="U501" s="501"/>
      <c r="V501" s="3"/>
      <c r="W501" s="3"/>
      <c r="X501" s="3"/>
      <c r="Y501" s="501"/>
    </row>
    <row r="502" spans="21:25" s="209" customFormat="1" ht="26.25" customHeight="1">
      <c r="U502" s="501"/>
      <c r="V502" s="3"/>
      <c r="W502" s="3"/>
      <c r="X502" s="3"/>
      <c r="Y502" s="501"/>
    </row>
    <row r="503" spans="21:25" s="209" customFormat="1" ht="26.25" customHeight="1">
      <c r="U503" s="501"/>
      <c r="V503" s="3"/>
      <c r="W503" s="3"/>
      <c r="X503" s="3"/>
      <c r="Y503" s="501"/>
    </row>
    <row r="504" spans="21:25" s="209" customFormat="1" ht="26.25" customHeight="1">
      <c r="U504" s="501"/>
      <c r="V504" s="3"/>
      <c r="W504" s="3"/>
      <c r="X504" s="3"/>
      <c r="Y504" s="501"/>
    </row>
    <row r="505" spans="21:25" s="209" customFormat="1" ht="26.25" customHeight="1">
      <c r="U505" s="501"/>
      <c r="V505" s="3"/>
      <c r="W505" s="3"/>
      <c r="X505" s="3"/>
      <c r="Y505" s="501"/>
    </row>
    <row r="506" spans="21:25" s="209" customFormat="1" ht="26.25" customHeight="1">
      <c r="U506" s="501"/>
      <c r="V506" s="3"/>
      <c r="W506" s="3"/>
      <c r="X506" s="3"/>
      <c r="Y506" s="501"/>
    </row>
    <row r="507" spans="21:25" s="209" customFormat="1" ht="26.25" customHeight="1">
      <c r="U507" s="501"/>
      <c r="V507" s="3"/>
      <c r="W507" s="3"/>
      <c r="X507" s="3"/>
      <c r="Y507" s="501"/>
    </row>
    <row r="508" spans="21:25" s="209" customFormat="1" ht="26.25" customHeight="1">
      <c r="U508" s="501"/>
      <c r="V508" s="3"/>
      <c r="W508" s="3"/>
      <c r="X508" s="3"/>
      <c r="Y508" s="501"/>
    </row>
    <row r="509" spans="21:25" s="209" customFormat="1" ht="26.25" customHeight="1">
      <c r="U509" s="501"/>
      <c r="V509" s="3"/>
      <c r="W509" s="3"/>
      <c r="X509" s="3"/>
      <c r="Y509" s="501"/>
    </row>
    <row r="510" spans="21:25" s="209" customFormat="1" ht="26.25" customHeight="1">
      <c r="U510" s="501"/>
      <c r="V510" s="3"/>
      <c r="W510" s="3"/>
      <c r="X510" s="3"/>
      <c r="Y510" s="501"/>
    </row>
    <row r="511" spans="21:25" s="209" customFormat="1" ht="26.25" customHeight="1">
      <c r="U511" s="501"/>
      <c r="V511" s="3"/>
      <c r="W511" s="3"/>
      <c r="X511" s="3"/>
      <c r="Y511" s="501"/>
    </row>
    <row r="512" spans="21:25" s="209" customFormat="1" ht="26.25" customHeight="1">
      <c r="U512" s="501"/>
      <c r="V512" s="3"/>
      <c r="W512" s="3"/>
      <c r="X512" s="3"/>
      <c r="Y512" s="501"/>
    </row>
    <row r="513" spans="21:25" s="209" customFormat="1" ht="26.25" customHeight="1">
      <c r="U513" s="501"/>
      <c r="V513" s="3"/>
      <c r="W513" s="3"/>
      <c r="X513" s="3"/>
      <c r="Y513" s="501"/>
    </row>
    <row r="514" spans="21:25" s="209" customFormat="1" ht="26.25" customHeight="1">
      <c r="U514" s="501"/>
      <c r="V514" s="3"/>
      <c r="W514" s="3"/>
      <c r="X514" s="3"/>
      <c r="Y514" s="501"/>
    </row>
    <row r="515" spans="21:25" s="209" customFormat="1" ht="26.25" customHeight="1">
      <c r="U515" s="501"/>
      <c r="V515" s="3"/>
      <c r="W515" s="3"/>
      <c r="X515" s="3"/>
      <c r="Y515" s="501"/>
    </row>
    <row r="516" spans="21:25" s="209" customFormat="1" ht="26.25" customHeight="1">
      <c r="U516" s="501"/>
      <c r="V516" s="3"/>
      <c r="W516" s="3"/>
      <c r="X516" s="3"/>
      <c r="Y516" s="501"/>
    </row>
    <row r="517" spans="21:25" s="209" customFormat="1" ht="26.25" customHeight="1">
      <c r="U517" s="501"/>
      <c r="V517" s="3"/>
      <c r="W517" s="3"/>
      <c r="X517" s="3"/>
      <c r="Y517" s="501"/>
    </row>
    <row r="518" spans="21:25" s="209" customFormat="1" ht="26.25" customHeight="1">
      <c r="U518" s="501"/>
      <c r="V518" s="3"/>
      <c r="W518" s="3"/>
      <c r="X518" s="3"/>
      <c r="Y518" s="501"/>
    </row>
    <row r="519" spans="21:25" s="209" customFormat="1" ht="26.25" customHeight="1">
      <c r="U519" s="501"/>
      <c r="V519" s="3"/>
      <c r="W519" s="3"/>
      <c r="X519" s="3"/>
      <c r="Y519" s="501"/>
    </row>
    <row r="520" spans="21:25" s="209" customFormat="1" ht="26.25" customHeight="1">
      <c r="U520" s="501"/>
      <c r="V520" s="3"/>
      <c r="W520" s="3"/>
      <c r="X520" s="3"/>
      <c r="Y520" s="501"/>
    </row>
    <row r="521" spans="21:25" s="209" customFormat="1" ht="26.25" customHeight="1">
      <c r="U521" s="501"/>
      <c r="V521" s="3"/>
      <c r="W521" s="3"/>
      <c r="X521" s="3"/>
      <c r="Y521" s="501"/>
    </row>
    <row r="522" spans="21:25" s="209" customFormat="1" ht="26.25" customHeight="1">
      <c r="U522" s="501"/>
      <c r="V522" s="3"/>
      <c r="W522" s="3"/>
      <c r="X522" s="3"/>
      <c r="Y522" s="501"/>
    </row>
    <row r="523" spans="21:25" s="209" customFormat="1" ht="26.25" customHeight="1">
      <c r="U523" s="501"/>
      <c r="V523" s="3"/>
      <c r="W523" s="3"/>
      <c r="X523" s="3"/>
      <c r="Y523" s="501"/>
    </row>
    <row r="524" spans="21:25" s="209" customFormat="1" ht="26.25" customHeight="1">
      <c r="U524" s="501"/>
      <c r="V524" s="3"/>
      <c r="W524" s="3"/>
      <c r="X524" s="3"/>
      <c r="Y524" s="501"/>
    </row>
    <row r="525" spans="21:25" s="209" customFormat="1" ht="26.25" customHeight="1">
      <c r="U525" s="501"/>
      <c r="V525" s="3"/>
      <c r="W525" s="3"/>
      <c r="X525" s="3"/>
      <c r="Y525" s="501"/>
    </row>
    <row r="526" spans="21:25" s="209" customFormat="1" ht="26.25" customHeight="1">
      <c r="U526" s="501"/>
      <c r="V526" s="3"/>
      <c r="W526" s="3"/>
      <c r="X526" s="3"/>
      <c r="Y526" s="501"/>
    </row>
    <row r="527" spans="21:25" s="209" customFormat="1" ht="26.25" customHeight="1">
      <c r="U527" s="501"/>
      <c r="V527" s="3"/>
      <c r="W527" s="3"/>
      <c r="X527" s="3"/>
      <c r="Y527" s="501"/>
    </row>
    <row r="528" spans="21:25" s="209" customFormat="1" ht="26.25" customHeight="1">
      <c r="U528" s="501"/>
      <c r="V528" s="3"/>
      <c r="W528" s="3"/>
      <c r="X528" s="3"/>
      <c r="Y528" s="501"/>
    </row>
    <row r="529" spans="21:25" s="209" customFormat="1" ht="26.25" customHeight="1">
      <c r="U529" s="501"/>
      <c r="V529" s="3"/>
      <c r="W529" s="3"/>
      <c r="X529" s="3"/>
      <c r="Y529" s="501"/>
    </row>
    <row r="530" spans="21:25" s="209" customFormat="1" ht="26.25" customHeight="1">
      <c r="U530" s="501"/>
      <c r="V530" s="3"/>
      <c r="W530" s="3"/>
      <c r="X530" s="3"/>
      <c r="Y530" s="501"/>
    </row>
    <row r="531" spans="21:25" s="209" customFormat="1" ht="26.25" customHeight="1">
      <c r="U531" s="501"/>
      <c r="V531" s="3"/>
      <c r="W531" s="3"/>
      <c r="X531" s="3"/>
      <c r="Y531" s="501"/>
    </row>
    <row r="532" spans="21:25" s="209" customFormat="1" ht="26.25" customHeight="1">
      <c r="U532" s="501"/>
      <c r="V532" s="3"/>
      <c r="W532" s="3"/>
      <c r="X532" s="3"/>
      <c r="Y532" s="501"/>
    </row>
    <row r="533" spans="21:25" s="209" customFormat="1" ht="26.25" customHeight="1">
      <c r="U533" s="501"/>
      <c r="V533" s="3"/>
      <c r="W533" s="3"/>
      <c r="X533" s="3"/>
      <c r="Y533" s="501"/>
    </row>
    <row r="534" spans="21:25" s="209" customFormat="1" ht="26.25" customHeight="1">
      <c r="U534" s="501"/>
      <c r="V534" s="3"/>
      <c r="W534" s="3"/>
      <c r="X534" s="3"/>
      <c r="Y534" s="501"/>
    </row>
    <row r="535" spans="21:25" s="209" customFormat="1" ht="26.25" customHeight="1">
      <c r="U535" s="501"/>
      <c r="V535" s="3"/>
      <c r="W535" s="3"/>
      <c r="X535" s="3"/>
      <c r="Y535" s="501"/>
    </row>
    <row r="536" spans="21:25" s="209" customFormat="1" ht="26.25" customHeight="1">
      <c r="U536" s="501"/>
      <c r="V536" s="3"/>
      <c r="W536" s="3"/>
      <c r="X536" s="3"/>
      <c r="Y536" s="501"/>
    </row>
    <row r="537" spans="21:25" s="209" customFormat="1" ht="26.25" customHeight="1">
      <c r="U537" s="501"/>
      <c r="V537" s="3"/>
      <c r="W537" s="3"/>
      <c r="X537" s="3"/>
      <c r="Y537" s="501"/>
    </row>
    <row r="538" spans="21:25" s="209" customFormat="1" ht="26.25" customHeight="1">
      <c r="U538" s="501"/>
      <c r="V538" s="3"/>
      <c r="W538" s="3"/>
      <c r="X538" s="3"/>
      <c r="Y538" s="501"/>
    </row>
    <row r="539" spans="21:25" s="209" customFormat="1" ht="26.25" customHeight="1">
      <c r="U539" s="501"/>
      <c r="V539" s="3"/>
      <c r="W539" s="3"/>
      <c r="X539" s="3"/>
      <c r="Y539" s="501"/>
    </row>
    <row r="540" spans="21:25" s="209" customFormat="1" ht="26.25" customHeight="1">
      <c r="U540" s="501"/>
      <c r="V540" s="3"/>
      <c r="W540" s="3"/>
      <c r="X540" s="3"/>
      <c r="Y540" s="501"/>
    </row>
    <row r="541" spans="21:25" s="209" customFormat="1" ht="26.25" customHeight="1">
      <c r="U541" s="501"/>
      <c r="V541" s="3"/>
      <c r="W541" s="3"/>
      <c r="X541" s="3"/>
      <c r="Y541" s="501"/>
    </row>
    <row r="542" spans="21:25" s="209" customFormat="1" ht="26.25" customHeight="1">
      <c r="U542" s="501"/>
      <c r="V542" s="3"/>
      <c r="W542" s="3"/>
      <c r="X542" s="3"/>
      <c r="Y542" s="501"/>
    </row>
    <row r="543" spans="21:25" s="209" customFormat="1" ht="26.25" customHeight="1">
      <c r="U543" s="501"/>
      <c r="V543" s="3"/>
      <c r="W543" s="3"/>
      <c r="X543" s="3"/>
      <c r="Y543" s="501"/>
    </row>
    <row r="544" spans="21:25" s="209" customFormat="1" ht="26.25" customHeight="1">
      <c r="U544" s="501"/>
      <c r="V544" s="3"/>
      <c r="W544" s="3"/>
      <c r="X544" s="3"/>
      <c r="Y544" s="501"/>
    </row>
    <row r="545" spans="21:25" s="209" customFormat="1" ht="26.25" customHeight="1">
      <c r="U545" s="501"/>
      <c r="V545" s="3"/>
      <c r="W545" s="3"/>
      <c r="X545" s="3"/>
      <c r="Y545" s="501"/>
    </row>
    <row r="546" spans="21:25" s="209" customFormat="1" ht="26.25" customHeight="1">
      <c r="U546" s="501"/>
      <c r="V546" s="3"/>
      <c r="W546" s="3"/>
      <c r="X546" s="3"/>
      <c r="Y546" s="501"/>
    </row>
    <row r="547" spans="21:25" s="209" customFormat="1" ht="26.25" customHeight="1">
      <c r="U547" s="501"/>
      <c r="V547" s="3"/>
      <c r="W547" s="3"/>
      <c r="X547" s="3"/>
      <c r="Y547" s="501"/>
    </row>
    <row r="548" spans="21:25" s="209" customFormat="1" ht="26.25" customHeight="1">
      <c r="U548" s="501"/>
      <c r="V548" s="3"/>
      <c r="W548" s="3"/>
      <c r="X548" s="3"/>
      <c r="Y548" s="501"/>
    </row>
    <row r="549" spans="21:25" s="209" customFormat="1" ht="26.25" customHeight="1">
      <c r="U549" s="501"/>
      <c r="V549" s="3"/>
      <c r="W549" s="3"/>
      <c r="X549" s="3"/>
      <c r="Y549" s="501"/>
    </row>
    <row r="550" spans="21:25" s="209" customFormat="1" ht="26.25" customHeight="1">
      <c r="U550" s="501"/>
      <c r="V550" s="3"/>
      <c r="W550" s="3"/>
      <c r="X550" s="3"/>
      <c r="Y550" s="501"/>
    </row>
    <row r="551" spans="21:25" s="209" customFormat="1" ht="26.25" customHeight="1">
      <c r="U551" s="501"/>
      <c r="V551" s="3"/>
      <c r="W551" s="3"/>
      <c r="X551" s="3"/>
      <c r="Y551" s="501"/>
    </row>
    <row r="552" spans="21:25" s="209" customFormat="1" ht="26.25" customHeight="1">
      <c r="U552" s="501"/>
      <c r="V552" s="3"/>
      <c r="W552" s="3"/>
      <c r="X552" s="3"/>
      <c r="Y552" s="501"/>
    </row>
    <row r="553" spans="21:25" s="209" customFormat="1" ht="26.25" customHeight="1">
      <c r="U553" s="501"/>
      <c r="V553" s="3"/>
      <c r="W553" s="3"/>
      <c r="X553" s="3"/>
      <c r="Y553" s="501"/>
    </row>
    <row r="554" spans="21:25" s="209" customFormat="1" ht="26.25" customHeight="1">
      <c r="U554" s="501"/>
      <c r="V554" s="3"/>
      <c r="W554" s="3"/>
      <c r="X554" s="3"/>
      <c r="Y554" s="501"/>
    </row>
    <row r="555" spans="21:25" s="209" customFormat="1" ht="26.25" customHeight="1">
      <c r="U555" s="501"/>
      <c r="V555" s="3"/>
      <c r="W555" s="3"/>
      <c r="X555" s="3"/>
      <c r="Y555" s="501"/>
    </row>
    <row r="556" spans="21:25" s="209" customFormat="1" ht="26.25" customHeight="1">
      <c r="U556" s="501"/>
      <c r="V556" s="3"/>
      <c r="W556" s="3"/>
      <c r="X556" s="3"/>
      <c r="Y556" s="501"/>
    </row>
    <row r="557" spans="21:25" s="209" customFormat="1" ht="26.25" customHeight="1">
      <c r="U557" s="501"/>
      <c r="V557" s="3"/>
      <c r="W557" s="3"/>
      <c r="X557" s="3"/>
      <c r="Y557" s="501"/>
    </row>
    <row r="558" spans="21:25" s="209" customFormat="1" ht="26.25" customHeight="1">
      <c r="U558" s="501"/>
      <c r="V558" s="3"/>
      <c r="W558" s="3"/>
      <c r="X558" s="3"/>
      <c r="Y558" s="501"/>
    </row>
    <row r="559" spans="21:25" s="209" customFormat="1" ht="26.25" customHeight="1">
      <c r="U559" s="501"/>
      <c r="V559" s="3"/>
      <c r="W559" s="3"/>
      <c r="X559" s="3"/>
      <c r="Y559" s="501"/>
    </row>
    <row r="560" spans="21:25" s="209" customFormat="1" ht="26.25" customHeight="1">
      <c r="U560" s="501"/>
      <c r="V560" s="3"/>
      <c r="W560" s="3"/>
      <c r="X560" s="3"/>
      <c r="Y560" s="501"/>
    </row>
    <row r="561" spans="21:25" s="209" customFormat="1" ht="26.25" customHeight="1">
      <c r="U561" s="501"/>
      <c r="V561" s="3"/>
      <c r="W561" s="3"/>
      <c r="X561" s="3"/>
      <c r="Y561" s="501"/>
    </row>
    <row r="562" spans="21:25" s="209" customFormat="1" ht="26.25" customHeight="1">
      <c r="U562" s="501"/>
      <c r="V562" s="3"/>
      <c r="W562" s="3"/>
      <c r="X562" s="3"/>
      <c r="Y562" s="501"/>
    </row>
    <row r="563" spans="21:25" s="209" customFormat="1" ht="26.25" customHeight="1">
      <c r="U563" s="501"/>
      <c r="V563" s="3"/>
      <c r="W563" s="3"/>
      <c r="X563" s="3"/>
      <c r="Y563" s="501"/>
    </row>
    <row r="564" spans="21:25" s="209" customFormat="1" ht="26.25" customHeight="1">
      <c r="U564" s="501"/>
      <c r="V564" s="3"/>
      <c r="W564" s="3"/>
      <c r="X564" s="3"/>
      <c r="Y564" s="501"/>
    </row>
    <row r="565" spans="21:25" s="209" customFormat="1" ht="26.25" customHeight="1">
      <c r="U565" s="501"/>
      <c r="V565" s="3"/>
      <c r="W565" s="3"/>
      <c r="X565" s="3"/>
      <c r="Y565" s="501"/>
    </row>
    <row r="566" spans="21:25" s="209" customFormat="1" ht="26.25" customHeight="1">
      <c r="U566" s="501"/>
      <c r="V566" s="3"/>
      <c r="W566" s="3"/>
      <c r="X566" s="3"/>
      <c r="Y566" s="501"/>
    </row>
    <row r="567" spans="21:25" s="209" customFormat="1" ht="26.25" customHeight="1">
      <c r="U567" s="501"/>
      <c r="V567" s="3"/>
      <c r="W567" s="3"/>
      <c r="X567" s="3"/>
      <c r="Y567" s="501"/>
    </row>
    <row r="568" spans="21:25" s="209" customFormat="1" ht="26.25" customHeight="1">
      <c r="U568" s="501"/>
      <c r="V568" s="3"/>
      <c r="W568" s="3"/>
      <c r="X568" s="3"/>
      <c r="Y568" s="501"/>
    </row>
    <row r="569" spans="21:25" s="209" customFormat="1" ht="26.25" customHeight="1">
      <c r="U569" s="501"/>
      <c r="V569" s="3"/>
      <c r="W569" s="3"/>
      <c r="X569" s="3"/>
      <c r="Y569" s="501"/>
    </row>
    <row r="570" spans="21:25" s="209" customFormat="1" ht="26.25" customHeight="1">
      <c r="U570" s="501"/>
      <c r="V570" s="3"/>
      <c r="W570" s="3"/>
      <c r="X570" s="3"/>
      <c r="Y570" s="501"/>
    </row>
    <row r="571" spans="21:25" s="209" customFormat="1" ht="26.25" customHeight="1">
      <c r="U571" s="501"/>
      <c r="V571" s="3"/>
      <c r="W571" s="3"/>
      <c r="X571" s="3"/>
      <c r="Y571" s="501"/>
    </row>
    <row r="572" spans="21:25" s="209" customFormat="1" ht="26.25" customHeight="1">
      <c r="U572" s="501"/>
      <c r="V572" s="3"/>
      <c r="W572" s="3"/>
      <c r="X572" s="3"/>
      <c r="Y572" s="501"/>
    </row>
    <row r="573" spans="21:25" s="209" customFormat="1" ht="26.25" customHeight="1">
      <c r="U573" s="501"/>
      <c r="V573" s="3"/>
      <c r="W573" s="3"/>
      <c r="X573" s="3"/>
      <c r="Y573" s="501"/>
    </row>
    <row r="574" spans="21:25" s="209" customFormat="1" ht="26.25" customHeight="1">
      <c r="U574" s="501"/>
      <c r="V574" s="3"/>
      <c r="W574" s="3"/>
      <c r="X574" s="3"/>
      <c r="Y574" s="501"/>
    </row>
    <row r="575" spans="21:25" s="209" customFormat="1" ht="26.25" customHeight="1">
      <c r="U575" s="501"/>
      <c r="V575" s="3"/>
      <c r="W575" s="3"/>
      <c r="X575" s="3"/>
      <c r="Y575" s="501"/>
    </row>
    <row r="576" spans="21:25" s="209" customFormat="1" ht="26.25" customHeight="1">
      <c r="U576" s="501"/>
      <c r="V576" s="3"/>
      <c r="W576" s="3"/>
      <c r="X576" s="3"/>
      <c r="Y576" s="501"/>
    </row>
    <row r="577" spans="21:25" s="209" customFormat="1" ht="26.25" customHeight="1">
      <c r="U577" s="501"/>
      <c r="V577" s="3"/>
      <c r="W577" s="3"/>
      <c r="X577" s="3"/>
      <c r="Y577" s="501"/>
    </row>
    <row r="578" spans="21:25" s="209" customFormat="1" ht="26.25" customHeight="1">
      <c r="U578" s="501"/>
      <c r="V578" s="3"/>
      <c r="W578" s="3"/>
      <c r="X578" s="3"/>
      <c r="Y578" s="501"/>
    </row>
    <row r="579" spans="21:25" s="209" customFormat="1" ht="26.25" customHeight="1">
      <c r="U579" s="501"/>
      <c r="V579" s="3"/>
      <c r="W579" s="3"/>
      <c r="X579" s="3"/>
      <c r="Y579" s="501"/>
    </row>
    <row r="580" spans="21:25" s="209" customFormat="1" ht="26.25" customHeight="1">
      <c r="U580" s="501"/>
      <c r="V580" s="3"/>
      <c r="W580" s="3"/>
      <c r="X580" s="3"/>
      <c r="Y580" s="501"/>
    </row>
    <row r="581" spans="21:25" s="209" customFormat="1" ht="26.25" customHeight="1">
      <c r="U581" s="501"/>
      <c r="V581" s="3"/>
      <c r="W581" s="3"/>
      <c r="X581" s="3"/>
      <c r="Y581" s="501"/>
    </row>
    <row r="582" spans="21:25" s="209" customFormat="1" ht="26.25" customHeight="1">
      <c r="U582" s="501"/>
      <c r="V582" s="3"/>
      <c r="W582" s="3"/>
      <c r="X582" s="3"/>
      <c r="Y582" s="501"/>
    </row>
    <row r="583" spans="21:25" s="209" customFormat="1" ht="26.25" customHeight="1">
      <c r="U583" s="501"/>
      <c r="V583" s="3"/>
      <c r="W583" s="3"/>
      <c r="X583" s="3"/>
      <c r="Y583" s="501"/>
    </row>
    <row r="584" spans="21:25" s="209" customFormat="1" ht="26.25" customHeight="1">
      <c r="U584" s="501"/>
      <c r="V584" s="3"/>
      <c r="W584" s="3"/>
      <c r="X584" s="3"/>
      <c r="Y584" s="501"/>
    </row>
    <row r="585" spans="21:25" s="209" customFormat="1" ht="26.25" customHeight="1">
      <c r="U585" s="501"/>
      <c r="V585" s="3"/>
      <c r="W585" s="3"/>
      <c r="X585" s="3"/>
      <c r="Y585" s="501"/>
    </row>
    <row r="586" spans="21:25" s="209" customFormat="1" ht="26.25" customHeight="1">
      <c r="U586" s="501"/>
      <c r="V586" s="3"/>
      <c r="W586" s="3"/>
      <c r="X586" s="3"/>
      <c r="Y586" s="501"/>
    </row>
    <row r="587" spans="21:25" s="209" customFormat="1" ht="26.25" customHeight="1">
      <c r="U587" s="501"/>
      <c r="V587" s="3"/>
      <c r="W587" s="3"/>
      <c r="X587" s="3"/>
      <c r="Y587" s="501"/>
    </row>
    <row r="588" spans="21:25" s="209" customFormat="1" ht="26.25" customHeight="1">
      <c r="U588" s="501"/>
      <c r="V588" s="3"/>
      <c r="W588" s="3"/>
      <c r="X588" s="3"/>
      <c r="Y588" s="501"/>
    </row>
    <row r="589" spans="21:25" s="209" customFormat="1" ht="26.25" customHeight="1">
      <c r="U589" s="501"/>
      <c r="V589" s="3"/>
      <c r="W589" s="3"/>
      <c r="X589" s="3"/>
      <c r="Y589" s="501"/>
    </row>
    <row r="590" spans="21:25" s="209" customFormat="1" ht="26.25" customHeight="1">
      <c r="U590" s="501"/>
      <c r="V590" s="3"/>
      <c r="W590" s="3"/>
      <c r="X590" s="3"/>
      <c r="Y590" s="501"/>
    </row>
    <row r="591" spans="21:25" s="209" customFormat="1" ht="26.25" customHeight="1">
      <c r="U591" s="501"/>
      <c r="V591" s="3"/>
      <c r="W591" s="3"/>
      <c r="X591" s="3"/>
      <c r="Y591" s="501"/>
    </row>
    <row r="592" spans="21:25" s="209" customFormat="1" ht="26.25" customHeight="1">
      <c r="U592" s="501"/>
      <c r="V592" s="3"/>
      <c r="W592" s="3"/>
      <c r="X592" s="3"/>
      <c r="Y592" s="501"/>
    </row>
    <row r="593" spans="21:25" s="209" customFormat="1" ht="26.25" customHeight="1">
      <c r="U593" s="501"/>
      <c r="V593" s="3"/>
      <c r="W593" s="3"/>
      <c r="X593" s="3"/>
      <c r="Y593" s="501"/>
    </row>
    <row r="594" spans="21:25" s="209" customFormat="1" ht="26.25" customHeight="1">
      <c r="U594" s="501"/>
      <c r="V594" s="3"/>
      <c r="W594" s="3"/>
      <c r="X594" s="3"/>
      <c r="Y594" s="501"/>
    </row>
    <row r="595" spans="21:25" s="209" customFormat="1" ht="26.25" customHeight="1">
      <c r="U595" s="501"/>
      <c r="V595" s="3"/>
      <c r="W595" s="3"/>
      <c r="X595" s="3"/>
      <c r="Y595" s="501"/>
    </row>
    <row r="596" spans="21:25" s="209" customFormat="1" ht="26.25" customHeight="1">
      <c r="U596" s="501"/>
      <c r="V596" s="3"/>
      <c r="W596" s="3"/>
      <c r="X596" s="3"/>
      <c r="Y596" s="501"/>
    </row>
  </sheetData>
  <sheetProtection selectLockedCells="1" selectUnlockedCells="1"/>
  <mergeCells count="13">
    <mergeCell ref="A23:L23"/>
    <mergeCell ref="A5:L5"/>
    <mergeCell ref="B3:E3"/>
    <mergeCell ref="R3:U3"/>
    <mergeCell ref="N3:Q3"/>
    <mergeCell ref="A3:A4"/>
    <mergeCell ref="F3:I3"/>
    <mergeCell ref="J3:L3"/>
    <mergeCell ref="AL3:AO3"/>
    <mergeCell ref="AH3:AK3"/>
    <mergeCell ref="AD3:AG3"/>
    <mergeCell ref="V3:Y3"/>
    <mergeCell ref="Z3:AC3"/>
  </mergeCells>
  <pageMargins left="0.69" right="0.27" top="0.78749999999999998" bottom="0.78749999999999998" header="0.51180555555555551" footer="0.51180555555555551"/>
  <pageSetup paperSize="9" scale="85" firstPageNumber="0" orientation="portrait" horizontalDpi="300" verticalDpi="300" r:id="rId1"/>
  <headerFooter alignWithMargins="0">
    <oddHeader>&amp;C&amp;"TH SarabunPSK,ธรรมดา"&amp;16 25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C316A-A957-41DA-A404-773763CA4DAF}">
  <dimension ref="A1:X65536"/>
  <sheetViews>
    <sheetView topLeftCell="S9" zoomScale="80" zoomScaleNormal="80" workbookViewId="0">
      <selection activeCell="D14" sqref="D14"/>
    </sheetView>
  </sheetViews>
  <sheetFormatPr defaultColWidth="11.28515625" defaultRowHeight="8.25" customHeight="1"/>
  <cols>
    <col min="1" max="1" width="22.28515625" style="352" customWidth="1"/>
    <col min="2" max="2" width="12.42578125" style="351" customWidth="1"/>
    <col min="3" max="3" width="10.7109375" style="351" customWidth="1"/>
    <col min="4" max="4" width="12.42578125" style="351" customWidth="1"/>
    <col min="5" max="5" width="1.140625" style="351" customWidth="1"/>
    <col min="6" max="6" width="22.42578125" style="352" customWidth="1"/>
    <col min="7" max="7" width="12" style="351" customWidth="1"/>
    <col min="8" max="8" width="10.7109375" style="351" customWidth="1"/>
    <col min="9" max="9" width="12.7109375" style="351" customWidth="1"/>
    <col min="10" max="10" width="1.140625" style="351" customWidth="1"/>
    <col min="11" max="11" width="22.5703125" style="352" customWidth="1"/>
    <col min="12" max="12" width="12.5703125" style="351" customWidth="1"/>
    <col min="13" max="13" width="10.5703125" style="351" customWidth="1"/>
    <col min="14" max="14" width="12.28515625" style="351" customWidth="1"/>
    <col min="15" max="15" width="1.28515625" style="351" customWidth="1"/>
    <col min="16" max="16" width="20.5703125" style="352" customWidth="1"/>
    <col min="17" max="17" width="12.28515625" style="351" customWidth="1"/>
    <col min="18" max="18" width="10.5703125" style="351" customWidth="1"/>
    <col min="19" max="19" width="12.85546875" style="351" customWidth="1"/>
    <col min="20" max="20" width="1.7109375" style="351" customWidth="1"/>
    <col min="21" max="21" width="22.28515625" style="352" customWidth="1"/>
    <col min="22" max="22" width="11.140625" style="351" customWidth="1"/>
    <col min="23" max="23" width="9.42578125" style="351" customWidth="1"/>
    <col min="24" max="24" width="10.7109375" style="351" customWidth="1"/>
    <col min="25" max="16384" width="11.28515625" style="351"/>
  </cols>
  <sheetData>
    <row r="1" spans="1:24" s="359" customFormat="1" ht="34.9" customHeight="1">
      <c r="A1" s="359" t="s">
        <v>39</v>
      </c>
      <c r="B1" s="360"/>
      <c r="C1" s="360"/>
      <c r="D1" s="360"/>
      <c r="G1" s="360"/>
      <c r="H1" s="360"/>
      <c r="I1" s="360"/>
      <c r="L1" s="360"/>
      <c r="M1" s="360"/>
      <c r="N1" s="360"/>
      <c r="Q1" s="360"/>
      <c r="R1" s="360"/>
      <c r="S1" s="360"/>
      <c r="V1" s="360"/>
      <c r="W1" s="360"/>
      <c r="X1" s="360"/>
    </row>
    <row r="2" spans="1:24" s="29" customFormat="1" ht="25.15" customHeight="1">
      <c r="A2" s="168" t="s">
        <v>107</v>
      </c>
      <c r="B2" s="32"/>
      <c r="C2" s="32"/>
      <c r="D2" s="32"/>
      <c r="F2" s="32" t="s">
        <v>111</v>
      </c>
      <c r="G2" s="32"/>
      <c r="H2" s="32"/>
      <c r="I2" s="32"/>
      <c r="K2" s="32" t="s">
        <v>110</v>
      </c>
      <c r="L2" s="32"/>
      <c r="M2" s="32"/>
      <c r="N2" s="32"/>
      <c r="P2" s="87" t="s">
        <v>109</v>
      </c>
      <c r="Q2" s="32"/>
      <c r="R2" s="32"/>
      <c r="S2" s="32"/>
      <c r="U2" s="87" t="s">
        <v>108</v>
      </c>
      <c r="V2" s="32"/>
      <c r="W2" s="32"/>
      <c r="X2" s="32"/>
    </row>
    <row r="3" spans="1:24" s="352" customFormat="1" ht="30" customHeight="1">
      <c r="A3" s="112" t="s">
        <v>6</v>
      </c>
      <c r="B3" s="113" t="s">
        <v>0</v>
      </c>
      <c r="C3" s="113" t="s">
        <v>1</v>
      </c>
      <c r="D3" s="113" t="s">
        <v>2</v>
      </c>
      <c r="F3" s="112" t="s">
        <v>6</v>
      </c>
      <c r="G3" s="113" t="s">
        <v>0</v>
      </c>
      <c r="H3" s="113" t="s">
        <v>1</v>
      </c>
      <c r="I3" s="113" t="s">
        <v>2</v>
      </c>
      <c r="K3" s="112" t="s">
        <v>6</v>
      </c>
      <c r="L3" s="113" t="s">
        <v>0</v>
      </c>
      <c r="M3" s="113" t="s">
        <v>1</v>
      </c>
      <c r="N3" s="113" t="s">
        <v>2</v>
      </c>
      <c r="P3" s="112" t="s">
        <v>6</v>
      </c>
      <c r="Q3" s="113" t="s">
        <v>0</v>
      </c>
      <c r="R3" s="113" t="s">
        <v>1</v>
      </c>
      <c r="S3" s="113" t="s">
        <v>2</v>
      </c>
      <c r="U3" s="112" t="s">
        <v>6</v>
      </c>
      <c r="V3" s="113" t="s">
        <v>0</v>
      </c>
      <c r="W3" s="113" t="s">
        <v>1</v>
      </c>
      <c r="X3" s="113" t="s">
        <v>2</v>
      </c>
    </row>
    <row r="4" spans="1:24" s="352" customFormat="1" ht="19.5" customHeight="1">
      <c r="B4" s="601" t="s">
        <v>21</v>
      </c>
      <c r="C4" s="601"/>
      <c r="D4" s="601"/>
      <c r="G4" s="601" t="s">
        <v>21</v>
      </c>
      <c r="H4" s="601"/>
      <c r="I4" s="601"/>
      <c r="L4" s="601" t="s">
        <v>21</v>
      </c>
      <c r="M4" s="601"/>
      <c r="N4" s="601"/>
      <c r="Q4" s="601" t="s">
        <v>21</v>
      </c>
      <c r="R4" s="601"/>
      <c r="S4" s="601"/>
      <c r="V4" s="601" t="s">
        <v>21</v>
      </c>
      <c r="W4" s="601"/>
      <c r="X4" s="601"/>
    </row>
    <row r="5" spans="1:24" ht="21" customHeight="1">
      <c r="A5" s="114" t="s">
        <v>38</v>
      </c>
      <c r="B5" s="115">
        <v>2049836</v>
      </c>
      <c r="C5" s="115">
        <v>990254</v>
      </c>
      <c r="D5" s="115">
        <v>1059582</v>
      </c>
      <c r="F5" s="114" t="s">
        <v>38</v>
      </c>
      <c r="G5" s="34">
        <v>2051355</v>
      </c>
      <c r="H5" s="34">
        <v>990836</v>
      </c>
      <c r="I5" s="34">
        <v>1060519</v>
      </c>
      <c r="J5" s="352"/>
      <c r="K5" s="114" t="s">
        <v>38</v>
      </c>
      <c r="L5" s="34">
        <v>2052652</v>
      </c>
      <c r="M5" s="34">
        <v>991315</v>
      </c>
      <c r="N5" s="34">
        <v>1061337</v>
      </c>
      <c r="P5" s="114" t="s">
        <v>38</v>
      </c>
      <c r="Q5" s="34">
        <v>2053245</v>
      </c>
      <c r="R5" s="34">
        <v>991480</v>
      </c>
      <c r="S5" s="34">
        <v>1061765</v>
      </c>
      <c r="U5" s="114" t="s">
        <v>38</v>
      </c>
      <c r="V5" s="26">
        <f>(B5+G5+L5+Q5)/4</f>
        <v>2051772</v>
      </c>
      <c r="W5" s="26">
        <f>(C5+H5+M5+R5)/4</f>
        <v>990971.25</v>
      </c>
      <c r="X5" s="26">
        <f>(D5+I5+N5+S5)/4</f>
        <v>1060800.75</v>
      </c>
    </row>
    <row r="6" spans="1:24" ht="12.6" customHeight="1">
      <c r="A6" s="114"/>
      <c r="B6" s="116"/>
      <c r="C6" s="116"/>
      <c r="D6" s="117"/>
      <c r="F6" s="114"/>
      <c r="G6" s="33"/>
      <c r="H6" s="33"/>
      <c r="I6" s="33"/>
      <c r="K6" s="114"/>
      <c r="L6" s="33"/>
      <c r="M6" s="33"/>
      <c r="N6" s="33"/>
      <c r="P6" s="114"/>
      <c r="Q6" s="33"/>
      <c r="R6" s="33"/>
      <c r="S6" s="33"/>
      <c r="U6" s="114"/>
      <c r="V6" s="33"/>
      <c r="W6" s="33"/>
      <c r="X6" s="33"/>
    </row>
    <row r="7" spans="1:24" ht="21" customHeight="1">
      <c r="A7" s="358" t="s">
        <v>37</v>
      </c>
      <c r="B7" s="117">
        <v>50865</v>
      </c>
      <c r="C7" s="117">
        <v>15439</v>
      </c>
      <c r="D7" s="117">
        <v>35426</v>
      </c>
      <c r="F7" s="358" t="s">
        <v>37</v>
      </c>
      <c r="G7" s="33">
        <v>50533</v>
      </c>
      <c r="H7" s="33">
        <v>20364</v>
      </c>
      <c r="I7" s="33">
        <v>30169</v>
      </c>
      <c r="K7" s="358" t="s">
        <v>37</v>
      </c>
      <c r="L7" s="33">
        <v>41929</v>
      </c>
      <c r="M7" s="33">
        <v>16389</v>
      </c>
      <c r="N7" s="33">
        <v>25540</v>
      </c>
      <c r="P7" s="358" t="s">
        <v>37</v>
      </c>
      <c r="Q7" s="33">
        <v>49436</v>
      </c>
      <c r="R7" s="33">
        <v>12305</v>
      </c>
      <c r="S7" s="33">
        <v>37131</v>
      </c>
      <c r="U7" s="358" t="s">
        <v>37</v>
      </c>
      <c r="V7" s="22">
        <f t="shared" ref="V7:X13" si="0">(B7+G7+L7+Q7)/4</f>
        <v>48190.75</v>
      </c>
      <c r="W7" s="22">
        <f t="shared" si="0"/>
        <v>16124.25</v>
      </c>
      <c r="X7" s="22">
        <f t="shared" si="0"/>
        <v>32066.5</v>
      </c>
    </row>
    <row r="8" spans="1:24" ht="21" customHeight="1">
      <c r="A8" s="351" t="s">
        <v>36</v>
      </c>
      <c r="B8" s="117">
        <v>603664</v>
      </c>
      <c r="C8" s="117">
        <v>260026</v>
      </c>
      <c r="D8" s="117">
        <v>343638</v>
      </c>
      <c r="F8" s="351" t="s">
        <v>36</v>
      </c>
      <c r="G8" s="33">
        <v>632934</v>
      </c>
      <c r="H8" s="33">
        <v>272973</v>
      </c>
      <c r="I8" s="33">
        <v>359961</v>
      </c>
      <c r="K8" s="351" t="s">
        <v>36</v>
      </c>
      <c r="L8" s="33">
        <v>650243</v>
      </c>
      <c r="M8" s="33">
        <v>286778</v>
      </c>
      <c r="N8" s="33">
        <v>363465</v>
      </c>
      <c r="P8" s="351" t="s">
        <v>36</v>
      </c>
      <c r="Q8" s="33">
        <v>621796</v>
      </c>
      <c r="R8" s="33">
        <v>273009</v>
      </c>
      <c r="S8" s="33">
        <v>348787</v>
      </c>
      <c r="U8" s="351" t="s">
        <v>36</v>
      </c>
      <c r="V8" s="22">
        <f t="shared" si="0"/>
        <v>627159.25</v>
      </c>
      <c r="W8" s="22">
        <f t="shared" si="0"/>
        <v>273196.5</v>
      </c>
      <c r="X8" s="22">
        <f t="shared" si="0"/>
        <v>353962.75</v>
      </c>
    </row>
    <row r="9" spans="1:24" ht="21" customHeight="1">
      <c r="A9" s="355" t="s">
        <v>35</v>
      </c>
      <c r="B9" s="117">
        <v>395951</v>
      </c>
      <c r="C9" s="117">
        <v>224958</v>
      </c>
      <c r="D9" s="117">
        <v>170993</v>
      </c>
      <c r="F9" s="355" t="s">
        <v>35</v>
      </c>
      <c r="G9" s="33">
        <v>370448</v>
      </c>
      <c r="H9" s="33">
        <v>216268</v>
      </c>
      <c r="I9" s="33">
        <v>154180</v>
      </c>
      <c r="K9" s="355" t="s">
        <v>35</v>
      </c>
      <c r="L9" s="33">
        <v>375676</v>
      </c>
      <c r="M9" s="33">
        <v>201243</v>
      </c>
      <c r="N9" s="33">
        <v>174433</v>
      </c>
      <c r="P9" s="355" t="s">
        <v>35</v>
      </c>
      <c r="Q9" s="33">
        <v>414137</v>
      </c>
      <c r="R9" s="33">
        <v>227459</v>
      </c>
      <c r="S9" s="33">
        <v>186678</v>
      </c>
      <c r="U9" s="355" t="s">
        <v>35</v>
      </c>
      <c r="V9" s="22">
        <f t="shared" si="0"/>
        <v>389053</v>
      </c>
      <c r="W9" s="22">
        <f t="shared" si="0"/>
        <v>217482</v>
      </c>
      <c r="X9" s="22">
        <f t="shared" si="0"/>
        <v>171571</v>
      </c>
    </row>
    <row r="10" spans="1:24" ht="21" customHeight="1">
      <c r="A10" s="355" t="s">
        <v>34</v>
      </c>
      <c r="B10" s="117">
        <v>397466</v>
      </c>
      <c r="C10" s="117">
        <v>210725</v>
      </c>
      <c r="D10" s="117">
        <v>186741</v>
      </c>
      <c r="F10" s="355" t="s">
        <v>34</v>
      </c>
      <c r="G10" s="33">
        <v>372087</v>
      </c>
      <c r="H10" s="33">
        <v>204410</v>
      </c>
      <c r="I10" s="33">
        <v>167677</v>
      </c>
      <c r="K10" s="355" t="s">
        <v>34</v>
      </c>
      <c r="L10" s="33">
        <v>406391</v>
      </c>
      <c r="M10" s="33">
        <v>202313</v>
      </c>
      <c r="N10" s="33">
        <v>204078</v>
      </c>
      <c r="P10" s="355" t="s">
        <v>34</v>
      </c>
      <c r="Q10" s="33">
        <v>371919</v>
      </c>
      <c r="R10" s="33">
        <v>177941</v>
      </c>
      <c r="S10" s="33">
        <v>193978</v>
      </c>
      <c r="U10" s="355" t="s">
        <v>34</v>
      </c>
      <c r="V10" s="22">
        <f t="shared" si="0"/>
        <v>386965.75</v>
      </c>
      <c r="W10" s="22">
        <f t="shared" si="0"/>
        <v>198847.25</v>
      </c>
      <c r="X10" s="22">
        <f t="shared" si="0"/>
        <v>188118.5</v>
      </c>
    </row>
    <row r="11" spans="1:24" ht="21" customHeight="1">
      <c r="A11" s="351" t="s">
        <v>33</v>
      </c>
      <c r="B11" s="117">
        <v>354380</v>
      </c>
      <c r="C11" s="117">
        <v>170771</v>
      </c>
      <c r="D11" s="117">
        <v>183609</v>
      </c>
      <c r="F11" s="351" t="s">
        <v>33</v>
      </c>
      <c r="G11" s="33">
        <v>382672</v>
      </c>
      <c r="H11" s="33">
        <v>171960</v>
      </c>
      <c r="I11" s="33">
        <v>210712</v>
      </c>
      <c r="K11" s="351" t="s">
        <v>33</v>
      </c>
      <c r="L11" s="33">
        <v>341321</v>
      </c>
      <c r="M11" s="33">
        <v>182968</v>
      </c>
      <c r="N11" s="33">
        <v>158353</v>
      </c>
      <c r="P11" s="351" t="s">
        <v>33</v>
      </c>
      <c r="Q11" s="33">
        <f>SUM(Q12:Q13)</f>
        <v>346520</v>
      </c>
      <c r="R11" s="33">
        <f>SUM(R12:R13)</f>
        <v>186641</v>
      </c>
      <c r="S11" s="33">
        <f>SUM(S12:S13)</f>
        <v>159879</v>
      </c>
      <c r="U11" s="351" t="s">
        <v>33</v>
      </c>
      <c r="V11" s="22">
        <f t="shared" si="0"/>
        <v>356223.25</v>
      </c>
      <c r="W11" s="22">
        <f t="shared" si="0"/>
        <v>178085</v>
      </c>
      <c r="X11" s="22">
        <f t="shared" si="0"/>
        <v>178138.25</v>
      </c>
    </row>
    <row r="12" spans="1:24" ht="21" customHeight="1">
      <c r="A12" s="355" t="s">
        <v>32</v>
      </c>
      <c r="B12" s="117">
        <v>286814</v>
      </c>
      <c r="C12" s="117">
        <v>129566</v>
      </c>
      <c r="D12" s="117">
        <v>157248</v>
      </c>
      <c r="F12" s="355" t="s">
        <v>32</v>
      </c>
      <c r="G12" s="33">
        <v>282789</v>
      </c>
      <c r="H12" s="33">
        <v>108341</v>
      </c>
      <c r="I12" s="33">
        <v>174448</v>
      </c>
      <c r="K12" s="355" t="s">
        <v>32</v>
      </c>
      <c r="L12" s="33">
        <v>272456</v>
      </c>
      <c r="M12" s="33">
        <v>133349</v>
      </c>
      <c r="N12" s="33">
        <v>139107</v>
      </c>
      <c r="P12" s="355" t="s">
        <v>32</v>
      </c>
      <c r="Q12" s="33">
        <v>292303</v>
      </c>
      <c r="R12" s="33">
        <v>154901</v>
      </c>
      <c r="S12" s="33">
        <v>137402</v>
      </c>
      <c r="U12" s="355" t="s">
        <v>32</v>
      </c>
      <c r="V12" s="22">
        <f t="shared" si="0"/>
        <v>283590.5</v>
      </c>
      <c r="W12" s="22">
        <f t="shared" si="0"/>
        <v>131539.25</v>
      </c>
      <c r="X12" s="22">
        <f t="shared" si="0"/>
        <v>152051.25</v>
      </c>
    </row>
    <row r="13" spans="1:24" ht="21" customHeight="1">
      <c r="A13" s="355" t="s">
        <v>31</v>
      </c>
      <c r="B13" s="117">
        <v>67124</v>
      </c>
      <c r="C13" s="117">
        <v>40763</v>
      </c>
      <c r="D13" s="117">
        <v>26361</v>
      </c>
      <c r="F13" s="355" t="s">
        <v>31</v>
      </c>
      <c r="G13" s="33">
        <v>99883</v>
      </c>
      <c r="H13" s="33">
        <v>63619</v>
      </c>
      <c r="I13" s="33">
        <v>36264</v>
      </c>
      <c r="K13" s="355" t="s">
        <v>31</v>
      </c>
      <c r="L13" s="33">
        <v>68865</v>
      </c>
      <c r="M13" s="33">
        <v>49619</v>
      </c>
      <c r="N13" s="33">
        <v>19246</v>
      </c>
      <c r="P13" s="355" t="s">
        <v>31</v>
      </c>
      <c r="Q13" s="33">
        <v>54217</v>
      </c>
      <c r="R13" s="33">
        <v>31740</v>
      </c>
      <c r="S13" s="33">
        <v>22477</v>
      </c>
      <c r="U13" s="355" t="s">
        <v>31</v>
      </c>
      <c r="V13" s="22">
        <f t="shared" si="0"/>
        <v>72522.25</v>
      </c>
      <c r="W13" s="22">
        <f t="shared" si="0"/>
        <v>46435.25</v>
      </c>
      <c r="X13" s="22">
        <f t="shared" si="0"/>
        <v>26087</v>
      </c>
    </row>
    <row r="14" spans="1:24" ht="21" customHeight="1">
      <c r="A14" s="357" t="s">
        <v>30</v>
      </c>
      <c r="B14" s="118">
        <v>442</v>
      </c>
      <c r="C14" s="118">
        <v>442</v>
      </c>
      <c r="D14" s="145">
        <v>0</v>
      </c>
      <c r="F14" s="357" t="s">
        <v>30</v>
      </c>
      <c r="G14" s="145">
        <v>0</v>
      </c>
      <c r="H14" s="145">
        <v>0</v>
      </c>
      <c r="I14" s="145">
        <v>0</v>
      </c>
      <c r="K14" s="357" t="s">
        <v>30</v>
      </c>
      <c r="L14" s="145">
        <v>0</v>
      </c>
      <c r="M14" s="145">
        <v>0</v>
      </c>
      <c r="N14" s="145">
        <v>0</v>
      </c>
      <c r="P14" s="357" t="s">
        <v>30</v>
      </c>
      <c r="Q14" s="145">
        <v>0</v>
      </c>
      <c r="R14" s="145">
        <v>0</v>
      </c>
      <c r="S14" s="145">
        <v>0</v>
      </c>
      <c r="U14" s="357" t="s">
        <v>30</v>
      </c>
      <c r="V14" s="22">
        <f t="shared" ref="V14:W18" si="1">(B14+G14+L14+Q14)/4</f>
        <v>110.5</v>
      </c>
      <c r="W14" s="22">
        <f t="shared" si="1"/>
        <v>110.5</v>
      </c>
      <c r="X14" s="145">
        <v>0</v>
      </c>
    </row>
    <row r="15" spans="1:24" ht="21" customHeight="1">
      <c r="A15" s="351" t="s">
        <v>29</v>
      </c>
      <c r="B15" s="117">
        <v>245193</v>
      </c>
      <c r="C15" s="117">
        <v>107148</v>
      </c>
      <c r="D15" s="117">
        <v>138045</v>
      </c>
      <c r="F15" s="351" t="s">
        <v>29</v>
      </c>
      <c r="G15" s="33">
        <v>239071</v>
      </c>
      <c r="H15" s="33">
        <v>103396</v>
      </c>
      <c r="I15" s="33">
        <v>135675</v>
      </c>
      <c r="K15" s="351" t="s">
        <v>29</v>
      </c>
      <c r="L15" s="33">
        <v>235247</v>
      </c>
      <c r="M15" s="33">
        <v>101366</v>
      </c>
      <c r="N15" s="33">
        <v>133881</v>
      </c>
      <c r="P15" s="351" t="s">
        <v>29</v>
      </c>
      <c r="Q15" s="33">
        <f>SUM(Q16:Q18)</f>
        <v>248072</v>
      </c>
      <c r="R15" s="33">
        <f>SUM(R16:R18)</f>
        <v>112760</v>
      </c>
      <c r="S15" s="33">
        <f>SUM(S16:S18)</f>
        <v>135312</v>
      </c>
      <c r="U15" s="351" t="s">
        <v>29</v>
      </c>
      <c r="V15" s="22">
        <f t="shared" si="1"/>
        <v>241895.75</v>
      </c>
      <c r="W15" s="22">
        <f t="shared" si="1"/>
        <v>106167.5</v>
      </c>
      <c r="X15" s="22">
        <f>(D15+I15+N15+S15)/4</f>
        <v>135728.25</v>
      </c>
    </row>
    <row r="16" spans="1:24" ht="21" customHeight="1">
      <c r="A16" s="357" t="s">
        <v>28</v>
      </c>
      <c r="B16" s="117">
        <v>120619</v>
      </c>
      <c r="C16" s="117">
        <v>42065</v>
      </c>
      <c r="D16" s="117">
        <v>78554</v>
      </c>
      <c r="F16" s="357" t="s">
        <v>28</v>
      </c>
      <c r="G16" s="33">
        <v>131867</v>
      </c>
      <c r="H16" s="33">
        <v>48040</v>
      </c>
      <c r="I16" s="33">
        <v>83827</v>
      </c>
      <c r="K16" s="357" t="s">
        <v>28</v>
      </c>
      <c r="L16" s="33">
        <v>117238</v>
      </c>
      <c r="M16" s="33">
        <v>42770</v>
      </c>
      <c r="N16" s="33">
        <v>74468</v>
      </c>
      <c r="P16" s="357" t="s">
        <v>28</v>
      </c>
      <c r="Q16" s="33">
        <v>135622</v>
      </c>
      <c r="R16" s="33">
        <v>53592</v>
      </c>
      <c r="S16" s="33">
        <v>82030</v>
      </c>
      <c r="U16" s="357" t="s">
        <v>28</v>
      </c>
      <c r="V16" s="22">
        <f t="shared" si="1"/>
        <v>126336.5</v>
      </c>
      <c r="W16" s="22">
        <f t="shared" si="1"/>
        <v>46616.75</v>
      </c>
      <c r="X16" s="22">
        <f>(D16+I16+N16+S16)/4</f>
        <v>79719.75</v>
      </c>
    </row>
    <row r="17" spans="1:24" ht="21" customHeight="1">
      <c r="A17" s="357" t="s">
        <v>27</v>
      </c>
      <c r="B17" s="117">
        <v>79171</v>
      </c>
      <c r="C17" s="117">
        <v>48346</v>
      </c>
      <c r="D17" s="117">
        <v>30825</v>
      </c>
      <c r="F17" s="357" t="s">
        <v>27</v>
      </c>
      <c r="G17" s="33">
        <v>75253</v>
      </c>
      <c r="H17" s="33">
        <v>47086</v>
      </c>
      <c r="I17" s="33">
        <v>28167</v>
      </c>
      <c r="K17" s="357" t="s">
        <v>27</v>
      </c>
      <c r="L17" s="33">
        <v>85755</v>
      </c>
      <c r="M17" s="33">
        <v>49341</v>
      </c>
      <c r="N17" s="33">
        <v>36414</v>
      </c>
      <c r="P17" s="357" t="s">
        <v>27</v>
      </c>
      <c r="Q17" s="33">
        <v>75927</v>
      </c>
      <c r="R17" s="33">
        <v>47615</v>
      </c>
      <c r="S17" s="33">
        <v>28312</v>
      </c>
      <c r="U17" s="357" t="s">
        <v>27</v>
      </c>
      <c r="V17" s="22">
        <f t="shared" si="1"/>
        <v>79026.5</v>
      </c>
      <c r="W17" s="22">
        <f t="shared" si="1"/>
        <v>48097</v>
      </c>
      <c r="X17" s="22">
        <f>(D17+I17+N17+S17)/4</f>
        <v>30929.5</v>
      </c>
    </row>
    <row r="18" spans="1:24" ht="21" customHeight="1">
      <c r="A18" s="357" t="s">
        <v>26</v>
      </c>
      <c r="B18" s="117">
        <v>45403</v>
      </c>
      <c r="C18" s="117">
        <v>16737</v>
      </c>
      <c r="D18" s="117">
        <v>28666</v>
      </c>
      <c r="F18" s="357" t="s">
        <v>26</v>
      </c>
      <c r="G18" s="33">
        <v>31951</v>
      </c>
      <c r="H18" s="33">
        <v>8270</v>
      </c>
      <c r="I18" s="33">
        <v>23681</v>
      </c>
      <c r="K18" s="357" t="s">
        <v>26</v>
      </c>
      <c r="L18" s="33">
        <v>32254</v>
      </c>
      <c r="M18" s="33">
        <v>9255</v>
      </c>
      <c r="N18" s="33">
        <v>22999</v>
      </c>
      <c r="P18" s="357" t="s">
        <v>26</v>
      </c>
      <c r="Q18" s="33">
        <v>36523</v>
      </c>
      <c r="R18" s="33">
        <v>11553</v>
      </c>
      <c r="S18" s="33">
        <v>24970</v>
      </c>
      <c r="U18" s="357" t="s">
        <v>26</v>
      </c>
      <c r="V18" s="22">
        <f t="shared" si="1"/>
        <v>36532.75</v>
      </c>
      <c r="W18" s="22">
        <f t="shared" si="1"/>
        <v>11453.75</v>
      </c>
      <c r="X18" s="22">
        <f>(D18+I18+N18+S18)/4</f>
        <v>25079</v>
      </c>
    </row>
    <row r="19" spans="1:24" ht="21" customHeight="1">
      <c r="A19" s="355" t="s">
        <v>25</v>
      </c>
      <c r="B19" s="145">
        <v>0</v>
      </c>
      <c r="C19" s="145">
        <v>0</v>
      </c>
      <c r="D19" s="145">
        <v>0</v>
      </c>
      <c r="F19" s="355" t="s">
        <v>25</v>
      </c>
      <c r="G19" s="145">
        <v>0</v>
      </c>
      <c r="H19" s="145">
        <v>0</v>
      </c>
      <c r="I19" s="145">
        <v>0</v>
      </c>
      <c r="K19" s="355" t="s">
        <v>25</v>
      </c>
      <c r="L19" s="145">
        <v>0</v>
      </c>
      <c r="M19" s="145">
        <v>0</v>
      </c>
      <c r="N19" s="145">
        <v>0</v>
      </c>
      <c r="P19" s="355" t="s">
        <v>25</v>
      </c>
      <c r="Q19" s="145">
        <v>0</v>
      </c>
      <c r="R19" s="145">
        <v>0</v>
      </c>
      <c r="S19" s="145">
        <v>0</v>
      </c>
      <c r="U19" s="355" t="s">
        <v>25</v>
      </c>
      <c r="V19" s="145">
        <v>0</v>
      </c>
      <c r="W19" s="145">
        <v>0</v>
      </c>
      <c r="X19" s="145">
        <v>0</v>
      </c>
    </row>
    <row r="20" spans="1:24" ht="21" customHeight="1">
      <c r="A20" s="355" t="s">
        <v>24</v>
      </c>
      <c r="B20" s="118">
        <v>2317</v>
      </c>
      <c r="C20" s="118">
        <v>1187</v>
      </c>
      <c r="D20" s="118">
        <v>1130</v>
      </c>
      <c r="F20" s="355" t="s">
        <v>24</v>
      </c>
      <c r="G20" s="33">
        <v>3610</v>
      </c>
      <c r="H20" s="33">
        <v>1465</v>
      </c>
      <c r="I20" s="33">
        <v>2145</v>
      </c>
      <c r="K20" s="355" t="s">
        <v>24</v>
      </c>
      <c r="L20" s="33">
        <v>1845</v>
      </c>
      <c r="M20" s="33">
        <v>258</v>
      </c>
      <c r="N20" s="33">
        <v>1587</v>
      </c>
      <c r="P20" s="355" t="s">
        <v>24</v>
      </c>
      <c r="Q20" s="33">
        <v>1365</v>
      </c>
      <c r="R20" s="33">
        <v>1365</v>
      </c>
      <c r="S20" s="108">
        <v>0</v>
      </c>
      <c r="U20" s="355" t="s">
        <v>24</v>
      </c>
      <c r="V20" s="22">
        <f>(B20+G20+L20+Q20)/4</f>
        <v>2284.25</v>
      </c>
      <c r="W20" s="22">
        <f>(C20+H20+M20+R20)/4</f>
        <v>1068.75</v>
      </c>
      <c r="X20" s="22">
        <f>(D20+I20+N20+S20)/4</f>
        <v>1215.5</v>
      </c>
    </row>
    <row r="21" spans="1:24" ht="21" customHeight="1">
      <c r="A21" s="351"/>
      <c r="B21" s="602" t="s">
        <v>20</v>
      </c>
      <c r="C21" s="602"/>
      <c r="D21" s="602"/>
      <c r="F21" s="351"/>
      <c r="G21" s="602" t="s">
        <v>20</v>
      </c>
      <c r="H21" s="602"/>
      <c r="I21" s="602"/>
      <c r="K21" s="351"/>
      <c r="L21" s="602" t="s">
        <v>20</v>
      </c>
      <c r="M21" s="602"/>
      <c r="N21" s="602"/>
      <c r="P21" s="351"/>
      <c r="Q21" s="602" t="s">
        <v>20</v>
      </c>
      <c r="R21" s="602"/>
      <c r="S21" s="602"/>
      <c r="U21" s="351"/>
      <c r="V21" s="602" t="s">
        <v>20</v>
      </c>
      <c r="W21" s="602"/>
      <c r="X21" s="602"/>
    </row>
    <row r="22" spans="1:24" ht="18.75" customHeight="1">
      <c r="A22" s="114" t="s">
        <v>38</v>
      </c>
      <c r="B22" s="119">
        <f>B5/$B$5*100</f>
        <v>100</v>
      </c>
      <c r="C22" s="119">
        <f>C5/$C$5*100</f>
        <v>100</v>
      </c>
      <c r="D22" s="119">
        <f>D5/$D$5*100</f>
        <v>100</v>
      </c>
      <c r="F22" s="114" t="s">
        <v>38</v>
      </c>
      <c r="G22" s="119">
        <f>G5/$G$5*100</f>
        <v>100</v>
      </c>
      <c r="H22" s="119">
        <f>H5/$H$5*100</f>
        <v>100</v>
      </c>
      <c r="I22" s="119">
        <f>I5/$I$5*100</f>
        <v>100</v>
      </c>
      <c r="K22" s="114" t="s">
        <v>38</v>
      </c>
      <c r="L22" s="119">
        <f>L5/$L$5*100</f>
        <v>100</v>
      </c>
      <c r="M22" s="119">
        <f>M5/$M$5*100</f>
        <v>100</v>
      </c>
      <c r="N22" s="119">
        <f>N5/$N$5*100</f>
        <v>100</v>
      </c>
      <c r="P22" s="114" t="s">
        <v>38</v>
      </c>
      <c r="Q22" s="120">
        <f>Q5/$Q$5*100</f>
        <v>100</v>
      </c>
      <c r="R22" s="120">
        <f>R5/$R$5*100</f>
        <v>100</v>
      </c>
      <c r="S22" s="120">
        <f>S5/$S$5*100</f>
        <v>100</v>
      </c>
      <c r="U22" s="114" t="s">
        <v>38</v>
      </c>
      <c r="V22" s="120">
        <f>V5/$V$5*100</f>
        <v>100</v>
      </c>
      <c r="W22" s="120">
        <f>W5/$W$5*100</f>
        <v>100</v>
      </c>
      <c r="X22" s="120">
        <f>X5/$X$5*100</f>
        <v>100</v>
      </c>
    </row>
    <row r="23" spans="1:24" ht="6" customHeight="1">
      <c r="A23" s="114"/>
      <c r="B23" s="119"/>
      <c r="C23" s="119"/>
      <c r="D23" s="119"/>
      <c r="F23" s="114"/>
      <c r="G23" s="121"/>
      <c r="H23" s="119"/>
      <c r="I23" s="119"/>
      <c r="K23" s="114"/>
      <c r="L23" s="121"/>
      <c r="M23" s="119"/>
      <c r="N23" s="119"/>
      <c r="P23" s="114"/>
      <c r="Q23" s="122"/>
      <c r="R23" s="120"/>
      <c r="S23" s="120"/>
      <c r="U23" s="114"/>
      <c r="V23" s="122"/>
      <c r="W23" s="120"/>
      <c r="X23" s="120"/>
    </row>
    <row r="24" spans="1:24" ht="20.25" customHeight="1">
      <c r="A24" s="358" t="s">
        <v>37</v>
      </c>
      <c r="B24" s="121">
        <f t="shared" ref="B24:B35" si="2">B7/$B$5*100</f>
        <v>2.481418025637173</v>
      </c>
      <c r="C24" s="121">
        <f>C7/$C$5*100</f>
        <v>1.5590949392782054</v>
      </c>
      <c r="D24" s="121">
        <f t="shared" ref="D24:D35" si="3">D7/$D$5*100</f>
        <v>3.3433939043887118</v>
      </c>
      <c r="F24" s="358" t="s">
        <v>37</v>
      </c>
      <c r="G24" s="121">
        <f t="shared" ref="G24:G37" si="4">G7/$G$5*100</f>
        <v>2.4633961454745763</v>
      </c>
      <c r="H24" s="121">
        <f t="shared" ref="H24:H37" si="5">H7/$H$5*100</f>
        <v>2.0552341658962732</v>
      </c>
      <c r="I24" s="121">
        <f t="shared" ref="I24:I37" si="6">I7/$I$5*100</f>
        <v>2.8447392267370972</v>
      </c>
      <c r="K24" s="358" t="s">
        <v>37</v>
      </c>
      <c r="L24" s="121">
        <f t="shared" ref="L24:L37" si="7">L7/$L$5*100</f>
        <v>2.0426745498019145</v>
      </c>
      <c r="M24" s="121">
        <f t="shared" ref="M24:M37" si="8">M7/$M$5*100</f>
        <v>1.6532585505111896</v>
      </c>
      <c r="N24" s="121">
        <f t="shared" ref="N24:N37" si="9">N7/$N$5*100</f>
        <v>2.4063987216124567</v>
      </c>
      <c r="P24" s="358" t="s">
        <v>37</v>
      </c>
      <c r="Q24" s="120">
        <f t="shared" ref="Q24:Q37" si="10">Q7/$Q$5*100</f>
        <v>2.407700980642836</v>
      </c>
      <c r="R24" s="120">
        <f t="shared" ref="R24:R37" si="11">R7/$R$5*100</f>
        <v>1.2410739500544641</v>
      </c>
      <c r="S24" s="120">
        <f t="shared" ref="S24:S37" si="12">S7/$S$5*100</f>
        <v>3.4971015243486079</v>
      </c>
      <c r="U24" s="358" t="s">
        <v>37</v>
      </c>
      <c r="V24" s="120">
        <f t="shared" ref="V24:V37" si="13">V7/$V$5*100</f>
        <v>2.3487380664128374</v>
      </c>
      <c r="W24" s="120">
        <f t="shared" ref="W24:W37" si="14">W7/$W$5*100</f>
        <v>1.6271158219776809</v>
      </c>
      <c r="X24" s="120">
        <f t="shared" ref="X24:X37" si="15">X7/$X$5*100</f>
        <v>3.0228579683790757</v>
      </c>
    </row>
    <row r="25" spans="1:24" ht="20.25" customHeight="1">
      <c r="A25" s="351" t="s">
        <v>36</v>
      </c>
      <c r="B25" s="121">
        <f t="shared" si="2"/>
        <v>29.449380340671155</v>
      </c>
      <c r="C25" s="121">
        <f>C8/$C$5*100-0.03</f>
        <v>26.228515491984883</v>
      </c>
      <c r="D25" s="121">
        <f t="shared" si="3"/>
        <v>32.431468258237686</v>
      </c>
      <c r="F25" s="351" t="s">
        <v>36</v>
      </c>
      <c r="G25" s="121">
        <f t="shared" si="4"/>
        <v>30.85443523914681</v>
      </c>
      <c r="H25" s="121">
        <f t="shared" si="5"/>
        <v>27.549766056138452</v>
      </c>
      <c r="I25" s="121">
        <f t="shared" si="6"/>
        <v>33.941966150535727</v>
      </c>
      <c r="K25" s="351" t="s">
        <v>36</v>
      </c>
      <c r="L25" s="121">
        <f t="shared" si="7"/>
        <v>31.678189970827979</v>
      </c>
      <c r="M25" s="121">
        <f t="shared" si="8"/>
        <v>28.929048788730121</v>
      </c>
      <c r="N25" s="121">
        <f t="shared" si="9"/>
        <v>34.245955808569754</v>
      </c>
      <c r="P25" s="351" t="s">
        <v>36</v>
      </c>
      <c r="Q25" s="120">
        <f t="shared" si="10"/>
        <v>30.28357551095948</v>
      </c>
      <c r="R25" s="120">
        <f t="shared" si="11"/>
        <v>27.535502481139307</v>
      </c>
      <c r="S25" s="120">
        <f t="shared" si="12"/>
        <v>32.849736052704692</v>
      </c>
      <c r="U25" s="351" t="s">
        <v>36</v>
      </c>
      <c r="V25" s="120">
        <f t="shared" si="13"/>
        <v>30.566712578200693</v>
      </c>
      <c r="W25" s="120">
        <f t="shared" si="14"/>
        <v>27.568559632784499</v>
      </c>
      <c r="X25" s="120">
        <f t="shared" si="15"/>
        <v>33.367505631948319</v>
      </c>
    </row>
    <row r="26" spans="1:24" ht="20.25" customHeight="1">
      <c r="A26" s="355" t="s">
        <v>35</v>
      </c>
      <c r="B26" s="121">
        <f t="shared" si="2"/>
        <v>19.316228225087276</v>
      </c>
      <c r="C26" s="121">
        <f t="shared" ref="C26:C35" si="16">C9/$C$5*100</f>
        <v>22.717201849222523</v>
      </c>
      <c r="D26" s="121">
        <f t="shared" si="3"/>
        <v>16.137778859965536</v>
      </c>
      <c r="F26" s="355" t="s">
        <v>35</v>
      </c>
      <c r="G26" s="121">
        <f t="shared" si="4"/>
        <v>18.058697787559929</v>
      </c>
      <c r="H26" s="121">
        <f t="shared" si="5"/>
        <v>21.826820987529722</v>
      </c>
      <c r="I26" s="121">
        <f t="shared" si="6"/>
        <v>14.538164804213785</v>
      </c>
      <c r="K26" s="355" t="s">
        <v>35</v>
      </c>
      <c r="L26" s="121">
        <f t="shared" si="7"/>
        <v>18.301982021307069</v>
      </c>
      <c r="M26" s="121">
        <f t="shared" si="8"/>
        <v>20.300610804840037</v>
      </c>
      <c r="N26" s="121">
        <f t="shared" si="9"/>
        <v>16.435213320556997</v>
      </c>
      <c r="P26" s="355" t="s">
        <v>35</v>
      </c>
      <c r="Q26" s="120">
        <f t="shared" si="10"/>
        <v>20.16987743790926</v>
      </c>
      <c r="R26" s="120">
        <f t="shared" si="11"/>
        <v>22.941360390527294</v>
      </c>
      <c r="S26" s="120">
        <f t="shared" si="12"/>
        <v>17.58185662552448</v>
      </c>
      <c r="U26" s="355" t="s">
        <v>35</v>
      </c>
      <c r="V26" s="120">
        <f t="shared" si="13"/>
        <v>18.961804722941924</v>
      </c>
      <c r="W26" s="120">
        <f t="shared" si="14"/>
        <v>21.94634809032048</v>
      </c>
      <c r="X26" s="120">
        <f t="shared" si="15"/>
        <v>16.173725367369883</v>
      </c>
    </row>
    <row r="27" spans="1:24" ht="20.25" customHeight="1">
      <c r="A27" s="355" t="s">
        <v>34</v>
      </c>
      <c r="B27" s="121">
        <f t="shared" si="2"/>
        <v>19.390136576779803</v>
      </c>
      <c r="C27" s="121">
        <f t="shared" si="16"/>
        <v>21.279893845417437</v>
      </c>
      <c r="D27" s="121">
        <f t="shared" si="3"/>
        <v>17.624025323193486</v>
      </c>
      <c r="F27" s="355" t="s">
        <v>34</v>
      </c>
      <c r="G27" s="121">
        <f t="shared" si="4"/>
        <v>18.138596196172774</v>
      </c>
      <c r="H27" s="121">
        <f t="shared" si="5"/>
        <v>20.630053813143647</v>
      </c>
      <c r="I27" s="121">
        <f t="shared" si="6"/>
        <v>15.810843558672689</v>
      </c>
      <c r="K27" s="355" t="s">
        <v>34</v>
      </c>
      <c r="L27" s="121">
        <f t="shared" si="7"/>
        <v>19.798338929346034</v>
      </c>
      <c r="M27" s="121">
        <f t="shared" si="8"/>
        <v>20.408548241477227</v>
      </c>
      <c r="N27" s="121">
        <f t="shared" si="9"/>
        <v>19.228388344135748</v>
      </c>
      <c r="P27" s="355" t="s">
        <v>34</v>
      </c>
      <c r="Q27" s="120">
        <f t="shared" si="10"/>
        <v>18.113717554407778</v>
      </c>
      <c r="R27" s="120">
        <f t="shared" si="11"/>
        <v>17.947008512526725</v>
      </c>
      <c r="S27" s="120">
        <f t="shared" si="12"/>
        <v>18.269391061110511</v>
      </c>
      <c r="U27" s="355" t="s">
        <v>34</v>
      </c>
      <c r="V27" s="120">
        <f t="shared" si="13"/>
        <v>18.860075583446896</v>
      </c>
      <c r="W27" s="120">
        <f t="shared" si="14"/>
        <v>20.065894949020972</v>
      </c>
      <c r="X27" s="120">
        <f t="shared" si="15"/>
        <v>17.733631881387716</v>
      </c>
    </row>
    <row r="28" spans="1:24" ht="20.25" customHeight="1">
      <c r="A28" s="351" t="s">
        <v>33</v>
      </c>
      <c r="B28" s="121">
        <f t="shared" si="2"/>
        <v>17.288212325278703</v>
      </c>
      <c r="C28" s="121">
        <f t="shared" si="16"/>
        <v>17.245171440862649</v>
      </c>
      <c r="D28" s="121">
        <f t="shared" si="3"/>
        <v>17.328437062917263</v>
      </c>
      <c r="F28" s="351" t="s">
        <v>33</v>
      </c>
      <c r="G28" s="121">
        <f t="shared" si="4"/>
        <v>18.654596595908558</v>
      </c>
      <c r="H28" s="121">
        <f t="shared" si="5"/>
        <v>17.355041601233705</v>
      </c>
      <c r="I28" s="121">
        <f t="shared" si="6"/>
        <v>19.868762370122553</v>
      </c>
      <c r="K28" s="351" t="s">
        <v>33</v>
      </c>
      <c r="L28" s="121">
        <f t="shared" si="7"/>
        <v>16.628293544156534</v>
      </c>
      <c r="M28" s="121">
        <f t="shared" si="8"/>
        <v>18.457099912742166</v>
      </c>
      <c r="N28" s="121">
        <f t="shared" si="9"/>
        <v>14.920143177897312</v>
      </c>
      <c r="P28" s="351" t="s">
        <v>33</v>
      </c>
      <c r="Q28" s="120">
        <f t="shared" si="10"/>
        <v>16.876700052843184</v>
      </c>
      <c r="R28" s="120">
        <f t="shared" si="11"/>
        <v>18.82448460886755</v>
      </c>
      <c r="S28" s="120">
        <f t="shared" si="12"/>
        <v>15.057851784528593</v>
      </c>
      <c r="U28" s="351" t="s">
        <v>33</v>
      </c>
      <c r="V28" s="120">
        <f t="shared" si="13"/>
        <v>17.361736586716262</v>
      </c>
      <c r="W28" s="120">
        <f t="shared" si="14"/>
        <v>17.970753440122504</v>
      </c>
      <c r="X28" s="120">
        <f t="shared" si="15"/>
        <v>16.792809582760949</v>
      </c>
    </row>
    <row r="29" spans="1:24" ht="20.25" customHeight="1">
      <c r="A29" s="355" t="s">
        <v>32</v>
      </c>
      <c r="B29" s="121">
        <f t="shared" si="2"/>
        <v>13.992046192963731</v>
      </c>
      <c r="C29" s="121">
        <f t="shared" si="16"/>
        <v>13.084117812197679</v>
      </c>
      <c r="D29" s="121">
        <f t="shared" si="3"/>
        <v>14.840569205592393</v>
      </c>
      <c r="F29" s="355" t="s">
        <v>32</v>
      </c>
      <c r="G29" s="121">
        <f t="shared" si="4"/>
        <v>13.785473504098512</v>
      </c>
      <c r="H29" s="121">
        <f t="shared" si="5"/>
        <v>10.934301943005705</v>
      </c>
      <c r="I29" s="121">
        <f t="shared" si="6"/>
        <v>16.449304538626841</v>
      </c>
      <c r="K29" s="355" t="s">
        <v>32</v>
      </c>
      <c r="L29" s="121">
        <f t="shared" si="7"/>
        <v>13.273365382929011</v>
      </c>
      <c r="M29" s="121">
        <f t="shared" si="8"/>
        <v>13.451728259937557</v>
      </c>
      <c r="N29" s="121">
        <f t="shared" si="9"/>
        <v>13.106770045706501</v>
      </c>
      <c r="P29" s="355" t="s">
        <v>32</v>
      </c>
      <c r="Q29" s="120">
        <f t="shared" si="10"/>
        <v>14.236148145983552</v>
      </c>
      <c r="R29" s="120">
        <f t="shared" si="11"/>
        <v>15.623209747044822</v>
      </c>
      <c r="S29" s="120">
        <f t="shared" si="12"/>
        <v>12.94090500251939</v>
      </c>
      <c r="U29" s="355" t="s">
        <v>32</v>
      </c>
      <c r="V29" s="120">
        <f t="shared" si="13"/>
        <v>13.821735553463055</v>
      </c>
      <c r="W29" s="120">
        <f t="shared" si="14"/>
        <v>13.273770555906642</v>
      </c>
      <c r="X29" s="120">
        <f t="shared" si="15"/>
        <v>14.33362957181167</v>
      </c>
    </row>
    <row r="30" spans="1:24" ht="20.25" customHeight="1">
      <c r="A30" s="355" t="s">
        <v>31</v>
      </c>
      <c r="B30" s="121">
        <f t="shared" si="2"/>
        <v>3.2746034316891692</v>
      </c>
      <c r="C30" s="121">
        <f t="shared" si="16"/>
        <v>4.1164186158298781</v>
      </c>
      <c r="D30" s="121">
        <f t="shared" si="3"/>
        <v>2.4878678573248698</v>
      </c>
      <c r="F30" s="355" t="s">
        <v>31</v>
      </c>
      <c r="G30" s="121">
        <f t="shared" si="4"/>
        <v>4.8691230918100477</v>
      </c>
      <c r="H30" s="121">
        <f t="shared" si="5"/>
        <v>6.4207396582280012</v>
      </c>
      <c r="I30" s="121">
        <f t="shared" si="6"/>
        <v>3.4194578314957114</v>
      </c>
      <c r="K30" s="355" t="s">
        <v>31</v>
      </c>
      <c r="L30" s="121">
        <f t="shared" si="7"/>
        <v>3.3549281612275244</v>
      </c>
      <c r="M30" s="121">
        <f t="shared" si="8"/>
        <v>5.0053716528046079</v>
      </c>
      <c r="N30" s="121">
        <f t="shared" si="9"/>
        <v>1.8133731321908122</v>
      </c>
      <c r="P30" s="355" t="s">
        <v>31</v>
      </c>
      <c r="Q30" s="120">
        <f t="shared" si="10"/>
        <v>2.6405519068596295</v>
      </c>
      <c r="R30" s="120">
        <f t="shared" si="11"/>
        <v>3.2012748618227298</v>
      </c>
      <c r="S30" s="120">
        <f t="shared" si="12"/>
        <v>2.1169467820092014</v>
      </c>
      <c r="U30" s="355" t="s">
        <v>31</v>
      </c>
      <c r="V30" s="120">
        <f t="shared" si="13"/>
        <v>3.5346154446010574</v>
      </c>
      <c r="W30" s="120">
        <f t="shared" si="14"/>
        <v>4.6858322075438616</v>
      </c>
      <c r="X30" s="120">
        <f t="shared" si="15"/>
        <v>2.4591800109492761</v>
      </c>
    </row>
    <row r="31" spans="1:24" ht="20.25" customHeight="1">
      <c r="A31" s="357" t="s">
        <v>30</v>
      </c>
      <c r="B31" s="121">
        <f t="shared" si="2"/>
        <v>2.1562700625806161E-2</v>
      </c>
      <c r="C31" s="121">
        <f t="shared" si="16"/>
        <v>4.4635012835090797E-2</v>
      </c>
      <c r="D31" s="121">
        <f t="shared" si="3"/>
        <v>0</v>
      </c>
      <c r="F31" s="357" t="s">
        <v>30</v>
      </c>
      <c r="G31" s="121">
        <f t="shared" si="4"/>
        <v>0</v>
      </c>
      <c r="H31" s="121">
        <f t="shared" si="5"/>
        <v>0</v>
      </c>
      <c r="I31" s="121">
        <f t="shared" si="6"/>
        <v>0</v>
      </c>
      <c r="K31" s="357" t="s">
        <v>30</v>
      </c>
      <c r="L31" s="121">
        <f t="shared" si="7"/>
        <v>0</v>
      </c>
      <c r="M31" s="121">
        <f t="shared" si="8"/>
        <v>0</v>
      </c>
      <c r="N31" s="121">
        <f t="shared" si="9"/>
        <v>0</v>
      </c>
      <c r="P31" s="357" t="s">
        <v>30</v>
      </c>
      <c r="Q31" s="120">
        <f t="shared" si="10"/>
        <v>0</v>
      </c>
      <c r="R31" s="120">
        <f t="shared" si="11"/>
        <v>0</v>
      </c>
      <c r="S31" s="120">
        <f t="shared" si="12"/>
        <v>0</v>
      </c>
      <c r="U31" s="357" t="s">
        <v>30</v>
      </c>
      <c r="V31" s="120">
        <f t="shared" si="13"/>
        <v>5.3855886521504337E-3</v>
      </c>
      <c r="W31" s="120">
        <f t="shared" si="14"/>
        <v>1.1150676672002341E-2</v>
      </c>
      <c r="X31" s="120">
        <f t="shared" si="15"/>
        <v>0</v>
      </c>
    </row>
    <row r="32" spans="1:24" ht="20.25" customHeight="1">
      <c r="A32" s="351" t="s">
        <v>29</v>
      </c>
      <c r="B32" s="121">
        <f t="shared" si="2"/>
        <v>11.961591073627353</v>
      </c>
      <c r="C32" s="121">
        <f t="shared" si="16"/>
        <v>10.820254197407937</v>
      </c>
      <c r="D32" s="121">
        <f t="shared" si="3"/>
        <v>13.028250763036745</v>
      </c>
      <c r="F32" s="351" t="s">
        <v>29</v>
      </c>
      <c r="G32" s="121">
        <f t="shared" si="4"/>
        <v>11.654296794070261</v>
      </c>
      <c r="H32" s="121">
        <f t="shared" si="5"/>
        <v>10.435228433363342</v>
      </c>
      <c r="I32" s="121">
        <f t="shared" si="6"/>
        <v>12.793264429963067</v>
      </c>
      <c r="K32" s="351" t="s">
        <v>29</v>
      </c>
      <c r="L32" s="121">
        <f t="shared" si="7"/>
        <v>11.460637263403637</v>
      </c>
      <c r="M32" s="121">
        <f t="shared" si="8"/>
        <v>10.225407665575524</v>
      </c>
      <c r="N32" s="121">
        <f t="shared" si="9"/>
        <v>12.614372249342104</v>
      </c>
      <c r="P32" s="351" t="s">
        <v>29</v>
      </c>
      <c r="Q32" s="120">
        <f t="shared" si="10"/>
        <v>12.081948330569416</v>
      </c>
      <c r="R32" s="120">
        <f t="shared" si="11"/>
        <v>11.372897083148423</v>
      </c>
      <c r="S32" s="120">
        <f t="shared" si="12"/>
        <v>12.744062951783116</v>
      </c>
      <c r="U32" s="351" t="s">
        <v>29</v>
      </c>
      <c r="V32" s="120">
        <f t="shared" si="13"/>
        <v>11.789601866094284</v>
      </c>
      <c r="W32" s="120">
        <f t="shared" si="14"/>
        <v>10.713479326468855</v>
      </c>
      <c r="X32" s="120">
        <f t="shared" si="15"/>
        <v>12.794886315832638</v>
      </c>
    </row>
    <row r="33" spans="1:24" ht="20.25" customHeight="1">
      <c r="A33" s="357" t="s">
        <v>28</v>
      </c>
      <c r="B33" s="121">
        <f t="shared" si="2"/>
        <v>5.884324404488944</v>
      </c>
      <c r="C33" s="121">
        <f t="shared" si="16"/>
        <v>4.2479000337287198</v>
      </c>
      <c r="D33" s="121">
        <f t="shared" si="3"/>
        <v>7.4136782240543919</v>
      </c>
      <c r="F33" s="357" t="s">
        <v>28</v>
      </c>
      <c r="G33" s="121">
        <f t="shared" si="4"/>
        <v>6.42828764402066</v>
      </c>
      <c r="H33" s="121">
        <f t="shared" si="5"/>
        <v>4.8484310218845499</v>
      </c>
      <c r="I33" s="121">
        <f t="shared" si="6"/>
        <v>7.9043374046103843</v>
      </c>
      <c r="K33" s="357" t="s">
        <v>28</v>
      </c>
      <c r="L33" s="121">
        <f t="shared" si="7"/>
        <v>5.7115380493137655</v>
      </c>
      <c r="M33" s="121">
        <f t="shared" si="8"/>
        <v>4.3144711822175594</v>
      </c>
      <c r="N33" s="121">
        <f t="shared" si="9"/>
        <v>7.0164330462426161</v>
      </c>
      <c r="P33" s="357" t="s">
        <v>28</v>
      </c>
      <c r="Q33" s="120">
        <f t="shared" si="10"/>
        <v>6.6052516869638058</v>
      </c>
      <c r="R33" s="120">
        <f t="shared" si="11"/>
        <v>5.4052527534594743</v>
      </c>
      <c r="S33" s="120">
        <f t="shared" si="12"/>
        <v>7.7258150344002674</v>
      </c>
      <c r="U33" s="357" t="s">
        <v>28</v>
      </c>
      <c r="V33" s="120">
        <f t="shared" si="13"/>
        <v>6.1574336719674507</v>
      </c>
      <c r="W33" s="120">
        <f t="shared" si="14"/>
        <v>4.7041475723942545</v>
      </c>
      <c r="X33" s="120">
        <f t="shared" si="15"/>
        <v>7.5150540758950255</v>
      </c>
    </row>
    <row r="34" spans="1:24" ht="20.25" customHeight="1">
      <c r="A34" s="357" t="s">
        <v>27</v>
      </c>
      <c r="B34" s="121">
        <f t="shared" si="2"/>
        <v>3.8623089847187777</v>
      </c>
      <c r="C34" s="121">
        <f t="shared" si="16"/>
        <v>4.8821817432699088</v>
      </c>
      <c r="D34" s="121">
        <f t="shared" si="3"/>
        <v>2.9091660673737381</v>
      </c>
      <c r="F34" s="357" t="s">
        <v>27</v>
      </c>
      <c r="G34" s="121">
        <f t="shared" si="4"/>
        <v>3.6684532906298521</v>
      </c>
      <c r="H34" s="121">
        <f t="shared" si="5"/>
        <v>4.7521486906006647</v>
      </c>
      <c r="I34" s="121">
        <f t="shared" si="6"/>
        <v>2.6559637309656878</v>
      </c>
      <c r="K34" s="357" t="s">
        <v>27</v>
      </c>
      <c r="L34" s="121">
        <f t="shared" si="7"/>
        <v>4.1777661288908208</v>
      </c>
      <c r="M34" s="121">
        <f t="shared" si="8"/>
        <v>4.9773280945007388</v>
      </c>
      <c r="N34" s="121">
        <f t="shared" si="9"/>
        <v>3.4309554835080656</v>
      </c>
      <c r="P34" s="357" t="s">
        <v>27</v>
      </c>
      <c r="Q34" s="120">
        <f t="shared" si="10"/>
        <v>3.6979025883418686</v>
      </c>
      <c r="R34" s="120">
        <f t="shared" si="11"/>
        <v>4.8024165893411865</v>
      </c>
      <c r="S34" s="120">
        <f t="shared" si="12"/>
        <v>2.6665034164810484</v>
      </c>
      <c r="U34" s="357" t="s">
        <v>27</v>
      </c>
      <c r="V34" s="120">
        <f t="shared" si="13"/>
        <v>3.8516219151055768</v>
      </c>
      <c r="W34" s="120">
        <f t="shared" si="14"/>
        <v>4.8535212298035892</v>
      </c>
      <c r="X34" s="120">
        <f t="shared" si="15"/>
        <v>2.9156747862404888</v>
      </c>
    </row>
    <row r="35" spans="1:24" ht="20.25" customHeight="1">
      <c r="A35" s="357" t="s">
        <v>26</v>
      </c>
      <c r="B35" s="121">
        <f t="shared" si="2"/>
        <v>2.2149576844196317</v>
      </c>
      <c r="C35" s="121">
        <f t="shared" si="16"/>
        <v>1.6901724204093089</v>
      </c>
      <c r="D35" s="121">
        <f t="shared" si="3"/>
        <v>2.7054064716086157</v>
      </c>
      <c r="F35" s="357" t="s">
        <v>26</v>
      </c>
      <c r="G35" s="121">
        <f t="shared" si="4"/>
        <v>1.5575558594197494</v>
      </c>
      <c r="H35" s="121">
        <f t="shared" si="5"/>
        <v>0.83464872087812714</v>
      </c>
      <c r="I35" s="121">
        <f t="shared" si="6"/>
        <v>2.2329632943869937</v>
      </c>
      <c r="K35" s="357" t="s">
        <v>26</v>
      </c>
      <c r="L35" s="121">
        <f t="shared" si="7"/>
        <v>1.5713330851990497</v>
      </c>
      <c r="M35" s="121">
        <f t="shared" si="8"/>
        <v>0.93360838885722508</v>
      </c>
      <c r="N35" s="121">
        <f t="shared" si="9"/>
        <v>2.1669837195914208</v>
      </c>
      <c r="P35" s="357" t="s">
        <v>26</v>
      </c>
      <c r="Q35" s="120">
        <f t="shared" si="10"/>
        <v>1.7787940552637411</v>
      </c>
      <c r="R35" s="120">
        <f t="shared" si="11"/>
        <v>1.1652277403477629</v>
      </c>
      <c r="S35" s="120">
        <f t="shared" si="12"/>
        <v>2.3517445009018001</v>
      </c>
      <c r="U35" s="357" t="s">
        <v>26</v>
      </c>
      <c r="V35" s="120">
        <f t="shared" si="13"/>
        <v>1.7805462790212556</v>
      </c>
      <c r="W35" s="120">
        <f t="shared" si="14"/>
        <v>1.1558105242710119</v>
      </c>
      <c r="X35" s="120">
        <f t="shared" si="15"/>
        <v>2.3641574536971248</v>
      </c>
    </row>
    <row r="36" spans="1:24" ht="20.25" customHeight="1">
      <c r="A36" s="355" t="s">
        <v>25</v>
      </c>
      <c r="B36" s="356">
        <v>0</v>
      </c>
      <c r="C36" s="356">
        <v>0</v>
      </c>
      <c r="D36" s="356">
        <v>0</v>
      </c>
      <c r="F36" s="355" t="s">
        <v>25</v>
      </c>
      <c r="G36" s="121">
        <f t="shared" si="4"/>
        <v>0</v>
      </c>
      <c r="H36" s="121">
        <f t="shared" si="5"/>
        <v>0</v>
      </c>
      <c r="I36" s="121">
        <f t="shared" si="6"/>
        <v>0</v>
      </c>
      <c r="K36" s="355" t="s">
        <v>25</v>
      </c>
      <c r="L36" s="121">
        <f t="shared" si="7"/>
        <v>0</v>
      </c>
      <c r="M36" s="121">
        <f t="shared" si="8"/>
        <v>0</v>
      </c>
      <c r="N36" s="121">
        <f t="shared" si="9"/>
        <v>0</v>
      </c>
      <c r="P36" s="355" t="s">
        <v>25</v>
      </c>
      <c r="Q36" s="120">
        <f t="shared" si="10"/>
        <v>0</v>
      </c>
      <c r="R36" s="120">
        <f t="shared" si="11"/>
        <v>0</v>
      </c>
      <c r="S36" s="120">
        <f t="shared" si="12"/>
        <v>0</v>
      </c>
      <c r="U36" s="355" t="s">
        <v>25</v>
      </c>
      <c r="V36" s="120">
        <f t="shared" si="13"/>
        <v>0</v>
      </c>
      <c r="W36" s="120">
        <f t="shared" si="14"/>
        <v>0</v>
      </c>
      <c r="X36" s="120">
        <f t="shared" si="15"/>
        <v>0</v>
      </c>
    </row>
    <row r="37" spans="1:24" ht="20.25" customHeight="1">
      <c r="A37" s="355" t="s">
        <v>24</v>
      </c>
      <c r="B37" s="121">
        <f>B20/$B$5*100</f>
        <v>0.11303343291853593</v>
      </c>
      <c r="C37" s="121">
        <f>C20/$C$5*100</f>
        <v>0.11986823582636374</v>
      </c>
      <c r="D37" s="121">
        <f>D20/$D$5*100</f>
        <v>0.10664582826057822</v>
      </c>
      <c r="F37" s="355" t="s">
        <v>24</v>
      </c>
      <c r="G37" s="121">
        <f t="shared" si="4"/>
        <v>0.1759812416670932</v>
      </c>
      <c r="H37" s="121">
        <f t="shared" si="5"/>
        <v>0.14785494269485566</v>
      </c>
      <c r="I37" s="121">
        <f t="shared" si="6"/>
        <v>0.20225945975508217</v>
      </c>
      <c r="K37" s="355" t="s">
        <v>24</v>
      </c>
      <c r="L37" s="121">
        <f t="shared" si="7"/>
        <v>8.9883721156825414E-2</v>
      </c>
      <c r="M37" s="121">
        <f t="shared" si="8"/>
        <v>2.6026036123734636E-2</v>
      </c>
      <c r="N37" s="121">
        <f t="shared" si="9"/>
        <v>0.14952837788562914</v>
      </c>
      <c r="P37" s="355" t="s">
        <v>24</v>
      </c>
      <c r="Q37" s="120">
        <f t="shared" si="10"/>
        <v>6.6480132668044978E-2</v>
      </c>
      <c r="R37" s="120">
        <f t="shared" si="11"/>
        <v>0.13767297373623269</v>
      </c>
      <c r="S37" s="120">
        <f t="shared" si="12"/>
        <v>0</v>
      </c>
      <c r="U37" s="355" t="s">
        <v>24</v>
      </c>
      <c r="V37" s="120">
        <f t="shared" si="13"/>
        <v>0.11133059618710071</v>
      </c>
      <c r="W37" s="120">
        <f t="shared" si="14"/>
        <v>0.10784873930500002</v>
      </c>
      <c r="X37" s="120">
        <f t="shared" si="15"/>
        <v>0.11458325232141851</v>
      </c>
    </row>
    <row r="38" spans="1:24" ht="2.25" customHeight="1">
      <c r="A38" s="354"/>
      <c r="B38" s="354"/>
      <c r="C38" s="354"/>
      <c r="D38" s="123">
        <v>0</v>
      </c>
      <c r="F38" s="354"/>
      <c r="G38" s="354"/>
      <c r="H38" s="354"/>
      <c r="I38" s="123">
        <v>0</v>
      </c>
      <c r="K38" s="354"/>
      <c r="L38" s="354"/>
      <c r="M38" s="354"/>
      <c r="N38" s="123">
        <v>0</v>
      </c>
      <c r="P38" s="354"/>
      <c r="Q38" s="354"/>
      <c r="R38" s="354"/>
      <c r="S38" s="111" t="s">
        <v>7</v>
      </c>
      <c r="U38" s="354"/>
      <c r="V38" s="354"/>
      <c r="W38" s="354"/>
      <c r="X38" s="111" t="s">
        <v>7</v>
      </c>
    </row>
    <row r="39" spans="1:24" ht="12.75" customHeight="1">
      <c r="A39" s="302"/>
      <c r="B39" s="353"/>
      <c r="F39" s="302"/>
      <c r="G39" s="353"/>
      <c r="K39" s="302"/>
      <c r="L39" s="353"/>
      <c r="P39" s="302"/>
      <c r="Q39" s="353"/>
      <c r="U39" s="302"/>
      <c r="V39" s="353"/>
    </row>
    <row r="40" spans="1:24" ht="20.25" customHeight="1">
      <c r="A40" s="302" t="s">
        <v>23</v>
      </c>
      <c r="F40" s="302" t="s">
        <v>23</v>
      </c>
      <c r="K40" s="302" t="s">
        <v>23</v>
      </c>
      <c r="P40" s="302" t="s">
        <v>23</v>
      </c>
      <c r="U40" s="302" t="s">
        <v>23</v>
      </c>
    </row>
    <row r="41" spans="1:24" ht="20.25" customHeight="1"/>
    <row r="42" spans="1:24" ht="20.25" customHeight="1"/>
    <row r="43" spans="1:24" ht="20.25" customHeight="1"/>
    <row r="44" spans="1:24" ht="20.25" customHeight="1"/>
    <row r="65536" s="351" customFormat="1" ht="26.25" customHeight="1"/>
  </sheetData>
  <sheetProtection selectLockedCells="1" selectUnlockedCells="1"/>
  <mergeCells count="10">
    <mergeCell ref="Q4:S4"/>
    <mergeCell ref="Q21:S21"/>
    <mergeCell ref="V4:X4"/>
    <mergeCell ref="V21:X21"/>
    <mergeCell ref="B4:D4"/>
    <mergeCell ref="B21:D21"/>
    <mergeCell ref="G4:I4"/>
    <mergeCell ref="G21:I21"/>
    <mergeCell ref="L4:N4"/>
    <mergeCell ref="L21:N21"/>
  </mergeCells>
  <printOptions horizontalCentered="1"/>
  <pageMargins left="0.21" right="0" top="0.78740157480314965" bottom="0.39370078740157483" header="0.51181102362204722" footer="0.51181102362204722"/>
  <pageSetup paperSize="5" scale="65" firstPageNumber="8" orientation="landscape" useFirstPageNumber="1" horizontalDpi="300" verticalDpi="300" r:id="rId1"/>
  <headerFooter alignWithMargins="0">
    <oddHeader>&amp;C&amp;"TH SarabunPSK,ธรรมดา"&amp;16 17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BDCD5-2888-4B61-8B75-02725CC49D83}">
  <dimension ref="A1:X57"/>
  <sheetViews>
    <sheetView topLeftCell="G2" zoomScale="80" zoomScaleNormal="80" workbookViewId="0">
      <selection activeCell="D14" sqref="D14"/>
    </sheetView>
  </sheetViews>
  <sheetFormatPr defaultColWidth="11.28515625" defaultRowHeight="18" customHeight="1"/>
  <cols>
    <col min="1" max="1" width="43.42578125" style="35" customWidth="1"/>
    <col min="2" max="4" width="11.140625" style="35" customWidth="1"/>
    <col min="5" max="5" width="1.140625" style="35" customWidth="1"/>
    <col min="6" max="6" width="42.140625" style="35" customWidth="1"/>
    <col min="7" max="7" width="11.28515625" style="35" customWidth="1"/>
    <col min="8" max="8" width="10.28515625" style="35" customWidth="1"/>
    <col min="9" max="9" width="9.140625" style="35" customWidth="1"/>
    <col min="10" max="10" width="1.28515625" style="35" customWidth="1"/>
    <col min="11" max="11" width="42.42578125" style="35" customWidth="1"/>
    <col min="12" max="12" width="10.42578125" style="35" customWidth="1"/>
    <col min="13" max="13" width="9.42578125" style="35" customWidth="1"/>
    <col min="14" max="14" width="9.85546875" style="35" customWidth="1"/>
    <col min="15" max="15" width="1" style="35" customWidth="1"/>
    <col min="16" max="16" width="42.5703125" style="35" customWidth="1"/>
    <col min="17" max="17" width="11" style="35" customWidth="1"/>
    <col min="18" max="18" width="9.42578125" style="35" customWidth="1"/>
    <col min="19" max="19" width="9" style="35" customWidth="1"/>
    <col min="20" max="20" width="0.85546875" style="35" customWidth="1"/>
    <col min="21" max="21" width="43" style="35" customWidth="1"/>
    <col min="22" max="22" width="11.28515625" style="35"/>
    <col min="23" max="24" width="9.42578125" style="35" customWidth="1"/>
    <col min="25" max="16384" width="11.28515625" style="35"/>
  </cols>
  <sheetData>
    <row r="1" spans="1:24" s="367" customFormat="1" ht="35.450000000000003" customHeight="1">
      <c r="A1" s="367" t="s">
        <v>56</v>
      </c>
      <c r="B1" s="362"/>
      <c r="C1" s="362"/>
      <c r="D1" s="362"/>
      <c r="G1" s="362"/>
      <c r="H1" s="362"/>
      <c r="I1" s="362"/>
      <c r="L1" s="362"/>
      <c r="M1" s="362"/>
      <c r="N1" s="362"/>
      <c r="Q1" s="362"/>
      <c r="R1" s="362"/>
      <c r="S1" s="362"/>
      <c r="V1" s="362"/>
      <c r="W1" s="362"/>
      <c r="X1" s="362"/>
    </row>
    <row r="2" spans="1:24" s="29" customFormat="1" ht="25.15" customHeight="1">
      <c r="A2" s="32" t="s">
        <v>107</v>
      </c>
      <c r="B2" s="32"/>
      <c r="C2" s="32"/>
      <c r="D2" s="32"/>
      <c r="F2" s="32" t="s">
        <v>111</v>
      </c>
      <c r="G2" s="32"/>
      <c r="H2" s="32"/>
      <c r="I2" s="32"/>
      <c r="K2" s="32" t="s">
        <v>110</v>
      </c>
      <c r="L2" s="32"/>
      <c r="M2" s="32"/>
      <c r="N2" s="32"/>
      <c r="P2" s="87" t="s">
        <v>109</v>
      </c>
      <c r="Q2" s="32"/>
      <c r="R2" s="32"/>
      <c r="S2" s="32"/>
      <c r="U2" s="87" t="s">
        <v>108</v>
      </c>
      <c r="V2" s="32"/>
      <c r="W2" s="32"/>
      <c r="X2" s="32"/>
    </row>
    <row r="3" spans="1:24" s="42" customFormat="1" ht="23.25" customHeight="1">
      <c r="A3" s="64" t="s">
        <v>3</v>
      </c>
      <c r="B3" s="63" t="s">
        <v>0</v>
      </c>
      <c r="C3" s="63" t="s">
        <v>1</v>
      </c>
      <c r="D3" s="63" t="s">
        <v>2</v>
      </c>
      <c r="F3" s="64" t="s">
        <v>3</v>
      </c>
      <c r="G3" s="63" t="s">
        <v>0</v>
      </c>
      <c r="H3" s="63" t="s">
        <v>1</v>
      </c>
      <c r="I3" s="63" t="s">
        <v>2</v>
      </c>
      <c r="K3" s="64" t="s">
        <v>3</v>
      </c>
      <c r="L3" s="63" t="s">
        <v>0</v>
      </c>
      <c r="M3" s="63" t="s">
        <v>1</v>
      </c>
      <c r="N3" s="63" t="s">
        <v>2</v>
      </c>
      <c r="P3" s="64" t="s">
        <v>3</v>
      </c>
      <c r="Q3" s="63" t="s">
        <v>0</v>
      </c>
      <c r="R3" s="63" t="s">
        <v>1</v>
      </c>
      <c r="S3" s="63" t="s">
        <v>2</v>
      </c>
      <c r="U3" s="64" t="s">
        <v>3</v>
      </c>
      <c r="V3" s="63" t="s">
        <v>0</v>
      </c>
      <c r="W3" s="63" t="s">
        <v>1</v>
      </c>
      <c r="X3" s="63" t="s">
        <v>2</v>
      </c>
    </row>
    <row r="4" spans="1:24" s="42" customFormat="1" ht="18" customHeight="1">
      <c r="A4" s="50"/>
      <c r="B4" s="603" t="s">
        <v>21</v>
      </c>
      <c r="C4" s="603"/>
      <c r="D4" s="603"/>
      <c r="F4" s="50"/>
      <c r="G4" s="603" t="s">
        <v>21</v>
      </c>
      <c r="H4" s="603"/>
      <c r="I4" s="603"/>
      <c r="K4" s="50"/>
      <c r="L4" s="603" t="s">
        <v>21</v>
      </c>
      <c r="M4" s="603"/>
      <c r="N4" s="603"/>
      <c r="P4" s="50"/>
      <c r="Q4" s="603" t="s">
        <v>21</v>
      </c>
      <c r="R4" s="603"/>
      <c r="S4" s="603"/>
      <c r="U4" s="50"/>
      <c r="V4" s="603" t="s">
        <v>21</v>
      </c>
      <c r="W4" s="603"/>
      <c r="X4" s="603"/>
    </row>
    <row r="5" spans="1:24" s="42" customFormat="1" ht="18" customHeight="1">
      <c r="A5" s="50" t="s">
        <v>38</v>
      </c>
      <c r="B5" s="62">
        <v>1184151</v>
      </c>
      <c r="C5" s="62">
        <v>650780</v>
      </c>
      <c r="D5" s="62">
        <v>533371</v>
      </c>
      <c r="E5" s="45"/>
      <c r="F5" s="61" t="s">
        <v>38</v>
      </c>
      <c r="G5" s="62">
        <v>1171095</v>
      </c>
      <c r="H5" s="62">
        <v>644778</v>
      </c>
      <c r="I5" s="62">
        <v>526317</v>
      </c>
      <c r="K5" s="61" t="s">
        <v>38</v>
      </c>
      <c r="L5" s="62">
        <v>1164344</v>
      </c>
      <c r="M5" s="62">
        <v>655575</v>
      </c>
      <c r="N5" s="62">
        <v>508769</v>
      </c>
      <c r="P5" s="61" t="s">
        <v>38</v>
      </c>
      <c r="Q5" s="62">
        <v>1198717</v>
      </c>
      <c r="R5" s="62">
        <v>654869</v>
      </c>
      <c r="S5" s="62">
        <v>543848</v>
      </c>
      <c r="U5" s="61" t="s">
        <v>38</v>
      </c>
      <c r="V5" s="26">
        <f>(B5+G5+L5+Q5)/4</f>
        <v>1179576.75</v>
      </c>
      <c r="W5" s="26">
        <f>(C5+H5+M5+R5)/4</f>
        <v>651500.5</v>
      </c>
      <c r="X5" s="26">
        <f>(D5+I5+N5+S5)/4</f>
        <v>528076.25</v>
      </c>
    </row>
    <row r="6" spans="1:24" s="42" customFormat="1" ht="8.25" customHeight="1">
      <c r="A6" s="50"/>
      <c r="B6" s="57"/>
      <c r="C6" s="57"/>
      <c r="D6" s="57"/>
      <c r="F6" s="61"/>
      <c r="G6" s="57"/>
      <c r="H6" s="57"/>
      <c r="I6" s="57"/>
      <c r="K6" s="61"/>
      <c r="L6" s="57"/>
      <c r="M6" s="57"/>
      <c r="N6" s="57"/>
      <c r="P6" s="61"/>
      <c r="Q6" s="57"/>
      <c r="R6" s="57"/>
      <c r="S6" s="57"/>
      <c r="U6" s="61"/>
      <c r="V6" s="57"/>
      <c r="W6" s="57"/>
      <c r="X6" s="57"/>
    </row>
    <row r="7" spans="1:24" ht="18.600000000000001" customHeight="1">
      <c r="A7" s="361" t="s">
        <v>55</v>
      </c>
      <c r="B7" s="57"/>
      <c r="C7" s="57"/>
      <c r="D7" s="57"/>
      <c r="F7" s="89" t="s">
        <v>55</v>
      </c>
      <c r="G7" s="57"/>
      <c r="H7" s="57"/>
      <c r="I7" s="57"/>
      <c r="K7" s="89" t="s">
        <v>55</v>
      </c>
      <c r="L7" s="57"/>
      <c r="M7" s="57"/>
      <c r="N7" s="57"/>
      <c r="O7" s="60"/>
      <c r="P7" s="89" t="s">
        <v>55</v>
      </c>
      <c r="Q7" s="57"/>
      <c r="R7" s="57"/>
      <c r="S7" s="57"/>
      <c r="U7" s="89" t="s">
        <v>55</v>
      </c>
      <c r="V7" s="57"/>
      <c r="W7" s="57"/>
      <c r="X7" s="57"/>
    </row>
    <row r="8" spans="1:24" ht="18.600000000000001" customHeight="1">
      <c r="A8" s="361" t="s">
        <v>54</v>
      </c>
      <c r="B8" s="55">
        <v>38862</v>
      </c>
      <c r="C8" s="55">
        <v>27091</v>
      </c>
      <c r="D8" s="55">
        <v>11771</v>
      </c>
      <c r="E8" s="45"/>
      <c r="F8" s="89" t="s">
        <v>54</v>
      </c>
      <c r="G8" s="54">
        <v>35053</v>
      </c>
      <c r="H8" s="54">
        <v>27913</v>
      </c>
      <c r="I8" s="54">
        <v>7140</v>
      </c>
      <c r="K8" s="89" t="s">
        <v>54</v>
      </c>
      <c r="L8" s="54">
        <v>30501</v>
      </c>
      <c r="M8" s="54">
        <v>21550</v>
      </c>
      <c r="N8" s="54">
        <v>8951</v>
      </c>
      <c r="O8" s="366"/>
      <c r="P8" s="89" t="s">
        <v>54</v>
      </c>
      <c r="Q8" s="54">
        <v>41275</v>
      </c>
      <c r="R8" s="54">
        <v>29849</v>
      </c>
      <c r="S8" s="54">
        <v>11426</v>
      </c>
      <c r="U8" s="89" t="s">
        <v>54</v>
      </c>
      <c r="V8" s="22">
        <f t="shared" ref="V8:X9" si="0">(B8+G8+L8+Q8)/4</f>
        <v>36422.75</v>
      </c>
      <c r="W8" s="22">
        <f t="shared" si="0"/>
        <v>26600.75</v>
      </c>
      <c r="X8" s="22">
        <f t="shared" si="0"/>
        <v>9822</v>
      </c>
    </row>
    <row r="9" spans="1:24" ht="18.600000000000001" customHeight="1">
      <c r="A9" s="361" t="s">
        <v>53</v>
      </c>
      <c r="B9" s="55">
        <v>52150</v>
      </c>
      <c r="C9" s="55">
        <v>19821</v>
      </c>
      <c r="D9" s="55">
        <v>32329</v>
      </c>
      <c r="E9" s="45"/>
      <c r="F9" s="89" t="s">
        <v>53</v>
      </c>
      <c r="G9" s="54">
        <v>50056</v>
      </c>
      <c r="H9" s="54">
        <v>13804</v>
      </c>
      <c r="I9" s="54">
        <v>36252</v>
      </c>
      <c r="J9" s="59"/>
      <c r="K9" s="89" t="s">
        <v>53</v>
      </c>
      <c r="L9" s="54">
        <v>56131</v>
      </c>
      <c r="M9" s="54">
        <v>14430</v>
      </c>
      <c r="N9" s="54">
        <v>41701</v>
      </c>
      <c r="O9" s="365"/>
      <c r="P9" s="89" t="s">
        <v>53</v>
      </c>
      <c r="Q9" s="54">
        <v>51882</v>
      </c>
      <c r="R9" s="54">
        <v>18403</v>
      </c>
      <c r="S9" s="54">
        <v>33479</v>
      </c>
      <c r="U9" s="89" t="s">
        <v>53</v>
      </c>
      <c r="V9" s="22">
        <f t="shared" si="0"/>
        <v>52554.75</v>
      </c>
      <c r="W9" s="22">
        <f t="shared" si="0"/>
        <v>16614.5</v>
      </c>
      <c r="X9" s="22">
        <f t="shared" si="0"/>
        <v>35940.25</v>
      </c>
    </row>
    <row r="10" spans="1:24" ht="18.600000000000001" customHeight="1">
      <c r="A10" s="361" t="s">
        <v>52</v>
      </c>
      <c r="B10" s="57"/>
      <c r="C10" s="57"/>
      <c r="D10" s="57"/>
      <c r="E10" s="52"/>
      <c r="F10" s="89" t="s">
        <v>52</v>
      </c>
      <c r="G10" s="56"/>
      <c r="H10" s="56"/>
      <c r="I10" s="56"/>
      <c r="J10" s="59"/>
      <c r="K10" s="89" t="s">
        <v>52</v>
      </c>
      <c r="L10" s="56"/>
      <c r="M10" s="56"/>
      <c r="N10" s="56"/>
      <c r="O10" s="365"/>
      <c r="P10" s="89" t="s">
        <v>52</v>
      </c>
      <c r="Q10" s="56"/>
      <c r="R10" s="56"/>
      <c r="S10" s="56"/>
      <c r="U10" s="89" t="s">
        <v>52</v>
      </c>
      <c r="V10" s="56"/>
      <c r="W10" s="56"/>
      <c r="X10" s="56"/>
    </row>
    <row r="11" spans="1:24" ht="18.600000000000001" customHeight="1">
      <c r="A11" s="361" t="s">
        <v>51</v>
      </c>
      <c r="B11" s="55">
        <v>37305</v>
      </c>
      <c r="C11" s="55">
        <v>12492</v>
      </c>
      <c r="D11" s="55">
        <v>24813</v>
      </c>
      <c r="E11" s="45"/>
      <c r="F11" s="89" t="s">
        <v>51</v>
      </c>
      <c r="G11" s="54">
        <v>30645</v>
      </c>
      <c r="H11" s="54">
        <v>17393</v>
      </c>
      <c r="I11" s="54">
        <v>13252</v>
      </c>
      <c r="J11" s="58"/>
      <c r="K11" s="89" t="s">
        <v>51</v>
      </c>
      <c r="L11" s="54">
        <v>37933</v>
      </c>
      <c r="M11" s="54">
        <v>24614</v>
      </c>
      <c r="N11" s="54">
        <v>13319</v>
      </c>
      <c r="O11" s="364"/>
      <c r="P11" s="89" t="s">
        <v>51</v>
      </c>
      <c r="Q11" s="54">
        <v>24148</v>
      </c>
      <c r="R11" s="54">
        <v>8971</v>
      </c>
      <c r="S11" s="54">
        <v>15177</v>
      </c>
      <c r="U11" s="89" t="s">
        <v>51</v>
      </c>
      <c r="V11" s="22">
        <f t="shared" ref="V11:X13" si="1">(B11+G11+L11+Q11)/4</f>
        <v>32507.75</v>
      </c>
      <c r="W11" s="22">
        <f t="shared" si="1"/>
        <v>15867.5</v>
      </c>
      <c r="X11" s="22">
        <f t="shared" si="1"/>
        <v>16640.25</v>
      </c>
    </row>
    <row r="12" spans="1:24" ht="18.600000000000001" customHeight="1">
      <c r="A12" s="361" t="s">
        <v>50</v>
      </c>
      <c r="B12" s="55">
        <v>47492</v>
      </c>
      <c r="C12" s="55">
        <v>18199</v>
      </c>
      <c r="D12" s="55">
        <v>29293</v>
      </c>
      <c r="E12" s="45"/>
      <c r="F12" s="89" t="s">
        <v>50</v>
      </c>
      <c r="G12" s="54">
        <v>45570</v>
      </c>
      <c r="H12" s="54">
        <v>12163</v>
      </c>
      <c r="I12" s="54">
        <v>33407</v>
      </c>
      <c r="J12" s="58"/>
      <c r="K12" s="89" t="s">
        <v>50</v>
      </c>
      <c r="L12" s="54">
        <v>40136</v>
      </c>
      <c r="M12" s="54">
        <v>9318</v>
      </c>
      <c r="N12" s="54">
        <v>30818</v>
      </c>
      <c r="O12" s="362"/>
      <c r="P12" s="89" t="s">
        <v>50</v>
      </c>
      <c r="Q12" s="54">
        <v>40415</v>
      </c>
      <c r="R12" s="54">
        <v>17756</v>
      </c>
      <c r="S12" s="54">
        <v>22659</v>
      </c>
      <c r="U12" s="89" t="s">
        <v>50</v>
      </c>
      <c r="V12" s="22">
        <f t="shared" si="1"/>
        <v>43403.25</v>
      </c>
      <c r="W12" s="22">
        <f t="shared" si="1"/>
        <v>14359</v>
      </c>
      <c r="X12" s="22">
        <f t="shared" si="1"/>
        <v>29044.25</v>
      </c>
    </row>
    <row r="13" spans="1:24" ht="18.600000000000001" customHeight="1">
      <c r="A13" s="361" t="s">
        <v>49</v>
      </c>
      <c r="B13" s="55">
        <v>237568</v>
      </c>
      <c r="C13" s="55">
        <v>93563</v>
      </c>
      <c r="D13" s="55">
        <v>144005</v>
      </c>
      <c r="E13" s="45"/>
      <c r="F13" s="89" t="s">
        <v>49</v>
      </c>
      <c r="G13" s="54">
        <v>245594</v>
      </c>
      <c r="H13" s="54">
        <v>96136</v>
      </c>
      <c r="I13" s="54">
        <v>149458</v>
      </c>
      <c r="J13" s="58"/>
      <c r="K13" s="89" t="s">
        <v>49</v>
      </c>
      <c r="L13" s="54">
        <v>232153</v>
      </c>
      <c r="M13" s="54">
        <v>94988</v>
      </c>
      <c r="N13" s="54">
        <v>137165</v>
      </c>
      <c r="O13" s="364"/>
      <c r="P13" s="89" t="s">
        <v>49</v>
      </c>
      <c r="Q13" s="54">
        <v>220106</v>
      </c>
      <c r="R13" s="54">
        <v>76722</v>
      </c>
      <c r="S13" s="54">
        <v>143384</v>
      </c>
      <c r="U13" s="89" t="s">
        <v>49</v>
      </c>
      <c r="V13" s="22">
        <f t="shared" si="1"/>
        <v>233855.25</v>
      </c>
      <c r="W13" s="22">
        <f t="shared" si="1"/>
        <v>90352.25</v>
      </c>
      <c r="X13" s="22">
        <f t="shared" si="1"/>
        <v>143503</v>
      </c>
    </row>
    <row r="14" spans="1:24" ht="18.600000000000001" customHeight="1">
      <c r="A14" s="361" t="s">
        <v>48</v>
      </c>
      <c r="B14" s="57"/>
      <c r="C14" s="57"/>
      <c r="D14" s="57"/>
      <c r="E14" s="52"/>
      <c r="F14" s="89" t="s">
        <v>48</v>
      </c>
      <c r="G14" s="56"/>
      <c r="H14" s="56"/>
      <c r="I14" s="56"/>
      <c r="J14" s="58"/>
      <c r="K14" s="89" t="s">
        <v>48</v>
      </c>
      <c r="L14" s="56"/>
      <c r="M14" s="56"/>
      <c r="N14" s="56"/>
      <c r="O14" s="364"/>
      <c r="P14" s="89" t="s">
        <v>48</v>
      </c>
      <c r="Q14" s="56"/>
      <c r="R14" s="56"/>
      <c r="S14" s="56"/>
      <c r="U14" s="89" t="s">
        <v>48</v>
      </c>
      <c r="V14" s="56"/>
      <c r="W14" s="56"/>
      <c r="X14" s="56"/>
    </row>
    <row r="15" spans="1:24" ht="18.600000000000001" customHeight="1">
      <c r="A15" s="35" t="s">
        <v>47</v>
      </c>
      <c r="B15" s="55">
        <v>306068</v>
      </c>
      <c r="C15" s="55">
        <v>189383</v>
      </c>
      <c r="D15" s="55">
        <v>116685</v>
      </c>
      <c r="E15" s="45"/>
      <c r="F15" s="362" t="s">
        <v>47</v>
      </c>
      <c r="G15" s="54">
        <v>306856</v>
      </c>
      <c r="H15" s="54">
        <v>188245</v>
      </c>
      <c r="I15" s="54">
        <v>118611</v>
      </c>
      <c r="J15" s="58"/>
      <c r="K15" s="362" t="s">
        <v>47</v>
      </c>
      <c r="L15" s="54">
        <v>370035</v>
      </c>
      <c r="M15" s="54">
        <v>237295</v>
      </c>
      <c r="N15" s="54">
        <v>132740</v>
      </c>
      <c r="O15" s="364"/>
      <c r="P15" s="362" t="s">
        <v>47</v>
      </c>
      <c r="Q15" s="54">
        <v>403243</v>
      </c>
      <c r="R15" s="54">
        <v>246629</v>
      </c>
      <c r="S15" s="54">
        <v>156614</v>
      </c>
      <c r="U15" s="362" t="s">
        <v>47</v>
      </c>
      <c r="V15" s="22">
        <f>(B15+G15+L15+Q15)/4</f>
        <v>346550.5</v>
      </c>
      <c r="W15" s="22">
        <f>(C15+H15+M15+R15)/4</f>
        <v>215388</v>
      </c>
      <c r="X15" s="22">
        <f>(D15+I15+N15+S15)/4</f>
        <v>131162.5</v>
      </c>
    </row>
    <row r="16" spans="1:24" ht="18.600000000000001" customHeight="1">
      <c r="A16" s="361" t="s">
        <v>46</v>
      </c>
      <c r="B16" s="57"/>
      <c r="C16" s="57"/>
      <c r="D16" s="57"/>
      <c r="E16" s="52"/>
      <c r="F16" s="89" t="s">
        <v>46</v>
      </c>
      <c r="G16" s="56"/>
      <c r="H16" s="56"/>
      <c r="I16" s="56"/>
      <c r="J16" s="58"/>
      <c r="K16" s="89" t="s">
        <v>46</v>
      </c>
      <c r="L16" s="56"/>
      <c r="M16" s="56"/>
      <c r="N16" s="56"/>
      <c r="O16" s="364"/>
      <c r="P16" s="89" t="s">
        <v>46</v>
      </c>
      <c r="Q16" s="56"/>
      <c r="R16" s="56"/>
      <c r="S16" s="56"/>
      <c r="U16" s="89" t="s">
        <v>46</v>
      </c>
      <c r="V16" s="56"/>
      <c r="W16" s="56"/>
      <c r="X16" s="56"/>
    </row>
    <row r="17" spans="1:24" ht="18.600000000000001" customHeight="1">
      <c r="A17" s="361" t="s">
        <v>45</v>
      </c>
      <c r="B17" s="55">
        <v>141208</v>
      </c>
      <c r="C17" s="55">
        <v>108258</v>
      </c>
      <c r="D17" s="55">
        <v>32950</v>
      </c>
      <c r="E17" s="45"/>
      <c r="F17" s="89" t="s">
        <v>45</v>
      </c>
      <c r="G17" s="54">
        <v>181905</v>
      </c>
      <c r="H17" s="54">
        <v>135046</v>
      </c>
      <c r="I17" s="54">
        <v>46859</v>
      </c>
      <c r="J17" s="58"/>
      <c r="K17" s="89" t="s">
        <v>45</v>
      </c>
      <c r="L17" s="54">
        <v>154712</v>
      </c>
      <c r="M17" s="54">
        <v>122432</v>
      </c>
      <c r="N17" s="54">
        <v>32280</v>
      </c>
      <c r="O17" s="362"/>
      <c r="P17" s="89" t="s">
        <v>45</v>
      </c>
      <c r="Q17" s="54">
        <v>136190</v>
      </c>
      <c r="R17" s="54">
        <v>97454</v>
      </c>
      <c r="S17" s="54">
        <v>38736</v>
      </c>
      <c r="U17" s="89" t="s">
        <v>45</v>
      </c>
      <c r="V17" s="22">
        <f>(B17+G17+L17+Q17)/4</f>
        <v>153503.75</v>
      </c>
      <c r="W17" s="22">
        <f>(C17+H17+M17+R17)/4</f>
        <v>115797.5</v>
      </c>
      <c r="X17" s="22">
        <f>(D17+I17+N17+S17)/4</f>
        <v>37706.25</v>
      </c>
    </row>
    <row r="18" spans="1:24" ht="18.600000000000001" customHeight="1">
      <c r="A18" s="361" t="s">
        <v>44</v>
      </c>
      <c r="B18" s="57"/>
      <c r="C18" s="57"/>
      <c r="D18" s="57"/>
      <c r="E18" s="52"/>
      <c r="F18" s="89" t="s">
        <v>44</v>
      </c>
      <c r="G18" s="56"/>
      <c r="H18" s="56"/>
      <c r="I18" s="56"/>
      <c r="K18" s="89" t="s">
        <v>44</v>
      </c>
      <c r="L18" s="56"/>
      <c r="M18" s="56"/>
      <c r="N18" s="56"/>
      <c r="O18" s="364"/>
      <c r="P18" s="89" t="s">
        <v>44</v>
      </c>
      <c r="Q18" s="56"/>
      <c r="R18" s="56"/>
      <c r="S18" s="56"/>
      <c r="U18" s="89" t="s">
        <v>44</v>
      </c>
      <c r="V18" s="56"/>
      <c r="W18" s="56"/>
      <c r="X18" s="56"/>
    </row>
    <row r="19" spans="1:24" ht="18.600000000000001" customHeight="1">
      <c r="A19" s="361" t="s">
        <v>43</v>
      </c>
      <c r="B19" s="55">
        <v>151100</v>
      </c>
      <c r="C19" s="55">
        <v>81180</v>
      </c>
      <c r="D19" s="55">
        <v>69920</v>
      </c>
      <c r="E19" s="45"/>
      <c r="F19" s="89" t="s">
        <v>43</v>
      </c>
      <c r="G19" s="54">
        <v>127614</v>
      </c>
      <c r="H19" s="54">
        <v>75172</v>
      </c>
      <c r="I19" s="54">
        <v>52442</v>
      </c>
      <c r="K19" s="89" t="s">
        <v>43</v>
      </c>
      <c r="L19" s="54">
        <v>139310</v>
      </c>
      <c r="M19" s="54">
        <v>73267</v>
      </c>
      <c r="N19" s="54">
        <v>66043</v>
      </c>
      <c r="O19" s="362"/>
      <c r="P19" s="89" t="s">
        <v>43</v>
      </c>
      <c r="Q19" s="54">
        <v>143063</v>
      </c>
      <c r="R19" s="54">
        <v>76922</v>
      </c>
      <c r="S19" s="54">
        <v>66141</v>
      </c>
      <c r="T19" s="52"/>
      <c r="U19" s="89" t="s">
        <v>43</v>
      </c>
      <c r="V19" s="22">
        <f>(B19+G19+L19+Q19)/4</f>
        <v>140271.75</v>
      </c>
      <c r="W19" s="22">
        <f>(C19+H19+M19+R19)/4</f>
        <v>76635.25</v>
      </c>
      <c r="X19" s="22">
        <f>(D19+I19+N19+S19)/4</f>
        <v>63636.5</v>
      </c>
    </row>
    <row r="20" spans="1:24" ht="18.600000000000001" customHeight="1">
      <c r="A20" s="361" t="s">
        <v>42</v>
      </c>
      <c r="B20" s="57"/>
      <c r="C20" s="57"/>
      <c r="D20" s="57"/>
      <c r="E20" s="52"/>
      <c r="F20" s="89" t="s">
        <v>42</v>
      </c>
      <c r="G20" s="56"/>
      <c r="H20" s="56"/>
      <c r="I20" s="56"/>
      <c r="K20" s="89" t="s">
        <v>42</v>
      </c>
      <c r="L20" s="56"/>
      <c r="M20" s="56"/>
      <c r="N20" s="56"/>
      <c r="O20" s="364"/>
      <c r="P20" s="89" t="s">
        <v>42</v>
      </c>
      <c r="Q20" s="56"/>
      <c r="R20" s="56"/>
      <c r="S20" s="56"/>
      <c r="U20" s="89" t="s">
        <v>42</v>
      </c>
      <c r="V20" s="56"/>
      <c r="W20" s="56"/>
      <c r="X20" s="56"/>
    </row>
    <row r="21" spans="1:24" ht="18.600000000000001" customHeight="1">
      <c r="A21" s="361" t="s">
        <v>41</v>
      </c>
      <c r="B21" s="55">
        <v>172398</v>
      </c>
      <c r="C21" s="55">
        <v>100793</v>
      </c>
      <c r="D21" s="55">
        <v>71605</v>
      </c>
      <c r="E21" s="45"/>
      <c r="F21" s="89" t="s">
        <v>41</v>
      </c>
      <c r="G21" s="54">
        <v>147802</v>
      </c>
      <c r="H21" s="54">
        <v>78906</v>
      </c>
      <c r="I21" s="54">
        <v>68896</v>
      </c>
      <c r="K21" s="89" t="s">
        <v>41</v>
      </c>
      <c r="L21" s="54">
        <v>103433</v>
      </c>
      <c r="M21" s="54">
        <v>57681</v>
      </c>
      <c r="N21" s="54">
        <v>45752</v>
      </c>
      <c r="P21" s="89" t="s">
        <v>41</v>
      </c>
      <c r="Q21" s="54">
        <v>138395</v>
      </c>
      <c r="R21" s="54">
        <v>82163</v>
      </c>
      <c r="S21" s="54">
        <v>56232</v>
      </c>
      <c r="T21" s="52"/>
      <c r="U21" s="89" t="s">
        <v>41</v>
      </c>
      <c r="V21" s="22">
        <f>(B21+G21+L21+Q21)/4</f>
        <v>140507</v>
      </c>
      <c r="W21" s="22">
        <f>(C21+H21+M21+R21)/4</f>
        <v>79885.75</v>
      </c>
      <c r="X21" s="22">
        <f>(D21+I21+N21+S21)/4</f>
        <v>60621.25</v>
      </c>
    </row>
    <row r="22" spans="1:24" ht="18.600000000000001" customHeight="1">
      <c r="A22" s="361" t="s">
        <v>40</v>
      </c>
      <c r="B22" s="53" t="s">
        <v>8</v>
      </c>
      <c r="C22" s="53" t="s">
        <v>8</v>
      </c>
      <c r="D22" s="53" t="s">
        <v>8</v>
      </c>
      <c r="E22" s="45"/>
      <c r="F22" s="89" t="s">
        <v>40</v>
      </c>
      <c r="G22" s="18" t="s">
        <v>8</v>
      </c>
      <c r="H22" s="18" t="s">
        <v>8</v>
      </c>
      <c r="I22" s="18" t="s">
        <v>8</v>
      </c>
      <c r="K22" s="89" t="s">
        <v>40</v>
      </c>
      <c r="L22" s="18" t="s">
        <v>8</v>
      </c>
      <c r="M22" s="18" t="s">
        <v>8</v>
      </c>
      <c r="N22" s="18" t="s">
        <v>8</v>
      </c>
      <c r="P22" s="89" t="s">
        <v>40</v>
      </c>
      <c r="Q22" s="18" t="s">
        <v>8</v>
      </c>
      <c r="R22" s="18" t="s">
        <v>8</v>
      </c>
      <c r="S22" s="18" t="s">
        <v>8</v>
      </c>
      <c r="U22" s="89" t="s">
        <v>40</v>
      </c>
      <c r="V22" s="18" t="s">
        <v>8</v>
      </c>
      <c r="W22" s="18" t="s">
        <v>8</v>
      </c>
      <c r="X22" s="18" t="s">
        <v>8</v>
      </c>
    </row>
    <row r="23" spans="1:24" ht="21.75" customHeight="1">
      <c r="B23" s="604" t="s">
        <v>20</v>
      </c>
      <c r="C23" s="604"/>
      <c r="D23" s="604"/>
      <c r="G23" s="604" t="s">
        <v>20</v>
      </c>
      <c r="H23" s="604"/>
      <c r="I23" s="604"/>
      <c r="L23" s="604" t="s">
        <v>20</v>
      </c>
      <c r="M23" s="604"/>
      <c r="N23" s="604"/>
      <c r="Q23" s="604" t="s">
        <v>20</v>
      </c>
      <c r="R23" s="604"/>
      <c r="S23" s="604"/>
      <c r="T23" s="52"/>
      <c r="V23" s="604" t="s">
        <v>20</v>
      </c>
      <c r="W23" s="604"/>
      <c r="X23" s="604"/>
    </row>
    <row r="24" spans="1:24" s="42" customFormat="1" ht="18" customHeight="1">
      <c r="A24" s="50" t="s">
        <v>38</v>
      </c>
      <c r="B24" s="167">
        <f>B5/$B$5*100</f>
        <v>100</v>
      </c>
      <c r="C24" s="167">
        <f>C5/$C$5*100</f>
        <v>100</v>
      </c>
      <c r="D24" s="167">
        <f>D5/$D$5*100</f>
        <v>100</v>
      </c>
      <c r="E24" s="35"/>
      <c r="F24" s="50" t="s">
        <v>38</v>
      </c>
      <c r="G24" s="49">
        <f>G5*100/$G$5</f>
        <v>100</v>
      </c>
      <c r="H24" s="49">
        <f>H5*100/$H$5</f>
        <v>100</v>
      </c>
      <c r="I24" s="49">
        <f>I5*100/$I$5</f>
        <v>100</v>
      </c>
      <c r="K24" s="50" t="s">
        <v>38</v>
      </c>
      <c r="L24" s="49">
        <f>L5*100/$L$5</f>
        <v>100</v>
      </c>
      <c r="M24" s="49">
        <f>M5*100/$M$5</f>
        <v>100</v>
      </c>
      <c r="N24" s="49">
        <f>N5*100/$N$5</f>
        <v>100</v>
      </c>
      <c r="P24" s="50" t="s">
        <v>38</v>
      </c>
      <c r="Q24" s="126">
        <f>Q5*100/$Q$5</f>
        <v>100</v>
      </c>
      <c r="R24" s="126">
        <f>R5*100/$R$5</f>
        <v>100</v>
      </c>
      <c r="S24" s="126">
        <f>S5*100/$S$5</f>
        <v>100</v>
      </c>
      <c r="U24" s="50" t="s">
        <v>38</v>
      </c>
      <c r="V24" s="126">
        <f>V5*100/$V$5</f>
        <v>100</v>
      </c>
      <c r="W24" s="126">
        <f>W5*100/$W$5</f>
        <v>100</v>
      </c>
      <c r="X24" s="126">
        <f>X5*100/$X$5</f>
        <v>100</v>
      </c>
    </row>
    <row r="25" spans="1:24" s="42" customFormat="1" ht="10.9" customHeight="1">
      <c r="A25" s="47"/>
      <c r="B25" s="48"/>
      <c r="C25" s="48"/>
      <c r="D25" s="48"/>
      <c r="E25" s="35"/>
      <c r="F25" s="47"/>
      <c r="G25" s="46"/>
      <c r="H25" s="46"/>
      <c r="I25" s="46"/>
      <c r="K25" s="47"/>
      <c r="L25" s="46"/>
      <c r="M25" s="46"/>
      <c r="N25" s="46"/>
      <c r="P25" s="47"/>
      <c r="Q25" s="46"/>
      <c r="R25" s="46"/>
      <c r="S25" s="46"/>
      <c r="T25" s="45"/>
      <c r="U25" s="47"/>
      <c r="V25" s="46"/>
      <c r="W25" s="46"/>
      <c r="X25" s="46"/>
    </row>
    <row r="26" spans="1:24" ht="19.149999999999999" customHeight="1">
      <c r="A26" s="361" t="s">
        <v>55</v>
      </c>
      <c r="B26" s="44"/>
      <c r="C26" s="44"/>
      <c r="D26" s="44"/>
      <c r="E26" s="42"/>
      <c r="F26" s="361" t="s">
        <v>55</v>
      </c>
      <c r="G26" s="43"/>
      <c r="H26" s="43"/>
      <c r="I26" s="43"/>
      <c r="K26" s="361" t="s">
        <v>55</v>
      </c>
      <c r="L26" s="43"/>
      <c r="M26" s="43"/>
      <c r="N26" s="43"/>
      <c r="P26" s="89" t="s">
        <v>55</v>
      </c>
      <c r="Q26" s="363"/>
      <c r="R26" s="363"/>
      <c r="S26" s="363"/>
      <c r="U26" s="89" t="s">
        <v>55</v>
      </c>
      <c r="V26" s="363"/>
      <c r="W26" s="363"/>
      <c r="X26" s="363"/>
    </row>
    <row r="27" spans="1:24" ht="19.149999999999999" customHeight="1">
      <c r="A27" s="361" t="s">
        <v>54</v>
      </c>
      <c r="B27" s="124">
        <f>B8*100/$B$5</f>
        <v>3.2818449674070282</v>
      </c>
      <c r="C27" s="124">
        <f>C8*100/$C$5</f>
        <v>4.1628507329665938</v>
      </c>
      <c r="D27" s="124">
        <f>D8*100/$D$5</f>
        <v>2.2069066372187462</v>
      </c>
      <c r="E27" s="42"/>
      <c r="F27" s="361" t="s">
        <v>54</v>
      </c>
      <c r="G27" s="40">
        <f>G8*100/$G$5</f>
        <v>2.9931815950029672</v>
      </c>
      <c r="H27" s="40">
        <f>H8*100/$H$5</f>
        <v>4.3290869105335483</v>
      </c>
      <c r="I27" s="40">
        <f>I8*100/$I$5</f>
        <v>1.3565968798271764</v>
      </c>
      <c r="K27" s="361" t="s">
        <v>54</v>
      </c>
      <c r="L27" s="40">
        <f>L8*100/$L$5</f>
        <v>2.6195866513676371</v>
      </c>
      <c r="M27" s="40">
        <f>M8*100/$M$5</f>
        <v>3.2871906341761048</v>
      </c>
      <c r="N27" s="40">
        <f>N8*100/$N$5</f>
        <v>1.759344614156916</v>
      </c>
      <c r="P27" s="89" t="s">
        <v>54</v>
      </c>
      <c r="Q27" s="109">
        <f>Q8*100/$Q$5</f>
        <v>3.4432647572362787</v>
      </c>
      <c r="R27" s="109">
        <f>R8*100/$R$5</f>
        <v>4.5580108388089835</v>
      </c>
      <c r="S27" s="109">
        <f>S8*100/$S$5</f>
        <v>2.1009546785131139</v>
      </c>
      <c r="U27" s="89" t="s">
        <v>54</v>
      </c>
      <c r="V27" s="109">
        <f>V8*100/$V$5</f>
        <v>3.0877812740883543</v>
      </c>
      <c r="W27" s="109">
        <f>W8*100/$W$5</f>
        <v>4.0829976339235348</v>
      </c>
      <c r="X27" s="109">
        <f>X8*100/$X$5</f>
        <v>1.8599586707412046</v>
      </c>
    </row>
    <row r="28" spans="1:24" ht="19.149999999999999" customHeight="1">
      <c r="A28" s="361" t="s">
        <v>53</v>
      </c>
      <c r="B28" s="124">
        <f>B9*100/$B$5</f>
        <v>4.4039991521351585</v>
      </c>
      <c r="C28" s="124">
        <f>C9*100/$C$5</f>
        <v>3.0457297396969789</v>
      </c>
      <c r="D28" s="124">
        <f>D9*100/$D$5</f>
        <v>6.0612594235532118</v>
      </c>
      <c r="F28" s="361" t="s">
        <v>53</v>
      </c>
      <c r="G28" s="40">
        <f>G9*100/$G$5</f>
        <v>4.2742903009576505</v>
      </c>
      <c r="H28" s="40">
        <f>H9*100/$H$5</f>
        <v>2.1408919038800951</v>
      </c>
      <c r="I28" s="40">
        <f>I9*100/$I$5</f>
        <v>6.8878641579124364</v>
      </c>
      <c r="K28" s="361" t="s">
        <v>53</v>
      </c>
      <c r="L28" s="40">
        <f>L9*100/$L$5</f>
        <v>4.8208261475989911</v>
      </c>
      <c r="M28" s="40">
        <f>M9*100/$M$5</f>
        <v>2.2011211531861341</v>
      </c>
      <c r="N28" s="40">
        <f>N9*100/$N$5</f>
        <v>8.1964506485261488</v>
      </c>
      <c r="P28" s="89" t="s">
        <v>53</v>
      </c>
      <c r="Q28" s="109">
        <f>Q9*100/$Q$5</f>
        <v>4.328127489641008</v>
      </c>
      <c r="R28" s="109">
        <f>R9*100/$R$5</f>
        <v>2.8101803566820234</v>
      </c>
      <c r="S28" s="109">
        <f>S9*100/$S$5</f>
        <v>6.1559479854665273</v>
      </c>
      <c r="U28" s="89" t="s">
        <v>53</v>
      </c>
      <c r="V28" s="109">
        <f>V9*100/$V$5</f>
        <v>4.4553904610276529</v>
      </c>
      <c r="W28" s="109">
        <f>W9*100/$W$5</f>
        <v>2.5501899077590884</v>
      </c>
      <c r="X28" s="109">
        <f>X9*100/$X$5</f>
        <v>6.8058826731935023</v>
      </c>
    </row>
    <row r="29" spans="1:24" ht="19.149999999999999" customHeight="1">
      <c r="A29" s="361" t="s">
        <v>52</v>
      </c>
      <c r="B29" s="124"/>
      <c r="C29" s="125"/>
      <c r="D29" s="125"/>
      <c r="F29" s="361" t="s">
        <v>52</v>
      </c>
      <c r="G29" s="40"/>
      <c r="H29" s="41"/>
      <c r="I29" s="41"/>
      <c r="K29" s="361" t="s">
        <v>52</v>
      </c>
      <c r="L29" s="40"/>
      <c r="M29" s="41"/>
      <c r="N29" s="41"/>
      <c r="P29" s="89" t="s">
        <v>52</v>
      </c>
      <c r="Q29" s="109"/>
      <c r="R29" s="110"/>
      <c r="S29" s="110"/>
      <c r="U29" s="89" t="s">
        <v>52</v>
      </c>
      <c r="V29" s="109"/>
      <c r="W29" s="110"/>
      <c r="X29" s="110"/>
    </row>
    <row r="30" spans="1:24" ht="19.149999999999999" customHeight="1">
      <c r="A30" s="361" t="s">
        <v>51</v>
      </c>
      <c r="B30" s="124">
        <f>B11*100/$B$5-0.03</f>
        <v>3.1203583580134628</v>
      </c>
      <c r="C30" s="124">
        <f>C11*100/$C$5</f>
        <v>1.9195427026030303</v>
      </c>
      <c r="D30" s="124">
        <f>D11*100/$D$5-0.03</f>
        <v>4.6221089448057731</v>
      </c>
      <c r="F30" s="361" t="s">
        <v>51</v>
      </c>
      <c r="G30" s="40">
        <f>G11*100/$G$5</f>
        <v>2.6167817299194343</v>
      </c>
      <c r="H30" s="40">
        <f>H11*100/$H$5</f>
        <v>2.6975175952033101</v>
      </c>
      <c r="I30" s="40">
        <f>I11*100/$I$5</f>
        <v>2.5178742088893196</v>
      </c>
      <c r="K30" s="361" t="s">
        <v>51</v>
      </c>
      <c r="L30" s="40">
        <f>L11*100/$L$5</f>
        <v>3.2578859855850162</v>
      </c>
      <c r="M30" s="40">
        <f>M11*100/$M$5</f>
        <v>3.7545666018380812</v>
      </c>
      <c r="N30" s="40">
        <f>N11*100/$N$5</f>
        <v>2.6178874892141621</v>
      </c>
      <c r="P30" s="89" t="s">
        <v>51</v>
      </c>
      <c r="Q30" s="109">
        <f>Q11*100/$Q$5</f>
        <v>2.0144871558507971</v>
      </c>
      <c r="R30" s="109">
        <f>R11*100/$R$5</f>
        <v>1.3698922990705011</v>
      </c>
      <c r="S30" s="109">
        <f>S11*100/$S$5</f>
        <v>2.7906694517585797</v>
      </c>
      <c r="U30" s="89" t="s">
        <v>51</v>
      </c>
      <c r="V30" s="109">
        <f>V11*100/$V$5</f>
        <v>2.7558825655049577</v>
      </c>
      <c r="W30" s="109">
        <f>W11*100/$W$5</f>
        <v>2.4355315153250072</v>
      </c>
      <c r="X30" s="109">
        <f>X11*100/$X$5</f>
        <v>3.1511074395032916</v>
      </c>
    </row>
    <row r="31" spans="1:24" ht="19.149999999999999" customHeight="1">
      <c r="A31" s="361" t="s">
        <v>50</v>
      </c>
      <c r="B31" s="124">
        <f>B12*100/$B$5</f>
        <v>4.0106371569166432</v>
      </c>
      <c r="C31" s="124">
        <f>C12*100/$C$5</f>
        <v>2.7964903654076645</v>
      </c>
      <c r="D31" s="124">
        <f>D12*100/$D$5</f>
        <v>5.4920496239953049</v>
      </c>
      <c r="F31" s="361" t="s">
        <v>50</v>
      </c>
      <c r="G31" s="40">
        <f>G12*100/$G$5</f>
        <v>3.8912300026897904</v>
      </c>
      <c r="H31" s="40">
        <f>H12*100/$H$5</f>
        <v>1.8863857017454069</v>
      </c>
      <c r="I31" s="40">
        <f>I12*100/$I$5</f>
        <v>6.3473154011745772</v>
      </c>
      <c r="K31" s="361" t="s">
        <v>50</v>
      </c>
      <c r="L31" s="40">
        <f>L12*100/$L$5</f>
        <v>3.4470912376411094</v>
      </c>
      <c r="M31" s="40">
        <f>M12*100/$M$5</f>
        <v>1.421347671891088</v>
      </c>
      <c r="N31" s="40">
        <f>N12*100/$N$5</f>
        <v>6.0573659165554501</v>
      </c>
      <c r="P31" s="89" t="s">
        <v>50</v>
      </c>
      <c r="Q31" s="109">
        <f>Q12*100/$Q$5</f>
        <v>3.3715213849474064</v>
      </c>
      <c r="R31" s="109">
        <f>R12*100/$R$5</f>
        <v>2.7113819710506988</v>
      </c>
      <c r="S31" s="109">
        <f>S12*100/$S$5</f>
        <v>4.1664215001250353</v>
      </c>
      <c r="U31" s="89" t="s">
        <v>50</v>
      </c>
      <c r="V31" s="109">
        <f>V12*100/$V$5</f>
        <v>3.6795613341819426</v>
      </c>
      <c r="W31" s="109">
        <f>W12*100/$W$5</f>
        <v>2.2039890990106685</v>
      </c>
      <c r="X31" s="109">
        <f>X12*100/$X$5</f>
        <v>5.5000106518708236</v>
      </c>
    </row>
    <row r="32" spans="1:24" ht="19.149999999999999" customHeight="1">
      <c r="A32" s="361" t="s">
        <v>49</v>
      </c>
      <c r="B32" s="124">
        <f>B13*100/$B$5</f>
        <v>20.062306243038261</v>
      </c>
      <c r="C32" s="124">
        <f>C13*100/$C$5</f>
        <v>14.377055226036449</v>
      </c>
      <c r="D32" s="124">
        <f>D13*100/$D$5</f>
        <v>26.999030693457275</v>
      </c>
      <c r="F32" s="361" t="s">
        <v>49</v>
      </c>
      <c r="G32" s="40">
        <f>G13*100/$G$5</f>
        <v>20.971313172714424</v>
      </c>
      <c r="H32" s="40">
        <f>H13*100/$H$5</f>
        <v>14.909937994162332</v>
      </c>
      <c r="I32" s="40">
        <f>I13*100/$I$5</f>
        <v>28.396954687004222</v>
      </c>
      <c r="K32" s="361" t="s">
        <v>49</v>
      </c>
      <c r="L32" s="40">
        <f>L13*100/$L$5</f>
        <v>19.938523323004198</v>
      </c>
      <c r="M32" s="40">
        <f>M13*100/$M$5</f>
        <v>14.489265148915074</v>
      </c>
      <c r="N32" s="40">
        <f>N13*100/$N$5</f>
        <v>26.960172494786434</v>
      </c>
      <c r="P32" s="89" t="s">
        <v>49</v>
      </c>
      <c r="Q32" s="109">
        <f>Q13*100/$Q$5</f>
        <v>18.361798489551745</v>
      </c>
      <c r="R32" s="109">
        <f>R13*100/$R$5</f>
        <v>11.715625567861665</v>
      </c>
      <c r="S32" s="109">
        <f>S13*100/$S$5</f>
        <v>26.364719553993027</v>
      </c>
      <c r="U32" s="89" t="s">
        <v>49</v>
      </c>
      <c r="V32" s="109">
        <f>V13*100/$V$5</f>
        <v>19.825352610586805</v>
      </c>
      <c r="W32" s="109">
        <f>W13*100/$W$5</f>
        <v>13.868331643644172</v>
      </c>
      <c r="X32" s="109">
        <f>X13*100/$X$5</f>
        <v>27.174674111929857</v>
      </c>
    </row>
    <row r="33" spans="1:24" ht="19.149999999999999" customHeight="1">
      <c r="A33" s="361" t="s">
        <v>48</v>
      </c>
      <c r="B33" s="125"/>
      <c r="C33" s="125"/>
      <c r="D33" s="125"/>
      <c r="F33" s="361" t="s">
        <v>48</v>
      </c>
      <c r="G33" s="41"/>
      <c r="H33" s="41"/>
      <c r="I33" s="41"/>
      <c r="K33" s="361" t="s">
        <v>48</v>
      </c>
      <c r="L33" s="41"/>
      <c r="M33" s="41"/>
      <c r="N33" s="41"/>
      <c r="P33" s="89" t="s">
        <v>48</v>
      </c>
      <c r="Q33" s="110"/>
      <c r="R33" s="110"/>
      <c r="S33" s="110"/>
      <c r="U33" s="89" t="s">
        <v>48</v>
      </c>
      <c r="V33" s="110"/>
      <c r="W33" s="110"/>
      <c r="X33" s="110"/>
    </row>
    <row r="34" spans="1:24" ht="19.149999999999999" customHeight="1">
      <c r="A34" s="35" t="s">
        <v>47</v>
      </c>
      <c r="B34" s="124">
        <f>B15*100/$B$5</f>
        <v>25.847041466839954</v>
      </c>
      <c r="C34" s="124">
        <f>C15*100/$C$5</f>
        <v>29.100925043793602</v>
      </c>
      <c r="D34" s="124">
        <f>D15*100/$D$5</f>
        <v>21.87689244447111</v>
      </c>
      <c r="F34" s="35" t="s">
        <v>47</v>
      </c>
      <c r="G34" s="40">
        <f>G15*100/$G$5</f>
        <v>26.202485707820458</v>
      </c>
      <c r="H34" s="40">
        <f>H15*100/$H$5</f>
        <v>29.195319939576102</v>
      </c>
      <c r="I34" s="40">
        <f>I15*100/$I$5</f>
        <v>22.536038167112217</v>
      </c>
      <c r="K34" s="35" t="s">
        <v>47</v>
      </c>
      <c r="L34" s="40">
        <f>L15*100/$L$5</f>
        <v>31.780556261723341</v>
      </c>
      <c r="M34" s="40">
        <f>M15*100/$M$5</f>
        <v>36.1964687488083</v>
      </c>
      <c r="N34" s="40">
        <f>N15*100/$N$5</f>
        <v>26.090426106936548</v>
      </c>
      <c r="P34" s="362" t="s">
        <v>47</v>
      </c>
      <c r="Q34" s="109">
        <f>Q15*100/$Q$5</f>
        <v>33.639549618467079</v>
      </c>
      <c r="R34" s="109">
        <f>R15*100/$R$5</f>
        <v>37.660814605669223</v>
      </c>
      <c r="S34" s="109">
        <f>S15*100/$S$5</f>
        <v>28.797384563333871</v>
      </c>
      <c r="U34" s="362" t="s">
        <v>47</v>
      </c>
      <c r="V34" s="109">
        <f>V15*100/$V$5</f>
        <v>29.379224370097155</v>
      </c>
      <c r="W34" s="109">
        <f>W15*100/$W$5</f>
        <v>33.060296960631646</v>
      </c>
      <c r="X34" s="109">
        <f>X15*100/$X$5</f>
        <v>24.837795678180946</v>
      </c>
    </row>
    <row r="35" spans="1:24" ht="19.149999999999999" customHeight="1">
      <c r="A35" s="361" t="s">
        <v>46</v>
      </c>
      <c r="B35" s="125"/>
      <c r="C35" s="125"/>
      <c r="D35" s="125"/>
      <c r="F35" s="361" t="s">
        <v>46</v>
      </c>
      <c r="G35" s="41"/>
      <c r="H35" s="41"/>
      <c r="I35" s="41"/>
      <c r="K35" s="361" t="s">
        <v>46</v>
      </c>
      <c r="L35" s="41"/>
      <c r="M35" s="41"/>
      <c r="N35" s="41"/>
      <c r="P35" s="89" t="s">
        <v>46</v>
      </c>
      <c r="Q35" s="110"/>
      <c r="R35" s="110"/>
      <c r="S35" s="110"/>
      <c r="U35" s="89" t="s">
        <v>46</v>
      </c>
      <c r="V35" s="110"/>
      <c r="W35" s="110"/>
      <c r="X35" s="110"/>
    </row>
    <row r="36" spans="1:24" ht="19.149999999999999" customHeight="1">
      <c r="A36" s="361" t="s">
        <v>45</v>
      </c>
      <c r="B36" s="124">
        <f>B17*100/$B$5</f>
        <v>11.92483053259255</v>
      </c>
      <c r="C36" s="124">
        <f>C17*100/$C$5</f>
        <v>16.635114785334522</v>
      </c>
      <c r="D36" s="124">
        <f>D17*100/$D$5</f>
        <v>6.1776887007355104</v>
      </c>
      <c r="F36" s="361" t="s">
        <v>45</v>
      </c>
      <c r="G36" s="40">
        <f>G17*100/$G$5</f>
        <v>15.532898697372971</v>
      </c>
      <c r="H36" s="40">
        <f>H17*100/$H$5</f>
        <v>20.944573170920844</v>
      </c>
      <c r="I36" s="40">
        <f>I17*100/$I$5</f>
        <v>8.903189522664098</v>
      </c>
      <c r="K36" s="361" t="s">
        <v>45</v>
      </c>
      <c r="L36" s="40">
        <f>L17*100/$L$5</f>
        <v>13.287482049978356</v>
      </c>
      <c r="M36" s="40">
        <f>M17*100/$M$5</f>
        <v>18.675513861876979</v>
      </c>
      <c r="N36" s="40">
        <f>N17*100/$N$5</f>
        <v>6.3447261920439333</v>
      </c>
      <c r="P36" s="89" t="s">
        <v>45</v>
      </c>
      <c r="Q36" s="109">
        <f>Q17*100/$Q$5</f>
        <v>11.361313804676167</v>
      </c>
      <c r="R36" s="109">
        <f>R17*100/$R$5</f>
        <v>14.881449572357219</v>
      </c>
      <c r="S36" s="109">
        <f>S17*100/$S$5</f>
        <v>7.1225783674850325</v>
      </c>
      <c r="U36" s="89" t="s">
        <v>45</v>
      </c>
      <c r="V36" s="109">
        <f>V17*100/$V$5</f>
        <v>13.013460124574344</v>
      </c>
      <c r="W36" s="109">
        <f>W17*100/$W$5</f>
        <v>17.773969475080985</v>
      </c>
      <c r="X36" s="109">
        <f>X17*100/$X$5</f>
        <v>7.1403040754057772</v>
      </c>
    </row>
    <row r="37" spans="1:24" ht="19.149999999999999" customHeight="1">
      <c r="A37" s="361" t="s">
        <v>44</v>
      </c>
      <c r="B37" s="125"/>
      <c r="C37" s="125"/>
      <c r="D37" s="124"/>
      <c r="F37" s="361" t="s">
        <v>44</v>
      </c>
      <c r="G37" s="41"/>
      <c r="H37" s="41"/>
      <c r="I37" s="40"/>
      <c r="K37" s="361" t="s">
        <v>44</v>
      </c>
      <c r="L37" s="41"/>
      <c r="M37" s="41"/>
      <c r="N37" s="40"/>
      <c r="P37" s="89" t="s">
        <v>44</v>
      </c>
      <c r="Q37" s="110"/>
      <c r="R37" s="110"/>
      <c r="S37" s="109"/>
      <c r="U37" s="89" t="s">
        <v>44</v>
      </c>
      <c r="V37" s="110"/>
      <c r="W37" s="110"/>
      <c r="X37" s="109"/>
    </row>
    <row r="38" spans="1:24" ht="19.149999999999999" customHeight="1">
      <c r="A38" s="361" t="s">
        <v>43</v>
      </c>
      <c r="B38" s="124">
        <f>B19*100/$B$5</f>
        <v>12.760196968123154</v>
      </c>
      <c r="C38" s="124">
        <f>C19*100/$C$5</f>
        <v>12.474261655244476</v>
      </c>
      <c r="D38" s="124">
        <f>D19*100/$D$5</f>
        <v>13.109074171636628</v>
      </c>
      <c r="F38" s="361" t="s">
        <v>43</v>
      </c>
      <c r="G38" s="40">
        <f>G19*100/$G$5</f>
        <v>10.896981030573951</v>
      </c>
      <c r="H38" s="40">
        <f>H19*100/$H$5</f>
        <v>11.658586366160137</v>
      </c>
      <c r="I38" s="40">
        <f>I19*100/$I$5</f>
        <v>9.963957082898709</v>
      </c>
      <c r="K38" s="361" t="s">
        <v>43</v>
      </c>
      <c r="L38" s="40">
        <f>L19*100/$L$5</f>
        <v>11.964677105735074</v>
      </c>
      <c r="M38" s="40">
        <f>M19*100/$M$5</f>
        <v>11.175990542653397</v>
      </c>
      <c r="N38" s="40">
        <f>N19*100/$N$5</f>
        <v>12.980940269552587</v>
      </c>
      <c r="P38" s="89" t="s">
        <v>43</v>
      </c>
      <c r="Q38" s="109">
        <f>Q19*100/$Q$5</f>
        <v>11.934676825305722</v>
      </c>
      <c r="R38" s="109">
        <f>R19*100/$R$5</f>
        <v>11.74616602709855</v>
      </c>
      <c r="S38" s="109">
        <f>S19*100/$S$5</f>
        <v>12.161670172548211</v>
      </c>
      <c r="U38" s="89" t="s">
        <v>43</v>
      </c>
      <c r="V38" s="109">
        <f>V19*100/$V$5</f>
        <v>11.891701832882006</v>
      </c>
      <c r="W38" s="109">
        <f>W19*100/$W$5</f>
        <v>11.762884295560786</v>
      </c>
      <c r="X38" s="109">
        <f>X19*100/$X$5</f>
        <v>12.050627158483268</v>
      </c>
    </row>
    <row r="39" spans="1:24" ht="19.149999999999999" customHeight="1">
      <c r="A39" s="361" t="s">
        <v>42</v>
      </c>
      <c r="B39" s="125"/>
      <c r="C39" s="125"/>
      <c r="D39" s="125"/>
      <c r="F39" s="361" t="s">
        <v>42</v>
      </c>
      <c r="G39" s="41"/>
      <c r="H39" s="41"/>
      <c r="I39" s="41"/>
      <c r="K39" s="361" t="s">
        <v>42</v>
      </c>
      <c r="L39" s="41"/>
      <c r="M39" s="41"/>
      <c r="N39" s="41"/>
      <c r="P39" s="89" t="s">
        <v>42</v>
      </c>
      <c r="Q39" s="110"/>
      <c r="R39" s="110"/>
      <c r="S39" s="110"/>
      <c r="U39" s="89" t="s">
        <v>42</v>
      </c>
      <c r="V39" s="110"/>
      <c r="W39" s="110"/>
      <c r="X39" s="110"/>
    </row>
    <row r="40" spans="1:24" ht="19.149999999999999" customHeight="1">
      <c r="A40" s="361" t="s">
        <v>41</v>
      </c>
      <c r="B40" s="124">
        <f>B21*100/$B$5</f>
        <v>14.558785154933789</v>
      </c>
      <c r="C40" s="124">
        <f>C21*100/$C$5</f>
        <v>15.488029748916684</v>
      </c>
      <c r="D40" s="124">
        <f>D21*100/$D$5</f>
        <v>13.424989360126441</v>
      </c>
      <c r="F40" s="361" t="s">
        <v>41</v>
      </c>
      <c r="G40" s="40">
        <f>G21*100/$G$5</f>
        <v>12.620837762948351</v>
      </c>
      <c r="H40" s="40">
        <f>H21*100/$H$5</f>
        <v>12.237700417818226</v>
      </c>
      <c r="I40" s="40">
        <f>I21*100/$I$5</f>
        <v>13.090209892517247</v>
      </c>
      <c r="K40" s="361" t="s">
        <v>41</v>
      </c>
      <c r="L40" s="40">
        <f>L21*100/$L$5</f>
        <v>8.8833712373662763</v>
      </c>
      <c r="M40" s="40">
        <f>M21*100/$M$5</f>
        <v>8.7985356366548455</v>
      </c>
      <c r="N40" s="40">
        <f>N21*100/$N$5</f>
        <v>8.9926862682278212</v>
      </c>
      <c r="P40" s="89" t="s">
        <v>41</v>
      </c>
      <c r="Q40" s="109">
        <f>Q21*100/$Q$5</f>
        <v>11.545260474323797</v>
      </c>
      <c r="R40" s="109">
        <f>R21*100/$R$5</f>
        <v>12.546478761401135</v>
      </c>
      <c r="S40" s="109">
        <f>S21*100/$S$5</f>
        <v>10.3396537267766</v>
      </c>
      <c r="U40" s="89" t="s">
        <v>41</v>
      </c>
      <c r="V40" s="109">
        <f>V21*100/$V$5</f>
        <v>11.911645427056781</v>
      </c>
      <c r="W40" s="109">
        <f>W21*100/$W$5</f>
        <v>12.261809469064106</v>
      </c>
      <c r="X40" s="109">
        <f>X21*100/$X$5</f>
        <v>11.479639540691331</v>
      </c>
    </row>
    <row r="41" spans="1:24" ht="19.149999999999999" customHeight="1">
      <c r="A41" s="361" t="s">
        <v>40</v>
      </c>
      <c r="B41" s="39" t="s">
        <v>8</v>
      </c>
      <c r="C41" s="39" t="s">
        <v>8</v>
      </c>
      <c r="D41" s="39" t="s">
        <v>8</v>
      </c>
      <c r="F41" s="361" t="s">
        <v>40</v>
      </c>
      <c r="G41" s="37" t="s">
        <v>8</v>
      </c>
      <c r="H41" s="38" t="s">
        <v>8</v>
      </c>
      <c r="I41" s="38" t="s">
        <v>8</v>
      </c>
      <c r="K41" s="361" t="s">
        <v>40</v>
      </c>
      <c r="L41" s="37" t="s">
        <v>8</v>
      </c>
      <c r="M41" s="37" t="s">
        <v>8</v>
      </c>
      <c r="N41" s="37" t="s">
        <v>8</v>
      </c>
      <c r="P41" s="89" t="s">
        <v>40</v>
      </c>
      <c r="Q41" s="37" t="s">
        <v>8</v>
      </c>
      <c r="R41" s="37" t="s">
        <v>8</v>
      </c>
      <c r="S41" s="37" t="s">
        <v>8</v>
      </c>
      <c r="U41" s="89" t="s">
        <v>40</v>
      </c>
      <c r="V41" s="37" t="s">
        <v>8</v>
      </c>
      <c r="W41" s="37" t="s">
        <v>8</v>
      </c>
      <c r="X41" s="37" t="s">
        <v>8</v>
      </c>
    </row>
    <row r="42" spans="1:24" ht="9" customHeight="1">
      <c r="A42" s="36"/>
      <c r="B42" s="36"/>
      <c r="C42" s="36"/>
      <c r="D42" s="36"/>
      <c r="F42" s="36"/>
      <c r="G42" s="36"/>
      <c r="H42" s="36"/>
      <c r="I42" s="36"/>
      <c r="K42" s="36"/>
      <c r="L42" s="36"/>
      <c r="M42" s="36"/>
      <c r="N42" s="36"/>
      <c r="P42" s="36"/>
      <c r="Q42" s="36"/>
      <c r="R42" s="36"/>
      <c r="S42" s="36"/>
      <c r="U42" s="36"/>
      <c r="V42" s="36"/>
      <c r="W42" s="36"/>
      <c r="X42" s="36"/>
    </row>
    <row r="43" spans="1:24" ht="6" customHeight="1"/>
    <row r="44" spans="1:24" ht="12.75" customHeight="1"/>
    <row r="45" spans="1:24" ht="12.75" customHeight="1"/>
    <row r="46" spans="1:24" ht="12.75" customHeight="1"/>
    <row r="47" spans="1:24" ht="12.75" customHeight="1"/>
    <row r="48" spans="1:24" ht="12.75" customHeight="1"/>
    <row r="49" s="35" customFormat="1" ht="12.75" customHeight="1"/>
    <row r="50" s="35" customFormat="1" ht="12.75" customHeight="1"/>
    <row r="51" s="35" customFormat="1" ht="12.75" customHeight="1"/>
    <row r="52" s="35" customFormat="1" ht="12.75" customHeight="1"/>
    <row r="53" s="35" customFormat="1" ht="12.75" customHeight="1"/>
    <row r="54" s="35" customFormat="1" ht="12.75" customHeight="1"/>
    <row r="55" s="35" customFormat="1" ht="12.75" customHeight="1"/>
    <row r="56" s="35" customFormat="1" ht="12.75" customHeight="1"/>
    <row r="57" s="35" customFormat="1" ht="12.75" customHeight="1"/>
  </sheetData>
  <mergeCells count="10">
    <mergeCell ref="Q4:S4"/>
    <mergeCell ref="Q23:S23"/>
    <mergeCell ref="V4:X4"/>
    <mergeCell ref="V23:X23"/>
    <mergeCell ref="B4:D4"/>
    <mergeCell ref="B23:D23"/>
    <mergeCell ref="G4:I4"/>
    <mergeCell ref="G23:I23"/>
    <mergeCell ref="L4:N4"/>
    <mergeCell ref="L23:N23"/>
  </mergeCells>
  <pageMargins left="0.31496062992125984" right="0" top="0.35433070866141736" bottom="0.15748031496062992" header="0.31496062992125984" footer="0.31496062992125984"/>
  <pageSetup paperSize="5" scale="50" orientation="landscape" horizontalDpi="4294967293" verticalDpi="0" r:id="rId1"/>
  <headerFooter>
    <oddHeader>&amp;C&amp;"TH SarabunPSK,ธรรมดา"&amp;16 18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C9DC6-66B1-4EB9-B066-97C43AE985BA}">
  <dimension ref="A1:X96"/>
  <sheetViews>
    <sheetView topLeftCell="Q1" zoomScale="50" zoomScaleNormal="50" workbookViewId="0">
      <selection activeCell="D14" sqref="D14"/>
    </sheetView>
  </sheetViews>
  <sheetFormatPr defaultColWidth="9.140625" defaultRowHeight="14.25" customHeight="1"/>
  <cols>
    <col min="1" max="1" width="62.5703125" style="35" customWidth="1"/>
    <col min="2" max="2" width="10.5703125" style="35" customWidth="1"/>
    <col min="3" max="3" width="9.7109375" style="35" customWidth="1"/>
    <col min="4" max="4" width="10.140625" style="151" customWidth="1"/>
    <col min="5" max="5" width="1.5703125" style="35" customWidth="1"/>
    <col min="6" max="6" width="38.85546875" style="35" customWidth="1"/>
    <col min="7" max="7" width="11.28515625" style="35" customWidth="1"/>
    <col min="8" max="8" width="10" style="35" customWidth="1"/>
    <col min="9" max="9" width="9.42578125" style="60" customWidth="1"/>
    <col min="10" max="10" width="0.85546875" style="60" customWidth="1"/>
    <col min="11" max="11" width="39.42578125" style="35" customWidth="1"/>
    <col min="12" max="12" width="11.85546875" style="35" customWidth="1"/>
    <col min="13" max="13" width="9.42578125" style="35" customWidth="1"/>
    <col min="14" max="14" width="9.42578125" style="60" customWidth="1"/>
    <col min="15" max="15" width="1.140625" style="35" customWidth="1"/>
    <col min="16" max="16" width="39.140625" style="35" customWidth="1"/>
    <col min="17" max="18" width="12.85546875" style="35" customWidth="1"/>
    <col min="19" max="19" width="12.85546875" style="60" customWidth="1"/>
    <col min="20" max="20" width="1.140625" style="35" customWidth="1"/>
    <col min="21" max="21" width="39.42578125" style="35" customWidth="1"/>
    <col min="22" max="22" width="11" style="35" customWidth="1"/>
    <col min="23" max="23" width="9.28515625" style="35" customWidth="1"/>
    <col min="24" max="24" width="10" style="60" customWidth="1"/>
    <col min="25" max="16384" width="9.140625" style="35"/>
  </cols>
  <sheetData>
    <row r="1" spans="1:24" s="79" customFormat="1" ht="31.15" customHeight="1">
      <c r="A1" s="377" t="s">
        <v>83</v>
      </c>
      <c r="B1" s="35"/>
      <c r="C1" s="35"/>
      <c r="D1" s="151"/>
      <c r="F1" s="377"/>
      <c r="G1" s="35"/>
      <c r="H1" s="35"/>
      <c r="I1" s="60"/>
      <c r="J1" s="60"/>
      <c r="K1" s="377"/>
      <c r="L1" s="35"/>
      <c r="M1" s="35"/>
      <c r="N1" s="60"/>
      <c r="P1" s="377"/>
      <c r="Q1" s="35"/>
      <c r="R1" s="35"/>
      <c r="S1" s="60"/>
      <c r="U1" s="377"/>
      <c r="V1" s="35"/>
      <c r="W1" s="35"/>
      <c r="X1" s="60"/>
    </row>
    <row r="2" spans="1:24" s="29" customFormat="1" ht="25.15" customHeight="1">
      <c r="A2" s="32" t="s">
        <v>107</v>
      </c>
      <c r="B2" s="32"/>
      <c r="C2" s="32"/>
      <c r="D2" s="152"/>
      <c r="F2" s="32" t="s">
        <v>111</v>
      </c>
      <c r="G2" s="32"/>
      <c r="H2" s="32"/>
      <c r="I2" s="32"/>
      <c r="K2" s="32" t="s">
        <v>110</v>
      </c>
      <c r="L2" s="32"/>
      <c r="M2" s="32"/>
      <c r="N2" s="32"/>
      <c r="P2" s="87" t="s">
        <v>109</v>
      </c>
      <c r="Q2" s="32"/>
      <c r="R2" s="32"/>
      <c r="S2" s="32"/>
      <c r="U2" s="87" t="s">
        <v>108</v>
      </c>
      <c r="V2" s="32"/>
      <c r="W2" s="32"/>
      <c r="X2" s="32"/>
    </row>
    <row r="3" spans="1:24" s="42" customFormat="1" ht="23.25" customHeight="1">
      <c r="A3" s="78" t="s">
        <v>4</v>
      </c>
      <c r="B3" s="77" t="s">
        <v>0</v>
      </c>
      <c r="C3" s="77" t="s">
        <v>1</v>
      </c>
      <c r="D3" s="153" t="s">
        <v>2</v>
      </c>
      <c r="F3" s="64" t="s">
        <v>4</v>
      </c>
      <c r="G3" s="77" t="s">
        <v>0</v>
      </c>
      <c r="H3" s="77" t="s">
        <v>1</v>
      </c>
      <c r="I3" s="76" t="s">
        <v>2</v>
      </c>
      <c r="J3" s="76"/>
      <c r="K3" s="64" t="s">
        <v>4</v>
      </c>
      <c r="L3" s="77" t="s">
        <v>0</v>
      </c>
      <c r="M3" s="77" t="s">
        <v>1</v>
      </c>
      <c r="N3" s="76" t="s">
        <v>2</v>
      </c>
      <c r="P3" s="64" t="s">
        <v>4</v>
      </c>
      <c r="Q3" s="106" t="s">
        <v>0</v>
      </c>
      <c r="R3" s="106" t="s">
        <v>1</v>
      </c>
      <c r="S3" s="107" t="s">
        <v>2</v>
      </c>
      <c r="U3" s="64" t="s">
        <v>4</v>
      </c>
      <c r="V3" s="106" t="s">
        <v>0</v>
      </c>
      <c r="W3" s="106" t="s">
        <v>1</v>
      </c>
      <c r="X3" s="107" t="s">
        <v>2</v>
      </c>
    </row>
    <row r="4" spans="1:24" s="42" customFormat="1" ht="21.75" customHeight="1">
      <c r="A4" s="75"/>
      <c r="B4" s="605" t="s">
        <v>21</v>
      </c>
      <c r="C4" s="605"/>
      <c r="D4" s="605"/>
      <c r="F4" s="50"/>
      <c r="G4" s="603" t="s">
        <v>21</v>
      </c>
      <c r="H4" s="603"/>
      <c r="I4" s="603"/>
      <c r="J4" s="50"/>
      <c r="K4" s="50"/>
      <c r="L4" s="603" t="s">
        <v>21</v>
      </c>
      <c r="M4" s="603"/>
      <c r="N4" s="603"/>
      <c r="P4" s="50"/>
      <c r="Q4" s="603" t="s">
        <v>21</v>
      </c>
      <c r="R4" s="603"/>
      <c r="S4" s="603"/>
      <c r="U4" s="50"/>
      <c r="V4" s="603" t="s">
        <v>21</v>
      </c>
      <c r="W4" s="603"/>
      <c r="X4" s="603"/>
    </row>
    <row r="5" spans="1:24" s="42" customFormat="1" ht="20.25" customHeight="1">
      <c r="A5" s="75" t="s">
        <v>38</v>
      </c>
      <c r="B5" s="149">
        <v>1184151</v>
      </c>
      <c r="C5" s="149">
        <v>650780</v>
      </c>
      <c r="D5" s="143">
        <v>533371</v>
      </c>
      <c r="F5" s="50" t="s">
        <v>38</v>
      </c>
      <c r="G5" s="150">
        <v>1171095</v>
      </c>
      <c r="H5" s="150">
        <v>644778</v>
      </c>
      <c r="I5" s="150">
        <v>526317</v>
      </c>
      <c r="J5" s="34"/>
      <c r="K5" s="50" t="s">
        <v>38</v>
      </c>
      <c r="L5" s="150">
        <v>1164344</v>
      </c>
      <c r="M5" s="150">
        <v>655575</v>
      </c>
      <c r="N5" s="150">
        <v>508769</v>
      </c>
      <c r="O5" s="35"/>
      <c r="P5" s="50" t="s">
        <v>38</v>
      </c>
      <c r="Q5" s="146">
        <v>1198717</v>
      </c>
      <c r="R5" s="146">
        <v>654869</v>
      </c>
      <c r="S5" s="146">
        <v>543848</v>
      </c>
      <c r="T5" s="35"/>
      <c r="U5" s="50" t="s">
        <v>38</v>
      </c>
      <c r="V5" s="376">
        <f>(B5+G5+L5+Q5)/4</f>
        <v>1179576.75</v>
      </c>
      <c r="W5" s="376">
        <f>(C5+H5+M5+R5)/4</f>
        <v>651500.5</v>
      </c>
      <c r="X5" s="376">
        <f>(D5+I5+N5+S5)/4</f>
        <v>528076.25</v>
      </c>
    </row>
    <row r="6" spans="1:24" s="42" customFormat="1" ht="3" customHeight="1">
      <c r="A6" s="75"/>
      <c r="B6" s="141"/>
      <c r="C6" s="141"/>
      <c r="D6" s="141"/>
      <c r="F6" s="50"/>
      <c r="G6" s="157"/>
      <c r="H6" s="157"/>
      <c r="I6" s="157"/>
      <c r="J6" s="74"/>
      <c r="K6" s="50"/>
      <c r="L6" s="157"/>
      <c r="M6" s="157"/>
      <c r="N6" s="157"/>
      <c r="O6" s="35"/>
      <c r="P6" s="50"/>
      <c r="Q6" s="157"/>
      <c r="R6" s="157"/>
      <c r="S6" s="157"/>
      <c r="U6" s="50"/>
      <c r="V6" s="164"/>
      <c r="W6" s="164"/>
      <c r="X6" s="164"/>
    </row>
    <row r="7" spans="1:24" ht="16.5" customHeight="1">
      <c r="A7" s="369" t="s">
        <v>82</v>
      </c>
      <c r="B7" s="144">
        <v>363667</v>
      </c>
      <c r="C7" s="144">
        <v>227154</v>
      </c>
      <c r="D7" s="144">
        <v>136513</v>
      </c>
      <c r="F7" s="370" t="s">
        <v>81</v>
      </c>
      <c r="G7" s="158">
        <v>334071</v>
      </c>
      <c r="H7" s="158">
        <v>202681</v>
      </c>
      <c r="I7" s="158">
        <v>131390</v>
      </c>
      <c r="J7" s="73"/>
      <c r="K7" s="370" t="s">
        <v>81</v>
      </c>
      <c r="L7" s="158">
        <v>386337</v>
      </c>
      <c r="M7" s="158">
        <v>247940</v>
      </c>
      <c r="N7" s="158">
        <v>138397</v>
      </c>
      <c r="P7" s="370" t="s">
        <v>81</v>
      </c>
      <c r="Q7" s="158">
        <v>439634</v>
      </c>
      <c r="R7" s="158">
        <v>271677</v>
      </c>
      <c r="S7" s="158">
        <v>167957</v>
      </c>
      <c r="U7" s="370" t="s">
        <v>81</v>
      </c>
      <c r="V7" s="375">
        <f>(B7+G7+L7+Q7)/4</f>
        <v>380927.25</v>
      </c>
      <c r="W7" s="375">
        <f>(C7+H7+M7+R7)/4</f>
        <v>237363</v>
      </c>
      <c r="X7" s="375">
        <f>(D7+I7+N7+S7)/4</f>
        <v>143564.25</v>
      </c>
    </row>
    <row r="8" spans="1:24" ht="16.5" customHeight="1">
      <c r="A8" s="369" t="s">
        <v>78</v>
      </c>
      <c r="B8" s="145">
        <v>0</v>
      </c>
      <c r="C8" s="145">
        <v>0</v>
      </c>
      <c r="D8" s="145">
        <v>0</v>
      </c>
      <c r="F8" s="370" t="s">
        <v>78</v>
      </c>
      <c r="G8" s="145">
        <v>0</v>
      </c>
      <c r="H8" s="145">
        <v>0</v>
      </c>
      <c r="I8" s="145">
        <v>0</v>
      </c>
      <c r="J8" s="73"/>
      <c r="K8" s="370" t="s">
        <v>78</v>
      </c>
      <c r="L8" s="145">
        <v>0</v>
      </c>
      <c r="M8" s="145">
        <v>0</v>
      </c>
      <c r="N8" s="145">
        <v>0</v>
      </c>
      <c r="P8" s="370" t="s">
        <v>78</v>
      </c>
      <c r="Q8" s="145">
        <v>0</v>
      </c>
      <c r="R8" s="145">
        <v>0</v>
      </c>
      <c r="S8" s="145">
        <v>0</v>
      </c>
      <c r="U8" s="370" t="s">
        <v>78</v>
      </c>
      <c r="V8" s="145">
        <v>0</v>
      </c>
      <c r="W8" s="145">
        <v>0</v>
      </c>
      <c r="X8" s="145">
        <v>0</v>
      </c>
    </row>
    <row r="9" spans="1:24" ht="16.5" customHeight="1">
      <c r="A9" s="369" t="s">
        <v>77</v>
      </c>
      <c r="B9" s="144">
        <v>231531</v>
      </c>
      <c r="C9" s="144">
        <v>101821</v>
      </c>
      <c r="D9" s="144">
        <v>129710</v>
      </c>
      <c r="F9" s="370" t="s">
        <v>77</v>
      </c>
      <c r="G9" s="158">
        <v>260967</v>
      </c>
      <c r="H9" s="158">
        <v>136572</v>
      </c>
      <c r="I9" s="158">
        <v>124395</v>
      </c>
      <c r="J9" s="73"/>
      <c r="K9" s="370" t="s">
        <v>77</v>
      </c>
      <c r="L9" s="158">
        <v>263063</v>
      </c>
      <c r="M9" s="158">
        <v>131383</v>
      </c>
      <c r="N9" s="158">
        <v>131680</v>
      </c>
      <c r="P9" s="370" t="s">
        <v>77</v>
      </c>
      <c r="Q9" s="158">
        <v>248453</v>
      </c>
      <c r="R9" s="158">
        <v>115547</v>
      </c>
      <c r="S9" s="158">
        <v>132906</v>
      </c>
      <c r="U9" s="370" t="s">
        <v>77</v>
      </c>
      <c r="V9" s="375">
        <f t="shared" ref="V9:V26" si="0">(B9+G9+L9+Q9)/4</f>
        <v>251003.5</v>
      </c>
      <c r="W9" s="375">
        <f t="shared" ref="W9:W26" si="1">(C9+H9+M9+R9)/4</f>
        <v>121330.75</v>
      </c>
      <c r="X9" s="375">
        <f t="shared" ref="X9:X26" si="2">(D9+I9+N9+S9)/4</f>
        <v>129672.75</v>
      </c>
    </row>
    <row r="10" spans="1:24" ht="16.5" customHeight="1">
      <c r="A10" s="369" t="s">
        <v>76</v>
      </c>
      <c r="B10" s="144">
        <v>5526</v>
      </c>
      <c r="C10" s="144">
        <v>1511</v>
      </c>
      <c r="D10" s="144">
        <v>4015.25</v>
      </c>
      <c r="F10" s="370" t="s">
        <v>76</v>
      </c>
      <c r="G10" s="158">
        <v>7518</v>
      </c>
      <c r="H10" s="158">
        <v>7518</v>
      </c>
      <c r="I10" s="145">
        <v>0</v>
      </c>
      <c r="J10" s="73"/>
      <c r="K10" s="370" t="s">
        <v>76</v>
      </c>
      <c r="L10" s="158">
        <v>2053</v>
      </c>
      <c r="M10" s="158">
        <v>2053</v>
      </c>
      <c r="N10" s="145">
        <v>0</v>
      </c>
      <c r="P10" s="370" t="s">
        <v>76</v>
      </c>
      <c r="Q10" s="158">
        <v>2914</v>
      </c>
      <c r="R10" s="158">
        <v>2036</v>
      </c>
      <c r="S10" s="158">
        <v>878</v>
      </c>
      <c r="U10" s="370" t="s">
        <v>76</v>
      </c>
      <c r="V10" s="375">
        <f t="shared" si="0"/>
        <v>4502.75</v>
      </c>
      <c r="W10" s="375">
        <f t="shared" si="1"/>
        <v>3279.5</v>
      </c>
      <c r="X10" s="375">
        <f t="shared" si="2"/>
        <v>1223.3125</v>
      </c>
    </row>
    <row r="11" spans="1:24" ht="16.5" customHeight="1">
      <c r="A11" s="369" t="s">
        <v>75</v>
      </c>
      <c r="B11" s="144">
        <v>263</v>
      </c>
      <c r="C11" s="144">
        <v>263</v>
      </c>
      <c r="D11" s="145">
        <v>0</v>
      </c>
      <c r="F11" s="370" t="s">
        <v>75</v>
      </c>
      <c r="G11" s="158">
        <v>659</v>
      </c>
      <c r="H11" s="158">
        <v>450</v>
      </c>
      <c r="I11" s="158">
        <v>209</v>
      </c>
      <c r="J11" s="73"/>
      <c r="K11" s="370" t="s">
        <v>75</v>
      </c>
      <c r="L11" s="158">
        <v>3356</v>
      </c>
      <c r="M11" s="158">
        <v>1847</v>
      </c>
      <c r="N11" s="158">
        <v>1509</v>
      </c>
      <c r="P11" s="370" t="s">
        <v>75</v>
      </c>
      <c r="Q11" s="158">
        <v>10444</v>
      </c>
      <c r="R11" s="158">
        <v>7534</v>
      </c>
      <c r="S11" s="158">
        <v>2910</v>
      </c>
      <c r="U11" s="370" t="s">
        <v>75</v>
      </c>
      <c r="V11" s="375">
        <f t="shared" si="0"/>
        <v>3680.5</v>
      </c>
      <c r="W11" s="375">
        <f t="shared" si="1"/>
        <v>2523.5</v>
      </c>
      <c r="X11" s="375">
        <f t="shared" si="2"/>
        <v>1157</v>
      </c>
    </row>
    <row r="12" spans="1:24" ht="16.5" customHeight="1">
      <c r="A12" s="70" t="s">
        <v>74</v>
      </c>
      <c r="B12" s="144">
        <v>84627</v>
      </c>
      <c r="C12" s="144">
        <v>76762</v>
      </c>
      <c r="D12" s="144">
        <v>7865</v>
      </c>
      <c r="F12" s="370" t="s">
        <v>74</v>
      </c>
      <c r="G12" s="158">
        <v>87215</v>
      </c>
      <c r="H12" s="158">
        <v>77562</v>
      </c>
      <c r="I12" s="158">
        <v>9653</v>
      </c>
      <c r="J12" s="73"/>
      <c r="K12" s="370" t="s">
        <v>74</v>
      </c>
      <c r="L12" s="158">
        <v>53312</v>
      </c>
      <c r="M12" s="158">
        <v>52009</v>
      </c>
      <c r="N12" s="158">
        <v>1303</v>
      </c>
      <c r="P12" s="370" t="s">
        <v>74</v>
      </c>
      <c r="Q12" s="158">
        <v>63205</v>
      </c>
      <c r="R12" s="158">
        <v>55778</v>
      </c>
      <c r="S12" s="158">
        <v>7427</v>
      </c>
      <c r="U12" s="370" t="s">
        <v>74</v>
      </c>
      <c r="V12" s="375">
        <f t="shared" si="0"/>
        <v>72089.75</v>
      </c>
      <c r="W12" s="375">
        <f t="shared" si="1"/>
        <v>65527.75</v>
      </c>
      <c r="X12" s="375">
        <f t="shared" si="2"/>
        <v>6562</v>
      </c>
    </row>
    <row r="13" spans="1:24" ht="16.5" customHeight="1">
      <c r="A13" s="142" t="s">
        <v>114</v>
      </c>
      <c r="B13" s="144">
        <v>193625</v>
      </c>
      <c r="C13" s="144">
        <v>106965</v>
      </c>
      <c r="D13" s="144">
        <v>86660</v>
      </c>
      <c r="F13" s="370" t="s">
        <v>73</v>
      </c>
      <c r="G13" s="158">
        <v>165590</v>
      </c>
      <c r="H13" s="158">
        <v>76246</v>
      </c>
      <c r="I13" s="158">
        <v>89344</v>
      </c>
      <c r="J13" s="73"/>
      <c r="K13" s="370" t="s">
        <v>73</v>
      </c>
      <c r="L13" s="158">
        <v>188017</v>
      </c>
      <c r="M13" s="158">
        <v>102129</v>
      </c>
      <c r="N13" s="158">
        <v>85888</v>
      </c>
      <c r="P13" s="370" t="s">
        <v>73</v>
      </c>
      <c r="Q13" s="158">
        <v>195265</v>
      </c>
      <c r="R13" s="158">
        <v>97533</v>
      </c>
      <c r="S13" s="158">
        <v>97732</v>
      </c>
      <c r="U13" s="370" t="s">
        <v>73</v>
      </c>
      <c r="V13" s="375">
        <f t="shared" si="0"/>
        <v>185624.25</v>
      </c>
      <c r="W13" s="375">
        <f t="shared" si="1"/>
        <v>95718.25</v>
      </c>
      <c r="X13" s="375">
        <f t="shared" si="2"/>
        <v>89906</v>
      </c>
    </row>
    <row r="14" spans="1:24" ht="16.5" customHeight="1">
      <c r="A14" s="70" t="s">
        <v>72</v>
      </c>
      <c r="B14" s="144">
        <v>23908</v>
      </c>
      <c r="C14" s="144">
        <v>22916</v>
      </c>
      <c r="D14" s="144">
        <v>992</v>
      </c>
      <c r="F14" s="370" t="s">
        <v>72</v>
      </c>
      <c r="G14" s="158">
        <v>14889</v>
      </c>
      <c r="H14" s="158">
        <v>13187</v>
      </c>
      <c r="I14" s="158">
        <v>1702</v>
      </c>
      <c r="J14" s="73"/>
      <c r="K14" s="370" t="s">
        <v>72</v>
      </c>
      <c r="L14" s="158">
        <v>14563</v>
      </c>
      <c r="M14" s="158">
        <v>14078</v>
      </c>
      <c r="N14" s="158">
        <v>485</v>
      </c>
      <c r="P14" s="370" t="s">
        <v>72</v>
      </c>
      <c r="Q14" s="158">
        <v>14197</v>
      </c>
      <c r="R14" s="158">
        <v>13922</v>
      </c>
      <c r="S14" s="158">
        <v>275</v>
      </c>
      <c r="U14" s="370" t="s">
        <v>72</v>
      </c>
      <c r="V14" s="375">
        <f t="shared" si="0"/>
        <v>16889.25</v>
      </c>
      <c r="W14" s="375">
        <f t="shared" si="1"/>
        <v>16025.75</v>
      </c>
      <c r="X14" s="375">
        <f t="shared" si="2"/>
        <v>863.5</v>
      </c>
    </row>
    <row r="15" spans="1:24" ht="16.5" customHeight="1">
      <c r="A15" s="369" t="s">
        <v>71</v>
      </c>
      <c r="B15" s="144">
        <v>94207</v>
      </c>
      <c r="C15" s="144">
        <v>32162</v>
      </c>
      <c r="D15" s="144">
        <v>62045</v>
      </c>
      <c r="F15" s="370" t="s">
        <v>70</v>
      </c>
      <c r="G15" s="158">
        <v>115453</v>
      </c>
      <c r="H15" s="158">
        <v>38987</v>
      </c>
      <c r="I15" s="158">
        <v>76466</v>
      </c>
      <c r="J15" s="73"/>
      <c r="K15" s="370" t="s">
        <v>70</v>
      </c>
      <c r="L15" s="158">
        <v>79797</v>
      </c>
      <c r="M15" s="158">
        <v>29591</v>
      </c>
      <c r="N15" s="158">
        <v>50206</v>
      </c>
      <c r="P15" s="370" t="s">
        <v>70</v>
      </c>
      <c r="Q15" s="158">
        <v>76193</v>
      </c>
      <c r="R15" s="158">
        <v>22919</v>
      </c>
      <c r="S15" s="158">
        <v>53274</v>
      </c>
      <c r="U15" s="370" t="s">
        <v>70</v>
      </c>
      <c r="V15" s="375">
        <f t="shared" si="0"/>
        <v>91412.5</v>
      </c>
      <c r="W15" s="375">
        <f t="shared" si="1"/>
        <v>30914.75</v>
      </c>
      <c r="X15" s="375">
        <f t="shared" si="2"/>
        <v>60497.75</v>
      </c>
    </row>
    <row r="16" spans="1:24" ht="16.5" customHeight="1">
      <c r="A16" s="70" t="s">
        <v>69</v>
      </c>
      <c r="B16" s="144">
        <v>3793</v>
      </c>
      <c r="C16" s="145">
        <v>0</v>
      </c>
      <c r="D16" s="144">
        <v>3793.13</v>
      </c>
      <c r="F16" s="368" t="s">
        <v>69</v>
      </c>
      <c r="G16" s="158">
        <v>211</v>
      </c>
      <c r="H16" s="158">
        <v>211</v>
      </c>
      <c r="I16" s="145">
        <v>0</v>
      </c>
      <c r="J16" s="73"/>
      <c r="K16" s="368" t="s">
        <v>69</v>
      </c>
      <c r="L16" s="158">
        <v>3876</v>
      </c>
      <c r="M16" s="158">
        <v>1647</v>
      </c>
      <c r="N16" s="158">
        <v>2229</v>
      </c>
      <c r="P16" s="368" t="s">
        <v>69</v>
      </c>
      <c r="Q16" s="158">
        <v>3473</v>
      </c>
      <c r="R16" s="158">
        <v>2731</v>
      </c>
      <c r="S16" s="158">
        <v>742</v>
      </c>
      <c r="U16" s="368" t="s">
        <v>69</v>
      </c>
      <c r="V16" s="375">
        <f t="shared" si="0"/>
        <v>2838.25</v>
      </c>
      <c r="W16" s="375">
        <f t="shared" si="1"/>
        <v>1147.25</v>
      </c>
      <c r="X16" s="375">
        <f t="shared" si="2"/>
        <v>1691.0325</v>
      </c>
    </row>
    <row r="17" spans="1:24" ht="16.5" customHeight="1">
      <c r="A17" s="70" t="s">
        <v>68</v>
      </c>
      <c r="B17" s="144">
        <v>11787</v>
      </c>
      <c r="C17" s="144">
        <v>3405</v>
      </c>
      <c r="D17" s="144">
        <v>8382</v>
      </c>
      <c r="F17" s="368" t="s">
        <v>68</v>
      </c>
      <c r="G17" s="158">
        <v>13337</v>
      </c>
      <c r="H17" s="158">
        <v>6240</v>
      </c>
      <c r="I17" s="158">
        <v>7097</v>
      </c>
      <c r="J17" s="73"/>
      <c r="K17" s="368" t="s">
        <v>68</v>
      </c>
      <c r="L17" s="158">
        <v>11466</v>
      </c>
      <c r="M17" s="158">
        <v>5405</v>
      </c>
      <c r="N17" s="158">
        <v>6061</v>
      </c>
      <c r="P17" s="368" t="s">
        <v>68</v>
      </c>
      <c r="Q17" s="158">
        <v>8360</v>
      </c>
      <c r="R17" s="158">
        <v>3325</v>
      </c>
      <c r="S17" s="158">
        <v>5035</v>
      </c>
      <c r="U17" s="368" t="s">
        <v>68</v>
      </c>
      <c r="V17" s="375">
        <f t="shared" si="0"/>
        <v>11237.5</v>
      </c>
      <c r="W17" s="375">
        <f t="shared" si="1"/>
        <v>4593.75</v>
      </c>
      <c r="X17" s="375">
        <f t="shared" si="2"/>
        <v>6643.75</v>
      </c>
    </row>
    <row r="18" spans="1:24" ht="16.5" customHeight="1">
      <c r="A18" s="70" t="s">
        <v>67</v>
      </c>
      <c r="B18" s="144">
        <v>1477</v>
      </c>
      <c r="C18" s="145">
        <v>0</v>
      </c>
      <c r="D18" s="144">
        <v>1477.29</v>
      </c>
      <c r="F18" s="368" t="s">
        <v>67</v>
      </c>
      <c r="G18" s="158">
        <v>3891</v>
      </c>
      <c r="H18" s="158">
        <v>2154</v>
      </c>
      <c r="I18" s="158">
        <v>1737</v>
      </c>
      <c r="J18" s="73"/>
      <c r="K18" s="368" t="s">
        <v>67</v>
      </c>
      <c r="L18" s="158">
        <v>2495</v>
      </c>
      <c r="M18" s="158">
        <v>1146</v>
      </c>
      <c r="N18" s="158">
        <v>1349</v>
      </c>
      <c r="O18" s="42"/>
      <c r="P18" s="368" t="s">
        <v>67</v>
      </c>
      <c r="Q18" s="158">
        <v>3324</v>
      </c>
      <c r="R18" s="158">
        <v>1674</v>
      </c>
      <c r="S18" s="158">
        <v>1650</v>
      </c>
      <c r="U18" s="368" t="s">
        <v>67</v>
      </c>
      <c r="V18" s="375">
        <f t="shared" si="0"/>
        <v>2796.75</v>
      </c>
      <c r="W18" s="375">
        <f t="shared" si="1"/>
        <v>1243.5</v>
      </c>
      <c r="X18" s="375">
        <f t="shared" si="2"/>
        <v>1553.3225</v>
      </c>
    </row>
    <row r="19" spans="1:24" ht="16.5" customHeight="1">
      <c r="A19" s="70" t="s">
        <v>66</v>
      </c>
      <c r="B19" s="144">
        <v>9091</v>
      </c>
      <c r="C19" s="144">
        <v>970</v>
      </c>
      <c r="D19" s="144">
        <v>8121.24</v>
      </c>
      <c r="F19" s="368" t="s">
        <v>66</v>
      </c>
      <c r="G19" s="158">
        <v>3485</v>
      </c>
      <c r="H19" s="158">
        <v>3160</v>
      </c>
      <c r="I19" s="158">
        <v>325</v>
      </c>
      <c r="J19" s="73"/>
      <c r="K19" s="368" t="s">
        <v>66</v>
      </c>
      <c r="L19" s="158">
        <v>2056</v>
      </c>
      <c r="M19" s="158">
        <v>671</v>
      </c>
      <c r="N19" s="158">
        <v>1385</v>
      </c>
      <c r="O19" s="42"/>
      <c r="P19" s="368" t="s">
        <v>66</v>
      </c>
      <c r="Q19" s="158">
        <v>3514</v>
      </c>
      <c r="R19" s="158">
        <v>947</v>
      </c>
      <c r="S19" s="158">
        <v>2567</v>
      </c>
      <c r="U19" s="368" t="s">
        <v>66</v>
      </c>
      <c r="V19" s="375">
        <f t="shared" si="0"/>
        <v>4536.5</v>
      </c>
      <c r="W19" s="375">
        <f t="shared" si="1"/>
        <v>1437</v>
      </c>
      <c r="X19" s="375">
        <f t="shared" si="2"/>
        <v>3099.56</v>
      </c>
    </row>
    <row r="20" spans="1:24" ht="16.5" customHeight="1">
      <c r="A20" s="369" t="s">
        <v>65</v>
      </c>
      <c r="B20" s="144">
        <v>3971</v>
      </c>
      <c r="C20" s="144">
        <v>1324</v>
      </c>
      <c r="D20" s="144">
        <v>2647</v>
      </c>
      <c r="F20" s="368" t="s">
        <v>65</v>
      </c>
      <c r="G20" s="158">
        <v>6831</v>
      </c>
      <c r="H20" s="158">
        <v>4197</v>
      </c>
      <c r="I20" s="158">
        <v>2634</v>
      </c>
      <c r="J20" s="73"/>
      <c r="K20" s="368" t="s">
        <v>65</v>
      </c>
      <c r="L20" s="158">
        <v>2067</v>
      </c>
      <c r="M20" s="158">
        <v>1799</v>
      </c>
      <c r="N20" s="158">
        <v>268</v>
      </c>
      <c r="P20" s="368" t="s">
        <v>65</v>
      </c>
      <c r="Q20" s="158">
        <v>4014</v>
      </c>
      <c r="R20" s="158">
        <v>2714</v>
      </c>
      <c r="S20" s="158">
        <v>1300</v>
      </c>
      <c r="U20" s="368" t="s">
        <v>65</v>
      </c>
      <c r="V20" s="375">
        <f t="shared" si="0"/>
        <v>4220.75</v>
      </c>
      <c r="W20" s="375">
        <f t="shared" si="1"/>
        <v>2508.5</v>
      </c>
      <c r="X20" s="375">
        <f t="shared" si="2"/>
        <v>1712.25</v>
      </c>
    </row>
    <row r="21" spans="1:24" ht="16.5" customHeight="1">
      <c r="A21" s="70" t="s">
        <v>64</v>
      </c>
      <c r="B21" s="144">
        <v>35526</v>
      </c>
      <c r="C21" s="144">
        <v>21171</v>
      </c>
      <c r="D21" s="144">
        <v>14355</v>
      </c>
      <c r="F21" s="368" t="s">
        <v>64</v>
      </c>
      <c r="G21" s="158">
        <v>50135</v>
      </c>
      <c r="H21" s="158">
        <v>31433</v>
      </c>
      <c r="I21" s="158">
        <v>18702</v>
      </c>
      <c r="J21" s="73"/>
      <c r="K21" s="368" t="s">
        <v>64</v>
      </c>
      <c r="L21" s="158">
        <v>60283</v>
      </c>
      <c r="M21" s="158">
        <v>36567</v>
      </c>
      <c r="N21" s="158">
        <v>23716</v>
      </c>
      <c r="P21" s="368" t="s">
        <v>64</v>
      </c>
      <c r="Q21" s="158">
        <v>44097</v>
      </c>
      <c r="R21" s="158">
        <v>26031</v>
      </c>
      <c r="S21" s="158">
        <v>18066</v>
      </c>
      <c r="U21" s="368" t="s">
        <v>64</v>
      </c>
      <c r="V21" s="375">
        <f t="shared" si="0"/>
        <v>47510.25</v>
      </c>
      <c r="W21" s="375">
        <f t="shared" si="1"/>
        <v>28800.5</v>
      </c>
      <c r="X21" s="375">
        <f t="shared" si="2"/>
        <v>18709.75</v>
      </c>
    </row>
    <row r="22" spans="1:24" ht="16.5" customHeight="1">
      <c r="A22" s="70" t="s">
        <v>63</v>
      </c>
      <c r="B22" s="144">
        <v>43355</v>
      </c>
      <c r="C22" s="144">
        <v>15920</v>
      </c>
      <c r="D22" s="144">
        <v>27435.4</v>
      </c>
      <c r="F22" s="368" t="s">
        <v>63</v>
      </c>
      <c r="G22" s="158">
        <v>39741</v>
      </c>
      <c r="H22" s="158">
        <v>13799</v>
      </c>
      <c r="I22" s="158">
        <v>25942</v>
      </c>
      <c r="J22" s="73"/>
      <c r="K22" s="368" t="s">
        <v>63</v>
      </c>
      <c r="L22" s="158">
        <v>51483</v>
      </c>
      <c r="M22" s="158">
        <v>15148</v>
      </c>
      <c r="N22" s="158">
        <v>36335</v>
      </c>
      <c r="P22" s="368" t="s">
        <v>63</v>
      </c>
      <c r="Q22" s="158">
        <v>38459</v>
      </c>
      <c r="R22" s="158">
        <v>15308</v>
      </c>
      <c r="S22" s="158">
        <v>23151</v>
      </c>
      <c r="U22" s="368" t="s">
        <v>63</v>
      </c>
      <c r="V22" s="375">
        <f t="shared" si="0"/>
        <v>43259.5</v>
      </c>
      <c r="W22" s="375">
        <f t="shared" si="1"/>
        <v>15043.75</v>
      </c>
      <c r="X22" s="375">
        <f t="shared" si="2"/>
        <v>28215.85</v>
      </c>
    </row>
    <row r="23" spans="1:24" ht="16.5" customHeight="1">
      <c r="A23" s="369" t="s">
        <v>62</v>
      </c>
      <c r="B23" s="144">
        <v>20071</v>
      </c>
      <c r="C23" s="144">
        <v>6151</v>
      </c>
      <c r="D23" s="144">
        <v>13920.3</v>
      </c>
      <c r="F23" s="368" t="s">
        <v>62</v>
      </c>
      <c r="G23" s="158">
        <v>17743</v>
      </c>
      <c r="H23" s="158">
        <v>2641</v>
      </c>
      <c r="I23" s="158">
        <v>15102</v>
      </c>
      <c r="J23" s="73"/>
      <c r="K23" s="368" t="s">
        <v>62</v>
      </c>
      <c r="L23" s="158">
        <v>15606</v>
      </c>
      <c r="M23" s="158">
        <v>2178</v>
      </c>
      <c r="N23" s="158">
        <v>13428</v>
      </c>
      <c r="P23" s="368" t="s">
        <v>62</v>
      </c>
      <c r="Q23" s="158">
        <v>13830</v>
      </c>
      <c r="R23" s="158">
        <v>3768</v>
      </c>
      <c r="S23" s="158">
        <v>10062</v>
      </c>
      <c r="U23" s="368" t="s">
        <v>62</v>
      </c>
      <c r="V23" s="375">
        <f t="shared" si="0"/>
        <v>16812.5</v>
      </c>
      <c r="W23" s="375">
        <f t="shared" si="1"/>
        <v>3684.5</v>
      </c>
      <c r="X23" s="375">
        <f t="shared" si="2"/>
        <v>13128.075000000001</v>
      </c>
    </row>
    <row r="24" spans="1:24" ht="21" customHeight="1">
      <c r="A24" s="369" t="s">
        <v>61</v>
      </c>
      <c r="B24" s="144">
        <v>6238</v>
      </c>
      <c r="C24" s="144">
        <v>3772</v>
      </c>
      <c r="D24" s="144">
        <v>2466.17</v>
      </c>
      <c r="F24" s="368" t="s">
        <v>61</v>
      </c>
      <c r="G24" s="158">
        <v>12641</v>
      </c>
      <c r="H24" s="158">
        <v>8793</v>
      </c>
      <c r="I24" s="158">
        <v>3848</v>
      </c>
      <c r="J24" s="73"/>
      <c r="K24" s="368" t="s">
        <v>61</v>
      </c>
      <c r="L24" s="158">
        <v>9886</v>
      </c>
      <c r="M24" s="158">
        <v>4847</v>
      </c>
      <c r="N24" s="158">
        <v>5039</v>
      </c>
      <c r="P24" s="368" t="s">
        <v>61</v>
      </c>
      <c r="Q24" s="158">
        <v>7309</v>
      </c>
      <c r="R24" s="158">
        <v>3840</v>
      </c>
      <c r="S24" s="158">
        <v>3469</v>
      </c>
      <c r="U24" s="368" t="s">
        <v>61</v>
      </c>
      <c r="V24" s="375">
        <f t="shared" si="0"/>
        <v>9018.5</v>
      </c>
      <c r="W24" s="375">
        <f t="shared" si="1"/>
        <v>5313</v>
      </c>
      <c r="X24" s="375">
        <f t="shared" si="2"/>
        <v>3705.5425</v>
      </c>
    </row>
    <row r="25" spans="1:24" ht="16.5" customHeight="1">
      <c r="A25" s="70" t="s">
        <v>60</v>
      </c>
      <c r="B25" s="144">
        <v>46328</v>
      </c>
      <c r="C25" s="144">
        <v>28513</v>
      </c>
      <c r="D25" s="144">
        <v>17815</v>
      </c>
      <c r="F25" s="368" t="s">
        <v>60</v>
      </c>
      <c r="G25" s="158">
        <v>26172</v>
      </c>
      <c r="H25" s="158">
        <v>14764</v>
      </c>
      <c r="I25" s="158">
        <v>11408</v>
      </c>
      <c r="J25" s="73"/>
      <c r="K25" s="368" t="s">
        <v>60</v>
      </c>
      <c r="L25" s="158">
        <v>10717</v>
      </c>
      <c r="M25" s="158">
        <v>3903</v>
      </c>
      <c r="N25" s="158">
        <v>6814</v>
      </c>
      <c r="P25" s="368" t="s">
        <v>60</v>
      </c>
      <c r="Q25" s="158">
        <v>13316</v>
      </c>
      <c r="R25" s="158">
        <v>4414</v>
      </c>
      <c r="S25" s="158">
        <v>8902</v>
      </c>
      <c r="U25" s="368" t="s">
        <v>60</v>
      </c>
      <c r="V25" s="375">
        <f t="shared" si="0"/>
        <v>24133.25</v>
      </c>
      <c r="W25" s="375">
        <f t="shared" si="1"/>
        <v>12898.5</v>
      </c>
      <c r="X25" s="375">
        <f t="shared" si="2"/>
        <v>11234.75</v>
      </c>
    </row>
    <row r="26" spans="1:24" ht="16.5" customHeight="1">
      <c r="A26" s="70" t="s">
        <v>59</v>
      </c>
      <c r="B26" s="146">
        <v>5160</v>
      </c>
      <c r="C26" s="145">
        <v>0</v>
      </c>
      <c r="D26" s="146">
        <v>5160</v>
      </c>
      <c r="F26" s="368" t="s">
        <v>59</v>
      </c>
      <c r="G26" s="158">
        <v>10546</v>
      </c>
      <c r="H26" s="158">
        <v>4183</v>
      </c>
      <c r="I26" s="158">
        <v>6363</v>
      </c>
      <c r="J26" s="73"/>
      <c r="K26" s="368" t="s">
        <v>59</v>
      </c>
      <c r="L26" s="158">
        <v>3911</v>
      </c>
      <c r="M26" s="158">
        <v>1234</v>
      </c>
      <c r="N26" s="158">
        <v>2677</v>
      </c>
      <c r="P26" s="368" t="s">
        <v>59</v>
      </c>
      <c r="Q26" s="158">
        <v>8716</v>
      </c>
      <c r="R26" s="158">
        <v>3171</v>
      </c>
      <c r="S26" s="158">
        <v>5545</v>
      </c>
      <c r="U26" s="368" t="s">
        <v>59</v>
      </c>
      <c r="V26" s="375">
        <f t="shared" si="0"/>
        <v>7083.25</v>
      </c>
      <c r="W26" s="375">
        <f t="shared" si="1"/>
        <v>2147</v>
      </c>
      <c r="X26" s="375">
        <f t="shared" si="2"/>
        <v>4936.25</v>
      </c>
    </row>
    <row r="27" spans="1:24" ht="16.5" customHeight="1">
      <c r="A27" s="70" t="s">
        <v>58</v>
      </c>
      <c r="B27" s="145">
        <v>0</v>
      </c>
      <c r="C27" s="145">
        <v>0</v>
      </c>
      <c r="D27" s="145">
        <v>0</v>
      </c>
      <c r="F27" s="368" t="s">
        <v>58</v>
      </c>
      <c r="G27" s="145">
        <v>0</v>
      </c>
      <c r="H27" s="145">
        <v>0</v>
      </c>
      <c r="I27" s="145">
        <v>0</v>
      </c>
      <c r="J27" s="73"/>
      <c r="K27" s="368" t="s">
        <v>58</v>
      </c>
      <c r="L27" s="145">
        <v>0</v>
      </c>
      <c r="M27" s="145">
        <v>0</v>
      </c>
      <c r="N27" s="145">
        <v>0</v>
      </c>
      <c r="P27" s="368" t="s">
        <v>58</v>
      </c>
      <c r="Q27" s="145">
        <v>0</v>
      </c>
      <c r="R27" s="145">
        <v>0</v>
      </c>
      <c r="S27" s="145">
        <v>0</v>
      </c>
      <c r="T27" s="42"/>
      <c r="U27" s="368" t="s">
        <v>58</v>
      </c>
      <c r="V27" s="145">
        <v>0</v>
      </c>
      <c r="W27" s="145">
        <v>0</v>
      </c>
      <c r="X27" s="145">
        <v>0</v>
      </c>
    </row>
    <row r="28" spans="1:24" s="42" customFormat="1" ht="16.5" customHeight="1">
      <c r="A28" s="70" t="s">
        <v>57</v>
      </c>
      <c r="B28" s="145">
        <v>0</v>
      </c>
      <c r="C28" s="145">
        <v>0</v>
      </c>
      <c r="D28" s="145">
        <v>0</v>
      </c>
      <c r="F28" s="368" t="s">
        <v>57</v>
      </c>
      <c r="G28" s="145">
        <v>0</v>
      </c>
      <c r="H28" s="145">
        <v>0</v>
      </c>
      <c r="I28" s="145">
        <v>0</v>
      </c>
      <c r="J28" s="73"/>
      <c r="K28" s="368" t="s">
        <v>57</v>
      </c>
      <c r="L28" s="145">
        <v>0</v>
      </c>
      <c r="M28" s="145">
        <v>0</v>
      </c>
      <c r="N28" s="145">
        <v>0</v>
      </c>
      <c r="O28" s="35"/>
      <c r="P28" s="368" t="s">
        <v>57</v>
      </c>
      <c r="Q28" s="145">
        <v>0</v>
      </c>
      <c r="R28" s="145">
        <v>0</v>
      </c>
      <c r="S28" s="145">
        <v>0</v>
      </c>
      <c r="U28" s="368" t="s">
        <v>57</v>
      </c>
      <c r="V28" s="145">
        <v>0</v>
      </c>
      <c r="W28" s="145">
        <v>0</v>
      </c>
      <c r="X28" s="145">
        <v>0</v>
      </c>
    </row>
    <row r="29" spans="1:24" s="42" customFormat="1" ht="25.9" customHeight="1">
      <c r="A29" s="72"/>
      <c r="B29" s="374"/>
      <c r="C29" s="374" t="s">
        <v>20</v>
      </c>
      <c r="D29" s="374"/>
      <c r="F29" s="140"/>
      <c r="G29" s="372"/>
      <c r="H29" s="372" t="s">
        <v>20</v>
      </c>
      <c r="I29" s="372"/>
      <c r="J29" s="373"/>
      <c r="K29" s="140"/>
      <c r="L29" s="372"/>
      <c r="M29" s="371" t="s">
        <v>20</v>
      </c>
      <c r="N29" s="371"/>
      <c r="O29" s="35"/>
      <c r="P29" s="140"/>
      <c r="Q29" s="372"/>
      <c r="R29" s="371" t="s">
        <v>20</v>
      </c>
      <c r="S29" s="371"/>
      <c r="T29" s="35"/>
      <c r="U29" s="140"/>
      <c r="V29" s="372"/>
      <c r="W29" s="371" t="s">
        <v>20</v>
      </c>
      <c r="X29" s="371"/>
    </row>
    <row r="30" spans="1:24" s="42" customFormat="1" ht="18" customHeight="1">
      <c r="A30" s="50" t="s">
        <v>38</v>
      </c>
      <c r="B30" s="147">
        <f>B5/$B$5*100</f>
        <v>100</v>
      </c>
      <c r="C30" s="147">
        <f>C5/$C$5*100</f>
        <v>100</v>
      </c>
      <c r="D30" s="147">
        <f>D5/$D$5*100</f>
        <v>100</v>
      </c>
      <c r="E30" s="35"/>
      <c r="F30" s="50" t="s">
        <v>38</v>
      </c>
      <c r="G30" s="159">
        <f>G5*100/$G$5</f>
        <v>100</v>
      </c>
      <c r="H30" s="159">
        <f>H5*100/$H$5</f>
        <v>100</v>
      </c>
      <c r="I30" s="159">
        <f>I5*100/$I$5</f>
        <v>100</v>
      </c>
      <c r="K30" s="50" t="s">
        <v>38</v>
      </c>
      <c r="L30" s="159">
        <f>L5*100/$L$5</f>
        <v>100</v>
      </c>
      <c r="M30" s="159">
        <f>M5*100/$M$5</f>
        <v>100</v>
      </c>
      <c r="N30" s="159">
        <f>N5*100/$N$5</f>
        <v>100</v>
      </c>
      <c r="P30" s="50" t="s">
        <v>38</v>
      </c>
      <c r="Q30" s="163">
        <f>Q5*100/$Q$5</f>
        <v>100</v>
      </c>
      <c r="R30" s="163">
        <f>R5*100/$R$5</f>
        <v>100</v>
      </c>
      <c r="S30" s="163">
        <f>S5*100/$S$5</f>
        <v>100</v>
      </c>
      <c r="U30" s="50" t="s">
        <v>38</v>
      </c>
      <c r="V30" s="163">
        <f>V5*100/$V$5</f>
        <v>100</v>
      </c>
      <c r="W30" s="163">
        <f>W5*100/$W$5</f>
        <v>100</v>
      </c>
      <c r="X30" s="163">
        <f>X5*100/$X$5</f>
        <v>100</v>
      </c>
    </row>
    <row r="31" spans="1:24" s="42" customFormat="1" ht="6" customHeight="1">
      <c r="A31" s="50"/>
      <c r="B31" s="147"/>
      <c r="C31" s="147"/>
      <c r="D31" s="147"/>
      <c r="E31" s="35"/>
      <c r="F31" s="50"/>
      <c r="G31" s="159"/>
      <c r="H31" s="159"/>
      <c r="I31" s="159"/>
      <c r="K31" s="50"/>
      <c r="L31" s="159"/>
      <c r="M31" s="159"/>
      <c r="N31" s="159"/>
      <c r="P31" s="50"/>
      <c r="Q31" s="163"/>
      <c r="R31" s="163"/>
      <c r="S31" s="163"/>
      <c r="U31" s="50"/>
      <c r="V31" s="163"/>
      <c r="W31" s="163"/>
      <c r="X31" s="163"/>
    </row>
    <row r="32" spans="1:24" ht="16.5" customHeight="1">
      <c r="A32" s="369" t="s">
        <v>80</v>
      </c>
      <c r="B32" s="165">
        <f t="shared" ref="B32:B51" si="3">B7/$B$5*100</f>
        <v>30.711201527507892</v>
      </c>
      <c r="C32" s="165">
        <f t="shared" ref="C32:C51" si="4">C7/$C$5*100</f>
        <v>34.904883370724363</v>
      </c>
      <c r="D32" s="165">
        <f t="shared" ref="D32:D51" si="5">D7/$D$5*100</f>
        <v>25.594379896919779</v>
      </c>
      <c r="F32" s="370" t="s">
        <v>79</v>
      </c>
      <c r="G32" s="159">
        <f t="shared" ref="G32:G51" si="6">G7*100/$G$5</f>
        <v>28.526379157967543</v>
      </c>
      <c r="H32" s="159">
        <f t="shared" ref="H32:H51" si="7">H7*100/$H$5</f>
        <v>31.434230076088205</v>
      </c>
      <c r="I32" s="159">
        <f t="shared" ref="I32:I51" si="8">I7*100/$I$5</f>
        <v>24.96404258270206</v>
      </c>
      <c r="J32" s="71"/>
      <c r="K32" s="370" t="s">
        <v>79</v>
      </c>
      <c r="L32" s="159">
        <f t="shared" ref="L32:L52" si="9">L7*100/$L$5</f>
        <v>33.180657949884228</v>
      </c>
      <c r="M32" s="159">
        <f t="shared" ref="M32:M52" si="10">M7*100/$M$5</f>
        <v>37.820234145597375</v>
      </c>
      <c r="N32" s="159">
        <f t="shared" ref="N32:N52" si="11">N7*100/$N$5</f>
        <v>27.202325613392325</v>
      </c>
      <c r="P32" s="370" t="s">
        <v>79</v>
      </c>
      <c r="Q32" s="166">
        <f t="shared" ref="Q32:Q51" si="12">Q7*100/$Q$5</f>
        <v>36.675378759123298</v>
      </c>
      <c r="R32" s="166">
        <f t="shared" ref="R32:R51" si="13">R7*100/$R$5</f>
        <v>41.48570172049677</v>
      </c>
      <c r="S32" s="166">
        <f t="shared" ref="S32:S51" si="14">S7*100/$S$5</f>
        <v>30.88307762463041</v>
      </c>
      <c r="U32" s="370" t="s">
        <v>79</v>
      </c>
      <c r="V32" s="163">
        <f t="shared" ref="V32:V51" si="15">V7*100/$V$5</f>
        <v>32.293553598780242</v>
      </c>
      <c r="W32" s="163">
        <f t="shared" ref="W32:W51" si="16">W7*100/$W$5</f>
        <v>36.43327979026877</v>
      </c>
      <c r="X32" s="163">
        <f t="shared" ref="X32:X51" si="17">X7*100/$X$5</f>
        <v>27.186272815715533</v>
      </c>
    </row>
    <row r="33" spans="1:24" ht="16.5" customHeight="1">
      <c r="A33" s="369" t="s">
        <v>78</v>
      </c>
      <c r="B33" s="165">
        <f t="shared" si="3"/>
        <v>0</v>
      </c>
      <c r="C33" s="165">
        <f t="shared" si="4"/>
        <v>0</v>
      </c>
      <c r="D33" s="165">
        <f t="shared" si="5"/>
        <v>0</v>
      </c>
      <c r="F33" s="370" t="s">
        <v>78</v>
      </c>
      <c r="G33" s="145">
        <f t="shared" si="6"/>
        <v>0</v>
      </c>
      <c r="H33" s="145">
        <f t="shared" si="7"/>
        <v>0</v>
      </c>
      <c r="I33" s="145">
        <f t="shared" si="8"/>
        <v>0</v>
      </c>
      <c r="J33" s="69"/>
      <c r="K33" s="370" t="s">
        <v>78</v>
      </c>
      <c r="L33" s="145">
        <f t="shared" si="9"/>
        <v>0</v>
      </c>
      <c r="M33" s="145">
        <f t="shared" si="10"/>
        <v>0</v>
      </c>
      <c r="N33" s="145">
        <f t="shared" si="11"/>
        <v>0</v>
      </c>
      <c r="P33" s="370" t="s">
        <v>78</v>
      </c>
      <c r="Q33" s="145">
        <f t="shared" si="12"/>
        <v>0</v>
      </c>
      <c r="R33" s="145">
        <f t="shared" si="13"/>
        <v>0</v>
      </c>
      <c r="S33" s="145">
        <f t="shared" si="14"/>
        <v>0</v>
      </c>
      <c r="U33" s="370" t="s">
        <v>78</v>
      </c>
      <c r="V33" s="145">
        <f t="shared" si="15"/>
        <v>0</v>
      </c>
      <c r="W33" s="145">
        <f t="shared" si="16"/>
        <v>0</v>
      </c>
      <c r="X33" s="145">
        <f t="shared" si="17"/>
        <v>0</v>
      </c>
    </row>
    <row r="34" spans="1:24" ht="16.5" customHeight="1">
      <c r="A34" s="369" t="s">
        <v>77</v>
      </c>
      <c r="B34" s="165">
        <f t="shared" si="3"/>
        <v>19.552489505139125</v>
      </c>
      <c r="C34" s="165">
        <f t="shared" si="4"/>
        <v>15.645994037923721</v>
      </c>
      <c r="D34" s="165">
        <f t="shared" si="5"/>
        <v>24.318907477159428</v>
      </c>
      <c r="F34" s="370" t="s">
        <v>77</v>
      </c>
      <c r="G34" s="159">
        <f t="shared" si="6"/>
        <v>22.28401624121015</v>
      </c>
      <c r="H34" s="159">
        <f t="shared" si="7"/>
        <v>21.181243776927872</v>
      </c>
      <c r="I34" s="159">
        <f t="shared" si="8"/>
        <v>23.634995639510031</v>
      </c>
      <c r="J34" s="71"/>
      <c r="K34" s="370" t="s">
        <v>77</v>
      </c>
      <c r="L34" s="159">
        <f t="shared" si="9"/>
        <v>22.593237050218836</v>
      </c>
      <c r="M34" s="159">
        <f t="shared" si="10"/>
        <v>20.040880143385579</v>
      </c>
      <c r="N34" s="159">
        <f t="shared" si="11"/>
        <v>25.882080079564595</v>
      </c>
      <c r="P34" s="370" t="s">
        <v>77</v>
      </c>
      <c r="Q34" s="163">
        <f t="shared" si="12"/>
        <v>20.726576831729258</v>
      </c>
      <c r="R34" s="163">
        <f t="shared" si="13"/>
        <v>17.64429221722207</v>
      </c>
      <c r="S34" s="163">
        <f t="shared" si="14"/>
        <v>24.438078286580073</v>
      </c>
      <c r="U34" s="370" t="s">
        <v>77</v>
      </c>
      <c r="V34" s="163">
        <f t="shared" si="15"/>
        <v>21.27911558107601</v>
      </c>
      <c r="W34" s="163">
        <f t="shared" si="16"/>
        <v>18.623278109533299</v>
      </c>
      <c r="X34" s="163">
        <f t="shared" si="17"/>
        <v>24.555686797124469</v>
      </c>
    </row>
    <row r="35" spans="1:24" ht="16.5" customHeight="1">
      <c r="A35" s="369" t="s">
        <v>76</v>
      </c>
      <c r="B35" s="165">
        <f t="shared" si="3"/>
        <v>0.46666345761646955</v>
      </c>
      <c r="C35" s="165">
        <f t="shared" si="4"/>
        <v>0.23218291895878793</v>
      </c>
      <c r="D35" s="165">
        <f t="shared" si="5"/>
        <v>0.75280620806155563</v>
      </c>
      <c r="F35" s="370" t="s">
        <v>76</v>
      </c>
      <c r="G35" s="159">
        <f t="shared" si="6"/>
        <v>0.64196329076633407</v>
      </c>
      <c r="H35" s="159">
        <f t="shared" si="7"/>
        <v>1.1659827103282059</v>
      </c>
      <c r="I35" s="145">
        <f t="shared" si="8"/>
        <v>0</v>
      </c>
      <c r="J35" s="71"/>
      <c r="K35" s="370" t="s">
        <v>76</v>
      </c>
      <c r="L35" s="159">
        <f t="shared" si="9"/>
        <v>0.17632246140315921</v>
      </c>
      <c r="M35" s="159">
        <f t="shared" si="10"/>
        <v>0.31316020287533847</v>
      </c>
      <c r="N35" s="145">
        <f t="shared" si="11"/>
        <v>0</v>
      </c>
      <c r="P35" s="370" t="s">
        <v>76</v>
      </c>
      <c r="Q35" s="163">
        <f t="shared" si="12"/>
        <v>0.2430932405229925</v>
      </c>
      <c r="R35" s="163">
        <f t="shared" si="13"/>
        <v>0.31090187503149486</v>
      </c>
      <c r="S35" s="163">
        <f t="shared" si="14"/>
        <v>0.16144216766449448</v>
      </c>
      <c r="U35" s="370" t="s">
        <v>76</v>
      </c>
      <c r="V35" s="163">
        <f t="shared" si="15"/>
        <v>0.38172590295629344</v>
      </c>
      <c r="W35" s="163">
        <f t="shared" si="16"/>
        <v>0.50337643639567431</v>
      </c>
      <c r="X35" s="163">
        <f t="shared" si="17"/>
        <v>0.23165451958879044</v>
      </c>
    </row>
    <row r="36" spans="1:24" ht="16.5" customHeight="1">
      <c r="A36" s="369" t="s">
        <v>75</v>
      </c>
      <c r="B36" s="165">
        <f t="shared" si="3"/>
        <v>2.2210005311822566E-2</v>
      </c>
      <c r="C36" s="165">
        <f t="shared" si="4"/>
        <v>4.0413042810166264E-2</v>
      </c>
      <c r="D36" s="165">
        <f t="shared" si="5"/>
        <v>0</v>
      </c>
      <c r="F36" s="370" t="s">
        <v>75</v>
      </c>
      <c r="G36" s="159">
        <f t="shared" si="6"/>
        <v>5.6272121390664294E-2</v>
      </c>
      <c r="H36" s="159">
        <f t="shared" si="7"/>
        <v>6.9791463108232601E-2</v>
      </c>
      <c r="I36" s="159">
        <f t="shared" si="8"/>
        <v>3.9709908667210067E-2</v>
      </c>
      <c r="J36" s="71"/>
      <c r="K36" s="370" t="s">
        <v>75</v>
      </c>
      <c r="L36" s="159">
        <f t="shared" si="9"/>
        <v>0.28823096954164751</v>
      </c>
      <c r="M36" s="159">
        <f t="shared" si="10"/>
        <v>0.28173740609388703</v>
      </c>
      <c r="N36" s="159">
        <f t="shared" si="11"/>
        <v>0.29659825972101289</v>
      </c>
      <c r="P36" s="370" t="s">
        <v>75</v>
      </c>
      <c r="Q36" s="163">
        <f t="shared" si="12"/>
        <v>0.87126486068021058</v>
      </c>
      <c r="R36" s="163">
        <f t="shared" si="13"/>
        <v>1.1504590994534785</v>
      </c>
      <c r="S36" s="163">
        <f t="shared" si="14"/>
        <v>0.53507597711125165</v>
      </c>
      <c r="U36" s="370" t="s">
        <v>75</v>
      </c>
      <c r="V36" s="163">
        <f t="shared" si="15"/>
        <v>0.31201869653670267</v>
      </c>
      <c r="W36" s="163">
        <f t="shared" si="16"/>
        <v>0.38733661754672483</v>
      </c>
      <c r="X36" s="163">
        <f t="shared" si="17"/>
        <v>0.21909714742899344</v>
      </c>
    </row>
    <row r="37" spans="1:24" ht="16.5" customHeight="1">
      <c r="A37" s="70" t="s">
        <v>74</v>
      </c>
      <c r="B37" s="165">
        <f t="shared" si="3"/>
        <v>7.1466392377323498</v>
      </c>
      <c r="C37" s="165">
        <f t="shared" si="4"/>
        <v>11.795384000737577</v>
      </c>
      <c r="D37" s="165">
        <f t="shared" si="5"/>
        <v>1.4745833575503731</v>
      </c>
      <c r="F37" s="370" t="s">
        <v>74</v>
      </c>
      <c r="G37" s="159">
        <f t="shared" si="6"/>
        <v>7.4473035919374606</v>
      </c>
      <c r="H37" s="159">
        <f t="shared" si="7"/>
        <v>12.029256581334971</v>
      </c>
      <c r="I37" s="159">
        <f t="shared" si="8"/>
        <v>1.8340657816487023</v>
      </c>
      <c r="J37" s="71"/>
      <c r="K37" s="370" t="s">
        <v>74</v>
      </c>
      <c r="L37" s="159">
        <f t="shared" si="9"/>
        <v>4.5787155685948484</v>
      </c>
      <c r="M37" s="159">
        <f t="shared" si="10"/>
        <v>7.9333409602257561</v>
      </c>
      <c r="N37" s="159">
        <f t="shared" si="11"/>
        <v>0.25610837138269038</v>
      </c>
      <c r="P37" s="370" t="s">
        <v>74</v>
      </c>
      <c r="Q37" s="163">
        <f t="shared" si="12"/>
        <v>5.2727207506025193</v>
      </c>
      <c r="R37" s="163">
        <f t="shared" si="13"/>
        <v>8.51742867657501</v>
      </c>
      <c r="S37" s="163">
        <f t="shared" si="14"/>
        <v>1.3656389285241464</v>
      </c>
      <c r="U37" s="370" t="s">
        <v>74</v>
      </c>
      <c r="V37" s="163">
        <f t="shared" si="15"/>
        <v>6.1114929571136427</v>
      </c>
      <c r="W37" s="163">
        <f t="shared" si="16"/>
        <v>10.057973861877313</v>
      </c>
      <c r="X37" s="163">
        <f t="shared" si="17"/>
        <v>1.2426235794546716</v>
      </c>
    </row>
    <row r="38" spans="1:24" ht="16.5" customHeight="1">
      <c r="A38" s="142" t="s">
        <v>73</v>
      </c>
      <c r="B38" s="165">
        <f t="shared" si="3"/>
        <v>16.351377484797126</v>
      </c>
      <c r="C38" s="165">
        <f t="shared" si="4"/>
        <v>16.436430129997849</v>
      </c>
      <c r="D38" s="165">
        <f t="shared" si="5"/>
        <v>16.247602513072515</v>
      </c>
      <c r="F38" s="370" t="s">
        <v>73</v>
      </c>
      <c r="G38" s="159">
        <f t="shared" si="6"/>
        <v>14.139758089651139</v>
      </c>
      <c r="H38" s="159">
        <f t="shared" si="7"/>
        <v>11.82515532477845</v>
      </c>
      <c r="I38" s="159">
        <f t="shared" si="8"/>
        <v>16.975320956761799</v>
      </c>
      <c r="J38" s="71"/>
      <c r="K38" s="370" t="s">
        <v>73</v>
      </c>
      <c r="L38" s="159">
        <f t="shared" si="9"/>
        <v>16.147891001284844</v>
      </c>
      <c r="M38" s="159">
        <f t="shared" si="10"/>
        <v>15.578537924722571</v>
      </c>
      <c r="N38" s="159">
        <f t="shared" si="11"/>
        <v>16.881531697096325</v>
      </c>
      <c r="P38" s="370" t="s">
        <v>73</v>
      </c>
      <c r="Q38" s="163">
        <f t="shared" si="12"/>
        <v>16.289499523240263</v>
      </c>
      <c r="R38" s="163">
        <f t="shared" si="13"/>
        <v>14.89351305375579</v>
      </c>
      <c r="S38" s="163">
        <f t="shared" si="14"/>
        <v>17.970462335064209</v>
      </c>
      <c r="U38" s="370" t="s">
        <v>73</v>
      </c>
      <c r="V38" s="163">
        <f t="shared" si="15"/>
        <v>15.736513117946755</v>
      </c>
      <c r="W38" s="163">
        <f t="shared" si="16"/>
        <v>14.691968770553515</v>
      </c>
      <c r="X38" s="163">
        <f t="shared" si="17"/>
        <v>17.025192858038967</v>
      </c>
    </row>
    <row r="39" spans="1:24" ht="16.5" customHeight="1">
      <c r="A39" s="70" t="s">
        <v>72</v>
      </c>
      <c r="B39" s="165">
        <f t="shared" si="3"/>
        <v>2.0189992661408889</v>
      </c>
      <c r="C39" s="165">
        <f t="shared" si="4"/>
        <v>3.5213128860751715</v>
      </c>
      <c r="D39" s="165">
        <f t="shared" si="5"/>
        <v>0.18598686467768213</v>
      </c>
      <c r="F39" s="370" t="s">
        <v>72</v>
      </c>
      <c r="G39" s="159">
        <f t="shared" si="6"/>
        <v>1.2713742266852817</v>
      </c>
      <c r="H39" s="159">
        <f t="shared" si="7"/>
        <v>2.0452000533516963</v>
      </c>
      <c r="I39" s="159">
        <f t="shared" si="8"/>
        <v>0.32337925622771069</v>
      </c>
      <c r="J39" s="71"/>
      <c r="K39" s="370" t="s">
        <v>72</v>
      </c>
      <c r="L39" s="159">
        <f t="shared" si="9"/>
        <v>1.2507472018578702</v>
      </c>
      <c r="M39" s="159">
        <f t="shared" si="10"/>
        <v>2.1474278305304502</v>
      </c>
      <c r="N39" s="159">
        <f t="shared" si="11"/>
        <v>9.5328135165468023E-2</v>
      </c>
      <c r="P39" s="370" t="s">
        <v>72</v>
      </c>
      <c r="Q39" s="163">
        <f t="shared" si="12"/>
        <v>1.184349600447812</v>
      </c>
      <c r="R39" s="163">
        <f t="shared" si="13"/>
        <v>2.1259213674796027</v>
      </c>
      <c r="S39" s="163">
        <f t="shared" si="14"/>
        <v>5.0565599211544403E-2</v>
      </c>
      <c r="U39" s="370" t="s">
        <v>72</v>
      </c>
      <c r="V39" s="163">
        <f t="shared" si="15"/>
        <v>1.4318059422585263</v>
      </c>
      <c r="W39" s="163">
        <f t="shared" si="16"/>
        <v>2.4598215964531107</v>
      </c>
      <c r="X39" s="163">
        <f t="shared" si="17"/>
        <v>0.16351805255396357</v>
      </c>
    </row>
    <row r="40" spans="1:24" ht="16.5" customHeight="1">
      <c r="A40" s="369" t="s">
        <v>71</v>
      </c>
      <c r="B40" s="165">
        <f t="shared" si="3"/>
        <v>7.9556576821706013</v>
      </c>
      <c r="C40" s="165">
        <f t="shared" si="4"/>
        <v>4.9420695165801041</v>
      </c>
      <c r="D40" s="165">
        <f t="shared" si="5"/>
        <v>11.632615946498778</v>
      </c>
      <c r="F40" s="370" t="s">
        <v>70</v>
      </c>
      <c r="G40" s="159">
        <f t="shared" si="6"/>
        <v>9.8585511850020708</v>
      </c>
      <c r="H40" s="159">
        <f t="shared" si="7"/>
        <v>6.0465772715570321</v>
      </c>
      <c r="I40" s="159">
        <f t="shared" si="8"/>
        <v>14.528506584434856</v>
      </c>
      <c r="J40" s="71"/>
      <c r="K40" s="370" t="s">
        <v>70</v>
      </c>
      <c r="L40" s="159">
        <f t="shared" si="9"/>
        <v>6.853386971547927</v>
      </c>
      <c r="M40" s="159">
        <f t="shared" si="10"/>
        <v>4.5137474735918852</v>
      </c>
      <c r="N40" s="159">
        <f t="shared" si="11"/>
        <v>9.8681326889020369</v>
      </c>
      <c r="P40" s="370" t="s">
        <v>70</v>
      </c>
      <c r="Q40" s="163">
        <f t="shared" si="12"/>
        <v>6.3562125172163242</v>
      </c>
      <c r="R40" s="163">
        <f t="shared" si="13"/>
        <v>3.499783926250899</v>
      </c>
      <c r="S40" s="163">
        <f t="shared" si="14"/>
        <v>9.7957517541666057</v>
      </c>
      <c r="U40" s="370" t="s">
        <v>70</v>
      </c>
      <c r="V40" s="163">
        <f t="shared" si="15"/>
        <v>7.7496017109526782</v>
      </c>
      <c r="W40" s="163">
        <f t="shared" si="16"/>
        <v>4.7451613621171438</v>
      </c>
      <c r="X40" s="163">
        <f t="shared" si="17"/>
        <v>11.456252766527561</v>
      </c>
    </row>
    <row r="41" spans="1:24" ht="16.5" customHeight="1">
      <c r="A41" s="70" t="s">
        <v>69</v>
      </c>
      <c r="B41" s="165">
        <f t="shared" si="3"/>
        <v>0.32031387888875656</v>
      </c>
      <c r="C41" s="165">
        <f t="shared" si="4"/>
        <v>0</v>
      </c>
      <c r="D41" s="165">
        <f t="shared" si="5"/>
        <v>0.71116164920852465</v>
      </c>
      <c r="F41" s="368" t="s">
        <v>69</v>
      </c>
      <c r="G41" s="159">
        <f t="shared" si="6"/>
        <v>1.8017325665296156E-2</v>
      </c>
      <c r="H41" s="159">
        <f t="shared" si="7"/>
        <v>3.2724441590749061E-2</v>
      </c>
      <c r="I41" s="145">
        <f t="shared" si="8"/>
        <v>0</v>
      </c>
      <c r="J41" s="71"/>
      <c r="K41" s="368" t="s">
        <v>69</v>
      </c>
      <c r="L41" s="159">
        <f t="shared" si="9"/>
        <v>0.3328913104718193</v>
      </c>
      <c r="M41" s="159">
        <f t="shared" si="10"/>
        <v>0.25122983640315755</v>
      </c>
      <c r="N41" s="159">
        <f t="shared" si="11"/>
        <v>0.43811631604913037</v>
      </c>
      <c r="P41" s="368" t="s">
        <v>69</v>
      </c>
      <c r="Q41" s="163">
        <f t="shared" si="12"/>
        <v>0.28972643251075941</v>
      </c>
      <c r="R41" s="163">
        <f t="shared" si="13"/>
        <v>0.41702997087967214</v>
      </c>
      <c r="S41" s="163">
        <f t="shared" si="14"/>
        <v>0.13643518041805799</v>
      </c>
      <c r="U41" s="368" t="s">
        <v>69</v>
      </c>
      <c r="V41" s="163">
        <f t="shared" si="15"/>
        <v>0.24061596670161564</v>
      </c>
      <c r="W41" s="163">
        <f t="shared" si="16"/>
        <v>0.17609349493975829</v>
      </c>
      <c r="X41" s="163">
        <f t="shared" si="17"/>
        <v>0.32022506219509017</v>
      </c>
    </row>
    <row r="42" spans="1:24" ht="16.5" customHeight="1">
      <c r="A42" s="70" t="s">
        <v>68</v>
      </c>
      <c r="B42" s="165">
        <f t="shared" si="3"/>
        <v>0.99539670194088414</v>
      </c>
      <c r="C42" s="165">
        <f t="shared" si="4"/>
        <v>0.52321829189587876</v>
      </c>
      <c r="D42" s="165">
        <f t="shared" si="5"/>
        <v>1.5715140118229152</v>
      </c>
      <c r="F42" s="368" t="s">
        <v>68</v>
      </c>
      <c r="G42" s="159">
        <f t="shared" si="6"/>
        <v>1.1388486843509706</v>
      </c>
      <c r="H42" s="159">
        <f t="shared" si="7"/>
        <v>0.96777495510082545</v>
      </c>
      <c r="I42" s="159">
        <f t="shared" si="8"/>
        <v>1.3484268986181331</v>
      </c>
      <c r="J42" s="71"/>
      <c r="K42" s="368" t="s">
        <v>68</v>
      </c>
      <c r="L42" s="159">
        <f t="shared" si="9"/>
        <v>0.98476051751028904</v>
      </c>
      <c r="M42" s="159">
        <f t="shared" si="10"/>
        <v>0.82446707089196503</v>
      </c>
      <c r="N42" s="159">
        <f t="shared" si="11"/>
        <v>1.1913068602843333</v>
      </c>
      <c r="P42" s="368" t="s">
        <v>68</v>
      </c>
      <c r="Q42" s="163">
        <f t="shared" si="12"/>
        <v>0.69741231666857151</v>
      </c>
      <c r="R42" s="163">
        <f t="shared" si="13"/>
        <v>0.50773513481322219</v>
      </c>
      <c r="S42" s="163">
        <f t="shared" si="14"/>
        <v>0.925810152836822</v>
      </c>
      <c r="U42" s="368" t="s">
        <v>68</v>
      </c>
      <c r="V42" s="163">
        <f t="shared" si="15"/>
        <v>0.95267221908197153</v>
      </c>
      <c r="W42" s="163">
        <f t="shared" si="16"/>
        <v>0.70510306592243599</v>
      </c>
      <c r="X42" s="163">
        <f t="shared" si="17"/>
        <v>1.2581042983849398</v>
      </c>
    </row>
    <row r="43" spans="1:24" ht="16.5" customHeight="1">
      <c r="A43" s="70" t="s">
        <v>67</v>
      </c>
      <c r="B43" s="165">
        <f t="shared" si="3"/>
        <v>0.12473071424168032</v>
      </c>
      <c r="C43" s="165">
        <f t="shared" si="4"/>
        <v>0</v>
      </c>
      <c r="D43" s="165">
        <f t="shared" si="5"/>
        <v>0.27697231383033577</v>
      </c>
      <c r="F43" s="368" t="s">
        <v>67</v>
      </c>
      <c r="G43" s="159">
        <f t="shared" si="6"/>
        <v>0.33225314769510589</v>
      </c>
      <c r="H43" s="159">
        <f t="shared" si="7"/>
        <v>0.33406847007807339</v>
      </c>
      <c r="I43" s="159">
        <f t="shared" si="8"/>
        <v>0.33002924093274588</v>
      </c>
      <c r="J43" s="71"/>
      <c r="K43" s="368" t="s">
        <v>67</v>
      </c>
      <c r="L43" s="159">
        <f t="shared" si="9"/>
        <v>0.21428375119380527</v>
      </c>
      <c r="M43" s="159">
        <f t="shared" si="10"/>
        <v>0.1748083743278801</v>
      </c>
      <c r="N43" s="159">
        <f t="shared" si="11"/>
        <v>0.26514980275920902</v>
      </c>
      <c r="P43" s="368" t="s">
        <v>67</v>
      </c>
      <c r="Q43" s="163">
        <f t="shared" si="12"/>
        <v>0.2772964761490827</v>
      </c>
      <c r="R43" s="163">
        <f t="shared" si="13"/>
        <v>0.255623643812732</v>
      </c>
      <c r="S43" s="163">
        <f t="shared" si="14"/>
        <v>0.3033935952692664</v>
      </c>
      <c r="U43" s="368" t="s">
        <v>67</v>
      </c>
      <c r="V43" s="163">
        <f t="shared" si="15"/>
        <v>0.23709775561446086</v>
      </c>
      <c r="W43" s="163">
        <f t="shared" si="16"/>
        <v>0.19086708298765695</v>
      </c>
      <c r="X43" s="163">
        <f t="shared" si="17"/>
        <v>0.29414738875304464</v>
      </c>
    </row>
    <row r="44" spans="1:24" ht="16.5" customHeight="1">
      <c r="A44" s="70" t="s">
        <v>66</v>
      </c>
      <c r="B44" s="165">
        <f t="shared" si="3"/>
        <v>0.76772303532235331</v>
      </c>
      <c r="C44" s="165">
        <f t="shared" si="4"/>
        <v>0.14905190694243831</v>
      </c>
      <c r="D44" s="165">
        <f t="shared" si="5"/>
        <v>1.5226249646118744</v>
      </c>
      <c r="F44" s="368" t="s">
        <v>66</v>
      </c>
      <c r="G44" s="159">
        <f t="shared" si="6"/>
        <v>0.29758473906899097</v>
      </c>
      <c r="H44" s="159">
        <f t="shared" si="7"/>
        <v>0.49009116316003337</v>
      </c>
      <c r="I44" s="159">
        <f t="shared" si="8"/>
        <v>6.1749857975326658E-2</v>
      </c>
      <c r="J44" s="71"/>
      <c r="K44" s="368" t="s">
        <v>66</v>
      </c>
      <c r="L44" s="159">
        <f t="shared" si="9"/>
        <v>0.17658011721621789</v>
      </c>
      <c r="M44" s="159">
        <f t="shared" si="10"/>
        <v>0.10235289631239751</v>
      </c>
      <c r="N44" s="159">
        <f t="shared" si="11"/>
        <v>0.27222570557561487</v>
      </c>
      <c r="P44" s="368" t="s">
        <v>66</v>
      </c>
      <c r="Q44" s="163">
        <f t="shared" si="12"/>
        <v>0.29314675607336843</v>
      </c>
      <c r="R44" s="163">
        <f t="shared" si="13"/>
        <v>0.14460907448665306</v>
      </c>
      <c r="S44" s="163">
        <f t="shared" si="14"/>
        <v>0.47200688427648901</v>
      </c>
      <c r="U44" s="368" t="s">
        <v>66</v>
      </c>
      <c r="V44" s="163">
        <f t="shared" si="15"/>
        <v>0.3845870987199434</v>
      </c>
      <c r="W44" s="163">
        <f t="shared" si="16"/>
        <v>0.22056775090732855</v>
      </c>
      <c r="X44" s="163">
        <f t="shared" si="17"/>
        <v>0.58695311519879945</v>
      </c>
    </row>
    <row r="45" spans="1:24" ht="16.5" customHeight="1">
      <c r="A45" s="369" t="s">
        <v>65</v>
      </c>
      <c r="B45" s="165">
        <f t="shared" si="3"/>
        <v>0.33534574560170111</v>
      </c>
      <c r="C45" s="165">
        <f t="shared" si="4"/>
        <v>0.20344816988844155</v>
      </c>
      <c r="D45" s="165">
        <f t="shared" si="5"/>
        <v>0.49627745040506516</v>
      </c>
      <c r="F45" s="368" t="s">
        <v>65</v>
      </c>
      <c r="G45" s="159">
        <f t="shared" si="6"/>
        <v>0.58330024464283425</v>
      </c>
      <c r="H45" s="159">
        <f t="shared" si="7"/>
        <v>0.65092171258944942</v>
      </c>
      <c r="I45" s="159">
        <f t="shared" si="8"/>
        <v>0.50045884894464743</v>
      </c>
      <c r="J45" s="71"/>
      <c r="K45" s="368" t="s">
        <v>65</v>
      </c>
      <c r="L45" s="159">
        <f t="shared" si="9"/>
        <v>0.17752485519743305</v>
      </c>
      <c r="M45" s="159">
        <f t="shared" si="10"/>
        <v>0.27441558936811195</v>
      </c>
      <c r="N45" s="159">
        <f t="shared" si="11"/>
        <v>5.2676165411021506E-2</v>
      </c>
      <c r="P45" s="368" t="s">
        <v>65</v>
      </c>
      <c r="Q45" s="163">
        <f t="shared" si="12"/>
        <v>0.33485801903201506</v>
      </c>
      <c r="R45" s="163">
        <f t="shared" si="13"/>
        <v>0.41443403184453687</v>
      </c>
      <c r="S45" s="163">
        <f t="shared" si="14"/>
        <v>0.23903737809093717</v>
      </c>
      <c r="U45" s="368" t="s">
        <v>65</v>
      </c>
      <c r="V45" s="163">
        <f t="shared" si="15"/>
        <v>0.35781902279779593</v>
      </c>
      <c r="W45" s="163">
        <f t="shared" si="16"/>
        <v>0.38503424018861077</v>
      </c>
      <c r="X45" s="163">
        <f t="shared" si="17"/>
        <v>0.32424294786974417</v>
      </c>
    </row>
    <row r="46" spans="1:24" ht="16.5" customHeight="1">
      <c r="A46" s="70" t="s">
        <v>64</v>
      </c>
      <c r="B46" s="165">
        <f t="shared" si="3"/>
        <v>3.0001241395734159</v>
      </c>
      <c r="C46" s="165">
        <f t="shared" si="4"/>
        <v>3.2531731153385168</v>
      </c>
      <c r="D46" s="165">
        <f t="shared" si="5"/>
        <v>2.6913724218227091</v>
      </c>
      <c r="F46" s="368" t="s">
        <v>64</v>
      </c>
      <c r="G46" s="159">
        <f t="shared" si="6"/>
        <v>4.281036124311008</v>
      </c>
      <c r="H46" s="159">
        <f t="shared" si="7"/>
        <v>4.8750112441801674</v>
      </c>
      <c r="I46" s="159">
        <f t="shared" si="8"/>
        <v>3.5533718272447974</v>
      </c>
      <c r="J46" s="71"/>
      <c r="K46" s="368" t="s">
        <v>64</v>
      </c>
      <c r="L46" s="159">
        <f t="shared" si="9"/>
        <v>5.1774217928722095</v>
      </c>
      <c r="M46" s="159">
        <f t="shared" si="10"/>
        <v>5.5778515044045305</v>
      </c>
      <c r="N46" s="159">
        <f t="shared" si="11"/>
        <v>4.6614475331633809</v>
      </c>
      <c r="P46" s="368" t="s">
        <v>64</v>
      </c>
      <c r="Q46" s="163">
        <f t="shared" si="12"/>
        <v>3.6786831253748802</v>
      </c>
      <c r="R46" s="163">
        <f t="shared" si="13"/>
        <v>3.9749934719768381</v>
      </c>
      <c r="S46" s="163">
        <f t="shared" si="14"/>
        <v>3.3218840558391314</v>
      </c>
      <c r="U46" s="368" t="s">
        <v>64</v>
      </c>
      <c r="V46" s="163">
        <f t="shared" si="15"/>
        <v>4.0277370675541038</v>
      </c>
      <c r="W46" s="163">
        <f t="shared" si="16"/>
        <v>4.4206412734909639</v>
      </c>
      <c r="X46" s="163">
        <f t="shared" si="17"/>
        <v>3.5430016025147881</v>
      </c>
    </row>
    <row r="47" spans="1:24" ht="16.5" customHeight="1">
      <c r="A47" s="70" t="s">
        <v>63</v>
      </c>
      <c r="B47" s="165">
        <f t="shared" si="3"/>
        <v>3.6612729288747801</v>
      </c>
      <c r="C47" s="165">
        <f t="shared" si="4"/>
        <v>2.4462952149728019</v>
      </c>
      <c r="D47" s="165">
        <f t="shared" si="5"/>
        <v>5.1437742209456463</v>
      </c>
      <c r="F47" s="368" t="s">
        <v>63</v>
      </c>
      <c r="G47" s="159">
        <f t="shared" si="6"/>
        <v>3.3934907074148555</v>
      </c>
      <c r="H47" s="159">
        <f t="shared" si="7"/>
        <v>2.1401164431788926</v>
      </c>
      <c r="I47" s="159">
        <f t="shared" si="8"/>
        <v>4.928968663372074</v>
      </c>
      <c r="J47" s="71"/>
      <c r="K47" s="368" t="s">
        <v>63</v>
      </c>
      <c r="L47" s="159">
        <f t="shared" si="9"/>
        <v>4.4216314079000707</v>
      </c>
      <c r="M47" s="159">
        <f t="shared" si="10"/>
        <v>2.3106433283758534</v>
      </c>
      <c r="N47" s="159">
        <f t="shared" si="11"/>
        <v>7.1417480231696508</v>
      </c>
      <c r="P47" s="368" t="s">
        <v>63</v>
      </c>
      <c r="Q47" s="163">
        <f t="shared" si="12"/>
        <v>3.2083469242531808</v>
      </c>
      <c r="R47" s="163">
        <f t="shared" si="13"/>
        <v>2.3375667499912196</v>
      </c>
      <c r="S47" s="163">
        <f t="shared" si="14"/>
        <v>4.2568879539871434</v>
      </c>
      <c r="U47" s="368" t="s">
        <v>63</v>
      </c>
      <c r="V47" s="163">
        <f t="shared" si="15"/>
        <v>3.6673747596330633</v>
      </c>
      <c r="W47" s="163">
        <f t="shared" si="16"/>
        <v>2.3090926254085762</v>
      </c>
      <c r="X47" s="163">
        <f t="shared" si="17"/>
        <v>5.3431393667107736</v>
      </c>
    </row>
    <row r="48" spans="1:24" ht="16.5" customHeight="1">
      <c r="A48" s="369" t="s">
        <v>62</v>
      </c>
      <c r="B48" s="165">
        <f t="shared" si="3"/>
        <v>1.6949696449185956</v>
      </c>
      <c r="C48" s="165">
        <f t="shared" si="4"/>
        <v>0.94517348412674029</v>
      </c>
      <c r="D48" s="165">
        <f t="shared" si="5"/>
        <v>2.6098719277950995</v>
      </c>
      <c r="F48" s="368" t="s">
        <v>62</v>
      </c>
      <c r="G48" s="159">
        <f t="shared" si="6"/>
        <v>1.5150777690964439</v>
      </c>
      <c r="H48" s="159">
        <f t="shared" si="7"/>
        <v>0.40959834237520509</v>
      </c>
      <c r="I48" s="159">
        <f t="shared" si="8"/>
        <v>2.8693734004411788</v>
      </c>
      <c r="J48" s="71"/>
      <c r="K48" s="368" t="s">
        <v>62</v>
      </c>
      <c r="L48" s="159">
        <f t="shared" si="9"/>
        <v>1.3403255395312725</v>
      </c>
      <c r="M48" s="159">
        <f t="shared" si="10"/>
        <v>0.3322274339320444</v>
      </c>
      <c r="N48" s="159">
        <f t="shared" si="11"/>
        <v>2.6393117505193908</v>
      </c>
      <c r="P48" s="368" t="s">
        <v>62</v>
      </c>
      <c r="Q48" s="163">
        <f t="shared" si="12"/>
        <v>1.1537335334361656</v>
      </c>
      <c r="R48" s="163">
        <f t="shared" si="13"/>
        <v>0.5753822520229237</v>
      </c>
      <c r="S48" s="163">
        <f t="shared" si="14"/>
        <v>1.8501493064238537</v>
      </c>
      <c r="U48" s="368" t="s">
        <v>62</v>
      </c>
      <c r="V48" s="163">
        <f t="shared" si="15"/>
        <v>1.4252993711515591</v>
      </c>
      <c r="W48" s="163">
        <f t="shared" si="16"/>
        <v>0.56554062506475433</v>
      </c>
      <c r="X48" s="163">
        <f t="shared" si="17"/>
        <v>2.4860188277734512</v>
      </c>
    </row>
    <row r="49" spans="1:24" ht="16.5" customHeight="1">
      <c r="A49" s="369" t="s">
        <v>61</v>
      </c>
      <c r="B49" s="165">
        <f t="shared" si="3"/>
        <v>0.52679092446824771</v>
      </c>
      <c r="C49" s="165">
        <f t="shared" si="4"/>
        <v>0.57961215771843011</v>
      </c>
      <c r="D49" s="165">
        <f t="shared" si="5"/>
        <v>0.46237421982072519</v>
      </c>
      <c r="F49" s="368" t="s">
        <v>61</v>
      </c>
      <c r="G49" s="159">
        <f t="shared" si="6"/>
        <v>1.0794171267062023</v>
      </c>
      <c r="H49" s="159">
        <f t="shared" si="7"/>
        <v>1.363725189134865</v>
      </c>
      <c r="I49" s="159">
        <f t="shared" si="8"/>
        <v>0.73111831842786756</v>
      </c>
      <c r="J49" s="71"/>
      <c r="K49" s="368" t="s">
        <v>61</v>
      </c>
      <c r="L49" s="159">
        <f t="shared" si="9"/>
        <v>0.84906178929938236</v>
      </c>
      <c r="M49" s="159">
        <f t="shared" si="10"/>
        <v>0.73935095145482976</v>
      </c>
      <c r="N49" s="159">
        <f t="shared" si="11"/>
        <v>0.99042984144081103</v>
      </c>
      <c r="P49" s="368" t="s">
        <v>61</v>
      </c>
      <c r="Q49" s="163">
        <f t="shared" si="12"/>
        <v>0.60973524192949624</v>
      </c>
      <c r="R49" s="163">
        <f t="shared" si="13"/>
        <v>0.58637681734820246</v>
      </c>
      <c r="S49" s="163">
        <f t="shared" si="14"/>
        <v>0.63786204969035465</v>
      </c>
      <c r="U49" s="368" t="s">
        <v>61</v>
      </c>
      <c r="V49" s="163">
        <f t="shared" si="15"/>
        <v>0.76455389613265945</v>
      </c>
      <c r="W49" s="163">
        <f t="shared" si="16"/>
        <v>0.81550206024400596</v>
      </c>
      <c r="X49" s="163">
        <f t="shared" si="17"/>
        <v>0.70170595628945631</v>
      </c>
    </row>
    <row r="50" spans="1:24" ht="16.5" customHeight="1">
      <c r="A50" s="70" t="s">
        <v>60</v>
      </c>
      <c r="B50" s="165">
        <f t="shared" si="3"/>
        <v>3.912338882456714</v>
      </c>
      <c r="C50" s="165">
        <f t="shared" si="4"/>
        <v>4.3813577553090139</v>
      </c>
      <c r="D50" s="165">
        <f t="shared" si="5"/>
        <v>3.3400766070896246</v>
      </c>
      <c r="F50" s="368" t="s">
        <v>60</v>
      </c>
      <c r="G50" s="159">
        <f t="shared" si="6"/>
        <v>2.2348315038489619</v>
      </c>
      <c r="H50" s="159">
        <f t="shared" si="7"/>
        <v>2.2897803585109915</v>
      </c>
      <c r="I50" s="159">
        <f t="shared" si="8"/>
        <v>2.167515014715466</v>
      </c>
      <c r="J50" s="71"/>
      <c r="K50" s="368" t="s">
        <v>60</v>
      </c>
      <c r="L50" s="159">
        <f t="shared" si="9"/>
        <v>0.92043244951663772</v>
      </c>
      <c r="M50" s="159">
        <f t="shared" si="10"/>
        <v>0.59535522251458639</v>
      </c>
      <c r="N50" s="159">
        <f t="shared" si="11"/>
        <v>1.3393111608608228</v>
      </c>
      <c r="P50" s="368" t="s">
        <v>60</v>
      </c>
      <c r="Q50" s="163">
        <f t="shared" si="12"/>
        <v>1.1108543551146768</v>
      </c>
      <c r="R50" s="163">
        <f t="shared" si="13"/>
        <v>0.67402793535806393</v>
      </c>
      <c r="S50" s="163">
        <f t="shared" si="14"/>
        <v>1.6368544152042483</v>
      </c>
      <c r="U50" s="368" t="s">
        <v>60</v>
      </c>
      <c r="V50" s="163">
        <f t="shared" si="15"/>
        <v>2.0459245233512782</v>
      </c>
      <c r="W50" s="163">
        <f t="shared" si="16"/>
        <v>1.9798142902422946</v>
      </c>
      <c r="X50" s="163">
        <f t="shared" si="17"/>
        <v>2.1274863241814037</v>
      </c>
    </row>
    <row r="51" spans="1:24" ht="16.5" customHeight="1">
      <c r="A51" s="70" t="s">
        <v>59</v>
      </c>
      <c r="B51" s="165">
        <f t="shared" si="3"/>
        <v>0.43575523729659477</v>
      </c>
      <c r="C51" s="145">
        <f t="shared" si="4"/>
        <v>0</v>
      </c>
      <c r="D51" s="165">
        <f t="shared" si="5"/>
        <v>0.96743167513794326</v>
      </c>
      <c r="F51" s="368" t="s">
        <v>59</v>
      </c>
      <c r="G51" s="159">
        <f t="shared" si="6"/>
        <v>0.90052472258868832</v>
      </c>
      <c r="H51" s="159">
        <f t="shared" si="7"/>
        <v>0.64875042262608218</v>
      </c>
      <c r="I51" s="159">
        <f t="shared" si="8"/>
        <v>1.2089672193753955</v>
      </c>
      <c r="J51" s="71"/>
      <c r="K51" s="368" t="s">
        <v>59</v>
      </c>
      <c r="L51" s="159">
        <f t="shared" si="9"/>
        <v>0.33589729495750398</v>
      </c>
      <c r="M51" s="159">
        <f t="shared" si="10"/>
        <v>0.18823170499180109</v>
      </c>
      <c r="N51" s="159">
        <f t="shared" si="11"/>
        <v>0.52617199554218119</v>
      </c>
      <c r="P51" s="368" t="s">
        <v>59</v>
      </c>
      <c r="Q51" s="163">
        <f t="shared" si="12"/>
        <v>0.72711073589512787</v>
      </c>
      <c r="R51" s="163">
        <f t="shared" si="13"/>
        <v>0.4842189812008203</v>
      </c>
      <c r="S51" s="163">
        <f t="shared" si="14"/>
        <v>1.019586355010959</v>
      </c>
      <c r="U51" s="368" t="s">
        <v>59</v>
      </c>
      <c r="V51" s="163">
        <f t="shared" si="15"/>
        <v>0.60049081164070084</v>
      </c>
      <c r="W51" s="163">
        <f t="shared" si="16"/>
        <v>0.32954694585806149</v>
      </c>
      <c r="X51" s="163">
        <f t="shared" si="17"/>
        <v>0.93476084182918662</v>
      </c>
    </row>
    <row r="52" spans="1:24" ht="16.5" customHeight="1">
      <c r="A52" s="70" t="s">
        <v>58</v>
      </c>
      <c r="B52" s="148">
        <v>0</v>
      </c>
      <c r="C52" s="148">
        <v>0</v>
      </c>
      <c r="D52" s="148">
        <v>0</v>
      </c>
      <c r="F52" s="368" t="s">
        <v>58</v>
      </c>
      <c r="G52" s="144" t="s">
        <v>8</v>
      </c>
      <c r="H52" s="144" t="s">
        <v>8</v>
      </c>
      <c r="I52" s="144" t="s">
        <v>8</v>
      </c>
      <c r="J52" s="33"/>
      <c r="K52" s="368" t="s">
        <v>58</v>
      </c>
      <c r="L52" s="145">
        <f t="shared" si="9"/>
        <v>0</v>
      </c>
      <c r="M52" s="145">
        <f t="shared" si="10"/>
        <v>0</v>
      </c>
      <c r="N52" s="145">
        <f t="shared" si="11"/>
        <v>0</v>
      </c>
      <c r="P52" s="368" t="s">
        <v>58</v>
      </c>
      <c r="Q52" s="160" t="s">
        <v>8</v>
      </c>
      <c r="R52" s="160" t="s">
        <v>8</v>
      </c>
      <c r="S52" s="160" t="s">
        <v>8</v>
      </c>
      <c r="U52" s="368" t="s">
        <v>58</v>
      </c>
      <c r="V52" s="160" t="s">
        <v>8</v>
      </c>
      <c r="W52" s="160" t="s">
        <v>8</v>
      </c>
      <c r="X52" s="160" t="s">
        <v>8</v>
      </c>
    </row>
    <row r="53" spans="1:24" ht="16.5" customHeight="1">
      <c r="A53" s="70" t="s">
        <v>57</v>
      </c>
      <c r="B53" s="148">
        <v>0</v>
      </c>
      <c r="C53" s="148">
        <v>0</v>
      </c>
      <c r="D53" s="148">
        <v>0</v>
      </c>
      <c r="F53" s="368" t="s">
        <v>57</v>
      </c>
      <c r="G53" s="144" t="s">
        <v>8</v>
      </c>
      <c r="H53" s="144" t="s">
        <v>8</v>
      </c>
      <c r="I53" s="144" t="s">
        <v>8</v>
      </c>
      <c r="J53" s="33"/>
      <c r="K53" s="368" t="s">
        <v>57</v>
      </c>
      <c r="L53" s="145" t="s">
        <v>8</v>
      </c>
      <c r="M53" s="145" t="s">
        <v>8</v>
      </c>
      <c r="N53" s="145" t="s">
        <v>8</v>
      </c>
      <c r="P53" s="368" t="s">
        <v>57</v>
      </c>
      <c r="Q53" s="160" t="s">
        <v>8</v>
      </c>
      <c r="R53" s="160" t="s">
        <v>8</v>
      </c>
      <c r="S53" s="160" t="s">
        <v>8</v>
      </c>
      <c r="U53" s="368" t="s">
        <v>57</v>
      </c>
      <c r="V53" s="160" t="s">
        <v>8</v>
      </c>
      <c r="W53" s="160" t="s">
        <v>8</v>
      </c>
      <c r="X53" s="160" t="s">
        <v>8</v>
      </c>
    </row>
    <row r="54" spans="1:24" ht="2.4500000000000002" customHeight="1">
      <c r="A54" s="68"/>
      <c r="B54" s="67"/>
      <c r="C54" s="67"/>
      <c r="D54" s="154"/>
      <c r="F54" s="36"/>
      <c r="G54" s="66"/>
      <c r="H54" s="66"/>
      <c r="I54" s="66"/>
      <c r="J54" s="66"/>
      <c r="K54" s="36"/>
      <c r="L54" s="161"/>
      <c r="M54" s="161"/>
      <c r="N54" s="161"/>
      <c r="P54" s="36"/>
      <c r="Q54" s="66"/>
      <c r="R54" s="66"/>
      <c r="S54" s="66"/>
      <c r="U54" s="36"/>
      <c r="V54" s="66"/>
      <c r="W54" s="66"/>
      <c r="X54" s="66"/>
    </row>
    <row r="55" spans="1:24" ht="5.45" customHeight="1">
      <c r="A55" s="13"/>
      <c r="B55" s="13"/>
      <c r="C55" s="13"/>
      <c r="D55" s="155"/>
      <c r="L55" s="156"/>
      <c r="M55" s="156"/>
      <c r="N55" s="151"/>
    </row>
    <row r="56" spans="1:24" ht="14.45" customHeight="1">
      <c r="A56" s="302" t="s">
        <v>23</v>
      </c>
      <c r="B56" s="13"/>
      <c r="C56" s="13"/>
      <c r="D56" s="155"/>
      <c r="F56" s="302" t="s">
        <v>23</v>
      </c>
      <c r="K56" s="302" t="s">
        <v>23</v>
      </c>
      <c r="L56" s="156"/>
      <c r="M56" s="156"/>
      <c r="N56" s="151"/>
      <c r="P56" s="302" t="s">
        <v>23</v>
      </c>
      <c r="U56" s="302" t="s">
        <v>23</v>
      </c>
    </row>
    <row r="57" spans="1:24" ht="14.25" customHeight="1">
      <c r="L57" s="156"/>
      <c r="M57" s="156"/>
      <c r="N57" s="151"/>
    </row>
    <row r="58" spans="1:24" ht="14.25" customHeight="1">
      <c r="L58" s="156"/>
      <c r="M58" s="156"/>
      <c r="N58" s="151"/>
    </row>
    <row r="59" spans="1:24" ht="14.25" customHeight="1">
      <c r="L59" s="156"/>
      <c r="M59" s="156"/>
      <c r="N59" s="151"/>
    </row>
    <row r="60" spans="1:24" ht="14.25" customHeight="1">
      <c r="L60" s="156"/>
      <c r="M60" s="156"/>
      <c r="N60" s="151"/>
    </row>
    <row r="61" spans="1:24" ht="14.25" customHeight="1">
      <c r="L61" s="156"/>
      <c r="M61" s="156"/>
      <c r="N61" s="151"/>
    </row>
    <row r="62" spans="1:24" ht="14.25" customHeight="1">
      <c r="L62" s="156"/>
      <c r="M62" s="156"/>
      <c r="N62" s="151"/>
    </row>
    <row r="63" spans="1:24" ht="14.25" customHeight="1">
      <c r="L63" s="156"/>
      <c r="M63" s="156"/>
      <c r="N63" s="151"/>
    </row>
    <row r="64" spans="1:24" ht="14.25" customHeight="1">
      <c r="L64" s="156"/>
      <c r="M64" s="156"/>
      <c r="N64" s="151"/>
    </row>
    <row r="65" spans="2:24" ht="14.25" customHeight="1">
      <c r="L65" s="156"/>
      <c r="M65" s="156"/>
      <c r="N65" s="151"/>
    </row>
    <row r="66" spans="2:24" ht="14.25" customHeight="1">
      <c r="L66" s="156"/>
      <c r="M66" s="156"/>
      <c r="N66" s="151"/>
    </row>
    <row r="67" spans="2:24" ht="14.25" customHeight="1">
      <c r="L67" s="156"/>
      <c r="M67" s="156"/>
      <c r="N67" s="151"/>
    </row>
    <row r="68" spans="2:24" ht="14.25" customHeight="1">
      <c r="L68" s="156"/>
      <c r="M68" s="156"/>
      <c r="N68" s="151"/>
    </row>
    <row r="69" spans="2:24" ht="14.25" customHeight="1">
      <c r="L69" s="156"/>
      <c r="M69" s="156"/>
      <c r="N69" s="151"/>
    </row>
    <row r="70" spans="2:24" ht="14.25" customHeight="1">
      <c r="L70" s="156"/>
      <c r="M70" s="156"/>
      <c r="N70" s="151"/>
    </row>
    <row r="71" spans="2:24" ht="14.25" customHeight="1">
      <c r="L71" s="156"/>
      <c r="M71" s="156"/>
      <c r="N71" s="151"/>
    </row>
    <row r="72" spans="2:24" ht="14.25" customHeight="1">
      <c r="L72" s="156"/>
      <c r="M72" s="156"/>
      <c r="N72" s="151"/>
    </row>
    <row r="73" spans="2:24" ht="14.25" customHeight="1">
      <c r="L73" s="156"/>
      <c r="M73" s="156"/>
      <c r="N73" s="151"/>
    </row>
    <row r="74" spans="2:24" ht="14.25" customHeight="1">
      <c r="L74" s="156"/>
      <c r="M74" s="156"/>
      <c r="N74" s="151"/>
    </row>
    <row r="75" spans="2:24" ht="14.25" customHeight="1">
      <c r="L75" s="156"/>
      <c r="M75" s="156"/>
      <c r="N75" s="151"/>
    </row>
    <row r="76" spans="2:24" ht="14.25" customHeight="1">
      <c r="L76" s="156"/>
      <c r="M76" s="156"/>
      <c r="N76" s="151"/>
    </row>
    <row r="77" spans="2:24" ht="14.25" customHeight="1">
      <c r="B77" s="43"/>
      <c r="C77" s="43"/>
      <c r="D77" s="156"/>
      <c r="G77" s="43"/>
      <c r="H77" s="43"/>
      <c r="I77" s="35"/>
      <c r="J77" s="35"/>
      <c r="L77" s="162"/>
      <c r="M77" s="162"/>
      <c r="N77" s="156"/>
      <c r="Q77" s="43"/>
      <c r="R77" s="43"/>
      <c r="S77" s="35"/>
      <c r="V77" s="43"/>
      <c r="W77" s="43"/>
      <c r="X77" s="35"/>
    </row>
    <row r="78" spans="2:24" ht="14.25" customHeight="1">
      <c r="B78" s="43"/>
      <c r="C78" s="43"/>
      <c r="D78" s="156"/>
      <c r="G78" s="43"/>
      <c r="H78" s="43"/>
      <c r="I78" s="35"/>
      <c r="J78" s="35"/>
      <c r="L78" s="162"/>
      <c r="M78" s="162"/>
      <c r="N78" s="156"/>
      <c r="Q78" s="43"/>
      <c r="R78" s="43"/>
      <c r="S78" s="35"/>
      <c r="V78" s="43"/>
      <c r="W78" s="43"/>
      <c r="X78" s="35"/>
    </row>
    <row r="79" spans="2:24" ht="14.25" customHeight="1">
      <c r="B79" s="43"/>
      <c r="C79" s="43"/>
      <c r="D79" s="156"/>
      <c r="G79" s="43"/>
      <c r="H79" s="43"/>
      <c r="I79" s="35"/>
      <c r="J79" s="35"/>
      <c r="L79" s="162"/>
      <c r="M79" s="162"/>
      <c r="N79" s="156"/>
      <c r="Q79" s="43"/>
      <c r="R79" s="43"/>
      <c r="S79" s="35"/>
      <c r="V79" s="43"/>
      <c r="W79" s="43"/>
      <c r="X79" s="35"/>
    </row>
    <row r="80" spans="2:24" ht="14.25" customHeight="1">
      <c r="B80" s="43"/>
      <c r="C80" s="43"/>
      <c r="D80" s="156"/>
      <c r="G80" s="43"/>
      <c r="H80" s="43"/>
      <c r="I80" s="35"/>
      <c r="J80" s="35"/>
      <c r="L80" s="162"/>
      <c r="M80" s="162"/>
      <c r="N80" s="156"/>
      <c r="Q80" s="43"/>
      <c r="R80" s="43"/>
      <c r="S80" s="35"/>
      <c r="V80" s="43"/>
      <c r="W80" s="43"/>
      <c r="X80" s="35"/>
    </row>
    <row r="81" spans="2:24" ht="14.25" customHeight="1">
      <c r="B81" s="43"/>
      <c r="C81" s="43"/>
      <c r="D81" s="156"/>
      <c r="G81" s="43"/>
      <c r="H81" s="43"/>
      <c r="I81" s="35"/>
      <c r="J81" s="35"/>
      <c r="L81" s="162"/>
      <c r="M81" s="162"/>
      <c r="N81" s="156"/>
      <c r="Q81" s="43"/>
      <c r="R81" s="43"/>
      <c r="S81" s="35"/>
      <c r="V81" s="43"/>
      <c r="W81" s="43"/>
      <c r="X81" s="35"/>
    </row>
    <row r="82" spans="2:24" ht="14.25" customHeight="1">
      <c r="B82" s="43"/>
      <c r="C82" s="43"/>
      <c r="D82" s="156"/>
      <c r="G82" s="43"/>
      <c r="H82" s="43"/>
      <c r="I82" s="35"/>
      <c r="J82" s="35"/>
      <c r="L82" s="162"/>
      <c r="M82" s="162"/>
      <c r="N82" s="156"/>
      <c r="Q82" s="43"/>
      <c r="R82" s="43"/>
      <c r="S82" s="35"/>
      <c r="V82" s="43"/>
      <c r="W82" s="43"/>
      <c r="X82" s="35"/>
    </row>
    <row r="83" spans="2:24" ht="14.25" customHeight="1">
      <c r="B83" s="43"/>
      <c r="C83" s="43"/>
      <c r="D83" s="156"/>
      <c r="G83" s="43"/>
      <c r="H83" s="43"/>
      <c r="I83" s="35"/>
      <c r="J83" s="35"/>
      <c r="L83" s="162"/>
      <c r="M83" s="162"/>
      <c r="N83" s="156"/>
      <c r="Q83" s="43"/>
      <c r="R83" s="43"/>
      <c r="S83" s="35"/>
      <c r="V83" s="43"/>
      <c r="W83" s="43"/>
      <c r="X83" s="35"/>
    </row>
    <row r="84" spans="2:24" ht="14.25" customHeight="1">
      <c r="B84" s="43"/>
      <c r="C84" s="43"/>
      <c r="D84" s="156"/>
      <c r="G84" s="43"/>
      <c r="H84" s="43"/>
      <c r="I84" s="35"/>
      <c r="J84" s="35"/>
      <c r="L84" s="162"/>
      <c r="M84" s="162"/>
      <c r="N84" s="156"/>
      <c r="Q84" s="43"/>
      <c r="R84" s="43"/>
      <c r="S84" s="35"/>
      <c r="V84" s="43"/>
      <c r="W84" s="43"/>
      <c r="X84" s="35"/>
    </row>
    <row r="85" spans="2:24" ht="14.25" customHeight="1">
      <c r="B85" s="43"/>
      <c r="C85" s="43"/>
      <c r="D85" s="156"/>
      <c r="G85" s="43"/>
      <c r="H85" s="43"/>
      <c r="I85" s="35"/>
      <c r="J85" s="35"/>
      <c r="L85" s="43"/>
      <c r="M85" s="43"/>
      <c r="N85" s="35"/>
      <c r="Q85" s="43"/>
      <c r="R85" s="43"/>
      <c r="S85" s="35"/>
      <c r="V85" s="43"/>
      <c r="W85" s="43"/>
      <c r="X85" s="35"/>
    </row>
    <row r="86" spans="2:24" ht="14.25" customHeight="1">
      <c r="B86" s="43"/>
      <c r="C86" s="43"/>
      <c r="D86" s="156"/>
      <c r="G86" s="43"/>
      <c r="H86" s="43"/>
      <c r="I86" s="35"/>
      <c r="J86" s="35"/>
      <c r="L86" s="43"/>
      <c r="M86" s="43"/>
      <c r="N86" s="35"/>
      <c r="Q86" s="43"/>
      <c r="R86" s="43"/>
      <c r="S86" s="35"/>
      <c r="V86" s="43"/>
      <c r="W86" s="43"/>
      <c r="X86" s="35"/>
    </row>
    <row r="87" spans="2:24" ht="14.25" customHeight="1">
      <c r="B87" s="43"/>
      <c r="C87" s="43"/>
      <c r="D87" s="156"/>
      <c r="G87" s="43"/>
      <c r="H87" s="43"/>
      <c r="I87" s="35"/>
      <c r="J87" s="35"/>
      <c r="L87" s="43"/>
      <c r="M87" s="43"/>
      <c r="N87" s="35"/>
      <c r="Q87" s="43"/>
      <c r="R87" s="43"/>
      <c r="S87" s="35"/>
      <c r="V87" s="43"/>
      <c r="W87" s="43"/>
      <c r="X87" s="35"/>
    </row>
    <row r="88" spans="2:24" ht="14.25" customHeight="1">
      <c r="B88" s="43"/>
      <c r="C88" s="43"/>
      <c r="D88" s="156"/>
      <c r="G88" s="43"/>
      <c r="H88" s="43"/>
      <c r="I88" s="35"/>
      <c r="J88" s="35"/>
      <c r="L88" s="43"/>
      <c r="M88" s="43"/>
      <c r="N88" s="35"/>
      <c r="Q88" s="43"/>
      <c r="R88" s="43"/>
      <c r="S88" s="35"/>
      <c r="V88" s="43"/>
      <c r="W88" s="43"/>
      <c r="X88" s="35"/>
    </row>
    <row r="89" spans="2:24" ht="14.25" customHeight="1">
      <c r="B89" s="43"/>
      <c r="C89" s="43"/>
      <c r="D89" s="156"/>
      <c r="G89" s="43"/>
      <c r="H89" s="43"/>
      <c r="I89" s="35"/>
      <c r="J89" s="35"/>
      <c r="L89" s="43"/>
      <c r="M89" s="43"/>
      <c r="N89" s="35"/>
      <c r="Q89" s="43"/>
      <c r="R89" s="43"/>
      <c r="S89" s="35"/>
      <c r="V89" s="43"/>
      <c r="W89" s="43"/>
      <c r="X89" s="35"/>
    </row>
    <row r="90" spans="2:24" ht="14.25" customHeight="1">
      <c r="B90" s="43"/>
      <c r="C90" s="43"/>
      <c r="D90" s="156"/>
      <c r="G90" s="43"/>
      <c r="H90" s="43"/>
      <c r="I90" s="35"/>
      <c r="J90" s="35"/>
      <c r="L90" s="43"/>
      <c r="M90" s="43"/>
      <c r="N90" s="35"/>
      <c r="Q90" s="43"/>
      <c r="R90" s="43"/>
      <c r="S90" s="35"/>
      <c r="V90" s="43"/>
      <c r="W90" s="43"/>
      <c r="X90" s="35"/>
    </row>
    <row r="91" spans="2:24" ht="14.25" customHeight="1">
      <c r="B91" s="43"/>
      <c r="C91" s="43"/>
      <c r="D91" s="156"/>
      <c r="G91" s="43"/>
      <c r="H91" s="43"/>
      <c r="I91" s="35"/>
      <c r="J91" s="35"/>
      <c r="L91" s="43"/>
      <c r="M91" s="43"/>
      <c r="N91" s="35"/>
      <c r="Q91" s="43"/>
      <c r="R91" s="43"/>
      <c r="S91" s="35"/>
      <c r="V91" s="43"/>
      <c r="W91" s="43"/>
      <c r="X91" s="35"/>
    </row>
    <row r="92" spans="2:24" ht="14.25" customHeight="1">
      <c r="B92" s="43"/>
      <c r="C92" s="43"/>
      <c r="D92" s="156"/>
      <c r="G92" s="43"/>
      <c r="H92" s="43"/>
      <c r="I92" s="35"/>
      <c r="J92" s="35"/>
      <c r="L92" s="43"/>
      <c r="M92" s="43"/>
      <c r="N92" s="35"/>
      <c r="Q92" s="43"/>
      <c r="R92" s="43"/>
      <c r="S92" s="35"/>
      <c r="V92" s="43"/>
      <c r="W92" s="43"/>
      <c r="X92" s="35"/>
    </row>
    <row r="93" spans="2:24" ht="14.25" customHeight="1">
      <c r="B93" s="43"/>
      <c r="C93" s="43"/>
      <c r="D93" s="156"/>
      <c r="G93" s="43"/>
      <c r="H93" s="43"/>
      <c r="I93" s="35"/>
      <c r="J93" s="35"/>
      <c r="L93" s="43"/>
      <c r="M93" s="43"/>
      <c r="N93" s="35"/>
      <c r="Q93" s="43"/>
      <c r="R93" s="43"/>
      <c r="S93" s="35"/>
      <c r="V93" s="43"/>
      <c r="W93" s="43"/>
      <c r="X93" s="35"/>
    </row>
    <row r="94" spans="2:24" ht="14.25" customHeight="1">
      <c r="B94" s="43"/>
      <c r="C94" s="43"/>
      <c r="D94" s="156"/>
      <c r="G94" s="43"/>
      <c r="H94" s="43"/>
      <c r="I94" s="35"/>
      <c r="J94" s="35"/>
      <c r="L94" s="43"/>
      <c r="M94" s="43"/>
      <c r="N94" s="35"/>
      <c r="Q94" s="43"/>
      <c r="R94" s="43"/>
      <c r="S94" s="35"/>
      <c r="V94" s="43"/>
      <c r="W94" s="43"/>
      <c r="X94" s="35"/>
    </row>
    <row r="95" spans="2:24" ht="14.25" customHeight="1">
      <c r="B95" s="43"/>
      <c r="C95" s="43"/>
      <c r="D95" s="156"/>
      <c r="G95" s="43"/>
      <c r="H95" s="43"/>
      <c r="I95" s="35"/>
      <c r="J95" s="35"/>
      <c r="L95" s="43"/>
      <c r="M95" s="43"/>
      <c r="N95" s="35"/>
      <c r="Q95" s="43"/>
      <c r="R95" s="43"/>
      <c r="S95" s="35"/>
      <c r="V95" s="43"/>
      <c r="W95" s="43"/>
      <c r="X95" s="35"/>
    </row>
    <row r="96" spans="2:24" ht="14.25" customHeight="1">
      <c r="B96" s="43"/>
      <c r="C96" s="43"/>
      <c r="D96" s="156"/>
      <c r="G96" s="43"/>
      <c r="H96" s="43"/>
      <c r="I96" s="35"/>
      <c r="J96" s="35"/>
      <c r="L96" s="43"/>
      <c r="M96" s="43"/>
      <c r="N96" s="35"/>
      <c r="Q96" s="43"/>
      <c r="R96" s="43"/>
      <c r="S96" s="35"/>
      <c r="V96" s="43"/>
      <c r="W96" s="43"/>
      <c r="X96" s="35"/>
    </row>
  </sheetData>
  <mergeCells count="5">
    <mergeCell ref="B4:D4"/>
    <mergeCell ref="G4:I4"/>
    <mergeCell ref="L4:N4"/>
    <mergeCell ref="Q4:S4"/>
    <mergeCell ref="V4:X4"/>
  </mergeCells>
  <pageMargins left="0.31496062992125984" right="0" top="0.55118110236220474" bottom="0.35433070866141736" header="0.31496062992125984" footer="0.31496062992125984"/>
  <pageSetup paperSize="5" scale="50" orientation="landscape" horizontalDpi="4294967293" verticalDpi="0" r:id="rId1"/>
  <headerFooter>
    <oddHeader>&amp;C&amp;"TH SarabunPSK,ธรรมดา"&amp;16 19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1CE81-DE59-40FF-96D6-A0CCEA12BDA3}">
  <dimension ref="A1:X30"/>
  <sheetViews>
    <sheetView topLeftCell="E1" zoomScale="50" zoomScaleNormal="50" workbookViewId="0">
      <selection activeCell="D14" sqref="D14"/>
    </sheetView>
  </sheetViews>
  <sheetFormatPr defaultColWidth="9.140625" defaultRowHeight="30.75" customHeight="1"/>
  <cols>
    <col min="1" max="1" width="20" style="362" customWidth="1"/>
    <col min="2" max="2" width="12" style="362" customWidth="1"/>
    <col min="3" max="4" width="9.42578125" style="362" customWidth="1"/>
    <col min="5" max="5" width="1.140625" style="362" customWidth="1"/>
    <col min="6" max="6" width="20" style="362" customWidth="1"/>
    <col min="7" max="7" width="14.28515625" style="362" customWidth="1"/>
    <col min="8" max="8" width="11.28515625" style="362" customWidth="1"/>
    <col min="9" max="9" width="11.42578125" style="362" customWidth="1"/>
    <col min="10" max="10" width="2.140625" style="362" customWidth="1"/>
    <col min="11" max="11" width="20.140625" style="362" customWidth="1"/>
    <col min="12" max="12" width="12.42578125" style="362" customWidth="1"/>
    <col min="13" max="13" width="10.85546875" style="362" customWidth="1"/>
    <col min="14" max="14" width="12.5703125" style="362" customWidth="1"/>
    <col min="15" max="15" width="1.28515625" style="362" customWidth="1"/>
    <col min="16" max="16" width="19.85546875" style="362" customWidth="1"/>
    <col min="17" max="17" width="12.5703125" style="362" customWidth="1"/>
    <col min="18" max="18" width="11" style="362" customWidth="1"/>
    <col min="19" max="19" width="11.85546875" style="362" customWidth="1"/>
    <col min="20" max="20" width="0.85546875" style="362" customWidth="1"/>
    <col min="21" max="21" width="20.28515625" style="362" customWidth="1"/>
    <col min="22" max="22" width="11.42578125" style="362" customWidth="1"/>
    <col min="23" max="23" width="9.140625" style="362"/>
    <col min="24" max="24" width="9.85546875" style="362" customWidth="1"/>
    <col min="25" max="16384" width="9.140625" style="362"/>
  </cols>
  <sheetData>
    <row r="1" spans="1:24" s="377" customFormat="1" ht="30.75" customHeight="1">
      <c r="A1" s="377" t="s">
        <v>90</v>
      </c>
      <c r="B1" s="353"/>
      <c r="C1" s="353"/>
      <c r="D1" s="353"/>
      <c r="G1" s="353"/>
      <c r="H1" s="353"/>
      <c r="I1" s="353"/>
      <c r="L1" s="353"/>
      <c r="M1" s="353"/>
      <c r="N1" s="353"/>
      <c r="Q1" s="362"/>
      <c r="R1" s="362"/>
      <c r="S1" s="362"/>
      <c r="V1" s="362"/>
      <c r="W1" s="362"/>
      <c r="X1" s="362"/>
    </row>
    <row r="2" spans="1:24" s="29" customFormat="1" ht="25.15" customHeight="1">
      <c r="A2" s="32" t="s">
        <v>107</v>
      </c>
      <c r="B2" s="32"/>
      <c r="C2" s="32"/>
      <c r="D2" s="32"/>
      <c r="F2" s="32" t="s">
        <v>111</v>
      </c>
      <c r="G2" s="32"/>
      <c r="H2" s="32"/>
      <c r="I2" s="32"/>
      <c r="K2" s="32" t="s">
        <v>110</v>
      </c>
      <c r="L2" s="32"/>
      <c r="M2" s="32"/>
      <c r="N2" s="32"/>
      <c r="P2" s="87" t="s">
        <v>109</v>
      </c>
      <c r="Q2" s="32"/>
      <c r="R2" s="32"/>
      <c r="S2" s="32"/>
      <c r="U2" s="87" t="s">
        <v>108</v>
      </c>
      <c r="V2" s="32" t="s">
        <v>115</v>
      </c>
      <c r="W2" s="32"/>
      <c r="X2" s="32"/>
    </row>
    <row r="3" spans="1:24" s="367" customFormat="1" ht="30.75" customHeight="1">
      <c r="A3" s="91" t="s">
        <v>5</v>
      </c>
      <c r="B3" s="92" t="s">
        <v>0</v>
      </c>
      <c r="C3" s="92" t="s">
        <v>1</v>
      </c>
      <c r="D3" s="92" t="s">
        <v>2</v>
      </c>
      <c r="F3" s="91" t="s">
        <v>5</v>
      </c>
      <c r="G3" s="92" t="s">
        <v>0</v>
      </c>
      <c r="H3" s="92" t="s">
        <v>1</v>
      </c>
      <c r="I3" s="92" t="s">
        <v>2</v>
      </c>
      <c r="K3" s="91" t="s">
        <v>5</v>
      </c>
      <c r="L3" s="92" t="s">
        <v>0</v>
      </c>
      <c r="M3" s="92" t="s">
        <v>1</v>
      </c>
      <c r="N3" s="92" t="s">
        <v>2</v>
      </c>
      <c r="P3" s="91" t="s">
        <v>5</v>
      </c>
      <c r="Q3" s="92" t="s">
        <v>0</v>
      </c>
      <c r="R3" s="92" t="s">
        <v>1</v>
      </c>
      <c r="S3" s="92" t="s">
        <v>2</v>
      </c>
      <c r="U3" s="91" t="s">
        <v>5</v>
      </c>
      <c r="V3" s="92" t="s">
        <v>0</v>
      </c>
      <c r="W3" s="92" t="s">
        <v>1</v>
      </c>
      <c r="X3" s="92" t="s">
        <v>2</v>
      </c>
    </row>
    <row r="4" spans="1:24" s="367" customFormat="1" ht="30.75" customHeight="1">
      <c r="A4" s="61"/>
      <c r="B4" s="606" t="s">
        <v>21</v>
      </c>
      <c r="C4" s="606"/>
      <c r="D4" s="606"/>
      <c r="F4" s="61"/>
      <c r="G4" s="606" t="s">
        <v>21</v>
      </c>
      <c r="H4" s="606"/>
      <c r="I4" s="606"/>
      <c r="K4" s="61"/>
      <c r="L4" s="606" t="s">
        <v>21</v>
      </c>
      <c r="M4" s="606"/>
      <c r="N4" s="606"/>
      <c r="P4" s="61"/>
      <c r="Q4" s="606" t="s">
        <v>21</v>
      </c>
      <c r="R4" s="606"/>
      <c r="S4" s="606"/>
      <c r="U4" s="61"/>
      <c r="V4" s="606" t="s">
        <v>21</v>
      </c>
      <c r="W4" s="606"/>
      <c r="X4" s="606"/>
    </row>
    <row r="5" spans="1:24" s="367" customFormat="1" ht="21.6" customHeight="1">
      <c r="A5" s="61" t="s">
        <v>38</v>
      </c>
      <c r="B5" s="385">
        <v>1184151</v>
      </c>
      <c r="C5" s="385">
        <v>650780</v>
      </c>
      <c r="D5" s="385">
        <v>533371</v>
      </c>
      <c r="F5" s="61" t="s">
        <v>38</v>
      </c>
      <c r="G5" s="34">
        <v>1171095</v>
      </c>
      <c r="H5" s="34">
        <v>644778</v>
      </c>
      <c r="I5" s="34">
        <v>526317</v>
      </c>
      <c r="K5" s="61" t="s">
        <v>38</v>
      </c>
      <c r="L5" s="34">
        <v>1164344</v>
      </c>
      <c r="M5" s="34">
        <v>655575</v>
      </c>
      <c r="N5" s="34">
        <v>508769</v>
      </c>
      <c r="P5" s="61" t="s">
        <v>38</v>
      </c>
      <c r="Q5" s="34">
        <v>1198717</v>
      </c>
      <c r="R5" s="34">
        <v>654869</v>
      </c>
      <c r="S5" s="34">
        <v>543848</v>
      </c>
      <c r="U5" s="61" t="s">
        <v>38</v>
      </c>
      <c r="V5" s="384">
        <f>(B5+G5+L5+Q5)/4</f>
        <v>1179576.75</v>
      </c>
      <c r="W5" s="26">
        <f>(C5+H5+M5+R5)/4</f>
        <v>651500.5</v>
      </c>
      <c r="X5" s="26">
        <f>(D5+I5+N5+S5)/4</f>
        <v>528076.25</v>
      </c>
    </row>
    <row r="6" spans="1:24" s="367" customFormat="1" ht="7.15" customHeight="1">
      <c r="A6" s="61"/>
      <c r="B6" s="383"/>
      <c r="C6" s="383"/>
      <c r="D6" s="383"/>
      <c r="F6" s="61"/>
      <c r="G6" s="103"/>
      <c r="H6" s="103"/>
      <c r="I6" s="103"/>
      <c r="K6" s="61"/>
      <c r="L6" s="103"/>
      <c r="M6" s="103"/>
      <c r="N6" s="103"/>
      <c r="P6" s="61"/>
      <c r="Q6" s="103"/>
      <c r="R6" s="103"/>
      <c r="S6" s="103"/>
      <c r="U6" s="61"/>
      <c r="V6" s="103"/>
      <c r="W6" s="103"/>
      <c r="X6" s="103"/>
    </row>
    <row r="7" spans="1:24" ht="24" customHeight="1">
      <c r="A7" s="379" t="s">
        <v>89</v>
      </c>
      <c r="B7" s="382">
        <v>20864</v>
      </c>
      <c r="C7" s="382">
        <v>18653</v>
      </c>
      <c r="D7" s="382">
        <v>2211</v>
      </c>
      <c r="F7" s="379" t="s">
        <v>89</v>
      </c>
      <c r="G7" s="34">
        <v>11358</v>
      </c>
      <c r="H7" s="34">
        <v>8107</v>
      </c>
      <c r="I7" s="34">
        <v>3251</v>
      </c>
      <c r="K7" s="379" t="s">
        <v>89</v>
      </c>
      <c r="L7" s="34">
        <v>16620</v>
      </c>
      <c r="M7" s="34">
        <v>11143</v>
      </c>
      <c r="N7" s="34">
        <v>5477</v>
      </c>
      <c r="P7" s="379" t="s">
        <v>89</v>
      </c>
      <c r="Q7" s="33">
        <v>13405</v>
      </c>
      <c r="R7" s="33">
        <v>9696</v>
      </c>
      <c r="S7" s="33">
        <v>3709</v>
      </c>
      <c r="U7" s="379" t="s">
        <v>89</v>
      </c>
      <c r="V7" s="22">
        <f t="shared" ref="V7:X12" si="0">(B7+G7+L7+Q7)/4</f>
        <v>15561.75</v>
      </c>
      <c r="W7" s="22">
        <f t="shared" si="0"/>
        <v>11899.75</v>
      </c>
      <c r="X7" s="22">
        <f t="shared" si="0"/>
        <v>3662</v>
      </c>
    </row>
    <row r="8" spans="1:24" ht="24" customHeight="1">
      <c r="A8" s="379" t="s">
        <v>88</v>
      </c>
      <c r="B8" s="382">
        <v>103336</v>
      </c>
      <c r="C8" s="382">
        <v>47326</v>
      </c>
      <c r="D8" s="382">
        <v>56010</v>
      </c>
      <c r="F8" s="379" t="s">
        <v>88</v>
      </c>
      <c r="G8" s="33">
        <v>113629</v>
      </c>
      <c r="H8" s="33">
        <v>53985</v>
      </c>
      <c r="I8" s="33">
        <v>59644</v>
      </c>
      <c r="K8" s="379" t="s">
        <v>88</v>
      </c>
      <c r="L8" s="33">
        <v>122330</v>
      </c>
      <c r="M8" s="33">
        <v>56270</v>
      </c>
      <c r="N8" s="33">
        <v>66060</v>
      </c>
      <c r="P8" s="379" t="s">
        <v>88</v>
      </c>
      <c r="Q8" s="33">
        <v>99806</v>
      </c>
      <c r="R8" s="33">
        <v>46787</v>
      </c>
      <c r="S8" s="33">
        <v>53019</v>
      </c>
      <c r="U8" s="379" t="s">
        <v>88</v>
      </c>
      <c r="V8" s="22">
        <f t="shared" si="0"/>
        <v>109775.25</v>
      </c>
      <c r="W8" s="22">
        <f t="shared" si="0"/>
        <v>51092</v>
      </c>
      <c r="X8" s="22">
        <f t="shared" si="0"/>
        <v>58683.25</v>
      </c>
    </row>
    <row r="9" spans="1:24" ht="24" customHeight="1">
      <c r="A9" s="379" t="s">
        <v>87</v>
      </c>
      <c r="B9" s="382">
        <v>515650</v>
      </c>
      <c r="C9" s="382">
        <v>285273</v>
      </c>
      <c r="D9" s="382">
        <v>230377</v>
      </c>
      <c r="F9" s="379" t="s">
        <v>87</v>
      </c>
      <c r="G9" s="33">
        <v>478691</v>
      </c>
      <c r="H9" s="33">
        <v>272358</v>
      </c>
      <c r="I9" s="33">
        <v>206333</v>
      </c>
      <c r="K9" s="379" t="s">
        <v>87</v>
      </c>
      <c r="L9" s="33">
        <v>423293</v>
      </c>
      <c r="M9" s="33">
        <v>240678</v>
      </c>
      <c r="N9" s="33">
        <v>182615</v>
      </c>
      <c r="P9" s="379" t="s">
        <v>87</v>
      </c>
      <c r="Q9" s="33">
        <v>461352</v>
      </c>
      <c r="R9" s="33">
        <v>258767</v>
      </c>
      <c r="S9" s="33">
        <v>202585</v>
      </c>
      <c r="U9" s="379" t="s">
        <v>87</v>
      </c>
      <c r="V9" s="22">
        <f t="shared" si="0"/>
        <v>469746.5</v>
      </c>
      <c r="W9" s="22">
        <f t="shared" si="0"/>
        <v>264269</v>
      </c>
      <c r="X9" s="22">
        <f t="shared" si="0"/>
        <v>205477.5</v>
      </c>
    </row>
    <row r="10" spans="1:24" ht="24" customHeight="1">
      <c r="A10" s="379" t="s">
        <v>86</v>
      </c>
      <c r="B10" s="382">
        <v>383114</v>
      </c>
      <c r="C10" s="382">
        <v>221987</v>
      </c>
      <c r="D10" s="382">
        <v>161127</v>
      </c>
      <c r="F10" s="379" t="s">
        <v>86</v>
      </c>
      <c r="G10" s="33">
        <v>379025</v>
      </c>
      <c r="H10" s="33">
        <v>217190</v>
      </c>
      <c r="I10" s="33">
        <v>161835</v>
      </c>
      <c r="K10" s="379" t="s">
        <v>86</v>
      </c>
      <c r="L10" s="33">
        <v>416002</v>
      </c>
      <c r="M10" s="33">
        <v>261796</v>
      </c>
      <c r="N10" s="33">
        <v>154206</v>
      </c>
      <c r="P10" s="379" t="s">
        <v>86</v>
      </c>
      <c r="Q10" s="33">
        <v>408909</v>
      </c>
      <c r="R10" s="33">
        <v>241248</v>
      </c>
      <c r="S10" s="33">
        <v>167662</v>
      </c>
      <c r="U10" s="379" t="s">
        <v>86</v>
      </c>
      <c r="V10" s="22">
        <f t="shared" si="0"/>
        <v>396762.5</v>
      </c>
      <c r="W10" s="22">
        <f t="shared" si="0"/>
        <v>235555.25</v>
      </c>
      <c r="X10" s="22">
        <f t="shared" si="0"/>
        <v>161207.5</v>
      </c>
    </row>
    <row r="11" spans="1:24" ht="24" customHeight="1">
      <c r="A11" s="379" t="s">
        <v>85</v>
      </c>
      <c r="B11" s="382">
        <v>161187</v>
      </c>
      <c r="C11" s="382">
        <v>77541</v>
      </c>
      <c r="D11" s="382">
        <v>83646</v>
      </c>
      <c r="F11" s="379" t="s">
        <v>85</v>
      </c>
      <c r="G11" s="33">
        <v>186565</v>
      </c>
      <c r="H11" s="33">
        <v>92211</v>
      </c>
      <c r="I11" s="33">
        <v>94354</v>
      </c>
      <c r="K11" s="379" t="s">
        <v>85</v>
      </c>
      <c r="L11" s="33">
        <v>181568</v>
      </c>
      <c r="M11" s="33">
        <v>85688</v>
      </c>
      <c r="N11" s="33">
        <v>95880</v>
      </c>
      <c r="P11" s="379" t="s">
        <v>85</v>
      </c>
      <c r="Q11" s="33">
        <v>212344</v>
      </c>
      <c r="R11" s="33">
        <v>95470</v>
      </c>
      <c r="S11" s="33">
        <v>116873</v>
      </c>
      <c r="U11" s="379" t="s">
        <v>85</v>
      </c>
      <c r="V11" s="22">
        <f t="shared" si="0"/>
        <v>185416</v>
      </c>
      <c r="W11" s="22">
        <f t="shared" si="0"/>
        <v>87727.5</v>
      </c>
      <c r="X11" s="22">
        <f t="shared" si="0"/>
        <v>97688.25</v>
      </c>
    </row>
    <row r="12" spans="1:24" ht="24" customHeight="1">
      <c r="A12" s="379" t="s">
        <v>84</v>
      </c>
      <c r="B12" s="108">
        <v>0</v>
      </c>
      <c r="C12" s="108">
        <v>0</v>
      </c>
      <c r="D12" s="108">
        <v>0</v>
      </c>
      <c r="F12" s="379" t="s">
        <v>84</v>
      </c>
      <c r="G12" s="33">
        <v>1827</v>
      </c>
      <c r="H12" s="33">
        <v>927</v>
      </c>
      <c r="I12" s="33">
        <v>900</v>
      </c>
      <c r="K12" s="379" t="s">
        <v>84</v>
      </c>
      <c r="L12" s="33">
        <v>4531</v>
      </c>
      <c r="M12" s="108">
        <v>0</v>
      </c>
      <c r="N12" s="33">
        <v>4531</v>
      </c>
      <c r="P12" s="379" t="s">
        <v>84</v>
      </c>
      <c r="Q12" s="33">
        <v>2901</v>
      </c>
      <c r="R12" s="33">
        <v>2901</v>
      </c>
      <c r="S12" s="108">
        <v>0</v>
      </c>
      <c r="U12" s="379" t="s">
        <v>84</v>
      </c>
      <c r="V12" s="22">
        <f t="shared" si="0"/>
        <v>2314.75</v>
      </c>
      <c r="W12" s="22">
        <f t="shared" si="0"/>
        <v>957</v>
      </c>
      <c r="X12" s="22">
        <f t="shared" si="0"/>
        <v>1357.75</v>
      </c>
    </row>
    <row r="13" spans="1:24" ht="24.95" customHeight="1">
      <c r="B13" s="607" t="s">
        <v>20</v>
      </c>
      <c r="C13" s="607"/>
      <c r="D13" s="607"/>
      <c r="G13" s="607" t="s">
        <v>20</v>
      </c>
      <c r="H13" s="607"/>
      <c r="I13" s="607"/>
      <c r="L13" s="607" t="s">
        <v>20</v>
      </c>
      <c r="M13" s="607"/>
      <c r="N13" s="607"/>
      <c r="Q13" s="607" t="s">
        <v>20</v>
      </c>
      <c r="R13" s="607"/>
      <c r="S13" s="607"/>
      <c r="V13" s="607" t="s">
        <v>20</v>
      </c>
      <c r="W13" s="607"/>
      <c r="X13" s="607"/>
    </row>
    <row r="14" spans="1:24" s="42" customFormat="1" ht="18" customHeight="1">
      <c r="A14" s="50" t="s">
        <v>38</v>
      </c>
      <c r="B14" s="381">
        <f>B5*100/$B$5</f>
        <v>100</v>
      </c>
      <c r="C14" s="381">
        <f>C5*100/$C$5</f>
        <v>100</v>
      </c>
      <c r="D14" s="381">
        <f>D5*100/$D$5</f>
        <v>100</v>
      </c>
      <c r="F14" s="50" t="s">
        <v>38</v>
      </c>
      <c r="G14" s="381">
        <f>G5*100/$G$5</f>
        <v>100</v>
      </c>
      <c r="H14" s="381">
        <f>H5*100/$H$5</f>
        <v>100</v>
      </c>
      <c r="I14" s="381">
        <f>I5*100/$I$5</f>
        <v>100</v>
      </c>
      <c r="K14" s="50" t="s">
        <v>38</v>
      </c>
      <c r="L14" s="49">
        <f>L5*100/$L$5</f>
        <v>100</v>
      </c>
      <c r="M14" s="49">
        <f>M5*100/$M$5</f>
        <v>100</v>
      </c>
      <c r="N14" s="49">
        <f>N5*100/$N$5</f>
        <v>100</v>
      </c>
      <c r="P14" s="50" t="s">
        <v>38</v>
      </c>
      <c r="Q14" s="126">
        <f>Q5*100/$Q$5</f>
        <v>100</v>
      </c>
      <c r="R14" s="126">
        <f>R5*100/$R$5</f>
        <v>100</v>
      </c>
      <c r="S14" s="126">
        <f>S5*100/$S$5</f>
        <v>100</v>
      </c>
      <c r="U14" s="50" t="s">
        <v>38</v>
      </c>
      <c r="V14" s="126">
        <f>V5*100/$V$5</f>
        <v>100</v>
      </c>
      <c r="W14" s="126">
        <f>W5*100/$W$5</f>
        <v>100</v>
      </c>
      <c r="X14" s="126">
        <f>X5*100/$X$5</f>
        <v>100</v>
      </c>
    </row>
    <row r="15" spans="1:24" s="367" customFormat="1" ht="6" customHeight="1">
      <c r="A15" s="61"/>
      <c r="B15" s="381"/>
      <c r="C15" s="381"/>
      <c r="D15" s="381"/>
      <c r="F15" s="61"/>
      <c r="G15" s="381"/>
      <c r="H15" s="381"/>
      <c r="I15" s="381"/>
      <c r="K15" s="61"/>
      <c r="L15" s="381"/>
      <c r="M15" s="381"/>
      <c r="N15" s="381"/>
      <c r="P15" s="61"/>
      <c r="Q15" s="102"/>
      <c r="R15" s="102"/>
      <c r="S15" s="102"/>
      <c r="U15" s="61"/>
      <c r="V15" s="102"/>
      <c r="W15" s="102"/>
      <c r="X15" s="102"/>
    </row>
    <row r="16" spans="1:24" ht="24.95" customHeight="1">
      <c r="A16" s="379" t="s">
        <v>89</v>
      </c>
      <c r="B16" s="380">
        <f t="shared" ref="B16:B21" si="1">B7*100/$B$5</f>
        <v>1.7619374556116576</v>
      </c>
      <c r="C16" s="380">
        <f t="shared" ref="C16:C21" si="2">C7*100/$C$5</f>
        <v>2.8662528043271149</v>
      </c>
      <c r="D16" s="380">
        <f t="shared" ref="D16:D21" si="3">D7*100/$D$5</f>
        <v>0.41453322359108385</v>
      </c>
      <c r="E16" s="18"/>
      <c r="F16" s="379" t="s">
        <v>89</v>
      </c>
      <c r="G16" s="380">
        <f t="shared" ref="G16:G21" si="4">G7*100/$G$5</f>
        <v>0.96986153984091816</v>
      </c>
      <c r="H16" s="380">
        <f t="shared" ref="H16:H21" si="5">H7*100/$H$5</f>
        <v>1.2573319809298704</v>
      </c>
      <c r="I16" s="380">
        <f t="shared" ref="I16:I21" si="6">I7*100/$I$5</f>
        <v>0.61768857931626753</v>
      </c>
      <c r="J16" s="53"/>
      <c r="K16" s="379" t="s">
        <v>89</v>
      </c>
      <c r="L16" s="49">
        <f t="shared" ref="L16:L21" si="7">L7*100/$L$5</f>
        <v>1.4274132043451075</v>
      </c>
      <c r="M16" s="49">
        <f t="shared" ref="M16:M21" si="8">M7*100/$M$5</f>
        <v>1.6997292453189947</v>
      </c>
      <c r="N16" s="49">
        <f t="shared" ref="N16:N21" si="9">N7*100/$N$5</f>
        <v>1.0765199923737492</v>
      </c>
      <c r="P16" s="379" t="s">
        <v>89</v>
      </c>
      <c r="Q16" s="126">
        <f t="shared" ref="Q16:Q21" si="10">Q7*100/$Q$5</f>
        <v>1.1182789599213159</v>
      </c>
      <c r="R16" s="126">
        <f t="shared" ref="R16:R21" si="11">R7*100/$R$5</f>
        <v>1.4806014638042113</v>
      </c>
      <c r="S16" s="126">
        <f t="shared" ref="S16:S21" si="12">S7*100/$S$5</f>
        <v>0.68199202718406615</v>
      </c>
      <c r="U16" s="379" t="s">
        <v>89</v>
      </c>
      <c r="V16" s="126">
        <f t="shared" ref="V16:V21" si="13">V7*100/$V$5</f>
        <v>1.3192655755549607</v>
      </c>
      <c r="W16" s="126">
        <f t="shared" ref="W16:W21" si="14">W7*100/$W$5</f>
        <v>1.8265143311478655</v>
      </c>
      <c r="X16" s="126">
        <f t="shared" ref="X16:X21" si="15">X7*100/$X$5</f>
        <v>0.69346046143904405</v>
      </c>
    </row>
    <row r="17" spans="1:24" ht="24.95" customHeight="1">
      <c r="A17" s="379" t="s">
        <v>88</v>
      </c>
      <c r="B17" s="380">
        <f t="shared" si="1"/>
        <v>8.7265897676901005</v>
      </c>
      <c r="C17" s="380">
        <f t="shared" si="2"/>
        <v>7.2721964411936444</v>
      </c>
      <c r="D17" s="380">
        <f t="shared" si="3"/>
        <v>10.501133357456629</v>
      </c>
      <c r="E17" s="18"/>
      <c r="F17" s="379" t="s">
        <v>88</v>
      </c>
      <c r="G17" s="380">
        <f t="shared" si="4"/>
        <v>9.702799516691643</v>
      </c>
      <c r="H17" s="380">
        <f t="shared" si="5"/>
        <v>8.3726491908843048</v>
      </c>
      <c r="I17" s="380">
        <f t="shared" si="6"/>
        <v>11.332333935631947</v>
      </c>
      <c r="J17" s="53"/>
      <c r="K17" s="379" t="s">
        <v>88</v>
      </c>
      <c r="L17" s="49">
        <f t="shared" si="7"/>
        <v>10.506345203822924</v>
      </c>
      <c r="M17" s="49">
        <f t="shared" si="8"/>
        <v>8.5833047324867486</v>
      </c>
      <c r="N17" s="49">
        <f t="shared" si="9"/>
        <v>12.984281668104778</v>
      </c>
      <c r="P17" s="379" t="s">
        <v>88</v>
      </c>
      <c r="Q17" s="126">
        <f t="shared" si="10"/>
        <v>8.3260686217013689</v>
      </c>
      <c r="R17" s="126">
        <f t="shared" si="11"/>
        <v>7.1444823315808197</v>
      </c>
      <c r="S17" s="126">
        <f t="shared" si="12"/>
        <v>9.7488636530795372</v>
      </c>
      <c r="U17" s="379" t="s">
        <v>88</v>
      </c>
      <c r="V17" s="126">
        <f t="shared" si="13"/>
        <v>9.3063253408478932</v>
      </c>
      <c r="W17" s="126">
        <f t="shared" si="14"/>
        <v>7.8422042653842938</v>
      </c>
      <c r="X17" s="126">
        <f t="shared" si="15"/>
        <v>11.112647084582955</v>
      </c>
    </row>
    <row r="18" spans="1:24" ht="24.95" customHeight="1">
      <c r="A18" s="379" t="s">
        <v>87</v>
      </c>
      <c r="B18" s="380">
        <f t="shared" si="1"/>
        <v>43.54596668836998</v>
      </c>
      <c r="C18" s="380">
        <f t="shared" si="2"/>
        <v>43.835551184732168</v>
      </c>
      <c r="D18" s="380">
        <f t="shared" si="3"/>
        <v>43.192637020010459</v>
      </c>
      <c r="E18" s="18"/>
      <c r="F18" s="379" t="s">
        <v>87</v>
      </c>
      <c r="G18" s="380">
        <f t="shared" si="4"/>
        <v>40.875505403062945</v>
      </c>
      <c r="H18" s="380">
        <f t="shared" si="5"/>
        <v>42.240585131626702</v>
      </c>
      <c r="I18" s="380">
        <f t="shared" si="6"/>
        <v>39.203179832686388</v>
      </c>
      <c r="J18" s="53"/>
      <c r="K18" s="379" t="s">
        <v>87</v>
      </c>
      <c r="L18" s="49">
        <f t="shared" si="7"/>
        <v>36.354634025683133</v>
      </c>
      <c r="M18" s="49">
        <f t="shared" si="8"/>
        <v>36.712504290126986</v>
      </c>
      <c r="N18" s="49">
        <f t="shared" si="9"/>
        <v>35.893499800498851</v>
      </c>
      <c r="P18" s="379" t="s">
        <v>87</v>
      </c>
      <c r="Q18" s="126">
        <f t="shared" si="10"/>
        <v>38.487149176995068</v>
      </c>
      <c r="R18" s="126">
        <f t="shared" si="11"/>
        <v>39.514315076755807</v>
      </c>
      <c r="S18" s="126">
        <f t="shared" si="12"/>
        <v>37.250297877348082</v>
      </c>
      <c r="U18" s="379" t="s">
        <v>87</v>
      </c>
      <c r="V18" s="126">
        <f t="shared" si="13"/>
        <v>39.823309504871133</v>
      </c>
      <c r="W18" s="126">
        <f t="shared" si="14"/>
        <v>40.563130803429928</v>
      </c>
      <c r="X18" s="126">
        <f t="shared" si="15"/>
        <v>38.910573993812449</v>
      </c>
    </row>
    <row r="19" spans="1:24" ht="24.95" customHeight="1">
      <c r="A19" s="379" t="s">
        <v>86</v>
      </c>
      <c r="B19" s="380">
        <f t="shared" si="1"/>
        <v>32.353475190241788</v>
      </c>
      <c r="C19" s="380">
        <f t="shared" si="2"/>
        <v>34.110913058176344</v>
      </c>
      <c r="D19" s="380">
        <f t="shared" si="3"/>
        <v>30.209178976734769</v>
      </c>
      <c r="E19" s="18"/>
      <c r="F19" s="379" t="s">
        <v>86</v>
      </c>
      <c r="G19" s="380">
        <f t="shared" si="4"/>
        <v>32.365008816534953</v>
      </c>
      <c r="H19" s="380">
        <f t="shared" si="5"/>
        <v>33.684461938837863</v>
      </c>
      <c r="I19" s="380">
        <f t="shared" si="6"/>
        <v>30.748579278267659</v>
      </c>
      <c r="J19" s="53"/>
      <c r="K19" s="379" t="s">
        <v>86</v>
      </c>
      <c r="L19" s="49">
        <f t="shared" si="7"/>
        <v>35.728444514679509</v>
      </c>
      <c r="M19" s="49">
        <f t="shared" si="8"/>
        <v>39.933798573771114</v>
      </c>
      <c r="N19" s="49">
        <f t="shared" si="9"/>
        <v>30.309629714074561</v>
      </c>
      <c r="P19" s="379" t="s">
        <v>86</v>
      </c>
      <c r="Q19" s="126">
        <f t="shared" si="10"/>
        <v>34.11222165031446</v>
      </c>
      <c r="R19" s="126">
        <f t="shared" si="11"/>
        <v>36.839123549900819</v>
      </c>
      <c r="S19" s="126">
        <f t="shared" si="12"/>
        <v>30.82883452729439</v>
      </c>
      <c r="U19" s="379" t="s">
        <v>86</v>
      </c>
      <c r="V19" s="126">
        <f t="shared" si="13"/>
        <v>33.63600545704211</v>
      </c>
      <c r="W19" s="126">
        <f t="shared" si="14"/>
        <v>36.155804945660059</v>
      </c>
      <c r="X19" s="126">
        <f t="shared" si="15"/>
        <v>30.527314947415263</v>
      </c>
    </row>
    <row r="20" spans="1:24" ht="24.95" customHeight="1">
      <c r="A20" s="379" t="s">
        <v>85</v>
      </c>
      <c r="B20" s="380">
        <f t="shared" si="1"/>
        <v>13.612030898086477</v>
      </c>
      <c r="C20" s="380">
        <f t="shared" si="2"/>
        <v>11.915086511570731</v>
      </c>
      <c r="D20" s="380">
        <f t="shared" si="3"/>
        <v>15.682517422207056</v>
      </c>
      <c r="E20" s="18"/>
      <c r="F20" s="379" t="s">
        <v>85</v>
      </c>
      <c r="G20" s="380">
        <f t="shared" si="4"/>
        <v>15.930816885052025</v>
      </c>
      <c r="H20" s="380">
        <f t="shared" si="5"/>
        <v>14.301201343718303</v>
      </c>
      <c r="I20" s="380">
        <f t="shared" si="6"/>
        <v>17.927218767396834</v>
      </c>
      <c r="J20" s="53"/>
      <c r="K20" s="379" t="s">
        <v>85</v>
      </c>
      <c r="L20" s="49">
        <f t="shared" si="7"/>
        <v>15.594016888479693</v>
      </c>
      <c r="M20" s="49">
        <f t="shared" si="8"/>
        <v>13.070663158296153</v>
      </c>
      <c r="N20" s="49">
        <f t="shared" si="9"/>
        <v>18.845487834360977</v>
      </c>
      <c r="P20" s="379" t="s">
        <v>85</v>
      </c>
      <c r="Q20" s="126">
        <f t="shared" si="10"/>
        <v>17.714272843381714</v>
      </c>
      <c r="R20" s="126">
        <f t="shared" si="11"/>
        <v>14.578488216727315</v>
      </c>
      <c r="S20" s="126">
        <f t="shared" si="12"/>
        <v>21.490011915093923</v>
      </c>
      <c r="U20" s="379" t="s">
        <v>85</v>
      </c>
      <c r="V20" s="126">
        <f t="shared" si="13"/>
        <v>15.718858480382901</v>
      </c>
      <c r="W20" s="126">
        <f t="shared" si="14"/>
        <v>13.465453978930178</v>
      </c>
      <c r="X20" s="126">
        <f t="shared" si="15"/>
        <v>18.498891021893144</v>
      </c>
    </row>
    <row r="21" spans="1:24" ht="24.95" customHeight="1">
      <c r="A21" s="379" t="s">
        <v>84</v>
      </c>
      <c r="B21" s="380">
        <f t="shared" si="1"/>
        <v>0</v>
      </c>
      <c r="C21" s="380">
        <f t="shared" si="2"/>
        <v>0</v>
      </c>
      <c r="D21" s="380">
        <f t="shared" si="3"/>
        <v>0</v>
      </c>
      <c r="E21" s="18"/>
      <c r="F21" s="379" t="s">
        <v>84</v>
      </c>
      <c r="G21" s="380">
        <f t="shared" si="4"/>
        <v>0.15600783881751695</v>
      </c>
      <c r="H21" s="380">
        <f t="shared" si="5"/>
        <v>0.14377041400295915</v>
      </c>
      <c r="I21" s="380">
        <f t="shared" si="6"/>
        <v>0.17099960670090458</v>
      </c>
      <c r="J21" s="53"/>
      <c r="K21" s="379" t="s">
        <v>84</v>
      </c>
      <c r="L21" s="49">
        <f t="shared" si="7"/>
        <v>0.38914616298963195</v>
      </c>
      <c r="M21" s="49">
        <f t="shared" si="8"/>
        <v>0</v>
      </c>
      <c r="N21" s="49">
        <f t="shared" si="9"/>
        <v>0.89058099058708373</v>
      </c>
      <c r="P21" s="379" t="s">
        <v>84</v>
      </c>
      <c r="Q21" s="126">
        <f t="shared" si="10"/>
        <v>0.2420087476860677</v>
      </c>
      <c r="R21" s="126">
        <f t="shared" si="11"/>
        <v>0.44298936123102484</v>
      </c>
      <c r="S21" s="126">
        <f t="shared" si="12"/>
        <v>0</v>
      </c>
      <c r="U21" s="379" t="s">
        <v>84</v>
      </c>
      <c r="V21" s="126">
        <f t="shared" si="13"/>
        <v>0.19623564130100055</v>
      </c>
      <c r="W21" s="126">
        <f t="shared" si="14"/>
        <v>0.14689167544767809</v>
      </c>
      <c r="X21" s="126">
        <f t="shared" si="15"/>
        <v>0.25711249085714422</v>
      </c>
    </row>
    <row r="22" spans="1:24" ht="18.75" customHeight="1">
      <c r="A22" s="378"/>
      <c r="B22" s="104"/>
      <c r="C22" s="104"/>
      <c r="D22" s="104"/>
      <c r="E22" s="18"/>
      <c r="F22" s="378"/>
      <c r="G22" s="105"/>
      <c r="H22" s="104"/>
      <c r="I22" s="104"/>
      <c r="J22" s="53"/>
      <c r="K22" s="378"/>
      <c r="L22" s="105"/>
      <c r="M22" s="104"/>
      <c r="N22" s="104"/>
      <c r="P22" s="378"/>
      <c r="Q22" s="105"/>
      <c r="R22" s="104"/>
      <c r="S22" s="104"/>
      <c r="U22" s="378"/>
      <c r="V22" s="105"/>
      <c r="W22" s="104"/>
      <c r="X22" s="104"/>
    </row>
    <row r="24" spans="1:24" ht="30.75" customHeight="1">
      <c r="B24" s="363"/>
      <c r="C24" s="363"/>
      <c r="D24" s="363"/>
      <c r="G24" s="363"/>
      <c r="H24" s="363"/>
      <c r="I24" s="363"/>
      <c r="L24" s="363"/>
      <c r="M24" s="363"/>
      <c r="N24" s="363"/>
      <c r="Q24" s="363"/>
      <c r="R24" s="363"/>
      <c r="S24" s="363"/>
      <c r="V24" s="363"/>
      <c r="W24" s="363"/>
      <c r="X24" s="363"/>
    </row>
    <row r="25" spans="1:24" ht="30.75" customHeight="1">
      <c r="B25" s="363"/>
      <c r="C25" s="363"/>
      <c r="D25" s="363"/>
      <c r="G25" s="363"/>
      <c r="H25" s="363"/>
      <c r="I25" s="363"/>
      <c r="L25" s="363"/>
      <c r="M25" s="363"/>
      <c r="N25" s="363"/>
      <c r="Q25" s="363"/>
      <c r="R25" s="363"/>
      <c r="S25" s="363"/>
      <c r="V25" s="363"/>
      <c r="W25" s="363"/>
      <c r="X25" s="363"/>
    </row>
    <row r="26" spans="1:24" ht="30.75" customHeight="1">
      <c r="B26" s="363"/>
      <c r="C26" s="363"/>
      <c r="D26" s="363"/>
      <c r="G26" s="363"/>
      <c r="H26" s="363"/>
      <c r="I26" s="363"/>
      <c r="L26" s="363"/>
      <c r="M26" s="363"/>
      <c r="N26" s="363"/>
      <c r="Q26" s="363"/>
      <c r="R26" s="363"/>
      <c r="S26" s="363"/>
      <c r="V26" s="363"/>
      <c r="W26" s="363"/>
      <c r="X26" s="363"/>
    </row>
    <row r="27" spans="1:24" ht="30.75" customHeight="1">
      <c r="B27" s="363"/>
      <c r="C27" s="363"/>
      <c r="D27" s="363"/>
      <c r="G27" s="363"/>
      <c r="H27" s="363"/>
      <c r="I27" s="363"/>
      <c r="L27" s="363"/>
      <c r="M27" s="363"/>
      <c r="N27" s="363"/>
      <c r="Q27" s="363"/>
      <c r="R27" s="363"/>
      <c r="S27" s="363"/>
      <c r="V27" s="363"/>
      <c r="W27" s="363"/>
      <c r="X27" s="363"/>
    </row>
    <row r="28" spans="1:24" ht="30.75" customHeight="1">
      <c r="B28" s="363"/>
      <c r="C28" s="363"/>
      <c r="D28" s="363"/>
      <c r="G28" s="363"/>
      <c r="H28" s="363"/>
      <c r="I28" s="363"/>
      <c r="L28" s="363"/>
      <c r="M28" s="363"/>
      <c r="N28" s="363"/>
      <c r="Q28" s="363"/>
      <c r="R28" s="363"/>
      <c r="S28" s="363"/>
      <c r="V28" s="363"/>
      <c r="W28" s="363"/>
      <c r="X28" s="363"/>
    </row>
    <row r="29" spans="1:24" ht="30.75" customHeight="1">
      <c r="B29" s="363"/>
      <c r="C29" s="363"/>
      <c r="D29" s="363"/>
      <c r="G29" s="363"/>
      <c r="H29" s="363"/>
      <c r="I29" s="363"/>
      <c r="L29" s="363"/>
      <c r="M29" s="363"/>
      <c r="N29" s="363"/>
      <c r="Q29" s="363"/>
      <c r="R29" s="363"/>
      <c r="S29" s="363"/>
      <c r="V29" s="363"/>
      <c r="W29" s="363"/>
      <c r="X29" s="363"/>
    </row>
    <row r="30" spans="1:24" ht="30.75" customHeight="1">
      <c r="B30" s="363"/>
      <c r="C30" s="363"/>
      <c r="D30" s="363"/>
      <c r="G30" s="363"/>
      <c r="H30" s="363"/>
      <c r="I30" s="363"/>
      <c r="L30" s="363"/>
      <c r="M30" s="363"/>
      <c r="N30" s="363"/>
      <c r="Q30" s="363"/>
      <c r="R30" s="363"/>
      <c r="S30" s="363"/>
      <c r="V30" s="363"/>
      <c r="W30" s="363"/>
      <c r="X30" s="363"/>
    </row>
  </sheetData>
  <mergeCells count="10">
    <mergeCell ref="Q4:S4"/>
    <mergeCell ref="Q13:S13"/>
    <mergeCell ref="V4:X4"/>
    <mergeCell ref="V13:X13"/>
    <mergeCell ref="B4:D4"/>
    <mergeCell ref="B13:D13"/>
    <mergeCell ref="G4:I4"/>
    <mergeCell ref="G13:I13"/>
    <mergeCell ref="L4:N4"/>
    <mergeCell ref="L13:N13"/>
  </mergeCells>
  <pageMargins left="0.31496062992125984" right="0" top="0.55118110236220474" bottom="0.55118110236220474" header="0.31496062992125984" footer="0.31496062992125984"/>
  <pageSetup paperSize="5" scale="65" orientation="landscape" horizontalDpi="4294967293" verticalDpi="0" r:id="rId1"/>
  <headerFooter>
    <oddHeader>&amp;C&amp;"TH SarabunPSK,ธรรมดา"&amp;16 20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28928-9313-4E3F-8929-BBAB47C02F4A}">
  <dimension ref="A1:X65535"/>
  <sheetViews>
    <sheetView zoomScale="60" zoomScaleNormal="60" workbookViewId="0">
      <selection activeCell="D14" sqref="D14"/>
    </sheetView>
  </sheetViews>
  <sheetFormatPr defaultColWidth="9.140625" defaultRowHeight="17.25" customHeight="1"/>
  <cols>
    <col min="1" max="1" width="21.28515625" style="362" customWidth="1"/>
    <col min="2" max="2" width="12.42578125" style="362" customWidth="1"/>
    <col min="3" max="3" width="11.140625" style="362" customWidth="1"/>
    <col min="4" max="4" width="11" style="362" customWidth="1"/>
    <col min="5" max="5" width="1.5703125" style="362" customWidth="1"/>
    <col min="6" max="6" width="21.7109375" style="362" customWidth="1"/>
    <col min="7" max="7" width="11.42578125" style="362" customWidth="1"/>
    <col min="8" max="8" width="9.5703125" style="362" customWidth="1"/>
    <col min="9" max="9" width="9.85546875" style="362" customWidth="1"/>
    <col min="10" max="10" width="1.140625" style="362" customWidth="1"/>
    <col min="11" max="11" width="23.42578125" style="362" customWidth="1"/>
    <col min="12" max="12" width="11.28515625" style="362" customWidth="1"/>
    <col min="13" max="13" width="10.42578125" style="362" customWidth="1"/>
    <col min="14" max="14" width="11.140625" style="362" customWidth="1"/>
    <col min="15" max="15" width="2.28515625" style="362" customWidth="1"/>
    <col min="16" max="16" width="21" style="89" customWidth="1"/>
    <col min="17" max="17" width="12.5703125" style="362" customWidth="1"/>
    <col min="18" max="19" width="9.140625" style="362"/>
    <col min="20" max="20" width="2.42578125" style="362" customWidth="1"/>
    <col min="21" max="21" width="18.7109375" style="89" customWidth="1"/>
    <col min="22" max="22" width="11.140625" style="362" customWidth="1"/>
    <col min="23" max="23" width="9.140625" style="362" customWidth="1"/>
    <col min="24" max="24" width="10" style="362" customWidth="1"/>
    <col min="25" max="16384" width="9.140625" style="362"/>
  </cols>
  <sheetData>
    <row r="1" spans="1:24" s="377" customFormat="1" ht="36.75" customHeight="1">
      <c r="A1" s="377" t="s">
        <v>102</v>
      </c>
      <c r="B1" s="353"/>
      <c r="C1" s="353"/>
      <c r="D1" s="353"/>
      <c r="G1" s="353"/>
      <c r="H1" s="353"/>
      <c r="I1" s="353"/>
      <c r="L1" s="353"/>
      <c r="M1" s="353"/>
      <c r="N1" s="353"/>
      <c r="P1" s="86"/>
      <c r="Q1" s="353"/>
      <c r="R1" s="353"/>
      <c r="S1" s="353"/>
      <c r="U1" s="86"/>
      <c r="V1" s="353"/>
      <c r="W1" s="353"/>
      <c r="X1" s="353"/>
    </row>
    <row r="2" spans="1:24" s="29" customFormat="1" ht="25.15" customHeight="1">
      <c r="A2" s="32" t="s">
        <v>107</v>
      </c>
      <c r="B2" s="32"/>
      <c r="C2" s="32"/>
      <c r="D2" s="32"/>
      <c r="F2" s="32" t="s">
        <v>111</v>
      </c>
      <c r="G2" s="32"/>
      <c r="H2" s="32"/>
      <c r="I2" s="32"/>
      <c r="K2" s="32" t="s">
        <v>110</v>
      </c>
      <c r="L2" s="32"/>
      <c r="M2" s="32"/>
      <c r="N2" s="32"/>
      <c r="P2" s="87" t="s">
        <v>109</v>
      </c>
      <c r="Q2" s="32"/>
      <c r="R2" s="32"/>
      <c r="S2" s="32"/>
      <c r="U2" s="87" t="s">
        <v>108</v>
      </c>
      <c r="V2" s="32"/>
      <c r="W2" s="32"/>
      <c r="X2" s="32"/>
    </row>
    <row r="3" spans="1:24" s="390" customFormat="1" ht="30.75" customHeight="1">
      <c r="A3" s="138" t="s">
        <v>101</v>
      </c>
      <c r="B3" s="139" t="s">
        <v>0</v>
      </c>
      <c r="C3" s="139" t="s">
        <v>1</v>
      </c>
      <c r="D3" s="139" t="s">
        <v>2</v>
      </c>
      <c r="F3" s="138" t="s">
        <v>101</v>
      </c>
      <c r="G3" s="139" t="s">
        <v>0</v>
      </c>
      <c r="H3" s="139" t="s">
        <v>1</v>
      </c>
      <c r="I3" s="139" t="s">
        <v>2</v>
      </c>
      <c r="K3" s="138" t="s">
        <v>101</v>
      </c>
      <c r="L3" s="139" t="s">
        <v>0</v>
      </c>
      <c r="M3" s="139" t="s">
        <v>1</v>
      </c>
      <c r="N3" s="139" t="s">
        <v>2</v>
      </c>
      <c r="P3" s="138" t="s">
        <v>101</v>
      </c>
      <c r="Q3" s="139" t="s">
        <v>0</v>
      </c>
      <c r="R3" s="139" t="s">
        <v>1</v>
      </c>
      <c r="S3" s="139" t="s">
        <v>2</v>
      </c>
      <c r="U3" s="138" t="s">
        <v>101</v>
      </c>
      <c r="V3" s="139" t="s">
        <v>0</v>
      </c>
      <c r="W3" s="139" t="s">
        <v>1</v>
      </c>
      <c r="X3" s="139" t="s">
        <v>2</v>
      </c>
    </row>
    <row r="4" spans="1:24" s="367" customFormat="1" ht="24.6" customHeight="1">
      <c r="A4" s="61"/>
      <c r="B4" s="606" t="s">
        <v>21</v>
      </c>
      <c r="C4" s="606"/>
      <c r="D4" s="606"/>
      <c r="F4" s="61"/>
      <c r="G4" s="606" t="s">
        <v>21</v>
      </c>
      <c r="H4" s="606"/>
      <c r="I4" s="606"/>
      <c r="K4" s="61"/>
      <c r="L4" s="606" t="s">
        <v>21</v>
      </c>
      <c r="M4" s="606"/>
      <c r="N4" s="606"/>
      <c r="P4" s="88"/>
      <c r="Q4" s="606" t="s">
        <v>21</v>
      </c>
      <c r="R4" s="606"/>
      <c r="S4" s="606"/>
      <c r="U4" s="88"/>
      <c r="V4" s="606" t="s">
        <v>21</v>
      </c>
      <c r="W4" s="606"/>
      <c r="X4" s="606"/>
    </row>
    <row r="5" spans="1:24" s="367" customFormat="1" ht="24.6" customHeight="1">
      <c r="A5" s="61" t="s">
        <v>38</v>
      </c>
      <c r="B5" s="93">
        <v>1184151</v>
      </c>
      <c r="C5" s="93">
        <v>650780</v>
      </c>
      <c r="D5" s="93">
        <v>533371</v>
      </c>
      <c r="F5" s="61" t="s">
        <v>38</v>
      </c>
      <c r="G5" s="94">
        <v>1171095</v>
      </c>
      <c r="H5" s="94">
        <v>644778</v>
      </c>
      <c r="I5" s="94">
        <v>526317</v>
      </c>
      <c r="K5" s="61" t="s">
        <v>38</v>
      </c>
      <c r="L5" s="94">
        <v>1164344</v>
      </c>
      <c r="M5" s="94">
        <v>655575</v>
      </c>
      <c r="N5" s="94">
        <v>508769</v>
      </c>
      <c r="P5" s="88" t="s">
        <v>38</v>
      </c>
      <c r="Q5" s="94">
        <v>1198717</v>
      </c>
      <c r="R5" s="94">
        <v>654869</v>
      </c>
      <c r="S5" s="94">
        <v>543848</v>
      </c>
      <c r="U5" s="88" t="s">
        <v>38</v>
      </c>
      <c r="V5" s="26">
        <f>(B5+G5+L5+Q5)/4</f>
        <v>1179576.75</v>
      </c>
      <c r="W5" s="26">
        <f>(C5+H5+M5+R5)/4</f>
        <v>651500.5</v>
      </c>
      <c r="X5" s="26">
        <f>(D5+I5+N5+S5)/4</f>
        <v>528076.25</v>
      </c>
    </row>
    <row r="6" spans="1:24" ht="4.1500000000000004" customHeight="1">
      <c r="A6" s="95"/>
      <c r="B6" s="96"/>
      <c r="C6" s="97"/>
      <c r="D6" s="93"/>
      <c r="E6" s="367"/>
      <c r="F6" s="61"/>
      <c r="G6" s="98"/>
      <c r="H6" s="98"/>
      <c r="I6" s="98"/>
      <c r="J6" s="367"/>
      <c r="K6" s="61"/>
      <c r="L6" s="98"/>
      <c r="M6" s="98"/>
      <c r="N6" s="98"/>
      <c r="O6" s="367"/>
      <c r="P6" s="88"/>
      <c r="Q6" s="98"/>
      <c r="R6" s="98"/>
      <c r="S6" s="98"/>
      <c r="T6" s="367"/>
      <c r="U6" s="88"/>
      <c r="V6" s="98"/>
      <c r="W6" s="98"/>
      <c r="X6" s="98"/>
    </row>
    <row r="7" spans="1:24" ht="20.45" customHeight="1">
      <c r="A7" s="89" t="s">
        <v>100</v>
      </c>
      <c r="B7" s="96">
        <v>30317</v>
      </c>
      <c r="C7" s="96">
        <v>22586</v>
      </c>
      <c r="D7" s="96">
        <v>7731</v>
      </c>
      <c r="F7" s="89" t="s">
        <v>100</v>
      </c>
      <c r="G7" s="54">
        <v>19002</v>
      </c>
      <c r="H7" s="54">
        <v>8962</v>
      </c>
      <c r="I7" s="54">
        <v>10040</v>
      </c>
      <c r="K7" s="89" t="s">
        <v>100</v>
      </c>
      <c r="L7" s="54">
        <v>8908</v>
      </c>
      <c r="M7" s="54">
        <v>2401</v>
      </c>
      <c r="N7" s="54">
        <v>6507</v>
      </c>
      <c r="P7" s="89" t="s">
        <v>100</v>
      </c>
      <c r="Q7" s="54">
        <v>9183</v>
      </c>
      <c r="R7" s="54">
        <v>7636</v>
      </c>
      <c r="S7" s="54">
        <v>1547</v>
      </c>
      <c r="U7" s="89" t="s">
        <v>100</v>
      </c>
      <c r="V7" s="22">
        <f t="shared" ref="V7:X14" si="0">(B7+G7+L7+Q7)/4</f>
        <v>16852.5</v>
      </c>
      <c r="W7" s="22">
        <f t="shared" si="0"/>
        <v>10396.25</v>
      </c>
      <c r="X7" s="22">
        <f t="shared" si="0"/>
        <v>6456.25</v>
      </c>
    </row>
    <row r="8" spans="1:24" ht="20.45" customHeight="1">
      <c r="A8" s="89" t="s">
        <v>99</v>
      </c>
      <c r="B8" s="96">
        <v>8458</v>
      </c>
      <c r="C8" s="96">
        <v>1335</v>
      </c>
      <c r="D8" s="96">
        <v>7123</v>
      </c>
      <c r="F8" s="89" t="s">
        <v>99</v>
      </c>
      <c r="G8" s="54">
        <v>388</v>
      </c>
      <c r="H8" s="54">
        <v>388</v>
      </c>
      <c r="I8" s="108">
        <v>0</v>
      </c>
      <c r="K8" s="89" t="s">
        <v>99</v>
      </c>
      <c r="L8" s="54">
        <v>4980</v>
      </c>
      <c r="M8" s="54">
        <v>1280</v>
      </c>
      <c r="N8" s="54">
        <v>3700</v>
      </c>
      <c r="P8" s="89" t="s">
        <v>99</v>
      </c>
      <c r="Q8" s="54">
        <v>5577</v>
      </c>
      <c r="R8" s="54">
        <v>1235</v>
      </c>
      <c r="S8" s="54">
        <v>4342</v>
      </c>
      <c r="U8" s="89" t="s">
        <v>99</v>
      </c>
      <c r="V8" s="22">
        <f t="shared" si="0"/>
        <v>4850.75</v>
      </c>
      <c r="W8" s="22">
        <f t="shared" si="0"/>
        <v>1059.5</v>
      </c>
      <c r="X8" s="22">
        <f t="shared" si="0"/>
        <v>3791.25</v>
      </c>
    </row>
    <row r="9" spans="1:24" ht="20.45" customHeight="1">
      <c r="A9" s="99" t="s">
        <v>98</v>
      </c>
      <c r="B9" s="96">
        <v>45124</v>
      </c>
      <c r="C9" s="96">
        <v>27473</v>
      </c>
      <c r="D9" s="96">
        <v>17651</v>
      </c>
      <c r="F9" s="99" t="s">
        <v>98</v>
      </c>
      <c r="G9" s="54">
        <v>46686</v>
      </c>
      <c r="H9" s="54">
        <v>28856</v>
      </c>
      <c r="I9" s="54">
        <v>17830</v>
      </c>
      <c r="K9" s="99" t="s">
        <v>98</v>
      </c>
      <c r="L9" s="54">
        <v>85610</v>
      </c>
      <c r="M9" s="54">
        <v>60023</v>
      </c>
      <c r="N9" s="54">
        <v>25587</v>
      </c>
      <c r="P9" s="99" t="s">
        <v>98</v>
      </c>
      <c r="Q9" s="54">
        <v>53659</v>
      </c>
      <c r="R9" s="54">
        <v>35261</v>
      </c>
      <c r="S9" s="54">
        <v>18398</v>
      </c>
      <c r="U9" s="99" t="s">
        <v>98</v>
      </c>
      <c r="V9" s="22">
        <f t="shared" si="0"/>
        <v>57769.75</v>
      </c>
      <c r="W9" s="22">
        <f t="shared" si="0"/>
        <v>37903.25</v>
      </c>
      <c r="X9" s="22">
        <f t="shared" si="0"/>
        <v>19866.5</v>
      </c>
    </row>
    <row r="10" spans="1:24" ht="20.45" customHeight="1">
      <c r="A10" s="89" t="s">
        <v>97</v>
      </c>
      <c r="B10" s="96">
        <v>107197</v>
      </c>
      <c r="C10" s="96">
        <v>60329</v>
      </c>
      <c r="D10" s="96">
        <v>46868</v>
      </c>
      <c r="F10" s="89" t="s">
        <v>97</v>
      </c>
      <c r="G10" s="54">
        <v>122244</v>
      </c>
      <c r="H10" s="54">
        <v>79348</v>
      </c>
      <c r="I10" s="54">
        <v>42896</v>
      </c>
      <c r="K10" s="89" t="s">
        <v>97</v>
      </c>
      <c r="L10" s="54">
        <v>71948</v>
      </c>
      <c r="M10" s="54">
        <v>44433</v>
      </c>
      <c r="N10" s="54">
        <v>27515</v>
      </c>
      <c r="P10" s="89" t="s">
        <v>97</v>
      </c>
      <c r="Q10" s="54">
        <v>90521</v>
      </c>
      <c r="R10" s="54">
        <v>51424</v>
      </c>
      <c r="S10" s="54">
        <v>39097</v>
      </c>
      <c r="U10" s="89" t="s">
        <v>97</v>
      </c>
      <c r="V10" s="22">
        <f t="shared" si="0"/>
        <v>97977.5</v>
      </c>
      <c r="W10" s="22">
        <f t="shared" si="0"/>
        <v>58883.5</v>
      </c>
      <c r="X10" s="22">
        <f t="shared" si="0"/>
        <v>39094</v>
      </c>
    </row>
    <row r="11" spans="1:24" ht="20.45" customHeight="1">
      <c r="A11" s="89" t="s">
        <v>96</v>
      </c>
      <c r="B11" s="96">
        <v>71752</v>
      </c>
      <c r="C11" s="96">
        <v>36639</v>
      </c>
      <c r="D11" s="96">
        <v>35113</v>
      </c>
      <c r="F11" s="89" t="s">
        <v>96</v>
      </c>
      <c r="G11" s="54">
        <v>73411</v>
      </c>
      <c r="H11" s="54">
        <v>43881</v>
      </c>
      <c r="I11" s="54">
        <v>29530</v>
      </c>
      <c r="K11" s="89" t="s">
        <v>96</v>
      </c>
      <c r="L11" s="54">
        <v>89647</v>
      </c>
      <c r="M11" s="54">
        <v>50703</v>
      </c>
      <c r="N11" s="54">
        <v>38944</v>
      </c>
      <c r="P11" s="89" t="s">
        <v>96</v>
      </c>
      <c r="Q11" s="54">
        <v>140691</v>
      </c>
      <c r="R11" s="54">
        <v>82872</v>
      </c>
      <c r="S11" s="54">
        <v>57819</v>
      </c>
      <c r="U11" s="89" t="s">
        <v>96</v>
      </c>
      <c r="V11" s="22">
        <f t="shared" si="0"/>
        <v>93875.25</v>
      </c>
      <c r="W11" s="22">
        <f t="shared" si="0"/>
        <v>53523.75</v>
      </c>
      <c r="X11" s="22">
        <f t="shared" si="0"/>
        <v>40351.5</v>
      </c>
    </row>
    <row r="12" spans="1:24" ht="20.45" customHeight="1">
      <c r="A12" s="89" t="s">
        <v>95</v>
      </c>
      <c r="B12" s="96">
        <v>155320</v>
      </c>
      <c r="C12" s="96">
        <v>76573</v>
      </c>
      <c r="D12" s="96">
        <v>78747</v>
      </c>
      <c r="F12" s="89" t="s">
        <v>95</v>
      </c>
      <c r="G12" s="54">
        <v>133850</v>
      </c>
      <c r="H12" s="54">
        <v>58890</v>
      </c>
      <c r="I12" s="54">
        <v>74960</v>
      </c>
      <c r="K12" s="89" t="s">
        <v>95</v>
      </c>
      <c r="L12" s="54">
        <v>185993</v>
      </c>
      <c r="M12" s="54">
        <v>84856</v>
      </c>
      <c r="N12" s="54">
        <v>101137</v>
      </c>
      <c r="P12" s="89" t="s">
        <v>95</v>
      </c>
      <c r="Q12" s="54">
        <v>183179</v>
      </c>
      <c r="R12" s="54">
        <v>94007</v>
      </c>
      <c r="S12" s="54">
        <v>89172</v>
      </c>
      <c r="U12" s="89" t="s">
        <v>95</v>
      </c>
      <c r="V12" s="22">
        <f t="shared" si="0"/>
        <v>164585.5</v>
      </c>
      <c r="W12" s="22">
        <f t="shared" si="0"/>
        <v>78581.5</v>
      </c>
      <c r="X12" s="22">
        <f t="shared" si="0"/>
        <v>86004</v>
      </c>
    </row>
    <row r="13" spans="1:24" ht="20.45" customHeight="1">
      <c r="A13" s="89" t="s">
        <v>94</v>
      </c>
      <c r="B13" s="96">
        <v>579512</v>
      </c>
      <c r="C13" s="96">
        <v>333094</v>
      </c>
      <c r="D13" s="96">
        <v>246418</v>
      </c>
      <c r="F13" s="89" t="s">
        <v>94</v>
      </c>
      <c r="G13" s="54">
        <v>555670</v>
      </c>
      <c r="H13" s="54">
        <v>324299</v>
      </c>
      <c r="I13" s="54">
        <v>231371</v>
      </c>
      <c r="K13" s="89" t="s">
        <v>94</v>
      </c>
      <c r="L13" s="54">
        <v>542246</v>
      </c>
      <c r="M13" s="54">
        <v>316706</v>
      </c>
      <c r="N13" s="54">
        <v>225540</v>
      </c>
      <c r="P13" s="89" t="s">
        <v>94</v>
      </c>
      <c r="Q13" s="54">
        <v>551226</v>
      </c>
      <c r="R13" s="54">
        <v>315601</v>
      </c>
      <c r="S13" s="54">
        <v>235625</v>
      </c>
      <c r="U13" s="89" t="s">
        <v>94</v>
      </c>
      <c r="V13" s="22">
        <f t="shared" si="0"/>
        <v>557163.5</v>
      </c>
      <c r="W13" s="22">
        <f t="shared" si="0"/>
        <v>322425</v>
      </c>
      <c r="X13" s="22">
        <f t="shared" si="0"/>
        <v>234738.5</v>
      </c>
    </row>
    <row r="14" spans="1:24" ht="20.45" customHeight="1">
      <c r="A14" s="89" t="s">
        <v>93</v>
      </c>
      <c r="B14" s="96">
        <v>186471</v>
      </c>
      <c r="C14" s="96">
        <v>92751</v>
      </c>
      <c r="D14" s="96">
        <v>93720</v>
      </c>
      <c r="F14" s="89" t="s">
        <v>93</v>
      </c>
      <c r="G14" s="54">
        <v>219844</v>
      </c>
      <c r="H14" s="54">
        <v>100154</v>
      </c>
      <c r="I14" s="54">
        <v>119690</v>
      </c>
      <c r="K14" s="89" t="s">
        <v>93</v>
      </c>
      <c r="L14" s="54">
        <v>175012</v>
      </c>
      <c r="M14" s="54">
        <v>95173</v>
      </c>
      <c r="N14" s="54">
        <v>79839</v>
      </c>
      <c r="P14" s="89" t="s">
        <v>93</v>
      </c>
      <c r="Q14" s="54">
        <v>164681</v>
      </c>
      <c r="R14" s="54">
        <v>66833</v>
      </c>
      <c r="S14" s="54">
        <v>97848</v>
      </c>
      <c r="U14" s="89" t="s">
        <v>93</v>
      </c>
      <c r="V14" s="22">
        <f t="shared" si="0"/>
        <v>186502</v>
      </c>
      <c r="W14" s="22">
        <f t="shared" si="0"/>
        <v>88727.75</v>
      </c>
      <c r="X14" s="22">
        <f t="shared" si="0"/>
        <v>97774.25</v>
      </c>
    </row>
    <row r="15" spans="1:24" ht="20.45" customHeight="1">
      <c r="B15" s="607" t="s">
        <v>20</v>
      </c>
      <c r="C15" s="607"/>
      <c r="D15" s="607"/>
      <c r="G15" s="607" t="s">
        <v>20</v>
      </c>
      <c r="H15" s="607"/>
      <c r="I15" s="607"/>
      <c r="L15" s="607" t="s">
        <v>20</v>
      </c>
      <c r="M15" s="607"/>
      <c r="N15" s="607"/>
      <c r="Q15" s="607" t="s">
        <v>20</v>
      </c>
      <c r="R15" s="607"/>
      <c r="S15" s="607"/>
      <c r="V15" s="607" t="s">
        <v>20</v>
      </c>
      <c r="W15" s="607"/>
      <c r="X15" s="607"/>
    </row>
    <row r="16" spans="1:24" s="42" customFormat="1" ht="18" customHeight="1">
      <c r="A16" s="50" t="s">
        <v>38</v>
      </c>
      <c r="B16" s="51">
        <f>B5/$B$5*100</f>
        <v>100</v>
      </c>
      <c r="C16" s="51">
        <f>C5/$C$5*100</f>
        <v>100</v>
      </c>
      <c r="D16" s="51">
        <f>D5/$D$5*100</f>
        <v>100</v>
      </c>
      <c r="E16" s="35"/>
      <c r="F16" s="50" t="s">
        <v>38</v>
      </c>
      <c r="G16" s="49">
        <f>G5*100/$G$5</f>
        <v>100</v>
      </c>
      <c r="H16" s="49">
        <f>H5*100/$H$5</f>
        <v>100</v>
      </c>
      <c r="I16" s="49">
        <f>I5*100/$I$5</f>
        <v>100</v>
      </c>
      <c r="K16" s="50" t="s">
        <v>38</v>
      </c>
      <c r="L16" s="49">
        <f>L5*100/$L$5</f>
        <v>100</v>
      </c>
      <c r="M16" s="49">
        <f>M5*100/$M$5</f>
        <v>100</v>
      </c>
      <c r="N16" s="49">
        <f>N5*100/$N$5</f>
        <v>100</v>
      </c>
      <c r="P16" s="50" t="s">
        <v>38</v>
      </c>
      <c r="Q16" s="126">
        <f>Q5*100/$Q$5</f>
        <v>100</v>
      </c>
      <c r="R16" s="126">
        <f>R5*100/$R$5</f>
        <v>100</v>
      </c>
      <c r="S16" s="126">
        <f>S5*100/$S$5</f>
        <v>100</v>
      </c>
      <c r="U16" s="50" t="s">
        <v>38</v>
      </c>
      <c r="V16" s="126">
        <f>V5*100/$V$5</f>
        <v>100</v>
      </c>
      <c r="W16" s="126">
        <f>W5*100/$W$5</f>
        <v>100</v>
      </c>
      <c r="X16" s="126">
        <f>X5*100/$X$5</f>
        <v>100</v>
      </c>
    </row>
    <row r="17" spans="1:24" s="367" customFormat="1" ht="6" customHeight="1">
      <c r="A17" s="61"/>
      <c r="B17" s="80"/>
      <c r="C17" s="80"/>
      <c r="D17" s="80"/>
      <c r="F17" s="61"/>
      <c r="G17" s="80"/>
      <c r="H17" s="80"/>
      <c r="I17" s="80"/>
      <c r="K17" s="61"/>
      <c r="L17" s="80"/>
      <c r="M17" s="80"/>
      <c r="N17" s="80"/>
      <c r="P17" s="88"/>
      <c r="Q17" s="389"/>
      <c r="R17" s="389"/>
      <c r="S17" s="389"/>
      <c r="U17" s="88"/>
      <c r="V17" s="389"/>
      <c r="W17" s="389"/>
      <c r="X17" s="389"/>
    </row>
    <row r="18" spans="1:24" ht="20.45" customHeight="1">
      <c r="A18" s="89" t="s">
        <v>100</v>
      </c>
      <c r="B18" s="100">
        <f t="shared" ref="B18:B25" si="1">B7*100/$B$5</f>
        <v>2.5602309164962915</v>
      </c>
      <c r="C18" s="100">
        <f t="shared" ref="C18:C25" si="2">C7*100/$C$5</f>
        <v>3.4706045053627954</v>
      </c>
      <c r="D18" s="100">
        <f t="shared" ref="D18:D25" si="3">D7*100/$D$5</f>
        <v>1.4494601318781861</v>
      </c>
      <c r="F18" s="89" t="s">
        <v>100</v>
      </c>
      <c r="G18" s="100">
        <f t="shared" ref="G18:G25" si="4">G7*100/$B$5</f>
        <v>1.6046939959515298</v>
      </c>
      <c r="H18" s="100">
        <f t="shared" ref="H18:H25" si="5">H7*100/$C$5</f>
        <v>1.3771166907403423</v>
      </c>
      <c r="I18" s="100">
        <f t="shared" ref="I18:I25" si="6">I7*100/$D$5</f>
        <v>1.882367057826541</v>
      </c>
      <c r="K18" s="89" t="s">
        <v>100</v>
      </c>
      <c r="L18" s="100">
        <f t="shared" ref="L18:L25" si="7">L7*100/$B$5</f>
        <v>0.75226892516241595</v>
      </c>
      <c r="M18" s="100">
        <f t="shared" ref="M18:M25" si="8">M7*100/$C$5</f>
        <v>0.36894188512246845</v>
      </c>
      <c r="N18" s="100">
        <f t="shared" ref="N18:N25" si="9">N7*100/$D$5</f>
        <v>1.2199763391710461</v>
      </c>
      <c r="P18" s="89" t="s">
        <v>100</v>
      </c>
      <c r="Q18" s="388">
        <f t="shared" ref="Q18:Q25" si="10">Q7*100/$B$5</f>
        <v>0.77549231474702129</v>
      </c>
      <c r="R18" s="388">
        <f t="shared" ref="R18:R25" si="11">R7*100/$C$5</f>
        <v>1.1733611973324318</v>
      </c>
      <c r="S18" s="388">
        <f t="shared" ref="S18:S25" si="12">S7*100/$D$5</f>
        <v>0.29004201578263533</v>
      </c>
      <c r="U18" s="89" t="s">
        <v>100</v>
      </c>
      <c r="V18" s="388">
        <f>V7*100/$B$5</f>
        <v>1.4231715380893146</v>
      </c>
      <c r="W18" s="388">
        <f>W7*100/$C$5</f>
        <v>1.5975060696395096</v>
      </c>
      <c r="X18" s="388">
        <f t="shared" ref="X18:X25" si="13">X7*100/$D$5</f>
        <v>1.2104613861646021</v>
      </c>
    </row>
    <row r="19" spans="1:24" ht="20.45" customHeight="1">
      <c r="A19" s="89" t="s">
        <v>99</v>
      </c>
      <c r="B19" s="100">
        <f t="shared" si="1"/>
        <v>0.71426701493306177</v>
      </c>
      <c r="C19" s="100">
        <f t="shared" si="2"/>
        <v>0.20513844924552077</v>
      </c>
      <c r="D19" s="100">
        <f t="shared" si="3"/>
        <v>1.3354681825596066</v>
      </c>
      <c r="F19" s="89" t="s">
        <v>99</v>
      </c>
      <c r="G19" s="100">
        <f t="shared" si="4"/>
        <v>3.2766091486643174E-2</v>
      </c>
      <c r="H19" s="100">
        <f t="shared" si="5"/>
        <v>5.9620762776975325E-2</v>
      </c>
      <c r="I19" s="100">
        <f t="shared" si="6"/>
        <v>0</v>
      </c>
      <c r="K19" s="89" t="s">
        <v>99</v>
      </c>
      <c r="L19" s="100">
        <f t="shared" si="7"/>
        <v>0.42055447320485312</v>
      </c>
      <c r="M19" s="100">
        <f t="shared" si="8"/>
        <v>0.19668705246012477</v>
      </c>
      <c r="N19" s="100">
        <f t="shared" si="9"/>
        <v>0.69370100736635476</v>
      </c>
      <c r="P19" s="89" t="s">
        <v>99</v>
      </c>
      <c r="Q19" s="388">
        <f t="shared" si="10"/>
        <v>0.4709703407757963</v>
      </c>
      <c r="R19" s="388">
        <f t="shared" si="11"/>
        <v>0.18977227327207352</v>
      </c>
      <c r="S19" s="388">
        <f t="shared" si="12"/>
        <v>0.81406750648235471</v>
      </c>
      <c r="U19" s="89" t="s">
        <v>99</v>
      </c>
      <c r="V19" s="388">
        <f>V8*100/$B$5</f>
        <v>0.4096394801000886</v>
      </c>
      <c r="W19" s="388">
        <f>W8*100/$C$5</f>
        <v>0.1628046344386736</v>
      </c>
      <c r="X19" s="388">
        <f t="shared" si="13"/>
        <v>0.710809174102079</v>
      </c>
    </row>
    <row r="20" spans="1:24" ht="20.45" customHeight="1">
      <c r="A20" s="99" t="s">
        <v>98</v>
      </c>
      <c r="B20" s="100">
        <f t="shared" si="1"/>
        <v>3.8106626604208418</v>
      </c>
      <c r="C20" s="100">
        <f t="shared" si="2"/>
        <v>4.2215495251851625</v>
      </c>
      <c r="D20" s="100">
        <f t="shared" si="3"/>
        <v>3.3093287786550074</v>
      </c>
      <c r="F20" s="99" t="s">
        <v>98</v>
      </c>
      <c r="G20" s="100">
        <f t="shared" si="4"/>
        <v>3.9425715132614001</v>
      </c>
      <c r="H20" s="100">
        <f t="shared" si="5"/>
        <v>4.4340637388979376</v>
      </c>
      <c r="I20" s="100">
        <f t="shared" si="6"/>
        <v>3.3428889084708393</v>
      </c>
      <c r="K20" s="99" t="s">
        <v>98</v>
      </c>
      <c r="L20" s="100">
        <f t="shared" si="7"/>
        <v>7.2296522994111392</v>
      </c>
      <c r="M20" s="100">
        <f t="shared" si="8"/>
        <v>9.2232398045422421</v>
      </c>
      <c r="N20" s="100">
        <f t="shared" si="9"/>
        <v>4.7972236960764647</v>
      </c>
      <c r="P20" s="99" t="s">
        <v>98</v>
      </c>
      <c r="Q20" s="388">
        <f t="shared" si="10"/>
        <v>4.5314322244375926</v>
      </c>
      <c r="R20" s="388">
        <f t="shared" si="11"/>
        <v>5.4182673099972343</v>
      </c>
      <c r="S20" s="388">
        <f t="shared" si="12"/>
        <v>3.4493813874395123</v>
      </c>
      <c r="U20" s="99" t="s">
        <v>98</v>
      </c>
      <c r="V20" s="388">
        <f>V9*100/$B$5</f>
        <v>4.8785796743827436</v>
      </c>
      <c r="W20" s="388">
        <f>W9*100/$C$5</f>
        <v>5.8242800946556441</v>
      </c>
      <c r="X20" s="388">
        <f t="shared" si="13"/>
        <v>3.7247056926604558</v>
      </c>
    </row>
    <row r="21" spans="1:24" ht="20.45" customHeight="1">
      <c r="A21" s="89" t="s">
        <v>97</v>
      </c>
      <c r="B21" s="100">
        <f t="shared" si="1"/>
        <v>9.0526461574579589</v>
      </c>
      <c r="C21" s="100">
        <f t="shared" si="2"/>
        <v>9.27026030302099</v>
      </c>
      <c r="D21" s="100">
        <f t="shared" si="3"/>
        <v>8.787129408985491</v>
      </c>
      <c r="F21" s="89" t="s">
        <v>97</v>
      </c>
      <c r="G21" s="100">
        <f t="shared" si="4"/>
        <v>10.323345586838165</v>
      </c>
      <c r="H21" s="100">
        <f t="shared" si="5"/>
        <v>12.192753311410922</v>
      </c>
      <c r="I21" s="100">
        <f t="shared" si="6"/>
        <v>8.0424320032397709</v>
      </c>
      <c r="K21" s="89" t="s">
        <v>97</v>
      </c>
      <c r="L21" s="100">
        <f t="shared" si="7"/>
        <v>6.075914304847946</v>
      </c>
      <c r="M21" s="100">
        <f t="shared" si="8"/>
        <v>6.8276529702818154</v>
      </c>
      <c r="N21" s="100">
        <f t="shared" si="9"/>
        <v>5.15869816694196</v>
      </c>
      <c r="P21" s="89" t="s">
        <v>97</v>
      </c>
      <c r="Q21" s="388">
        <f t="shared" si="10"/>
        <v>7.6443798130474914</v>
      </c>
      <c r="R21" s="388">
        <f t="shared" si="11"/>
        <v>7.9019023325855127</v>
      </c>
      <c r="S21" s="388">
        <f t="shared" si="12"/>
        <v>7.3301698067573975</v>
      </c>
      <c r="U21" s="89" t="s">
        <v>97</v>
      </c>
      <c r="V21" s="388">
        <f>V10*100/$B$5-0.05</f>
        <v>8.2240714655478904</v>
      </c>
      <c r="W21" s="388">
        <f>W10*100/$C$5-0.05</f>
        <v>8.9981422293248094</v>
      </c>
      <c r="X21" s="388">
        <f t="shared" si="13"/>
        <v>7.3296073464811551</v>
      </c>
    </row>
    <row r="22" spans="1:24" ht="20.45" customHeight="1">
      <c r="A22" s="89" t="s">
        <v>96</v>
      </c>
      <c r="B22" s="100">
        <f t="shared" si="1"/>
        <v>6.0593623617258272</v>
      </c>
      <c r="C22" s="100">
        <f t="shared" si="2"/>
        <v>5.6300132149113375</v>
      </c>
      <c r="D22" s="100">
        <f t="shared" si="3"/>
        <v>6.5832225599067069</v>
      </c>
      <c r="F22" s="89" t="s">
        <v>96</v>
      </c>
      <c r="G22" s="100">
        <f t="shared" si="4"/>
        <v>6.1994627374380462</v>
      </c>
      <c r="H22" s="100">
        <f t="shared" si="5"/>
        <v>6.7428316789083871</v>
      </c>
      <c r="I22" s="100">
        <f t="shared" si="6"/>
        <v>5.536483985818502</v>
      </c>
      <c r="K22" s="89" t="s">
        <v>96</v>
      </c>
      <c r="L22" s="100">
        <f t="shared" si="7"/>
        <v>7.5705716585131455</v>
      </c>
      <c r="M22" s="100">
        <f t="shared" si="8"/>
        <v>7.791112203816958</v>
      </c>
      <c r="N22" s="100">
        <f t="shared" si="9"/>
        <v>7.3014843326690055</v>
      </c>
      <c r="P22" s="89" t="s">
        <v>96</v>
      </c>
      <c r="Q22" s="388">
        <f t="shared" si="10"/>
        <v>11.881170560173491</v>
      </c>
      <c r="R22" s="388">
        <f t="shared" si="11"/>
        <v>12.734257352715204</v>
      </c>
      <c r="S22" s="388">
        <f t="shared" si="12"/>
        <v>10.840296904031153</v>
      </c>
      <c r="U22" s="89" t="s">
        <v>96</v>
      </c>
      <c r="V22" s="388">
        <f>V11*100/$B$5</f>
        <v>7.9276418294626279</v>
      </c>
      <c r="W22" s="388">
        <f>W11*100/$C$5-0.05</f>
        <v>8.174553612587971</v>
      </c>
      <c r="X22" s="388">
        <f t="shared" si="13"/>
        <v>7.5653719456063415</v>
      </c>
    </row>
    <row r="23" spans="1:24" ht="20.45" customHeight="1">
      <c r="A23" s="89" t="s">
        <v>95</v>
      </c>
      <c r="B23" s="100">
        <f t="shared" si="1"/>
        <v>13.116570437385096</v>
      </c>
      <c r="C23" s="100">
        <f t="shared" si="2"/>
        <v>11.766341928147762</v>
      </c>
      <c r="D23" s="100">
        <f t="shared" si="3"/>
        <v>14.764019791102253</v>
      </c>
      <c r="F23" s="89" t="s">
        <v>95</v>
      </c>
      <c r="G23" s="100">
        <f t="shared" si="4"/>
        <v>11.303457075997908</v>
      </c>
      <c r="H23" s="100">
        <f t="shared" si="5"/>
        <v>9.0491410307630851</v>
      </c>
      <c r="I23" s="100">
        <f t="shared" si="6"/>
        <v>14.054007435724852</v>
      </c>
      <c r="K23" s="89" t="s">
        <v>95</v>
      </c>
      <c r="L23" s="100">
        <f t="shared" si="7"/>
        <v>15.706865087307278</v>
      </c>
      <c r="M23" s="100">
        <f t="shared" si="8"/>
        <v>13.039122284028396</v>
      </c>
      <c r="N23" s="100">
        <f t="shared" si="9"/>
        <v>18.961848319462437</v>
      </c>
      <c r="P23" s="89" t="s">
        <v>95</v>
      </c>
      <c r="Q23" s="388">
        <f t="shared" si="10"/>
        <v>15.469226475339717</v>
      </c>
      <c r="R23" s="388">
        <f t="shared" si="11"/>
        <v>14.445281047358554</v>
      </c>
      <c r="S23" s="388">
        <f t="shared" si="12"/>
        <v>16.718569251046645</v>
      </c>
      <c r="U23" s="89" t="s">
        <v>95</v>
      </c>
      <c r="V23" s="388">
        <f>V12*100/$B$5</f>
        <v>13.8990297690075</v>
      </c>
      <c r="W23" s="388">
        <f>W12*100/$C$5</f>
        <v>12.07497157257445</v>
      </c>
      <c r="X23" s="388">
        <f t="shared" si="13"/>
        <v>16.124611199334048</v>
      </c>
    </row>
    <row r="24" spans="1:24" ht="20.45" customHeight="1">
      <c r="A24" s="89" t="s">
        <v>94</v>
      </c>
      <c r="B24" s="100">
        <f t="shared" si="1"/>
        <v>48.939028890741127</v>
      </c>
      <c r="C24" s="100">
        <f t="shared" si="2"/>
        <v>51.183810196994379</v>
      </c>
      <c r="D24" s="100">
        <f t="shared" si="3"/>
        <v>46.20011211708173</v>
      </c>
      <c r="F24" s="89" t="s">
        <v>94</v>
      </c>
      <c r="G24" s="100">
        <f t="shared" si="4"/>
        <v>46.92560323810055</v>
      </c>
      <c r="H24" s="100">
        <f t="shared" si="5"/>
        <v>49.83235502012969</v>
      </c>
      <c r="I24" s="100">
        <f t="shared" si="6"/>
        <v>43.378998858205641</v>
      </c>
      <c r="K24" s="89" t="s">
        <v>94</v>
      </c>
      <c r="L24" s="100">
        <f t="shared" si="7"/>
        <v>45.791964031614214</v>
      </c>
      <c r="M24" s="100">
        <f t="shared" si="8"/>
        <v>48.665601278465843</v>
      </c>
      <c r="N24" s="100">
        <f t="shared" si="9"/>
        <v>42.285763567948017</v>
      </c>
      <c r="P24" s="89" t="s">
        <v>94</v>
      </c>
      <c r="Q24" s="388">
        <f t="shared" si="10"/>
        <v>46.550313262413326</v>
      </c>
      <c r="R24" s="388">
        <f t="shared" si="11"/>
        <v>48.49580503395925</v>
      </c>
      <c r="S24" s="388">
        <f t="shared" si="12"/>
        <v>44.176567529918202</v>
      </c>
      <c r="U24" s="89" t="s">
        <v>94</v>
      </c>
      <c r="V24" s="388">
        <f>V13*100/$B$5</f>
        <v>47.051727355717304</v>
      </c>
      <c r="W24" s="388">
        <f>W13*100/$C$5</f>
        <v>49.544392882387292</v>
      </c>
      <c r="X24" s="388">
        <f t="shared" si="13"/>
        <v>44.010360518288394</v>
      </c>
    </row>
    <row r="25" spans="1:24" ht="20.45" customHeight="1">
      <c r="A25" s="89" t="s">
        <v>93</v>
      </c>
      <c r="B25" s="100">
        <f t="shared" si="1"/>
        <v>15.747231560839792</v>
      </c>
      <c r="C25" s="100">
        <f t="shared" si="2"/>
        <v>14.252281877132058</v>
      </c>
      <c r="D25" s="100">
        <f t="shared" si="3"/>
        <v>17.571259029831019</v>
      </c>
      <c r="F25" s="89" t="s">
        <v>93</v>
      </c>
      <c r="G25" s="100">
        <f t="shared" si="4"/>
        <v>18.565537672138099</v>
      </c>
      <c r="H25" s="100">
        <f t="shared" si="5"/>
        <v>15.389839884446356</v>
      </c>
      <c r="I25" s="100">
        <f t="shared" si="6"/>
        <v>22.440290154507839</v>
      </c>
      <c r="K25" s="89" t="s">
        <v>93</v>
      </c>
      <c r="L25" s="100">
        <f t="shared" si="7"/>
        <v>14.779534029021637</v>
      </c>
      <c r="M25" s="100">
        <f t="shared" si="8"/>
        <v>14.62445065920895</v>
      </c>
      <c r="N25" s="100">
        <f t="shared" si="9"/>
        <v>14.968755331654702</v>
      </c>
      <c r="P25" s="89" t="s">
        <v>93</v>
      </c>
      <c r="Q25" s="388">
        <f t="shared" si="10"/>
        <v>13.907094618845063</v>
      </c>
      <c r="R25" s="388">
        <f t="shared" si="11"/>
        <v>10.269676388333998</v>
      </c>
      <c r="S25" s="388">
        <f t="shared" si="12"/>
        <v>18.345204369941374</v>
      </c>
      <c r="U25" s="89" t="s">
        <v>93</v>
      </c>
      <c r="V25" s="388">
        <f>V14*100/$B$5</f>
        <v>15.749849470211148</v>
      </c>
      <c r="W25" s="388">
        <f>W14*100/$C$5</f>
        <v>13.63406220228034</v>
      </c>
      <c r="X25" s="388">
        <f t="shared" si="13"/>
        <v>18.331377221483734</v>
      </c>
    </row>
    <row r="26" spans="1:24" ht="5.25" customHeight="1">
      <c r="A26" s="387"/>
      <c r="B26" s="387"/>
      <c r="C26" s="387"/>
      <c r="D26" s="387"/>
      <c r="F26" s="387"/>
      <c r="G26" s="387"/>
      <c r="H26" s="387"/>
      <c r="I26" s="387"/>
      <c r="K26" s="387"/>
      <c r="L26" s="387"/>
      <c r="M26" s="387"/>
      <c r="N26" s="387"/>
      <c r="P26" s="90"/>
      <c r="Q26" s="387"/>
      <c r="R26" s="387"/>
      <c r="S26" s="387"/>
      <c r="U26" s="90"/>
      <c r="V26" s="387"/>
      <c r="W26" s="387"/>
      <c r="X26" s="387"/>
    </row>
    <row r="27" spans="1:24" ht="6.75" customHeight="1"/>
    <row r="28" spans="1:24" ht="37.5" customHeight="1">
      <c r="A28" s="609" t="s">
        <v>92</v>
      </c>
      <c r="B28" s="609"/>
      <c r="D28" s="382"/>
      <c r="F28" s="608" t="s">
        <v>91</v>
      </c>
      <c r="G28" s="608"/>
      <c r="I28" s="382"/>
      <c r="K28" s="608" t="s">
        <v>91</v>
      </c>
      <c r="L28" s="608"/>
      <c r="N28" s="382"/>
      <c r="P28" s="608" t="s">
        <v>91</v>
      </c>
      <c r="Q28" s="608"/>
      <c r="S28" s="382"/>
      <c r="U28" s="608" t="s">
        <v>91</v>
      </c>
      <c r="V28" s="608"/>
      <c r="X28" s="382"/>
    </row>
    <row r="29" spans="1:24" ht="17.25" customHeight="1">
      <c r="A29" s="302"/>
      <c r="C29" s="363"/>
      <c r="D29" s="363"/>
      <c r="F29" s="302"/>
      <c r="H29" s="363"/>
      <c r="I29" s="363"/>
      <c r="K29" s="302"/>
      <c r="M29" s="363"/>
      <c r="N29" s="363"/>
      <c r="P29" s="386"/>
      <c r="R29" s="363"/>
      <c r="S29" s="363"/>
      <c r="U29" s="386"/>
      <c r="W29" s="363"/>
      <c r="X29" s="363"/>
    </row>
    <row r="30" spans="1:24" ht="17.25" customHeight="1">
      <c r="B30" s="363"/>
      <c r="C30" s="363"/>
      <c r="D30" s="363"/>
      <c r="G30" s="363"/>
      <c r="H30" s="363"/>
      <c r="I30" s="363"/>
      <c r="L30" s="363"/>
      <c r="M30" s="363"/>
      <c r="N30" s="363"/>
      <c r="Q30" s="363"/>
      <c r="R30" s="363"/>
      <c r="S30" s="363"/>
      <c r="V30" s="363"/>
      <c r="W30" s="363"/>
      <c r="X30" s="363"/>
    </row>
    <row r="31" spans="1:24" ht="17.25" customHeight="1">
      <c r="B31" s="363"/>
      <c r="C31" s="363"/>
      <c r="D31" s="363"/>
      <c r="G31" s="363"/>
      <c r="H31" s="363"/>
      <c r="I31" s="363"/>
      <c r="L31" s="363"/>
      <c r="M31" s="363"/>
      <c r="N31" s="363"/>
      <c r="Q31" s="363"/>
      <c r="R31" s="363"/>
      <c r="S31" s="363"/>
      <c r="V31" s="363"/>
      <c r="W31" s="363"/>
      <c r="X31" s="363"/>
    </row>
    <row r="32" spans="1:24" ht="17.25" customHeight="1">
      <c r="B32" s="363"/>
      <c r="C32" s="363"/>
      <c r="D32" s="363"/>
      <c r="G32" s="363"/>
      <c r="H32" s="363"/>
      <c r="I32" s="363"/>
      <c r="L32" s="363"/>
      <c r="M32" s="363"/>
      <c r="N32" s="363"/>
      <c r="Q32" s="363"/>
      <c r="R32" s="363"/>
      <c r="S32" s="363"/>
      <c r="V32" s="363"/>
      <c r="W32" s="363"/>
      <c r="X32" s="363"/>
    </row>
    <row r="33" spans="2:24" ht="17.25" customHeight="1">
      <c r="B33" s="363"/>
      <c r="C33" s="363"/>
      <c r="D33" s="363"/>
      <c r="G33" s="363"/>
      <c r="H33" s="363"/>
      <c r="I33" s="363"/>
      <c r="L33" s="363"/>
      <c r="M33" s="363"/>
      <c r="N33" s="363"/>
      <c r="Q33" s="363"/>
      <c r="R33" s="363"/>
      <c r="S33" s="363"/>
      <c r="V33" s="363"/>
      <c r="W33" s="363"/>
      <c r="X33" s="363"/>
    </row>
    <row r="34" spans="2:24" ht="17.25" customHeight="1">
      <c r="B34" s="363"/>
      <c r="C34" s="363"/>
      <c r="D34" s="363"/>
      <c r="G34" s="363"/>
      <c r="H34" s="363"/>
      <c r="I34" s="363"/>
      <c r="L34" s="363"/>
      <c r="M34" s="363"/>
      <c r="N34" s="363"/>
      <c r="Q34" s="363"/>
      <c r="R34" s="363"/>
      <c r="S34" s="363"/>
      <c r="V34" s="363"/>
      <c r="W34" s="363"/>
      <c r="X34" s="363"/>
    </row>
    <row r="35" spans="2:24" ht="17.25" customHeight="1">
      <c r="B35" s="363"/>
      <c r="C35" s="363"/>
      <c r="D35" s="363"/>
      <c r="G35" s="363"/>
      <c r="H35" s="363"/>
      <c r="I35" s="363"/>
      <c r="L35" s="363"/>
      <c r="M35" s="363"/>
      <c r="N35" s="363"/>
      <c r="Q35" s="363"/>
      <c r="R35" s="363"/>
      <c r="S35" s="363"/>
      <c r="V35" s="363"/>
      <c r="W35" s="363"/>
      <c r="X35" s="363"/>
    </row>
    <row r="36" spans="2:24" ht="17.25" customHeight="1">
      <c r="B36" s="363"/>
      <c r="C36" s="363"/>
      <c r="D36" s="363"/>
      <c r="G36" s="363"/>
      <c r="H36" s="363"/>
      <c r="I36" s="363"/>
      <c r="L36" s="363"/>
      <c r="M36" s="363"/>
      <c r="N36" s="363"/>
      <c r="Q36" s="363"/>
      <c r="R36" s="363"/>
      <c r="S36" s="363"/>
      <c r="V36" s="363"/>
      <c r="W36" s="363"/>
      <c r="X36" s="363"/>
    </row>
    <row r="37" spans="2:24" ht="17.25" customHeight="1">
      <c r="B37" s="363"/>
      <c r="C37" s="363"/>
      <c r="D37" s="363"/>
      <c r="G37" s="363"/>
      <c r="H37" s="363"/>
      <c r="I37" s="363"/>
      <c r="L37" s="363"/>
      <c r="M37" s="363"/>
      <c r="N37" s="363"/>
      <c r="Q37" s="363"/>
      <c r="R37" s="363"/>
      <c r="S37" s="363"/>
      <c r="V37" s="363"/>
      <c r="W37" s="363"/>
      <c r="X37" s="363"/>
    </row>
    <row r="38" spans="2:24" ht="17.25" customHeight="1">
      <c r="B38" s="363"/>
      <c r="C38" s="363"/>
      <c r="D38" s="363"/>
      <c r="G38" s="363"/>
      <c r="H38" s="363"/>
      <c r="I38" s="363"/>
      <c r="L38" s="363"/>
      <c r="M38" s="363"/>
      <c r="N38" s="363"/>
      <c r="Q38" s="363"/>
      <c r="R38" s="363"/>
      <c r="S38" s="363"/>
      <c r="V38" s="363"/>
      <c r="W38" s="363"/>
      <c r="X38" s="363"/>
    </row>
    <row r="39" spans="2:24" ht="17.25" customHeight="1">
      <c r="B39" s="363"/>
      <c r="C39" s="363"/>
      <c r="D39" s="363"/>
      <c r="G39" s="363"/>
      <c r="H39" s="363"/>
      <c r="I39" s="363"/>
      <c r="L39" s="363"/>
      <c r="M39" s="363"/>
      <c r="N39" s="363"/>
      <c r="Q39" s="363"/>
      <c r="R39" s="363"/>
      <c r="S39" s="363"/>
      <c r="V39" s="363"/>
      <c r="W39" s="363"/>
      <c r="X39" s="363"/>
    </row>
    <row r="65535" ht="30.75" customHeight="1"/>
  </sheetData>
  <mergeCells count="15">
    <mergeCell ref="L4:N4"/>
    <mergeCell ref="L15:N15"/>
    <mergeCell ref="K28:L28"/>
    <mergeCell ref="B4:D4"/>
    <mergeCell ref="B15:D15"/>
    <mergeCell ref="A28:B28"/>
    <mergeCell ref="G4:I4"/>
    <mergeCell ref="G15:I15"/>
    <mergeCell ref="F28:G28"/>
    <mergeCell ref="Q4:S4"/>
    <mergeCell ref="Q15:S15"/>
    <mergeCell ref="P28:Q28"/>
    <mergeCell ref="V4:X4"/>
    <mergeCell ref="V15:X15"/>
    <mergeCell ref="U28:V28"/>
  </mergeCells>
  <pageMargins left="0.18" right="0" top="0.74803149606299213" bottom="0.74803149606299213" header="0.31496062992125984" footer="0.31496062992125984"/>
  <pageSetup paperSize="5" scale="69" orientation="landscape" horizontalDpi="4294967292" verticalDpi="0" r:id="rId1"/>
  <headerFooter>
    <oddHeader>&amp;C&amp;"TH SarabunPSK,ธรรมดา"&amp;16 21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F5FAC-56DB-4D19-AA58-E2953CDBC966}">
  <dimension ref="A1:X65536"/>
  <sheetViews>
    <sheetView topLeftCell="Q12" zoomScale="60" zoomScaleNormal="60" workbookViewId="0">
      <selection activeCell="D14" sqref="D14"/>
    </sheetView>
  </sheetViews>
  <sheetFormatPr defaultColWidth="9.140625" defaultRowHeight="5.25" customHeight="1"/>
  <cols>
    <col min="1" max="1" width="25" style="367" customWidth="1"/>
    <col min="2" max="2" width="12.42578125" style="362" customWidth="1"/>
    <col min="3" max="4" width="10.85546875" style="362" customWidth="1"/>
    <col min="5" max="5" width="2.42578125" style="362" customWidth="1"/>
    <col min="6" max="6" width="24.140625" style="367" customWidth="1"/>
    <col min="7" max="7" width="12.28515625" style="362" customWidth="1"/>
    <col min="8" max="9" width="10.5703125" style="362" customWidth="1"/>
    <col min="10" max="10" width="1.42578125" style="362" customWidth="1"/>
    <col min="11" max="11" width="23.42578125" style="367" customWidth="1"/>
    <col min="12" max="12" width="12.7109375" style="362" customWidth="1"/>
    <col min="13" max="14" width="10.5703125" style="362" customWidth="1"/>
    <col min="15" max="15" width="1.5703125" style="362" customWidth="1"/>
    <col min="16" max="16" width="23.42578125" style="367" customWidth="1"/>
    <col min="17" max="17" width="12.5703125" style="362" customWidth="1"/>
    <col min="18" max="19" width="10.42578125" style="362" customWidth="1"/>
    <col min="20" max="20" width="2.85546875" style="362" customWidth="1"/>
    <col min="21" max="21" width="23.85546875" style="88" customWidth="1"/>
    <col min="22" max="22" width="11.5703125" style="362" customWidth="1"/>
    <col min="23" max="24" width="10.140625" style="362" customWidth="1"/>
    <col min="25" max="16384" width="9.140625" style="362"/>
  </cols>
  <sheetData>
    <row r="1" spans="1:24" s="377" customFormat="1" ht="26.25" customHeight="1">
      <c r="A1" s="377" t="s">
        <v>106</v>
      </c>
      <c r="B1" s="362"/>
      <c r="C1" s="362"/>
      <c r="D1" s="362"/>
      <c r="G1" s="353"/>
      <c r="H1" s="353"/>
      <c r="I1" s="353"/>
      <c r="K1" s="86"/>
      <c r="L1" s="353"/>
      <c r="M1" s="353"/>
      <c r="N1" s="353"/>
      <c r="Q1" s="353"/>
      <c r="R1" s="353"/>
      <c r="S1" s="353"/>
      <c r="U1" s="86" t="s">
        <v>112</v>
      </c>
      <c r="V1" s="353"/>
      <c r="W1" s="353"/>
      <c r="X1" s="353"/>
    </row>
    <row r="2" spans="1:24" s="29" customFormat="1" ht="25.15" customHeight="1">
      <c r="A2" s="32" t="s">
        <v>107</v>
      </c>
      <c r="B2" s="32"/>
      <c r="C2" s="32"/>
      <c r="D2" s="32"/>
      <c r="F2" s="32" t="s">
        <v>111</v>
      </c>
      <c r="G2" s="32"/>
      <c r="H2" s="32"/>
      <c r="I2" s="32"/>
      <c r="K2" s="87" t="s">
        <v>110</v>
      </c>
      <c r="L2" s="32"/>
      <c r="M2" s="32"/>
      <c r="N2" s="32"/>
      <c r="P2" s="87" t="s">
        <v>109</v>
      </c>
      <c r="Q2" s="32"/>
      <c r="R2" s="32"/>
      <c r="S2" s="32"/>
      <c r="U2" s="87" t="s">
        <v>113</v>
      </c>
      <c r="V2" s="32"/>
      <c r="W2" s="32"/>
      <c r="X2" s="32"/>
    </row>
    <row r="3" spans="1:24" s="367" customFormat="1" ht="26.25" customHeight="1">
      <c r="A3" s="91" t="s">
        <v>6</v>
      </c>
      <c r="B3" s="92" t="s">
        <v>0</v>
      </c>
      <c r="C3" s="92" t="s">
        <v>1</v>
      </c>
      <c r="D3" s="92" t="s">
        <v>2</v>
      </c>
      <c r="F3" s="91" t="s">
        <v>6</v>
      </c>
      <c r="G3" s="92" t="s">
        <v>0</v>
      </c>
      <c r="H3" s="92" t="s">
        <v>1</v>
      </c>
      <c r="I3" s="92" t="s">
        <v>2</v>
      </c>
      <c r="K3" s="101" t="s">
        <v>6</v>
      </c>
      <c r="L3" s="92" t="s">
        <v>0</v>
      </c>
      <c r="M3" s="92" t="s">
        <v>1</v>
      </c>
      <c r="N3" s="92" t="s">
        <v>2</v>
      </c>
      <c r="P3" s="101" t="s">
        <v>6</v>
      </c>
      <c r="Q3" s="92" t="s">
        <v>0</v>
      </c>
      <c r="R3" s="92" t="s">
        <v>1</v>
      </c>
      <c r="S3" s="92" t="s">
        <v>2</v>
      </c>
      <c r="U3" s="101" t="s">
        <v>6</v>
      </c>
      <c r="V3" s="92" t="s">
        <v>0</v>
      </c>
      <c r="W3" s="92" t="s">
        <v>1</v>
      </c>
      <c r="X3" s="92" t="s">
        <v>2</v>
      </c>
    </row>
    <row r="4" spans="1:24" s="367" customFormat="1" ht="21.75" customHeight="1">
      <c r="B4" s="606" t="s">
        <v>21</v>
      </c>
      <c r="C4" s="606"/>
      <c r="D4" s="606"/>
      <c r="G4" s="606" t="s">
        <v>21</v>
      </c>
      <c r="H4" s="606"/>
      <c r="I4" s="606"/>
      <c r="L4" s="606" t="s">
        <v>21</v>
      </c>
      <c r="M4" s="606"/>
      <c r="N4" s="606"/>
      <c r="Q4" s="606" t="s">
        <v>21</v>
      </c>
      <c r="R4" s="606"/>
      <c r="S4" s="606"/>
      <c r="U4" s="88"/>
      <c r="V4" s="606" t="s">
        <v>21</v>
      </c>
      <c r="W4" s="606"/>
      <c r="X4" s="606"/>
    </row>
    <row r="5" spans="1:24" ht="21" customHeight="1">
      <c r="A5" s="61" t="s">
        <v>38</v>
      </c>
      <c r="B5" s="127">
        <f>SUM(B7:B11)+B15+B20</f>
        <v>1184151</v>
      </c>
      <c r="C5" s="127">
        <f>SUM(C7:C11)+C15+C20</f>
        <v>650780</v>
      </c>
      <c r="D5" s="127">
        <f>SUM(D7:D11)+D15+D20</f>
        <v>533371</v>
      </c>
      <c r="F5" s="61" t="s">
        <v>38</v>
      </c>
      <c r="G5" s="34">
        <v>1171095</v>
      </c>
      <c r="H5" s="34">
        <v>644778</v>
      </c>
      <c r="I5" s="34">
        <v>526317</v>
      </c>
      <c r="J5" s="367"/>
      <c r="K5" s="61" t="s">
        <v>38</v>
      </c>
      <c r="L5" s="34">
        <v>1164344</v>
      </c>
      <c r="M5" s="34">
        <v>655575</v>
      </c>
      <c r="N5" s="34">
        <v>508769</v>
      </c>
      <c r="P5" s="61" t="s">
        <v>38</v>
      </c>
      <c r="Q5" s="34">
        <v>1198717</v>
      </c>
      <c r="R5" s="34">
        <v>654869</v>
      </c>
      <c r="S5" s="34">
        <v>543848</v>
      </c>
      <c r="U5" s="88" t="s">
        <v>38</v>
      </c>
      <c r="V5" s="26">
        <f>(B5+G5+L5+Q5)/4</f>
        <v>1179576.75</v>
      </c>
      <c r="W5" s="26">
        <f>(C5+H5+M5+R5)/4</f>
        <v>651500.5</v>
      </c>
      <c r="X5" s="26">
        <f>(D5+I5+N5+S5)/4</f>
        <v>528076.25</v>
      </c>
    </row>
    <row r="6" spans="1:24" ht="3.6" customHeight="1">
      <c r="A6" s="61"/>
      <c r="B6" s="127"/>
      <c r="C6" s="128"/>
      <c r="D6" s="129"/>
      <c r="F6" s="61"/>
      <c r="G6" s="103"/>
      <c r="H6" s="103"/>
      <c r="I6" s="103"/>
      <c r="K6" s="61"/>
      <c r="L6" s="103"/>
      <c r="M6" s="103"/>
      <c r="N6" s="103"/>
      <c r="P6" s="130"/>
      <c r="Q6" s="103"/>
      <c r="R6" s="103"/>
      <c r="S6" s="103"/>
      <c r="U6" s="131"/>
      <c r="V6" s="103"/>
      <c r="W6" s="103"/>
      <c r="X6" s="103"/>
    </row>
    <row r="7" spans="1:24" ht="20.25" customHeight="1">
      <c r="A7" s="379" t="s">
        <v>37</v>
      </c>
      <c r="B7" s="132">
        <v>11735</v>
      </c>
      <c r="C7" s="132">
        <v>5816</v>
      </c>
      <c r="D7" s="132">
        <v>5919</v>
      </c>
      <c r="F7" s="379" t="s">
        <v>37</v>
      </c>
      <c r="G7" s="33">
        <v>11739</v>
      </c>
      <c r="H7" s="33">
        <v>4000</v>
      </c>
      <c r="I7" s="33">
        <v>7739</v>
      </c>
      <c r="K7" s="379" t="s">
        <v>37</v>
      </c>
      <c r="L7" s="33">
        <v>10350</v>
      </c>
      <c r="M7" s="33">
        <v>6437</v>
      </c>
      <c r="N7" s="33">
        <v>3913</v>
      </c>
      <c r="P7" s="379" t="s">
        <v>37</v>
      </c>
      <c r="Q7" s="33">
        <v>7961</v>
      </c>
      <c r="R7" s="33">
        <v>3644</v>
      </c>
      <c r="S7" s="33">
        <v>4317</v>
      </c>
      <c r="U7" s="392" t="s">
        <v>37</v>
      </c>
      <c r="V7" s="22">
        <f t="shared" ref="V7:V20" si="0">(B7+G7+L7+Q7)/4</f>
        <v>10446.25</v>
      </c>
      <c r="W7" s="22">
        <f t="shared" ref="W7:W20" si="1">(C7+H7+M7+R7)/4</f>
        <v>4974.25</v>
      </c>
      <c r="X7" s="22">
        <f t="shared" ref="X7:X20" si="2">(D7+I7+N7+S7)/4</f>
        <v>5472</v>
      </c>
    </row>
    <row r="8" spans="1:24" ht="20.25" customHeight="1">
      <c r="A8" s="362" t="s">
        <v>36</v>
      </c>
      <c r="B8" s="132">
        <v>243023</v>
      </c>
      <c r="C8" s="132">
        <v>137894</v>
      </c>
      <c r="D8" s="132">
        <v>105129</v>
      </c>
      <c r="F8" s="362" t="s">
        <v>36</v>
      </c>
      <c r="G8" s="33">
        <v>260043</v>
      </c>
      <c r="H8" s="33">
        <v>142469</v>
      </c>
      <c r="I8" s="33">
        <v>117574</v>
      </c>
      <c r="K8" s="362" t="s">
        <v>36</v>
      </c>
      <c r="L8" s="33">
        <v>248051</v>
      </c>
      <c r="M8" s="33">
        <v>149847</v>
      </c>
      <c r="N8" s="33">
        <v>98204</v>
      </c>
      <c r="P8" s="362" t="s">
        <v>36</v>
      </c>
      <c r="Q8" s="33">
        <v>273701</v>
      </c>
      <c r="R8" s="33">
        <v>146514</v>
      </c>
      <c r="S8" s="33">
        <v>127187</v>
      </c>
      <c r="U8" s="89" t="s">
        <v>36</v>
      </c>
      <c r="V8" s="22">
        <f t="shared" si="0"/>
        <v>256204.5</v>
      </c>
      <c r="W8" s="22">
        <f t="shared" si="1"/>
        <v>144181</v>
      </c>
      <c r="X8" s="22">
        <f t="shared" si="2"/>
        <v>112023.5</v>
      </c>
    </row>
    <row r="9" spans="1:24" ht="20.25" customHeight="1">
      <c r="A9" s="89" t="s">
        <v>35</v>
      </c>
      <c r="B9" s="132">
        <v>266160</v>
      </c>
      <c r="C9" s="132">
        <v>163276</v>
      </c>
      <c r="D9" s="132">
        <v>102884</v>
      </c>
      <c r="F9" s="89" t="s">
        <v>35</v>
      </c>
      <c r="G9" s="33">
        <v>258295</v>
      </c>
      <c r="H9" s="33">
        <v>161102</v>
      </c>
      <c r="I9" s="33">
        <v>97193</v>
      </c>
      <c r="K9" s="89" t="s">
        <v>35</v>
      </c>
      <c r="L9" s="33">
        <v>245963</v>
      </c>
      <c r="M9" s="33">
        <v>149463</v>
      </c>
      <c r="N9" s="33">
        <v>96500</v>
      </c>
      <c r="P9" s="89" t="s">
        <v>35</v>
      </c>
      <c r="Q9" s="33">
        <v>291203</v>
      </c>
      <c r="R9" s="33">
        <v>159440</v>
      </c>
      <c r="S9" s="33">
        <v>131763</v>
      </c>
      <c r="U9" s="89" t="s">
        <v>35</v>
      </c>
      <c r="V9" s="22">
        <f t="shared" si="0"/>
        <v>265405.25</v>
      </c>
      <c r="W9" s="22">
        <f t="shared" si="1"/>
        <v>158320.25</v>
      </c>
      <c r="X9" s="22">
        <f t="shared" si="2"/>
        <v>107085</v>
      </c>
    </row>
    <row r="10" spans="1:24" ht="20.25" customHeight="1">
      <c r="A10" s="89" t="s">
        <v>34</v>
      </c>
      <c r="B10" s="132">
        <v>211010</v>
      </c>
      <c r="C10" s="132">
        <v>123645</v>
      </c>
      <c r="D10" s="132">
        <v>87365</v>
      </c>
      <c r="F10" s="89" t="s">
        <v>34</v>
      </c>
      <c r="G10" s="33">
        <v>207521</v>
      </c>
      <c r="H10" s="33">
        <v>134193</v>
      </c>
      <c r="I10" s="33">
        <v>73328</v>
      </c>
      <c r="K10" s="89" t="s">
        <v>34</v>
      </c>
      <c r="L10" s="33">
        <v>227964</v>
      </c>
      <c r="M10" s="33">
        <v>131740</v>
      </c>
      <c r="N10" s="33">
        <v>96224</v>
      </c>
      <c r="P10" s="89" t="s">
        <v>34</v>
      </c>
      <c r="Q10" s="33">
        <v>198107</v>
      </c>
      <c r="R10" s="33">
        <v>111770</v>
      </c>
      <c r="S10" s="33">
        <v>86337</v>
      </c>
      <c r="U10" s="89" t="s">
        <v>34</v>
      </c>
      <c r="V10" s="22">
        <f t="shared" si="0"/>
        <v>211150.5</v>
      </c>
      <c r="W10" s="22">
        <f t="shared" si="1"/>
        <v>125337</v>
      </c>
      <c r="X10" s="22">
        <f t="shared" si="2"/>
        <v>85813.5</v>
      </c>
    </row>
    <row r="11" spans="1:24" ht="20.25" customHeight="1">
      <c r="A11" s="362" t="s">
        <v>33</v>
      </c>
      <c r="B11" s="132">
        <f>SUM(B12:B14)</f>
        <v>240819</v>
      </c>
      <c r="C11" s="132">
        <f>SUM(C12:C14)</f>
        <v>129772</v>
      </c>
      <c r="D11" s="132">
        <f>SUM(D12:D14)</f>
        <v>111047</v>
      </c>
      <c r="F11" s="362" t="s">
        <v>33</v>
      </c>
      <c r="G11" s="133">
        <v>242008</v>
      </c>
      <c r="H11" s="133">
        <v>120456</v>
      </c>
      <c r="I11" s="103">
        <v>121552</v>
      </c>
      <c r="K11" s="362" t="s">
        <v>33</v>
      </c>
      <c r="L11" s="133">
        <f>SUM(L12:L13)</f>
        <v>230896</v>
      </c>
      <c r="M11" s="133">
        <f>SUM(M12:M13)</f>
        <v>132700</v>
      </c>
      <c r="N11" s="133">
        <f>SUM(N12:N13)</f>
        <v>98196</v>
      </c>
      <c r="P11" s="362" t="s">
        <v>33</v>
      </c>
      <c r="Q11" s="133">
        <v>241262</v>
      </c>
      <c r="R11" s="133">
        <v>144918</v>
      </c>
      <c r="S11" s="133">
        <v>96344</v>
      </c>
      <c r="U11" s="89" t="s">
        <v>33</v>
      </c>
      <c r="V11" s="22">
        <f t="shared" si="0"/>
        <v>238746.25</v>
      </c>
      <c r="W11" s="22">
        <f t="shared" si="1"/>
        <v>131961.5</v>
      </c>
      <c r="X11" s="22">
        <f t="shared" si="2"/>
        <v>106784.75</v>
      </c>
    </row>
    <row r="12" spans="1:24" ht="20.25" customHeight="1">
      <c r="A12" s="89" t="s">
        <v>105</v>
      </c>
      <c r="B12" s="22">
        <v>193584</v>
      </c>
      <c r="C12" s="22">
        <v>99029</v>
      </c>
      <c r="D12" s="22">
        <v>94555</v>
      </c>
      <c r="F12" s="89" t="s">
        <v>105</v>
      </c>
      <c r="G12" s="33">
        <v>170334</v>
      </c>
      <c r="H12" s="33">
        <v>72383</v>
      </c>
      <c r="I12" s="33">
        <v>97951</v>
      </c>
      <c r="K12" s="89" t="s">
        <v>105</v>
      </c>
      <c r="L12" s="33">
        <v>186238</v>
      </c>
      <c r="M12" s="33">
        <v>103573</v>
      </c>
      <c r="N12" s="33">
        <v>82665</v>
      </c>
      <c r="P12" s="89" t="s">
        <v>105</v>
      </c>
      <c r="Q12" s="33">
        <v>208608</v>
      </c>
      <c r="R12" s="33">
        <v>127051</v>
      </c>
      <c r="S12" s="33">
        <v>81557</v>
      </c>
      <c r="U12" s="89" t="s">
        <v>105</v>
      </c>
      <c r="V12" s="22">
        <f t="shared" si="0"/>
        <v>189691</v>
      </c>
      <c r="W12" s="22">
        <f t="shared" si="1"/>
        <v>100509</v>
      </c>
      <c r="X12" s="22">
        <f t="shared" si="2"/>
        <v>89182</v>
      </c>
    </row>
    <row r="13" spans="1:24" ht="20.25" customHeight="1">
      <c r="A13" s="89" t="s">
        <v>104</v>
      </c>
      <c r="B13" s="22">
        <v>46793</v>
      </c>
      <c r="C13" s="22">
        <v>30301</v>
      </c>
      <c r="D13" s="22">
        <v>16492</v>
      </c>
      <c r="F13" s="89" t="s">
        <v>104</v>
      </c>
      <c r="G13" s="33">
        <v>71674</v>
      </c>
      <c r="H13" s="33">
        <v>48073</v>
      </c>
      <c r="I13" s="33">
        <v>23601</v>
      </c>
      <c r="K13" s="89" t="s">
        <v>104</v>
      </c>
      <c r="L13" s="33">
        <v>44658</v>
      </c>
      <c r="M13" s="33">
        <v>29127</v>
      </c>
      <c r="N13" s="33">
        <v>15531</v>
      </c>
      <c r="P13" s="89" t="s">
        <v>104</v>
      </c>
      <c r="Q13" s="33">
        <v>32654</v>
      </c>
      <c r="R13" s="33">
        <v>17867</v>
      </c>
      <c r="S13" s="33">
        <v>14787</v>
      </c>
      <c r="U13" s="89" t="s">
        <v>104</v>
      </c>
      <c r="V13" s="22">
        <f t="shared" si="0"/>
        <v>48944.75</v>
      </c>
      <c r="W13" s="22">
        <f t="shared" si="1"/>
        <v>31342</v>
      </c>
      <c r="X13" s="22">
        <f t="shared" si="2"/>
        <v>17602.75</v>
      </c>
    </row>
    <row r="14" spans="1:24" ht="20.25" customHeight="1">
      <c r="A14" s="391" t="s">
        <v>103</v>
      </c>
      <c r="B14" s="45">
        <v>442</v>
      </c>
      <c r="C14" s="45">
        <v>442</v>
      </c>
      <c r="D14" s="108">
        <v>0</v>
      </c>
      <c r="F14" s="391" t="s">
        <v>103</v>
      </c>
      <c r="G14" s="108">
        <v>0</v>
      </c>
      <c r="H14" s="108">
        <v>0</v>
      </c>
      <c r="I14" s="108">
        <v>0</v>
      </c>
      <c r="K14" s="391" t="s">
        <v>103</v>
      </c>
      <c r="L14" s="108">
        <v>0</v>
      </c>
      <c r="M14" s="108">
        <v>0</v>
      </c>
      <c r="N14" s="108">
        <v>0</v>
      </c>
      <c r="P14" s="391" t="s">
        <v>103</v>
      </c>
      <c r="Q14" s="108">
        <v>0</v>
      </c>
      <c r="R14" s="108">
        <v>0</v>
      </c>
      <c r="S14" s="108">
        <v>0</v>
      </c>
      <c r="U14" s="391" t="s">
        <v>103</v>
      </c>
      <c r="V14" s="22">
        <f t="shared" si="0"/>
        <v>110.5</v>
      </c>
      <c r="W14" s="22">
        <f t="shared" si="1"/>
        <v>110.5</v>
      </c>
      <c r="X14" s="108">
        <f t="shared" si="2"/>
        <v>0</v>
      </c>
    </row>
    <row r="15" spans="1:24" ht="20.25" customHeight="1">
      <c r="A15" s="362" t="s">
        <v>29</v>
      </c>
      <c r="B15" s="132">
        <f>SUM(B16:B18)</f>
        <v>210217</v>
      </c>
      <c r="C15" s="132">
        <f>SUM(C16:C18)</f>
        <v>89190</v>
      </c>
      <c r="D15" s="132">
        <f>SUM(D16:D18)</f>
        <v>121027</v>
      </c>
      <c r="F15" s="362" t="s">
        <v>29</v>
      </c>
      <c r="G15" s="33">
        <v>188750</v>
      </c>
      <c r="H15" s="33">
        <v>81598</v>
      </c>
      <c r="I15" s="82">
        <v>107152</v>
      </c>
      <c r="K15" s="362" t="s">
        <v>29</v>
      </c>
      <c r="L15" s="133">
        <f>SUM(L16:L18)</f>
        <v>200619</v>
      </c>
      <c r="M15" s="133">
        <f>SUM(M16:M18)</f>
        <v>85130</v>
      </c>
      <c r="N15" s="133">
        <f>SUM(N16:N18)</f>
        <v>115489</v>
      </c>
      <c r="P15" s="362" t="s">
        <v>29</v>
      </c>
      <c r="Q15" s="133">
        <v>185117</v>
      </c>
      <c r="R15" s="133">
        <v>87217</v>
      </c>
      <c r="S15" s="133">
        <v>97900</v>
      </c>
      <c r="U15" s="89" t="s">
        <v>29</v>
      </c>
      <c r="V15" s="22">
        <f t="shared" si="0"/>
        <v>196175.75</v>
      </c>
      <c r="W15" s="22">
        <f t="shared" si="1"/>
        <v>85783.75</v>
      </c>
      <c r="X15" s="22">
        <f t="shared" si="2"/>
        <v>110392</v>
      </c>
    </row>
    <row r="16" spans="1:24" ht="20.25" customHeight="1">
      <c r="A16" s="391" t="s">
        <v>28</v>
      </c>
      <c r="B16" s="54">
        <v>105060</v>
      </c>
      <c r="C16" s="54">
        <v>35281</v>
      </c>
      <c r="D16" s="54">
        <v>69779</v>
      </c>
      <c r="F16" s="391" t="s">
        <v>28</v>
      </c>
      <c r="G16" s="33">
        <v>108589</v>
      </c>
      <c r="H16" s="33">
        <v>38525</v>
      </c>
      <c r="I16" s="33">
        <v>70064</v>
      </c>
      <c r="K16" s="391" t="s">
        <v>28</v>
      </c>
      <c r="L16" s="33">
        <v>104029</v>
      </c>
      <c r="M16" s="33">
        <v>38180</v>
      </c>
      <c r="N16" s="33">
        <v>65849</v>
      </c>
      <c r="P16" s="391" t="s">
        <v>28</v>
      </c>
      <c r="Q16" s="33">
        <v>104506</v>
      </c>
      <c r="R16" s="33">
        <v>44080</v>
      </c>
      <c r="S16" s="33">
        <v>60426</v>
      </c>
      <c r="U16" s="391" t="s">
        <v>28</v>
      </c>
      <c r="V16" s="22">
        <f t="shared" si="0"/>
        <v>105546</v>
      </c>
      <c r="W16" s="22">
        <f t="shared" si="1"/>
        <v>39016.5</v>
      </c>
      <c r="X16" s="22">
        <f t="shared" si="2"/>
        <v>66529.5</v>
      </c>
    </row>
    <row r="17" spans="1:24" ht="20.25" customHeight="1">
      <c r="A17" s="391" t="s">
        <v>27</v>
      </c>
      <c r="B17" s="54">
        <v>68918</v>
      </c>
      <c r="C17" s="54">
        <v>39847</v>
      </c>
      <c r="D17" s="54">
        <v>29071</v>
      </c>
      <c r="F17" s="391" t="s">
        <v>27</v>
      </c>
      <c r="G17" s="33">
        <v>60495</v>
      </c>
      <c r="H17" s="33">
        <v>38226</v>
      </c>
      <c r="I17" s="33">
        <v>22269</v>
      </c>
      <c r="K17" s="391" t="s">
        <v>27</v>
      </c>
      <c r="L17" s="33">
        <v>71732</v>
      </c>
      <c r="M17" s="33">
        <v>41402</v>
      </c>
      <c r="N17" s="33">
        <v>30330</v>
      </c>
      <c r="P17" s="391" t="s">
        <v>27</v>
      </c>
      <c r="Q17" s="33">
        <v>55974</v>
      </c>
      <c r="R17" s="33">
        <v>37802</v>
      </c>
      <c r="S17" s="33">
        <v>18172</v>
      </c>
      <c r="U17" s="391" t="s">
        <v>27</v>
      </c>
      <c r="V17" s="22">
        <f t="shared" si="0"/>
        <v>64279.75</v>
      </c>
      <c r="W17" s="22">
        <f t="shared" si="1"/>
        <v>39319.25</v>
      </c>
      <c r="X17" s="22">
        <f t="shared" si="2"/>
        <v>24960.5</v>
      </c>
    </row>
    <row r="18" spans="1:24" ht="20.25" customHeight="1">
      <c r="A18" s="391" t="s">
        <v>26</v>
      </c>
      <c r="B18" s="54">
        <v>36239</v>
      </c>
      <c r="C18" s="54">
        <v>14062</v>
      </c>
      <c r="D18" s="54">
        <v>22177</v>
      </c>
      <c r="F18" s="391" t="s">
        <v>26</v>
      </c>
      <c r="G18" s="33">
        <v>19666</v>
      </c>
      <c r="H18" s="33">
        <v>4847</v>
      </c>
      <c r="I18" s="33">
        <v>14819</v>
      </c>
      <c r="K18" s="391" t="s">
        <v>26</v>
      </c>
      <c r="L18" s="33">
        <v>24858</v>
      </c>
      <c r="M18" s="33">
        <v>5548</v>
      </c>
      <c r="N18" s="33">
        <v>19310</v>
      </c>
      <c r="P18" s="391" t="s">
        <v>26</v>
      </c>
      <c r="Q18" s="33">
        <v>24637</v>
      </c>
      <c r="R18" s="33">
        <v>5335</v>
      </c>
      <c r="S18" s="33">
        <v>19302</v>
      </c>
      <c r="U18" s="391" t="s">
        <v>26</v>
      </c>
      <c r="V18" s="22">
        <f t="shared" si="0"/>
        <v>26350</v>
      </c>
      <c r="W18" s="22">
        <f t="shared" si="1"/>
        <v>7448</v>
      </c>
      <c r="X18" s="22">
        <f t="shared" si="2"/>
        <v>18902</v>
      </c>
    </row>
    <row r="19" spans="1:24" ht="20.25" customHeight="1">
      <c r="A19" s="89" t="s">
        <v>25</v>
      </c>
      <c r="B19" s="108">
        <v>0</v>
      </c>
      <c r="C19" s="108">
        <v>0</v>
      </c>
      <c r="D19" s="108">
        <v>0</v>
      </c>
      <c r="F19" s="89" t="s">
        <v>25</v>
      </c>
      <c r="G19" s="108">
        <v>0</v>
      </c>
      <c r="H19" s="108">
        <v>0</v>
      </c>
      <c r="I19" s="108">
        <v>0</v>
      </c>
      <c r="K19" s="89" t="s">
        <v>25</v>
      </c>
      <c r="L19" s="108">
        <v>0</v>
      </c>
      <c r="M19" s="108">
        <v>0</v>
      </c>
      <c r="N19" s="108">
        <v>0</v>
      </c>
      <c r="P19" s="89" t="s">
        <v>25</v>
      </c>
      <c r="Q19" s="108">
        <v>0</v>
      </c>
      <c r="R19" s="108">
        <v>0</v>
      </c>
      <c r="S19" s="108">
        <v>0</v>
      </c>
      <c r="U19" s="89" t="s">
        <v>25</v>
      </c>
      <c r="V19" s="108">
        <f t="shared" si="0"/>
        <v>0</v>
      </c>
      <c r="W19" s="108">
        <f t="shared" si="1"/>
        <v>0</v>
      </c>
      <c r="X19" s="108">
        <f t="shared" si="2"/>
        <v>0</v>
      </c>
    </row>
    <row r="20" spans="1:24" ht="20.25" customHeight="1">
      <c r="A20" s="89" t="s">
        <v>24</v>
      </c>
      <c r="B20" s="54">
        <v>1187</v>
      </c>
      <c r="C20" s="54">
        <v>1187</v>
      </c>
      <c r="D20" s="108">
        <v>0</v>
      </c>
      <c r="F20" s="89" t="s">
        <v>24</v>
      </c>
      <c r="G20" s="33">
        <v>2739</v>
      </c>
      <c r="H20" s="33">
        <v>960</v>
      </c>
      <c r="I20" s="33">
        <v>1779</v>
      </c>
      <c r="K20" s="89" t="s">
        <v>24</v>
      </c>
      <c r="L20" s="33">
        <v>501</v>
      </c>
      <c r="M20" s="33">
        <v>258</v>
      </c>
      <c r="N20" s="33">
        <v>243</v>
      </c>
      <c r="P20" s="89" t="s">
        <v>24</v>
      </c>
      <c r="Q20" s="33">
        <v>1366</v>
      </c>
      <c r="R20" s="33">
        <v>1366</v>
      </c>
      <c r="S20" s="108">
        <v>0</v>
      </c>
      <c r="U20" s="89" t="s">
        <v>24</v>
      </c>
      <c r="V20" s="85">
        <f t="shared" si="0"/>
        <v>1448.25</v>
      </c>
      <c r="W20" s="85">
        <f t="shared" si="1"/>
        <v>942.75</v>
      </c>
      <c r="X20" s="85">
        <f t="shared" si="2"/>
        <v>505.5</v>
      </c>
    </row>
    <row r="21" spans="1:24" ht="21" customHeight="1">
      <c r="A21" s="362"/>
      <c r="B21" s="607" t="s">
        <v>20</v>
      </c>
      <c r="C21" s="607"/>
      <c r="D21" s="607"/>
      <c r="F21" s="362"/>
      <c r="G21" s="607" t="s">
        <v>20</v>
      </c>
      <c r="H21" s="607"/>
      <c r="I21" s="607"/>
      <c r="K21" s="362"/>
      <c r="L21" s="607" t="s">
        <v>20</v>
      </c>
      <c r="M21" s="607"/>
      <c r="N21" s="607"/>
      <c r="P21" s="362"/>
      <c r="Q21" s="607" t="s">
        <v>20</v>
      </c>
      <c r="R21" s="607"/>
      <c r="S21" s="607"/>
      <c r="U21" s="89"/>
      <c r="V21" s="607" t="s">
        <v>20</v>
      </c>
      <c r="W21" s="607"/>
      <c r="X21" s="607"/>
    </row>
    <row r="22" spans="1:24" s="367" customFormat="1" ht="18" customHeight="1">
      <c r="A22" s="61" t="s">
        <v>38</v>
      </c>
      <c r="B22" s="134">
        <f>B5/$B$5*100</f>
        <v>100</v>
      </c>
      <c r="C22" s="134">
        <f>C5/$C$5*100</f>
        <v>100</v>
      </c>
      <c r="D22" s="134">
        <f>D5/$D$5*100</f>
        <v>100</v>
      </c>
      <c r="E22" s="362"/>
      <c r="F22" s="61" t="s">
        <v>38</v>
      </c>
      <c r="G22" s="135">
        <f>G5*100/$G$5</f>
        <v>100</v>
      </c>
      <c r="H22" s="135">
        <f>H5*100/$H$5</f>
        <v>100</v>
      </c>
      <c r="I22" s="135">
        <f>I5*100/$I$5</f>
        <v>100</v>
      </c>
      <c r="K22" s="61" t="s">
        <v>38</v>
      </c>
      <c r="L22" s="135">
        <f>L5*100/$L$5</f>
        <v>100</v>
      </c>
      <c r="M22" s="135">
        <f>M5*100/$M$5</f>
        <v>100</v>
      </c>
      <c r="N22" s="135">
        <f>N5*100/$N$5</f>
        <v>100</v>
      </c>
      <c r="P22" s="61" t="s">
        <v>38</v>
      </c>
      <c r="Q22" s="126">
        <f>Q5*100/$Q$5</f>
        <v>100</v>
      </c>
      <c r="R22" s="126">
        <f>R5*100/$R$5</f>
        <v>100</v>
      </c>
      <c r="S22" s="126">
        <f>S5*100/$S$5</f>
        <v>100</v>
      </c>
      <c r="U22" s="61" t="s">
        <v>38</v>
      </c>
      <c r="V22" s="126">
        <f>V5*100/$V$5</f>
        <v>100</v>
      </c>
      <c r="W22" s="126">
        <f>W5*100/$W$5</f>
        <v>100</v>
      </c>
      <c r="X22" s="126">
        <f>X5*100/$X$5</f>
        <v>100</v>
      </c>
    </row>
    <row r="23" spans="1:24" ht="23.25" customHeight="1">
      <c r="A23" s="61"/>
      <c r="B23" s="81"/>
      <c r="C23" s="81"/>
      <c r="D23" s="81"/>
      <c r="F23" s="61"/>
      <c r="G23" s="81"/>
      <c r="H23" s="81"/>
      <c r="I23" s="81"/>
      <c r="K23" s="61"/>
      <c r="L23" s="81"/>
      <c r="M23" s="81"/>
      <c r="N23" s="81"/>
      <c r="P23" s="61"/>
      <c r="Q23" s="84"/>
      <c r="R23" s="84"/>
      <c r="S23" s="84"/>
      <c r="V23" s="84"/>
      <c r="W23" s="84"/>
      <c r="X23" s="84"/>
    </row>
    <row r="24" spans="1:24" ht="20.25" customHeight="1">
      <c r="A24" s="379" t="s">
        <v>37</v>
      </c>
      <c r="B24" s="136">
        <f t="shared" ref="B24:B37" si="3">B7/$B$5*100</f>
        <v>0.99100537009215883</v>
      </c>
      <c r="C24" s="136">
        <f t="shared" ref="C24:C37" si="4">C7/$C$5*100</f>
        <v>0.89369679461569185</v>
      </c>
      <c r="D24" s="136">
        <f t="shared" ref="D24:D37" si="5">D7/$D$5*100</f>
        <v>1.10973412502742</v>
      </c>
      <c r="E24" s="18"/>
      <c r="F24" s="379" t="s">
        <v>37</v>
      </c>
      <c r="G24" s="137">
        <f t="shared" ref="G24:G37" si="6">G7*100/$G$5</f>
        <v>1.002395194241287</v>
      </c>
      <c r="H24" s="137">
        <f t="shared" ref="H24:H37" si="7">H7*100/$H$5</f>
        <v>0.62036856096206761</v>
      </c>
      <c r="I24" s="137">
        <f t="shared" ref="I24:I37" si="8">I7*100/$I$5</f>
        <v>1.4704066180647783</v>
      </c>
      <c r="K24" s="379" t="s">
        <v>37</v>
      </c>
      <c r="L24" s="137">
        <f t="shared" ref="L24:L37" si="9">L7*100/$L$5</f>
        <v>0.8889125550524587</v>
      </c>
      <c r="M24" s="137">
        <f t="shared" ref="M24:M37" si="10">M7*100/$M$5</f>
        <v>0.98188613049612938</v>
      </c>
      <c r="N24" s="137">
        <f t="shared" ref="N24:N37" si="11">N7*100/$N$5</f>
        <v>0.76911132557211626</v>
      </c>
      <c r="P24" s="379" t="s">
        <v>37</v>
      </c>
      <c r="Q24" s="85">
        <f t="shared" ref="Q24:Q30" si="12">Q7*100/$B$5</f>
        <v>0.672296016301975</v>
      </c>
      <c r="R24" s="85">
        <f t="shared" ref="R24:R30" si="13">R7*100/$C$5</f>
        <v>0.55994345247241772</v>
      </c>
      <c r="S24" s="85">
        <f t="shared" ref="S24:S30" si="14">S7*100/$D$5</f>
        <v>0.80938033751366312</v>
      </c>
      <c r="U24" s="392" t="s">
        <v>37</v>
      </c>
      <c r="V24" s="109">
        <f t="shared" ref="V24:V37" si="15">V7*100/$V$5</f>
        <v>0.88559307395640008</v>
      </c>
      <c r="W24" s="109">
        <f t="shared" ref="W24:W37" si="16">W7*100/$W$5</f>
        <v>0.76350670490659633</v>
      </c>
      <c r="X24" s="109">
        <f t="shared" ref="X24:X37" si="17">X7*100/$X$5</f>
        <v>1.0362139937177632</v>
      </c>
    </row>
    <row r="25" spans="1:24" ht="20.25" customHeight="1">
      <c r="A25" s="362" t="s">
        <v>36</v>
      </c>
      <c r="B25" s="136">
        <f t="shared" si="3"/>
        <v>20.522973843707433</v>
      </c>
      <c r="C25" s="136">
        <f t="shared" si="4"/>
        <v>21.189034696825349</v>
      </c>
      <c r="D25" s="136">
        <f t="shared" si="5"/>
        <v>19.710295460383108</v>
      </c>
      <c r="E25" s="18"/>
      <c r="F25" s="362" t="s">
        <v>36</v>
      </c>
      <c r="G25" s="137">
        <f t="shared" si="6"/>
        <v>22.205115725026577</v>
      </c>
      <c r="H25" s="137">
        <f t="shared" si="7"/>
        <v>22.095822127926201</v>
      </c>
      <c r="I25" s="137">
        <f t="shared" si="8"/>
        <v>22.339008620280172</v>
      </c>
      <c r="K25" s="362" t="s">
        <v>36</v>
      </c>
      <c r="L25" s="137">
        <f t="shared" si="9"/>
        <v>21.303927361673182</v>
      </c>
      <c r="M25" s="137">
        <f t="shared" si="10"/>
        <v>22.857338977233727</v>
      </c>
      <c r="N25" s="137">
        <f t="shared" si="11"/>
        <v>19.302276671731178</v>
      </c>
      <c r="P25" s="362" t="s">
        <v>36</v>
      </c>
      <c r="Q25" s="85">
        <f t="shared" si="12"/>
        <v>23.113690737076606</v>
      </c>
      <c r="R25" s="85">
        <f t="shared" si="13"/>
        <v>22.5135990657365</v>
      </c>
      <c r="S25" s="85">
        <f t="shared" si="14"/>
        <v>23.845878384839072</v>
      </c>
      <c r="U25" s="89" t="s">
        <v>36</v>
      </c>
      <c r="V25" s="109">
        <f t="shared" si="15"/>
        <v>21.720036445275817</v>
      </c>
      <c r="W25" s="109">
        <f t="shared" si="16"/>
        <v>22.130604658016381</v>
      </c>
      <c r="X25" s="109">
        <f t="shared" si="17"/>
        <v>21.213508465870223</v>
      </c>
    </row>
    <row r="26" spans="1:24" ht="20.25" customHeight="1">
      <c r="A26" s="89" t="s">
        <v>35</v>
      </c>
      <c r="B26" s="136">
        <f t="shared" si="3"/>
        <v>22.47686317032203</v>
      </c>
      <c r="C26" s="136">
        <f t="shared" si="4"/>
        <v>25.089277482405731</v>
      </c>
      <c r="D26" s="136">
        <f t="shared" si="5"/>
        <v>19.289387686994605</v>
      </c>
      <c r="E26" s="18"/>
      <c r="F26" s="89" t="s">
        <v>35</v>
      </c>
      <c r="G26" s="137">
        <f t="shared" si="6"/>
        <v>22.055853709562417</v>
      </c>
      <c r="H26" s="137">
        <f t="shared" si="7"/>
        <v>24.985653977027752</v>
      </c>
      <c r="I26" s="137">
        <f t="shared" si="8"/>
        <v>18.466627526756689</v>
      </c>
      <c r="K26" s="89" t="s">
        <v>35</v>
      </c>
      <c r="L26" s="137">
        <f t="shared" si="9"/>
        <v>21.12459891578434</v>
      </c>
      <c r="M26" s="137">
        <f t="shared" si="10"/>
        <v>22.798764443427526</v>
      </c>
      <c r="N26" s="137">
        <f t="shared" si="11"/>
        <v>18.967350605087969</v>
      </c>
      <c r="P26" s="89" t="s">
        <v>35</v>
      </c>
      <c r="Q26" s="85">
        <f t="shared" si="12"/>
        <v>24.59171169893029</v>
      </c>
      <c r="R26" s="85">
        <f t="shared" si="13"/>
        <v>24.499830972064292</v>
      </c>
      <c r="S26" s="85">
        <f t="shared" si="14"/>
        <v>24.703817792868378</v>
      </c>
      <c r="U26" s="89" t="s">
        <v>35</v>
      </c>
      <c r="V26" s="109">
        <f t="shared" si="15"/>
        <v>22.500040798532186</v>
      </c>
      <c r="W26" s="109">
        <f t="shared" si="16"/>
        <v>24.300863928730678</v>
      </c>
      <c r="X26" s="109">
        <f t="shared" si="17"/>
        <v>20.278321549208094</v>
      </c>
    </row>
    <row r="27" spans="1:24" ht="20.25" customHeight="1">
      <c r="A27" s="89" t="s">
        <v>34</v>
      </c>
      <c r="B27" s="136">
        <f t="shared" si="3"/>
        <v>17.819517949991177</v>
      </c>
      <c r="C27" s="136">
        <f t="shared" si="4"/>
        <v>18.999508282368851</v>
      </c>
      <c r="D27" s="136">
        <f t="shared" si="5"/>
        <v>16.379780677989615</v>
      </c>
      <c r="E27" s="18"/>
      <c r="F27" s="89" t="s">
        <v>34</v>
      </c>
      <c r="G27" s="137">
        <f t="shared" si="6"/>
        <v>17.720253267241343</v>
      </c>
      <c r="H27" s="137">
        <f t="shared" si="7"/>
        <v>20.812279575295683</v>
      </c>
      <c r="I27" s="137">
        <f t="shared" si="8"/>
        <v>13.932287955737701</v>
      </c>
      <c r="K27" s="89" t="s">
        <v>34</v>
      </c>
      <c r="L27" s="137">
        <f t="shared" si="9"/>
        <v>19.578749922703256</v>
      </c>
      <c r="M27" s="137">
        <f t="shared" si="10"/>
        <v>20.09533615528353</v>
      </c>
      <c r="N27" s="137">
        <f t="shared" si="11"/>
        <v>18.913102016828855</v>
      </c>
      <c r="P27" s="89" t="s">
        <v>34</v>
      </c>
      <c r="Q27" s="85">
        <f t="shared" si="12"/>
        <v>16.729876510681493</v>
      </c>
      <c r="R27" s="85">
        <f t="shared" si="13"/>
        <v>17.174774885521987</v>
      </c>
      <c r="S27" s="85">
        <f t="shared" si="14"/>
        <v>16.187044289997019</v>
      </c>
      <c r="U27" s="89" t="s">
        <v>34</v>
      </c>
      <c r="V27" s="109">
        <f t="shared" si="15"/>
        <v>17.900530847187348</v>
      </c>
      <c r="W27" s="109">
        <f t="shared" si="16"/>
        <v>19.238204728929603</v>
      </c>
      <c r="X27" s="109">
        <f t="shared" si="17"/>
        <v>16.250210078563466</v>
      </c>
    </row>
    <row r="28" spans="1:24" ht="20.25" customHeight="1">
      <c r="A28" s="362" t="s">
        <v>33</v>
      </c>
      <c r="B28" s="136">
        <f t="shared" si="3"/>
        <v>20.336848932272996</v>
      </c>
      <c r="C28" s="136">
        <f t="shared" si="4"/>
        <v>19.940993884261964</v>
      </c>
      <c r="D28" s="136">
        <f t="shared" si="5"/>
        <v>20.819842098651783</v>
      </c>
      <c r="E28" s="18"/>
      <c r="F28" s="362" t="s">
        <v>33</v>
      </c>
      <c r="G28" s="137">
        <f t="shared" si="6"/>
        <v>20.66510402657342</v>
      </c>
      <c r="H28" s="137">
        <f t="shared" si="7"/>
        <v>18.681778844811703</v>
      </c>
      <c r="I28" s="137">
        <f t="shared" si="8"/>
        <v>23.094826881898172</v>
      </c>
      <c r="K28" s="362" t="s">
        <v>33</v>
      </c>
      <c r="L28" s="137">
        <f t="shared" si="9"/>
        <v>19.83056553733261</v>
      </c>
      <c r="M28" s="137">
        <f t="shared" si="10"/>
        <v>20.241772489799033</v>
      </c>
      <c r="N28" s="137">
        <f t="shared" si="11"/>
        <v>19.30070424888309</v>
      </c>
      <c r="P28" s="362" t="s">
        <v>33</v>
      </c>
      <c r="Q28" s="85">
        <f t="shared" si="12"/>
        <v>20.374259701676561</v>
      </c>
      <c r="R28" s="85">
        <f t="shared" si="13"/>
        <v>22.268354897200282</v>
      </c>
      <c r="S28" s="85">
        <f t="shared" si="14"/>
        <v>18.063224284784887</v>
      </c>
      <c r="U28" s="89" t="s">
        <v>33</v>
      </c>
      <c r="V28" s="109">
        <f t="shared" si="15"/>
        <v>20.239992861846421</v>
      </c>
      <c r="W28" s="109">
        <f t="shared" si="16"/>
        <v>20.255011316184714</v>
      </c>
      <c r="X28" s="109">
        <f t="shared" si="17"/>
        <v>20.221464229834233</v>
      </c>
    </row>
    <row r="29" spans="1:24" ht="20.25" customHeight="1">
      <c r="A29" s="89" t="s">
        <v>32</v>
      </c>
      <c r="B29" s="136">
        <f t="shared" si="3"/>
        <v>16.347915088531785</v>
      </c>
      <c r="C29" s="136">
        <f t="shared" si="4"/>
        <v>15.216970404745075</v>
      </c>
      <c r="D29" s="136">
        <f t="shared" si="5"/>
        <v>17.727810473385315</v>
      </c>
      <c r="E29" s="18"/>
      <c r="F29" s="89" t="s">
        <v>32</v>
      </c>
      <c r="G29" s="137">
        <f t="shared" si="6"/>
        <v>14.544849051528697</v>
      </c>
      <c r="H29" s="137">
        <f t="shared" si="7"/>
        <v>11.226034387029333</v>
      </c>
      <c r="I29" s="137">
        <f t="shared" si="8"/>
        <v>18.610647195511451</v>
      </c>
      <c r="K29" s="89" t="s">
        <v>32</v>
      </c>
      <c r="L29" s="137">
        <f t="shared" si="9"/>
        <v>15.995101104141044</v>
      </c>
      <c r="M29" s="137">
        <f t="shared" si="10"/>
        <v>15.798802577889639</v>
      </c>
      <c r="N29" s="137">
        <f t="shared" si="11"/>
        <v>16.248041842171986</v>
      </c>
      <c r="P29" s="89" t="s">
        <v>32</v>
      </c>
      <c r="Q29" s="85">
        <f t="shared" si="12"/>
        <v>17.616672198055824</v>
      </c>
      <c r="R29" s="85">
        <f t="shared" si="13"/>
        <v>19.522880236024463</v>
      </c>
      <c r="S29" s="85">
        <f t="shared" si="14"/>
        <v>15.290857583183188</v>
      </c>
      <c r="U29" s="89" t="s">
        <v>32</v>
      </c>
      <c r="V29" s="109">
        <f t="shared" si="15"/>
        <v>16.081276610445229</v>
      </c>
      <c r="W29" s="109">
        <f t="shared" si="16"/>
        <v>15.427309725779182</v>
      </c>
      <c r="X29" s="109">
        <f t="shared" si="17"/>
        <v>16.888091445127479</v>
      </c>
    </row>
    <row r="30" spans="1:24" ht="20.25" customHeight="1">
      <c r="A30" s="89" t="s">
        <v>31</v>
      </c>
      <c r="B30" s="136">
        <f t="shared" si="3"/>
        <v>3.9516075230270467</v>
      </c>
      <c r="C30" s="136">
        <f t="shared" si="4"/>
        <v>4.6561049817142504</v>
      </c>
      <c r="D30" s="136">
        <f t="shared" si="5"/>
        <v>3.0920316252664657</v>
      </c>
      <c r="E30" s="18"/>
      <c r="F30" s="89" t="s">
        <v>31</v>
      </c>
      <c r="G30" s="137">
        <f t="shared" si="6"/>
        <v>6.1202549750447233</v>
      </c>
      <c r="H30" s="137">
        <f t="shared" si="7"/>
        <v>7.4557444577823686</v>
      </c>
      <c r="I30" s="137">
        <f t="shared" si="8"/>
        <v>4.4841796863867209</v>
      </c>
      <c r="K30" s="89" t="s">
        <v>31</v>
      </c>
      <c r="L30" s="137">
        <f t="shared" si="9"/>
        <v>3.8354644331915653</v>
      </c>
      <c r="M30" s="137">
        <f t="shared" si="10"/>
        <v>4.4429699119093922</v>
      </c>
      <c r="N30" s="137">
        <f t="shared" si="11"/>
        <v>3.0526624067111006</v>
      </c>
      <c r="P30" s="89" t="s">
        <v>31</v>
      </c>
      <c r="Q30" s="85">
        <f t="shared" si="12"/>
        <v>2.7575875036207376</v>
      </c>
      <c r="R30" s="85">
        <f t="shared" si="13"/>
        <v>2.7454746611758196</v>
      </c>
      <c r="S30" s="85">
        <f t="shared" si="14"/>
        <v>2.7723667016016993</v>
      </c>
      <c r="U30" s="89" t="s">
        <v>31</v>
      </c>
      <c r="V30" s="109">
        <f t="shared" si="15"/>
        <v>4.1493484845305746</v>
      </c>
      <c r="W30" s="109">
        <f t="shared" si="16"/>
        <v>4.8107407438674263</v>
      </c>
      <c r="X30" s="109">
        <f t="shared" si="17"/>
        <v>3.333372784706754</v>
      </c>
    </row>
    <row r="31" spans="1:24" ht="20.25" customHeight="1">
      <c r="A31" s="391" t="s">
        <v>30</v>
      </c>
      <c r="B31" s="136">
        <f t="shared" si="3"/>
        <v>3.7326320714165681E-2</v>
      </c>
      <c r="C31" s="136">
        <f t="shared" si="4"/>
        <v>6.7918497802636826E-2</v>
      </c>
      <c r="D31" s="136">
        <f t="shared" si="5"/>
        <v>0</v>
      </c>
      <c r="E31" s="18"/>
      <c r="F31" s="391" t="s">
        <v>30</v>
      </c>
      <c r="G31" s="137">
        <f t="shared" si="6"/>
        <v>0</v>
      </c>
      <c r="H31" s="137">
        <f t="shared" si="7"/>
        <v>0</v>
      </c>
      <c r="I31" s="137">
        <f t="shared" si="8"/>
        <v>0</v>
      </c>
      <c r="K31" s="391" t="s">
        <v>30</v>
      </c>
      <c r="L31" s="137">
        <f t="shared" si="9"/>
        <v>0</v>
      </c>
      <c r="M31" s="137">
        <f t="shared" si="10"/>
        <v>0</v>
      </c>
      <c r="N31" s="137">
        <f t="shared" si="11"/>
        <v>0</v>
      </c>
      <c r="P31" s="391" t="s">
        <v>30</v>
      </c>
      <c r="Q31" s="108">
        <v>0</v>
      </c>
      <c r="R31" s="108">
        <v>0</v>
      </c>
      <c r="S31" s="108">
        <v>0</v>
      </c>
      <c r="U31" s="391" t="s">
        <v>30</v>
      </c>
      <c r="V31" s="109">
        <f t="shared" si="15"/>
        <v>9.3677668706169392E-3</v>
      </c>
      <c r="W31" s="109">
        <f t="shared" si="16"/>
        <v>1.6960846538107033E-2</v>
      </c>
      <c r="X31" s="108">
        <f t="shared" si="17"/>
        <v>0</v>
      </c>
    </row>
    <row r="32" spans="1:24" ht="20.25" customHeight="1">
      <c r="A32" s="362" t="s">
        <v>29</v>
      </c>
      <c r="B32" s="136">
        <f t="shared" si="3"/>
        <v>17.752550139298112</v>
      </c>
      <c r="C32" s="136">
        <f t="shared" si="4"/>
        <v>13.705092350717601</v>
      </c>
      <c r="D32" s="136">
        <f t="shared" si="5"/>
        <v>22.690959950953463</v>
      </c>
      <c r="E32" s="18"/>
      <c r="F32" s="362" t="s">
        <v>29</v>
      </c>
      <c r="G32" s="137">
        <f t="shared" si="6"/>
        <v>16.117394404382225</v>
      </c>
      <c r="H32" s="137">
        <f t="shared" si="7"/>
        <v>12.655208459345697</v>
      </c>
      <c r="I32" s="137">
        <f t="shared" si="8"/>
        <v>20.358833174683699</v>
      </c>
      <c r="K32" s="362" t="s">
        <v>29</v>
      </c>
      <c r="L32" s="137">
        <f t="shared" si="9"/>
        <v>17.230217186673354</v>
      </c>
      <c r="M32" s="137">
        <f t="shared" si="10"/>
        <v>12.985547038859018</v>
      </c>
      <c r="N32" s="137">
        <f t="shared" si="11"/>
        <v>22.699692787886054</v>
      </c>
      <c r="P32" s="362" t="s">
        <v>29</v>
      </c>
      <c r="Q32" s="85">
        <f>Q15*100/$B$5+0.02</f>
        <v>15.652888035394135</v>
      </c>
      <c r="R32" s="85">
        <f t="shared" ref="R32:R37" si="18">R15*100/$C$5</f>
        <v>13.401917698761487</v>
      </c>
      <c r="S32" s="85">
        <f t="shared" ref="S32:S37" si="19">S15*100/$D$5</f>
        <v>18.35495368139625</v>
      </c>
      <c r="U32" s="89" t="s">
        <v>29</v>
      </c>
      <c r="V32" s="109">
        <f t="shared" si="15"/>
        <v>16.631028883877203</v>
      </c>
      <c r="W32" s="109">
        <f t="shared" si="16"/>
        <v>13.167104246274562</v>
      </c>
      <c r="X32" s="109">
        <f t="shared" si="17"/>
        <v>20.904556870338325</v>
      </c>
    </row>
    <row r="33" spans="1:24" ht="20.25" customHeight="1">
      <c r="A33" s="391" t="s">
        <v>28</v>
      </c>
      <c r="B33" s="136">
        <f t="shared" si="3"/>
        <v>8.8721793082132265</v>
      </c>
      <c r="C33" s="136">
        <f t="shared" si="4"/>
        <v>5.4213405451919234</v>
      </c>
      <c r="D33" s="136">
        <f t="shared" si="5"/>
        <v>13.082638538653207</v>
      </c>
      <c r="E33" s="18"/>
      <c r="F33" s="391" t="s">
        <v>28</v>
      </c>
      <c r="G33" s="137">
        <f t="shared" si="6"/>
        <v>9.2724330647812518</v>
      </c>
      <c r="H33" s="137">
        <f t="shared" si="7"/>
        <v>5.9749247027659136</v>
      </c>
      <c r="I33" s="137">
        <f t="shared" si="8"/>
        <v>13.312129382102421</v>
      </c>
      <c r="K33" s="391" t="s">
        <v>28</v>
      </c>
      <c r="L33" s="137">
        <f t="shared" si="9"/>
        <v>8.9345588588939346</v>
      </c>
      <c r="M33" s="137">
        <f t="shared" si="10"/>
        <v>5.8238950539602641</v>
      </c>
      <c r="N33" s="137">
        <f t="shared" si="11"/>
        <v>12.9428090154864</v>
      </c>
      <c r="P33" s="391" t="s">
        <v>28</v>
      </c>
      <c r="Q33" s="85">
        <f>Q16*100/$B$5</f>
        <v>8.8253947342864212</v>
      </c>
      <c r="R33" s="85">
        <f t="shared" si="18"/>
        <v>6.7734103690955472</v>
      </c>
      <c r="S33" s="85">
        <f t="shared" si="19"/>
        <v>11.329074884086312</v>
      </c>
      <c r="U33" s="391" t="s">
        <v>28</v>
      </c>
      <c r="V33" s="109">
        <f t="shared" si="15"/>
        <v>8.9477857205985121</v>
      </c>
      <c r="W33" s="109">
        <f t="shared" si="16"/>
        <v>5.9887137461905251</v>
      </c>
      <c r="X33" s="109">
        <f t="shared" si="17"/>
        <v>12.598464710351962</v>
      </c>
    </row>
    <row r="34" spans="1:24" ht="20.25" customHeight="1">
      <c r="A34" s="391" t="s">
        <v>27</v>
      </c>
      <c r="B34" s="136">
        <f t="shared" si="3"/>
        <v>5.8200347759702948</v>
      </c>
      <c r="C34" s="136">
        <f t="shared" si="4"/>
        <v>6.1229601401395248</v>
      </c>
      <c r="D34" s="136">
        <f t="shared" si="5"/>
        <v>5.4504275635533244</v>
      </c>
      <c r="E34" s="18"/>
      <c r="F34" s="391" t="s">
        <v>27</v>
      </c>
      <c r="G34" s="137">
        <f t="shared" si="6"/>
        <v>5.165678275460146</v>
      </c>
      <c r="H34" s="137">
        <f t="shared" si="7"/>
        <v>5.9285521528339986</v>
      </c>
      <c r="I34" s="137">
        <f t="shared" si="8"/>
        <v>4.2311002684693824</v>
      </c>
      <c r="K34" s="391" t="s">
        <v>27</v>
      </c>
      <c r="L34" s="137">
        <f t="shared" si="9"/>
        <v>6.1607222607751657</v>
      </c>
      <c r="M34" s="137">
        <f t="shared" si="10"/>
        <v>6.3153720016779165</v>
      </c>
      <c r="N34" s="137">
        <f t="shared" si="11"/>
        <v>5.9614481228219489</v>
      </c>
      <c r="P34" s="391" t="s">
        <v>27</v>
      </c>
      <c r="Q34" s="85">
        <f>Q17*100/$B$5</f>
        <v>4.7269309403952704</v>
      </c>
      <c r="R34" s="85">
        <f t="shared" si="18"/>
        <v>5.8087218414825283</v>
      </c>
      <c r="S34" s="85">
        <f t="shared" si="19"/>
        <v>3.4070093799625401</v>
      </c>
      <c r="U34" s="391" t="s">
        <v>27</v>
      </c>
      <c r="V34" s="109">
        <f t="shared" si="15"/>
        <v>5.4493910633623459</v>
      </c>
      <c r="W34" s="109">
        <f t="shared" si="16"/>
        <v>6.0351833958684606</v>
      </c>
      <c r="X34" s="109">
        <f t="shared" si="17"/>
        <v>4.7266848300789892</v>
      </c>
    </row>
    <row r="35" spans="1:24" ht="20.25" customHeight="1">
      <c r="A35" s="391" t="s">
        <v>26</v>
      </c>
      <c r="B35" s="136">
        <f t="shared" si="3"/>
        <v>3.0603360551145928</v>
      </c>
      <c r="C35" s="136">
        <f t="shared" si="4"/>
        <v>2.1607916653861516</v>
      </c>
      <c r="D35" s="136">
        <f t="shared" si="5"/>
        <v>4.1578938487469328</v>
      </c>
      <c r="E35" s="18"/>
      <c r="F35" s="391" t="s">
        <v>26</v>
      </c>
      <c r="G35" s="137">
        <f t="shared" si="6"/>
        <v>1.6792830641408254</v>
      </c>
      <c r="H35" s="137">
        <f t="shared" si="7"/>
        <v>0.7517316037457854</v>
      </c>
      <c r="I35" s="137">
        <f t="shared" si="8"/>
        <v>2.8156035241118946</v>
      </c>
      <c r="K35" s="391" t="s">
        <v>26</v>
      </c>
      <c r="L35" s="137">
        <f t="shared" si="9"/>
        <v>2.134936067004253</v>
      </c>
      <c r="M35" s="137">
        <f t="shared" si="10"/>
        <v>0.84627998322083664</v>
      </c>
      <c r="N35" s="137">
        <f t="shared" si="11"/>
        <v>3.7954356495777062</v>
      </c>
      <c r="P35" s="391" t="s">
        <v>26</v>
      </c>
      <c r="Q35" s="85">
        <f>Q18*100/$B$5</f>
        <v>2.080562360712443</v>
      </c>
      <c r="R35" s="85">
        <f t="shared" si="18"/>
        <v>0.81978548818341068</v>
      </c>
      <c r="S35" s="85">
        <f t="shared" si="19"/>
        <v>3.6188694173473999</v>
      </c>
      <c r="U35" s="391" t="s">
        <v>26</v>
      </c>
      <c r="V35" s="109">
        <f t="shared" si="15"/>
        <v>2.2338520999163469</v>
      </c>
      <c r="W35" s="109">
        <f t="shared" si="16"/>
        <v>1.1432071042155763</v>
      </c>
      <c r="X35" s="109">
        <f t="shared" si="17"/>
        <v>3.5794073299073759</v>
      </c>
    </row>
    <row r="36" spans="1:24" ht="20.25" customHeight="1">
      <c r="A36" s="89" t="s">
        <v>25</v>
      </c>
      <c r="B36" s="108">
        <f t="shared" si="3"/>
        <v>0</v>
      </c>
      <c r="C36" s="108">
        <f t="shared" si="4"/>
        <v>0</v>
      </c>
      <c r="D36" s="108">
        <f t="shared" si="5"/>
        <v>0</v>
      </c>
      <c r="E36" s="18"/>
      <c r="F36" s="89" t="s">
        <v>25</v>
      </c>
      <c r="G36" s="108">
        <f t="shared" si="6"/>
        <v>0</v>
      </c>
      <c r="H36" s="108">
        <f t="shared" si="7"/>
        <v>0</v>
      </c>
      <c r="I36" s="108">
        <f t="shared" si="8"/>
        <v>0</v>
      </c>
      <c r="K36" s="89" t="s">
        <v>25</v>
      </c>
      <c r="L36" s="108">
        <f t="shared" si="9"/>
        <v>0</v>
      </c>
      <c r="M36" s="108">
        <f t="shared" si="10"/>
        <v>0</v>
      </c>
      <c r="N36" s="108">
        <f t="shared" si="11"/>
        <v>0</v>
      </c>
      <c r="P36" s="89" t="s">
        <v>25</v>
      </c>
      <c r="Q36" s="108">
        <f>Q19*100/$B$5</f>
        <v>0</v>
      </c>
      <c r="R36" s="108">
        <f t="shared" si="18"/>
        <v>0</v>
      </c>
      <c r="S36" s="108">
        <f t="shared" si="19"/>
        <v>0</v>
      </c>
      <c r="U36" s="89" t="s">
        <v>25</v>
      </c>
      <c r="V36" s="108">
        <f t="shared" si="15"/>
        <v>0</v>
      </c>
      <c r="W36" s="108">
        <f t="shared" si="16"/>
        <v>0</v>
      </c>
      <c r="X36" s="108">
        <f t="shared" si="17"/>
        <v>0</v>
      </c>
    </row>
    <row r="37" spans="1:24" ht="20.25" customHeight="1">
      <c r="A37" s="89" t="s">
        <v>24</v>
      </c>
      <c r="B37" s="136">
        <f t="shared" si="3"/>
        <v>0.10024059431609651</v>
      </c>
      <c r="C37" s="136">
        <f t="shared" si="4"/>
        <v>0.18239650880481884</v>
      </c>
      <c r="D37" s="108">
        <f t="shared" si="5"/>
        <v>0</v>
      </c>
      <c r="E37" s="18"/>
      <c r="F37" s="89" t="s">
        <v>24</v>
      </c>
      <c r="G37" s="137">
        <f t="shared" si="6"/>
        <v>0.23388367297273066</v>
      </c>
      <c r="H37" s="137">
        <f t="shared" si="7"/>
        <v>0.14888845463089623</v>
      </c>
      <c r="I37" s="137">
        <f t="shared" si="8"/>
        <v>0.33800922257878807</v>
      </c>
      <c r="K37" s="89" t="s">
        <v>24</v>
      </c>
      <c r="L37" s="85">
        <f t="shared" si="9"/>
        <v>4.3028520780800175E-2</v>
      </c>
      <c r="M37" s="85">
        <f t="shared" si="10"/>
        <v>3.9354764901041069E-2</v>
      </c>
      <c r="N37" s="85">
        <f t="shared" si="11"/>
        <v>4.776234401073965E-2</v>
      </c>
      <c r="P37" s="89" t="s">
        <v>24</v>
      </c>
      <c r="Q37" s="85">
        <f>Q20*100/$B$5</f>
        <v>0.11535690971843962</v>
      </c>
      <c r="R37" s="85">
        <f t="shared" si="18"/>
        <v>0.2099019637972894</v>
      </c>
      <c r="S37" s="108">
        <f t="shared" si="19"/>
        <v>0</v>
      </c>
      <c r="U37" s="89" t="s">
        <v>24</v>
      </c>
      <c r="V37" s="109">
        <f t="shared" si="15"/>
        <v>0.12277708932462428</v>
      </c>
      <c r="W37" s="109">
        <f t="shared" si="16"/>
        <v>0.14470441695746972</v>
      </c>
      <c r="X37" s="109">
        <f t="shared" si="17"/>
        <v>9.572481246789645E-2</v>
      </c>
    </row>
    <row r="38" spans="1:24" ht="4.9000000000000004" customHeight="1">
      <c r="A38" s="387"/>
      <c r="B38" s="387"/>
      <c r="C38" s="387"/>
      <c r="D38" s="387"/>
      <c r="F38" s="387"/>
      <c r="G38" s="387"/>
      <c r="H38" s="387"/>
      <c r="I38" s="387"/>
      <c r="K38" s="387"/>
      <c r="L38" s="387"/>
      <c r="M38" s="387"/>
      <c r="N38" s="387"/>
      <c r="P38" s="387"/>
      <c r="Q38" s="387"/>
      <c r="R38" s="387"/>
      <c r="S38" s="387"/>
      <c r="U38" s="90"/>
      <c r="V38" s="387"/>
      <c r="W38" s="387"/>
      <c r="X38" s="387"/>
    </row>
    <row r="39" spans="1:24" ht="3" customHeight="1"/>
    <row r="40" spans="1:24" ht="15" customHeight="1">
      <c r="A40" s="302" t="s">
        <v>23</v>
      </c>
      <c r="B40" s="363"/>
      <c r="C40" s="363"/>
      <c r="D40" s="363"/>
      <c r="F40" s="302" t="s">
        <v>23</v>
      </c>
      <c r="G40" s="363"/>
      <c r="H40" s="363"/>
      <c r="I40" s="363"/>
      <c r="K40" s="302" t="s">
        <v>23</v>
      </c>
      <c r="L40" s="363"/>
      <c r="M40" s="363"/>
      <c r="N40" s="363"/>
      <c r="P40" s="302" t="s">
        <v>23</v>
      </c>
      <c r="Q40" s="363"/>
      <c r="R40" s="363"/>
      <c r="S40" s="363"/>
      <c r="U40" s="386" t="s">
        <v>23</v>
      </c>
      <c r="V40" s="363"/>
      <c r="W40" s="363"/>
      <c r="X40" s="363"/>
    </row>
    <row r="41" spans="1:24" ht="15" customHeight="1">
      <c r="B41" s="363"/>
      <c r="C41" s="363"/>
      <c r="D41" s="363"/>
      <c r="G41" s="363"/>
      <c r="H41" s="363"/>
      <c r="I41" s="363"/>
      <c r="L41" s="363"/>
      <c r="M41" s="363"/>
      <c r="N41" s="363"/>
      <c r="Q41" s="363"/>
      <c r="R41" s="363"/>
      <c r="S41" s="363"/>
      <c r="V41" s="363"/>
      <c r="W41" s="363"/>
      <c r="X41" s="363"/>
    </row>
    <row r="42" spans="1:24" ht="15" customHeight="1">
      <c r="B42" s="363"/>
      <c r="C42" s="363"/>
      <c r="D42" s="363"/>
      <c r="G42" s="363"/>
      <c r="H42" s="363"/>
      <c r="I42" s="363"/>
      <c r="L42" s="363"/>
      <c r="M42" s="363"/>
      <c r="N42" s="363"/>
      <c r="Q42" s="363"/>
      <c r="R42" s="363"/>
      <c r="S42" s="363"/>
      <c r="V42" s="363"/>
      <c r="W42" s="363"/>
      <c r="X42" s="363"/>
    </row>
    <row r="43" spans="1:24" ht="15" customHeight="1">
      <c r="B43" s="363"/>
      <c r="C43" s="363"/>
      <c r="D43" s="363"/>
      <c r="G43" s="363"/>
      <c r="H43" s="363"/>
      <c r="I43" s="363"/>
      <c r="L43" s="363"/>
      <c r="M43" s="363"/>
      <c r="N43" s="363"/>
      <c r="Q43" s="363"/>
      <c r="R43" s="363"/>
      <c r="S43" s="363"/>
      <c r="V43" s="363"/>
      <c r="W43" s="363"/>
      <c r="X43" s="363"/>
    </row>
    <row r="44" spans="1:24" ht="15" customHeight="1">
      <c r="B44" s="363"/>
      <c r="C44" s="363"/>
      <c r="D44" s="363"/>
      <c r="G44" s="363"/>
      <c r="H44" s="363"/>
      <c r="I44" s="363"/>
      <c r="L44" s="363"/>
      <c r="M44" s="363"/>
      <c r="N44" s="363"/>
      <c r="Q44" s="363"/>
      <c r="R44" s="363"/>
      <c r="S44" s="363"/>
      <c r="V44" s="363"/>
      <c r="W44" s="363"/>
      <c r="X44" s="363"/>
    </row>
    <row r="45" spans="1:24" ht="15" customHeight="1">
      <c r="B45" s="363"/>
      <c r="C45" s="363"/>
      <c r="D45" s="363"/>
      <c r="G45" s="363"/>
      <c r="H45" s="363"/>
      <c r="I45" s="363"/>
      <c r="L45" s="363"/>
      <c r="M45" s="363"/>
      <c r="N45" s="363"/>
      <c r="Q45" s="363"/>
      <c r="R45" s="363"/>
      <c r="S45" s="363"/>
      <c r="V45" s="363"/>
      <c r="W45" s="363"/>
      <c r="X45" s="363"/>
    </row>
    <row r="46" spans="1:24" ht="15" customHeight="1">
      <c r="B46" s="363"/>
      <c r="C46" s="363"/>
      <c r="D46" s="363"/>
      <c r="G46" s="363"/>
      <c r="H46" s="363"/>
      <c r="I46" s="363"/>
      <c r="L46" s="363"/>
      <c r="M46" s="363"/>
      <c r="N46" s="363"/>
      <c r="Q46" s="363"/>
      <c r="R46" s="363"/>
      <c r="S46" s="363"/>
      <c r="V46" s="363"/>
      <c r="W46" s="363"/>
      <c r="X46" s="363"/>
    </row>
    <row r="47" spans="1:24" ht="15" customHeight="1">
      <c r="B47" s="363"/>
      <c r="C47" s="363"/>
      <c r="D47" s="363"/>
      <c r="G47" s="363"/>
      <c r="H47" s="363"/>
      <c r="I47" s="363"/>
      <c r="L47" s="363"/>
      <c r="M47" s="363"/>
      <c r="N47" s="363"/>
      <c r="Q47" s="363"/>
      <c r="R47" s="363"/>
      <c r="S47" s="363"/>
      <c r="V47" s="363"/>
      <c r="W47" s="363"/>
      <c r="X47" s="363"/>
    </row>
    <row r="48" spans="1:24" ht="15" customHeight="1">
      <c r="B48" s="363"/>
      <c r="C48" s="363"/>
      <c r="D48" s="363"/>
      <c r="G48" s="363"/>
      <c r="H48" s="363"/>
      <c r="I48" s="363"/>
      <c r="L48" s="363"/>
      <c r="M48" s="363"/>
      <c r="N48" s="363"/>
      <c r="Q48" s="363"/>
      <c r="R48" s="363"/>
      <c r="S48" s="363"/>
      <c r="V48" s="363"/>
      <c r="W48" s="363"/>
      <c r="X48" s="363"/>
    </row>
    <row r="49" spans="2:24" s="362" customFormat="1" ht="15" customHeight="1">
      <c r="B49" s="363"/>
      <c r="C49" s="363"/>
      <c r="D49" s="363"/>
      <c r="G49" s="363"/>
      <c r="H49" s="363"/>
      <c r="I49" s="363"/>
      <c r="L49" s="363"/>
      <c r="M49" s="363"/>
      <c r="N49" s="363"/>
      <c r="Q49" s="363"/>
      <c r="R49" s="363"/>
      <c r="S49" s="363"/>
      <c r="U49" s="89"/>
      <c r="V49" s="363"/>
      <c r="W49" s="363"/>
      <c r="X49" s="363"/>
    </row>
    <row r="50" spans="2:24" s="362" customFormat="1" ht="15" customHeight="1">
      <c r="B50" s="363"/>
      <c r="C50" s="363"/>
      <c r="D50" s="363"/>
      <c r="G50" s="363"/>
      <c r="H50" s="363"/>
      <c r="I50" s="363"/>
      <c r="L50" s="363"/>
      <c r="M50" s="363"/>
      <c r="N50" s="363"/>
      <c r="Q50" s="363"/>
      <c r="R50" s="363"/>
      <c r="S50" s="363"/>
      <c r="U50" s="89"/>
      <c r="V50" s="363"/>
      <c r="W50" s="363"/>
      <c r="X50" s="363"/>
    </row>
    <row r="51" spans="2:24" s="362" customFormat="1" ht="15" customHeight="1">
      <c r="B51" s="363"/>
      <c r="C51" s="363"/>
      <c r="D51" s="363"/>
      <c r="G51" s="363"/>
      <c r="H51" s="363"/>
      <c r="I51" s="363"/>
      <c r="L51" s="363"/>
      <c r="M51" s="363"/>
      <c r="N51" s="363"/>
      <c r="Q51" s="363"/>
      <c r="R51" s="363"/>
      <c r="S51" s="363"/>
      <c r="U51" s="89"/>
      <c r="V51" s="363"/>
      <c r="W51" s="363"/>
      <c r="X51" s="363"/>
    </row>
    <row r="52" spans="2:24" s="362" customFormat="1" ht="15" customHeight="1">
      <c r="B52" s="363"/>
      <c r="C52" s="363"/>
      <c r="D52" s="363"/>
      <c r="G52" s="363"/>
      <c r="H52" s="363"/>
      <c r="I52" s="363"/>
      <c r="L52" s="363"/>
      <c r="M52" s="363"/>
      <c r="N52" s="363"/>
      <c r="Q52" s="363"/>
      <c r="R52" s="363"/>
      <c r="S52" s="363"/>
      <c r="U52" s="89"/>
      <c r="V52" s="363"/>
      <c r="W52" s="363"/>
      <c r="X52" s="363"/>
    </row>
    <row r="53" spans="2:24" s="362" customFormat="1" ht="15" customHeight="1">
      <c r="B53" s="363"/>
      <c r="C53" s="363"/>
      <c r="D53" s="363"/>
      <c r="G53" s="363"/>
      <c r="H53" s="363"/>
      <c r="I53" s="363"/>
      <c r="L53" s="363"/>
      <c r="M53" s="363"/>
      <c r="N53" s="363"/>
      <c r="Q53" s="363"/>
      <c r="R53" s="363"/>
      <c r="S53" s="363"/>
      <c r="U53" s="89"/>
      <c r="V53" s="363"/>
      <c r="W53" s="363"/>
      <c r="X53" s="363"/>
    </row>
    <row r="54" spans="2:24" s="362" customFormat="1" ht="15" customHeight="1">
      <c r="B54" s="363"/>
      <c r="C54" s="363"/>
      <c r="D54" s="363"/>
      <c r="G54" s="363"/>
      <c r="H54" s="363"/>
      <c r="I54" s="363"/>
      <c r="L54" s="363"/>
      <c r="M54" s="363"/>
      <c r="N54" s="363"/>
      <c r="Q54" s="363"/>
      <c r="R54" s="363"/>
      <c r="S54" s="363"/>
      <c r="U54" s="89"/>
      <c r="V54" s="363"/>
      <c r="W54" s="363"/>
      <c r="X54" s="363"/>
    </row>
    <row r="55" spans="2:24" s="362" customFormat="1" ht="15" customHeight="1">
      <c r="B55" s="363"/>
      <c r="C55" s="363"/>
      <c r="D55" s="363"/>
      <c r="G55" s="363"/>
      <c r="H55" s="363"/>
      <c r="I55" s="363"/>
      <c r="L55" s="363"/>
      <c r="M55" s="363"/>
      <c r="N55" s="363"/>
      <c r="Q55" s="363"/>
      <c r="R55" s="363"/>
      <c r="S55" s="363"/>
      <c r="U55" s="89"/>
      <c r="V55" s="363"/>
      <c r="W55" s="363"/>
      <c r="X55" s="363"/>
    </row>
    <row r="56" spans="2:24" s="362" customFormat="1" ht="15" customHeight="1">
      <c r="B56" s="363"/>
      <c r="C56" s="363"/>
      <c r="D56" s="363"/>
      <c r="G56" s="363"/>
      <c r="H56" s="363"/>
      <c r="I56" s="363"/>
      <c r="L56" s="363"/>
      <c r="M56" s="363"/>
      <c r="N56" s="363"/>
      <c r="Q56" s="363"/>
      <c r="R56" s="363"/>
      <c r="S56" s="363"/>
      <c r="U56" s="89"/>
      <c r="V56" s="363"/>
      <c r="W56" s="363"/>
      <c r="X56" s="363"/>
    </row>
    <row r="57" spans="2:24" s="362" customFormat="1" ht="15" customHeight="1">
      <c r="B57" s="363"/>
      <c r="C57" s="363"/>
      <c r="D57" s="363"/>
      <c r="G57" s="363"/>
      <c r="H57" s="363"/>
      <c r="I57" s="363"/>
      <c r="L57" s="363"/>
      <c r="M57" s="363"/>
      <c r="N57" s="363"/>
      <c r="Q57" s="363"/>
      <c r="R57" s="363"/>
      <c r="S57" s="363"/>
      <c r="U57" s="89"/>
      <c r="V57" s="363"/>
      <c r="W57" s="363"/>
      <c r="X57" s="363"/>
    </row>
    <row r="58" spans="2:24" s="362" customFormat="1" ht="15" customHeight="1">
      <c r="B58" s="363"/>
      <c r="C58" s="363"/>
      <c r="D58" s="363"/>
      <c r="G58" s="363"/>
      <c r="H58" s="363"/>
      <c r="I58" s="363"/>
      <c r="L58" s="363"/>
      <c r="M58" s="363"/>
      <c r="N58" s="363"/>
      <c r="Q58" s="363"/>
      <c r="R58" s="363"/>
      <c r="S58" s="363"/>
      <c r="U58" s="89"/>
      <c r="V58" s="363"/>
      <c r="W58" s="363"/>
      <c r="X58" s="363"/>
    </row>
    <row r="59" spans="2:24" s="362" customFormat="1" ht="15" customHeight="1">
      <c r="B59" s="363"/>
      <c r="C59" s="363"/>
      <c r="D59" s="363"/>
      <c r="G59" s="363"/>
      <c r="H59" s="363"/>
      <c r="I59" s="363"/>
      <c r="L59" s="363"/>
      <c r="M59" s="363"/>
      <c r="N59" s="363"/>
      <c r="Q59" s="363"/>
      <c r="R59" s="363"/>
      <c r="S59" s="363"/>
      <c r="U59" s="89"/>
      <c r="V59" s="363"/>
      <c r="W59" s="363"/>
      <c r="X59" s="363"/>
    </row>
    <row r="60" spans="2:24" s="362" customFormat="1" ht="15" customHeight="1">
      <c r="B60" s="363"/>
      <c r="C60" s="363"/>
      <c r="D60" s="363"/>
      <c r="G60" s="363"/>
      <c r="H60" s="363"/>
      <c r="I60" s="363"/>
      <c r="L60" s="363"/>
      <c r="M60" s="363"/>
      <c r="N60" s="363"/>
      <c r="Q60" s="363"/>
      <c r="R60" s="363"/>
      <c r="S60" s="363"/>
      <c r="U60" s="89"/>
      <c r="V60" s="363"/>
      <c r="W60" s="363"/>
      <c r="X60" s="363"/>
    </row>
    <row r="61" spans="2:24" s="362" customFormat="1" ht="15" customHeight="1">
      <c r="B61" s="363"/>
      <c r="C61" s="363"/>
      <c r="D61" s="363"/>
      <c r="G61" s="363"/>
      <c r="H61" s="363"/>
      <c r="I61" s="363"/>
      <c r="L61" s="363"/>
      <c r="M61" s="363"/>
      <c r="N61" s="363"/>
      <c r="Q61" s="363"/>
      <c r="R61" s="363"/>
      <c r="S61" s="363"/>
      <c r="U61" s="89"/>
      <c r="V61" s="363"/>
      <c r="W61" s="363"/>
      <c r="X61" s="363"/>
    </row>
    <row r="62" spans="2:24" s="362" customFormat="1" ht="15" customHeight="1">
      <c r="B62" s="363"/>
      <c r="C62" s="363"/>
      <c r="D62" s="363"/>
      <c r="G62" s="363"/>
      <c r="H62" s="363"/>
      <c r="I62" s="363"/>
      <c r="L62" s="363"/>
      <c r="M62" s="363"/>
      <c r="N62" s="363"/>
      <c r="Q62" s="363"/>
      <c r="R62" s="363"/>
      <c r="S62" s="363"/>
      <c r="U62" s="89"/>
      <c r="V62" s="363"/>
      <c r="W62" s="363"/>
      <c r="X62" s="363"/>
    </row>
    <row r="63" spans="2:24" s="362" customFormat="1" ht="15" customHeight="1">
      <c r="B63" s="363"/>
      <c r="C63" s="363"/>
      <c r="D63" s="363"/>
      <c r="G63" s="363"/>
      <c r="H63" s="363"/>
      <c r="I63" s="363"/>
      <c r="L63" s="363"/>
      <c r="M63" s="363"/>
      <c r="N63" s="363"/>
      <c r="Q63" s="363"/>
      <c r="R63" s="363"/>
      <c r="S63" s="363"/>
      <c r="U63" s="89"/>
      <c r="V63" s="363"/>
      <c r="W63" s="363"/>
      <c r="X63" s="363"/>
    </row>
    <row r="64" spans="2:24" s="362" customFormat="1" ht="15" customHeight="1">
      <c r="U64" s="89"/>
    </row>
    <row r="65" spans="21:21" s="362" customFormat="1" ht="15" customHeight="1">
      <c r="U65" s="89"/>
    </row>
    <row r="66" spans="21:21" s="362" customFormat="1" ht="15" customHeight="1">
      <c r="U66" s="89"/>
    </row>
    <row r="67" spans="21:21" s="362" customFormat="1" ht="15" customHeight="1">
      <c r="U67" s="89"/>
    </row>
    <row r="68" spans="21:21" s="362" customFormat="1" ht="15" customHeight="1">
      <c r="U68" s="89"/>
    </row>
    <row r="69" spans="21:21" s="362" customFormat="1" ht="15" customHeight="1">
      <c r="U69" s="89"/>
    </row>
    <row r="70" spans="21:21" s="362" customFormat="1" ht="15" customHeight="1">
      <c r="U70" s="89"/>
    </row>
    <row r="71" spans="21:21" s="362" customFormat="1" ht="15" customHeight="1">
      <c r="U71" s="89"/>
    </row>
    <row r="72" spans="21:21" s="362" customFormat="1" ht="15" customHeight="1">
      <c r="U72" s="89"/>
    </row>
    <row r="73" spans="21:21" s="362" customFormat="1" ht="15" customHeight="1">
      <c r="U73" s="89"/>
    </row>
    <row r="74" spans="21:21" s="362" customFormat="1" ht="15" customHeight="1">
      <c r="U74" s="89"/>
    </row>
    <row r="75" spans="21:21" s="362" customFormat="1" ht="15" customHeight="1">
      <c r="U75" s="89"/>
    </row>
    <row r="76" spans="21:21" s="362" customFormat="1" ht="15" customHeight="1">
      <c r="U76" s="89"/>
    </row>
    <row r="77" spans="21:21" s="362" customFormat="1" ht="15" customHeight="1">
      <c r="U77" s="89"/>
    </row>
    <row r="78" spans="21:21" s="362" customFormat="1" ht="15" customHeight="1">
      <c r="U78" s="89"/>
    </row>
    <row r="79" spans="21:21" s="362" customFormat="1" ht="15" customHeight="1">
      <c r="U79" s="89"/>
    </row>
    <row r="80" spans="21:21" s="362" customFormat="1" ht="15" customHeight="1">
      <c r="U80" s="89"/>
    </row>
    <row r="81" spans="21:21" s="362" customFormat="1" ht="15" customHeight="1">
      <c r="U81" s="89"/>
    </row>
    <row r="82" spans="21:21" s="362" customFormat="1" ht="15" customHeight="1">
      <c r="U82" s="89"/>
    </row>
    <row r="83" spans="21:21" s="362" customFormat="1" ht="15" customHeight="1">
      <c r="U83" s="89"/>
    </row>
    <row r="84" spans="21:21" s="362" customFormat="1" ht="15" customHeight="1">
      <c r="U84" s="89"/>
    </row>
    <row r="85" spans="21:21" s="362" customFormat="1" ht="15" customHeight="1">
      <c r="U85" s="89"/>
    </row>
    <row r="86" spans="21:21" s="362" customFormat="1" ht="15" customHeight="1">
      <c r="U86" s="89"/>
    </row>
    <row r="87" spans="21:21" s="362" customFormat="1" ht="15" customHeight="1">
      <c r="U87" s="89"/>
    </row>
    <row r="88" spans="21:21" s="362" customFormat="1" ht="15" customHeight="1">
      <c r="U88" s="89"/>
    </row>
    <row r="89" spans="21:21" s="362" customFormat="1" ht="15" customHeight="1">
      <c r="U89" s="89"/>
    </row>
    <row r="90" spans="21:21" s="362" customFormat="1" ht="15" customHeight="1">
      <c r="U90" s="89"/>
    </row>
    <row r="91" spans="21:21" s="362" customFormat="1" ht="15" customHeight="1">
      <c r="U91" s="89"/>
    </row>
    <row r="92" spans="21:21" s="362" customFormat="1" ht="15" customHeight="1">
      <c r="U92" s="89"/>
    </row>
    <row r="93" spans="21:21" s="362" customFormat="1" ht="15" customHeight="1">
      <c r="U93" s="89"/>
    </row>
    <row r="94" spans="21:21" s="362" customFormat="1" ht="15" customHeight="1">
      <c r="U94" s="89"/>
    </row>
    <row r="95" spans="21:21" s="362" customFormat="1" ht="15" customHeight="1">
      <c r="U95" s="89"/>
    </row>
    <row r="96" spans="21:21" s="362" customFormat="1" ht="15" customHeight="1">
      <c r="U96" s="89"/>
    </row>
    <row r="97" spans="1:21" ht="15" customHeight="1">
      <c r="A97" s="362"/>
      <c r="F97" s="362"/>
      <c r="K97" s="362"/>
      <c r="P97" s="362"/>
      <c r="U97" s="89"/>
    </row>
    <row r="98" spans="1:21" ht="15" customHeight="1">
      <c r="A98" s="362"/>
      <c r="F98" s="362"/>
      <c r="K98" s="362"/>
      <c r="P98" s="362"/>
      <c r="U98" s="89"/>
    </row>
    <row r="99" spans="1:21" ht="15" customHeight="1">
      <c r="A99" s="362"/>
      <c r="F99" s="362"/>
      <c r="K99" s="362"/>
      <c r="P99" s="362"/>
      <c r="U99" s="89"/>
    </row>
    <row r="100" spans="1:21" ht="15" customHeight="1">
      <c r="A100" s="362"/>
      <c r="F100" s="362"/>
      <c r="K100" s="362"/>
      <c r="P100" s="362"/>
      <c r="U100" s="89"/>
    </row>
    <row r="101" spans="1:21" ht="15" customHeight="1">
      <c r="A101" s="362"/>
      <c r="F101" s="362"/>
      <c r="K101" s="362"/>
      <c r="P101" s="362"/>
      <c r="U101" s="89"/>
    </row>
    <row r="102" spans="1:21" ht="15" customHeight="1">
      <c r="A102" s="362"/>
      <c r="F102" s="362"/>
      <c r="K102" s="362"/>
      <c r="P102" s="362"/>
      <c r="U102" s="89"/>
    </row>
    <row r="103" spans="1:21" ht="15" customHeight="1">
      <c r="A103" s="362"/>
      <c r="F103" s="362"/>
      <c r="K103" s="362"/>
      <c r="P103" s="362"/>
      <c r="U103" s="89"/>
    </row>
    <row r="104" spans="1:21" ht="15" customHeight="1">
      <c r="A104" s="362"/>
      <c r="F104" s="362"/>
      <c r="K104" s="362"/>
      <c r="P104" s="362"/>
      <c r="U104" s="89"/>
    </row>
    <row r="105" spans="1:21" ht="5.25" customHeight="1">
      <c r="A105" s="362"/>
      <c r="F105" s="362"/>
      <c r="K105" s="362"/>
      <c r="P105" s="362"/>
      <c r="U105" s="89"/>
    </row>
    <row r="65536" spans="1:21" ht="26.25" customHeight="1">
      <c r="A65536" s="362"/>
      <c r="F65536" s="362"/>
      <c r="K65536" s="362"/>
      <c r="P65536" s="362"/>
      <c r="U65536" s="89"/>
    </row>
  </sheetData>
  <mergeCells count="10">
    <mergeCell ref="Q4:S4"/>
    <mergeCell ref="Q21:S21"/>
    <mergeCell ref="V4:X4"/>
    <mergeCell ref="V21:X21"/>
    <mergeCell ref="B4:D4"/>
    <mergeCell ref="B21:D21"/>
    <mergeCell ref="G4:I4"/>
    <mergeCell ref="G21:I21"/>
    <mergeCell ref="L4:N4"/>
    <mergeCell ref="L21:N21"/>
  </mergeCells>
  <pageMargins left="0.11811023622047245" right="0" top="0.55118110236220474" bottom="0.35433070866141736" header="0.31496062992125984" footer="0.31496062992125984"/>
  <pageSetup paperSize="5" scale="65" orientation="landscape" horizontalDpi="4294967293" verticalDpi="0" r:id="rId1"/>
  <headerFooter>
    <oddHeader>&amp;C&amp;"TH SarabunPSK,ธรรมดา"&amp;16 22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45E6F-D602-4A96-ADDF-000A40ACB65D}">
  <dimension ref="A1:J41"/>
  <sheetViews>
    <sheetView topLeftCell="A9" workbookViewId="0">
      <selection activeCell="D14" sqref="D14"/>
    </sheetView>
  </sheetViews>
  <sheetFormatPr defaultColWidth="8" defaultRowHeight="18.75"/>
  <cols>
    <col min="1" max="1" width="22.140625" style="171" customWidth="1"/>
    <col min="2" max="10" width="11.5703125" style="170" customWidth="1"/>
    <col min="11" max="16384" width="8" style="3"/>
  </cols>
  <sheetData>
    <row r="1" spans="1:10">
      <c r="A1" s="192" t="s">
        <v>134</v>
      </c>
    </row>
    <row r="2" spans="1:10" s="188" customFormat="1" ht="7.5">
      <c r="A2" s="190"/>
      <c r="B2" s="189"/>
      <c r="C2" s="189"/>
      <c r="D2" s="189"/>
      <c r="E2" s="189"/>
      <c r="F2" s="189"/>
      <c r="G2" s="189"/>
      <c r="H2" s="189"/>
      <c r="I2" s="189"/>
      <c r="J2" s="189"/>
    </row>
    <row r="3" spans="1:10" s="1" customFormat="1">
      <c r="A3" s="187" t="s">
        <v>133</v>
      </c>
      <c r="B3" s="186" t="s">
        <v>0</v>
      </c>
      <c r="C3" s="183"/>
      <c r="D3" s="185"/>
      <c r="E3" s="183" t="s">
        <v>132</v>
      </c>
      <c r="F3" s="184"/>
      <c r="G3" s="185"/>
      <c r="H3" s="183" t="s">
        <v>131</v>
      </c>
      <c r="I3" s="184"/>
      <c r="J3" s="183"/>
    </row>
    <row r="4" spans="1:10" s="1" customFormat="1">
      <c r="A4" s="182" t="s">
        <v>130</v>
      </c>
      <c r="B4" s="181" t="s">
        <v>0</v>
      </c>
      <c r="C4" s="180" t="s">
        <v>1</v>
      </c>
      <c r="D4" s="180" t="s">
        <v>2</v>
      </c>
      <c r="E4" s="180" t="s">
        <v>0</v>
      </c>
      <c r="F4" s="180" t="s">
        <v>1</v>
      </c>
      <c r="G4" s="180" t="s">
        <v>2</v>
      </c>
      <c r="H4" s="180" t="s">
        <v>0</v>
      </c>
      <c r="I4" s="180" t="s">
        <v>1</v>
      </c>
      <c r="J4" s="179" t="s">
        <v>2</v>
      </c>
    </row>
    <row r="5" spans="1:10" s="1" customFormat="1" ht="21.6" customHeight="1">
      <c r="A5" s="2" t="s">
        <v>129</v>
      </c>
      <c r="B5" s="178">
        <v>2485082</v>
      </c>
      <c r="C5" s="178">
        <v>1215619</v>
      </c>
      <c r="D5" s="178">
        <v>1269463</v>
      </c>
      <c r="E5" s="178">
        <v>643874</v>
      </c>
      <c r="F5" s="178">
        <v>309497</v>
      </c>
      <c r="G5" s="178">
        <v>334377</v>
      </c>
      <c r="H5" s="178">
        <v>1841208</v>
      </c>
      <c r="I5" s="178">
        <v>906122</v>
      </c>
      <c r="J5" s="177">
        <v>935086</v>
      </c>
    </row>
    <row r="6" spans="1:10" ht="21.6" customHeight="1">
      <c r="A6" s="396" t="s">
        <v>128</v>
      </c>
      <c r="B6" s="176">
        <v>435594</v>
      </c>
      <c r="C6" s="175">
        <v>225498</v>
      </c>
      <c r="D6" s="175">
        <v>210096</v>
      </c>
      <c r="E6" s="176">
        <v>112751</v>
      </c>
      <c r="F6" s="175">
        <v>57411</v>
      </c>
      <c r="G6" s="175">
        <v>55340</v>
      </c>
      <c r="H6" s="176">
        <v>322843</v>
      </c>
      <c r="I6" s="175">
        <v>168087</v>
      </c>
      <c r="J6" s="170">
        <v>154756</v>
      </c>
    </row>
    <row r="7" spans="1:10" ht="21.6" customHeight="1">
      <c r="A7" s="395" t="s">
        <v>127</v>
      </c>
      <c r="B7" s="176">
        <v>115043</v>
      </c>
      <c r="C7" s="175">
        <v>59520</v>
      </c>
      <c r="D7" s="175">
        <v>55523</v>
      </c>
      <c r="E7" s="176">
        <v>29779</v>
      </c>
      <c r="F7" s="175">
        <v>15154</v>
      </c>
      <c r="G7" s="175">
        <v>14625</v>
      </c>
      <c r="H7" s="176">
        <v>85264</v>
      </c>
      <c r="I7" s="175">
        <v>44366</v>
      </c>
      <c r="J7" s="170">
        <v>40898</v>
      </c>
    </row>
    <row r="8" spans="1:10" ht="21.6" customHeight="1">
      <c r="A8" s="396" t="s">
        <v>126</v>
      </c>
      <c r="B8" s="176">
        <v>83411</v>
      </c>
      <c r="C8" s="175">
        <v>42836</v>
      </c>
      <c r="D8" s="175">
        <v>40575</v>
      </c>
      <c r="E8" s="176">
        <v>21593</v>
      </c>
      <c r="F8" s="175">
        <v>10906</v>
      </c>
      <c r="G8" s="175">
        <v>10687</v>
      </c>
      <c r="H8" s="176">
        <v>61818</v>
      </c>
      <c r="I8" s="175">
        <v>31930</v>
      </c>
      <c r="J8" s="170">
        <v>29888</v>
      </c>
    </row>
    <row r="9" spans="1:10" ht="21.6" customHeight="1">
      <c r="A9" s="395" t="s">
        <v>125</v>
      </c>
      <c r="B9" s="176">
        <v>231572</v>
      </c>
      <c r="C9" s="175">
        <v>117066</v>
      </c>
      <c r="D9" s="175">
        <v>114506</v>
      </c>
      <c r="E9" s="176">
        <v>59967</v>
      </c>
      <c r="F9" s="175">
        <v>29806</v>
      </c>
      <c r="G9" s="175">
        <v>30161</v>
      </c>
      <c r="H9" s="176">
        <v>171605</v>
      </c>
      <c r="I9" s="175">
        <v>87260</v>
      </c>
      <c r="J9" s="170">
        <v>84345</v>
      </c>
    </row>
    <row r="10" spans="1:10" ht="21.6" customHeight="1">
      <c r="A10" s="393" t="s">
        <v>124</v>
      </c>
      <c r="B10" s="176">
        <v>161693</v>
      </c>
      <c r="C10" s="175">
        <v>81082</v>
      </c>
      <c r="D10" s="175">
        <v>80611</v>
      </c>
      <c r="E10" s="176">
        <v>41876</v>
      </c>
      <c r="F10" s="175">
        <v>20643</v>
      </c>
      <c r="G10" s="175">
        <v>21233</v>
      </c>
      <c r="H10" s="176">
        <v>119817</v>
      </c>
      <c r="I10" s="175">
        <v>60439</v>
      </c>
      <c r="J10" s="170">
        <v>59378</v>
      </c>
    </row>
    <row r="11" spans="1:10" ht="21.6" customHeight="1">
      <c r="A11" s="393" t="s">
        <v>123</v>
      </c>
      <c r="B11" s="176">
        <v>119655</v>
      </c>
      <c r="C11" s="175">
        <v>61514</v>
      </c>
      <c r="D11" s="175">
        <v>58141</v>
      </c>
      <c r="E11" s="176">
        <v>30978</v>
      </c>
      <c r="F11" s="175">
        <v>15663</v>
      </c>
      <c r="G11" s="175">
        <v>15315</v>
      </c>
      <c r="H11" s="176">
        <v>88677</v>
      </c>
      <c r="I11" s="175">
        <v>45851</v>
      </c>
      <c r="J11" s="170">
        <v>42826</v>
      </c>
    </row>
    <row r="12" spans="1:10" ht="21.6" customHeight="1">
      <c r="A12" s="393" t="s">
        <v>122</v>
      </c>
      <c r="B12" s="176">
        <v>120219</v>
      </c>
      <c r="C12" s="175">
        <v>60172</v>
      </c>
      <c r="D12" s="175">
        <v>60047</v>
      </c>
      <c r="E12" s="176">
        <v>31135</v>
      </c>
      <c r="F12" s="175">
        <v>15319</v>
      </c>
      <c r="G12" s="175">
        <v>15816</v>
      </c>
      <c r="H12" s="176">
        <v>89084</v>
      </c>
      <c r="I12" s="175">
        <v>44853</v>
      </c>
      <c r="J12" s="170">
        <v>44231</v>
      </c>
    </row>
    <row r="13" spans="1:10" ht="21.6" customHeight="1">
      <c r="A13" s="393" t="s">
        <v>121</v>
      </c>
      <c r="B13" s="176">
        <v>349498</v>
      </c>
      <c r="C13" s="175">
        <v>165808</v>
      </c>
      <c r="D13" s="175">
        <v>183690</v>
      </c>
      <c r="E13" s="176">
        <v>90598</v>
      </c>
      <c r="F13" s="175">
        <v>42215</v>
      </c>
      <c r="G13" s="175">
        <v>48383</v>
      </c>
      <c r="H13" s="176">
        <v>258900</v>
      </c>
      <c r="I13" s="175">
        <v>123593</v>
      </c>
      <c r="J13" s="174">
        <v>135307</v>
      </c>
    </row>
    <row r="14" spans="1:10" ht="21.6" customHeight="1">
      <c r="A14" s="393" t="s">
        <v>120</v>
      </c>
      <c r="B14" s="176">
        <v>366539</v>
      </c>
      <c r="C14" s="175">
        <v>173833</v>
      </c>
      <c r="D14" s="175">
        <v>192706</v>
      </c>
      <c r="E14" s="176">
        <v>95018</v>
      </c>
      <c r="F14" s="175">
        <v>44258</v>
      </c>
      <c r="G14" s="175">
        <v>50760</v>
      </c>
      <c r="H14" s="176">
        <v>271521</v>
      </c>
      <c r="I14" s="175">
        <v>129575</v>
      </c>
      <c r="J14" s="174">
        <v>141946</v>
      </c>
    </row>
    <row r="15" spans="1:10" ht="21.6" customHeight="1">
      <c r="A15" s="394" t="s">
        <v>119</v>
      </c>
      <c r="B15" s="232">
        <v>501858</v>
      </c>
      <c r="C15" s="231">
        <v>228290</v>
      </c>
      <c r="D15" s="231">
        <v>273568</v>
      </c>
      <c r="E15" s="232">
        <v>130179</v>
      </c>
      <c r="F15" s="231">
        <v>58122</v>
      </c>
      <c r="G15" s="231">
        <v>72057</v>
      </c>
      <c r="H15" s="232">
        <v>371679</v>
      </c>
      <c r="I15" s="231">
        <v>170168</v>
      </c>
      <c r="J15" s="230">
        <v>201511</v>
      </c>
    </row>
    <row r="16" spans="1:10" ht="6" customHeight="1">
      <c r="A16" s="393"/>
      <c r="B16" s="174"/>
      <c r="C16" s="174"/>
      <c r="D16" s="174"/>
      <c r="E16" s="174"/>
      <c r="F16" s="174"/>
      <c r="G16" s="174"/>
      <c r="H16" s="174"/>
      <c r="I16" s="174"/>
      <c r="J16" s="174"/>
    </row>
    <row r="17" spans="1:1" ht="21.2" customHeight="1">
      <c r="A17" s="173" t="s">
        <v>118</v>
      </c>
    </row>
    <row r="18" spans="1:1" ht="21.2" customHeight="1">
      <c r="A18" s="173" t="s">
        <v>117</v>
      </c>
    </row>
    <row r="19" spans="1:1" ht="21.6" customHeight="1">
      <c r="A19" s="172" t="s">
        <v>116</v>
      </c>
    </row>
    <row r="20" spans="1:1" ht="21.6" customHeight="1">
      <c r="A20" s="172"/>
    </row>
    <row r="21" spans="1:1" ht="21.6" customHeight="1">
      <c r="A21" s="172"/>
    </row>
    <row r="22" spans="1:1" ht="21.6" customHeight="1"/>
    <row r="23" spans="1:1" ht="21.6" customHeight="1"/>
    <row r="24" spans="1:1" ht="21.6" customHeight="1"/>
    <row r="25" spans="1:1" ht="21.6" customHeight="1"/>
    <row r="26" spans="1:1" ht="21.6" customHeight="1"/>
    <row r="27" spans="1:1" ht="21.6" customHeight="1"/>
    <row r="28" spans="1:1" ht="21.6" customHeight="1"/>
    <row r="29" spans="1:1" ht="21.6" customHeight="1"/>
    <row r="30" spans="1:1" ht="21.6" customHeight="1"/>
    <row r="31" spans="1:1" ht="21.6" customHeight="1"/>
    <row r="32" spans="1:1" ht="21.6" customHeight="1"/>
    <row r="33" ht="21.6" customHeight="1"/>
    <row r="34" ht="21.6" customHeight="1"/>
    <row r="35" ht="21.6" customHeight="1"/>
    <row r="36" ht="21.6" customHeight="1"/>
    <row r="37" ht="21.6" customHeight="1"/>
    <row r="38" ht="21.6" customHeight="1"/>
    <row r="39" ht="21.6" customHeight="1"/>
    <row r="40" ht="21.6" customHeight="1"/>
    <row r="41" ht="21.6" customHeight="1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951CE-0338-47BC-BAAA-04163120581E}">
  <dimension ref="A1:J41"/>
  <sheetViews>
    <sheetView topLeftCell="A11" workbookViewId="0">
      <selection activeCell="D14" sqref="D14"/>
    </sheetView>
  </sheetViews>
  <sheetFormatPr defaultColWidth="8" defaultRowHeight="18.75"/>
  <cols>
    <col min="1" max="1" width="19" style="171" customWidth="1"/>
    <col min="2" max="10" width="11.85546875" style="170" customWidth="1"/>
    <col min="11" max="16384" width="8" style="3"/>
  </cols>
  <sheetData>
    <row r="1" spans="1:10">
      <c r="A1" s="192" t="s">
        <v>138</v>
      </c>
    </row>
    <row r="3" spans="1:10" s="1" customFormat="1">
      <c r="A3" s="187" t="s">
        <v>133</v>
      </c>
      <c r="B3" s="186" t="s">
        <v>0</v>
      </c>
      <c r="C3" s="183"/>
      <c r="D3" s="185"/>
      <c r="E3" s="183" t="s">
        <v>132</v>
      </c>
      <c r="F3" s="184"/>
      <c r="G3" s="185"/>
      <c r="H3" s="183" t="s">
        <v>131</v>
      </c>
      <c r="I3" s="184"/>
      <c r="J3" s="183"/>
    </row>
    <row r="4" spans="1:10" s="1" customFormat="1">
      <c r="A4" s="182" t="s">
        <v>130</v>
      </c>
      <c r="B4" s="181" t="s">
        <v>0</v>
      </c>
      <c r="C4" s="180" t="s">
        <v>1</v>
      </c>
      <c r="D4" s="180" t="s">
        <v>2</v>
      </c>
      <c r="E4" s="180" t="s">
        <v>0</v>
      </c>
      <c r="F4" s="180" t="s">
        <v>1</v>
      </c>
      <c r="G4" s="180" t="s">
        <v>2</v>
      </c>
      <c r="H4" s="180" t="s">
        <v>0</v>
      </c>
      <c r="I4" s="180" t="s">
        <v>1</v>
      </c>
      <c r="J4" s="179" t="s">
        <v>2</v>
      </c>
    </row>
    <row r="5" spans="1:10" s="1" customFormat="1" ht="21.6" customHeight="1">
      <c r="A5" s="2" t="s">
        <v>129</v>
      </c>
      <c r="B5" s="178">
        <v>2484703</v>
      </c>
      <c r="C5" s="178">
        <v>1215359</v>
      </c>
      <c r="D5" s="178">
        <v>1269344</v>
      </c>
      <c r="E5" s="178">
        <v>643776</v>
      </c>
      <c r="F5" s="178">
        <v>309431</v>
      </c>
      <c r="G5" s="178">
        <v>334345</v>
      </c>
      <c r="H5" s="178">
        <v>1840927</v>
      </c>
      <c r="I5" s="178">
        <v>905928</v>
      </c>
      <c r="J5" s="177">
        <v>934999</v>
      </c>
    </row>
    <row r="6" spans="1:10" ht="21.6" customHeight="1">
      <c r="A6" s="396" t="s">
        <v>128</v>
      </c>
      <c r="B6" s="176">
        <v>434867</v>
      </c>
      <c r="C6" s="175">
        <v>225105</v>
      </c>
      <c r="D6" s="175">
        <v>209762</v>
      </c>
      <c r="E6" s="176">
        <v>112563</v>
      </c>
      <c r="F6" s="175">
        <v>57312</v>
      </c>
      <c r="G6" s="175">
        <v>55251</v>
      </c>
      <c r="H6" s="176">
        <v>322304</v>
      </c>
      <c r="I6" s="175">
        <v>167793</v>
      </c>
      <c r="J6" s="170">
        <v>154511</v>
      </c>
    </row>
    <row r="7" spans="1:10" ht="21.6" customHeight="1">
      <c r="A7" s="395" t="s">
        <v>127</v>
      </c>
      <c r="B7" s="176">
        <v>114761</v>
      </c>
      <c r="C7" s="175">
        <v>59397</v>
      </c>
      <c r="D7" s="175">
        <v>55364</v>
      </c>
      <c r="E7" s="176">
        <v>29705</v>
      </c>
      <c r="F7" s="175">
        <v>15122</v>
      </c>
      <c r="G7" s="175">
        <v>14583</v>
      </c>
      <c r="H7" s="176">
        <v>85056</v>
      </c>
      <c r="I7" s="175">
        <v>44275</v>
      </c>
      <c r="J7" s="170">
        <v>40781</v>
      </c>
    </row>
    <row r="8" spans="1:10" ht="21.6" customHeight="1">
      <c r="A8" s="396" t="s">
        <v>126</v>
      </c>
      <c r="B8" s="176">
        <v>83277</v>
      </c>
      <c r="C8" s="175">
        <v>42789</v>
      </c>
      <c r="D8" s="175">
        <v>40488</v>
      </c>
      <c r="E8" s="176">
        <v>21558</v>
      </c>
      <c r="F8" s="175">
        <v>10893</v>
      </c>
      <c r="G8" s="175">
        <v>10665</v>
      </c>
      <c r="H8" s="176">
        <v>61719</v>
      </c>
      <c r="I8" s="175">
        <v>31896</v>
      </c>
      <c r="J8" s="170">
        <v>29823</v>
      </c>
    </row>
    <row r="9" spans="1:10" ht="21.6" customHeight="1">
      <c r="A9" s="395" t="s">
        <v>125</v>
      </c>
      <c r="B9" s="176">
        <v>231695</v>
      </c>
      <c r="C9" s="175">
        <v>117172</v>
      </c>
      <c r="D9" s="175">
        <v>114523</v>
      </c>
      <c r="E9" s="176">
        <v>59997</v>
      </c>
      <c r="F9" s="175">
        <v>29832</v>
      </c>
      <c r="G9" s="175">
        <v>30165</v>
      </c>
      <c r="H9" s="176">
        <v>171698</v>
      </c>
      <c r="I9" s="175">
        <v>87340</v>
      </c>
      <c r="J9" s="170">
        <v>84358</v>
      </c>
    </row>
    <row r="10" spans="1:10" ht="21.6" customHeight="1">
      <c r="A10" s="393" t="s">
        <v>124</v>
      </c>
      <c r="B10" s="176">
        <v>162642</v>
      </c>
      <c r="C10" s="175">
        <v>81523</v>
      </c>
      <c r="D10" s="175">
        <v>81119</v>
      </c>
      <c r="E10" s="176">
        <v>42123</v>
      </c>
      <c r="F10" s="175">
        <v>20756</v>
      </c>
      <c r="G10" s="175">
        <v>21367</v>
      </c>
      <c r="H10" s="176">
        <v>120519</v>
      </c>
      <c r="I10" s="175">
        <v>60767</v>
      </c>
      <c r="J10" s="170">
        <v>59752</v>
      </c>
    </row>
    <row r="11" spans="1:10" ht="21.6" customHeight="1">
      <c r="A11" s="393" t="s">
        <v>123</v>
      </c>
      <c r="B11" s="176">
        <v>119476</v>
      </c>
      <c r="C11" s="175">
        <v>61411</v>
      </c>
      <c r="D11" s="175">
        <v>58065</v>
      </c>
      <c r="E11" s="176">
        <v>30929</v>
      </c>
      <c r="F11" s="175">
        <v>15635</v>
      </c>
      <c r="G11" s="175">
        <v>15294</v>
      </c>
      <c r="H11" s="176">
        <v>88547</v>
      </c>
      <c r="I11" s="175">
        <v>45776</v>
      </c>
      <c r="J11" s="170">
        <v>42771</v>
      </c>
    </row>
    <row r="12" spans="1:10" ht="21.6" customHeight="1">
      <c r="A12" s="393" t="s">
        <v>122</v>
      </c>
      <c r="B12" s="176">
        <v>119429</v>
      </c>
      <c r="C12" s="175">
        <v>59810</v>
      </c>
      <c r="D12" s="175">
        <v>59619</v>
      </c>
      <c r="E12" s="176">
        <v>30931</v>
      </c>
      <c r="F12" s="175">
        <v>15228</v>
      </c>
      <c r="G12" s="175">
        <v>15703</v>
      </c>
      <c r="H12" s="176">
        <v>88498</v>
      </c>
      <c r="I12" s="175">
        <v>44582</v>
      </c>
      <c r="J12" s="170">
        <v>43916</v>
      </c>
    </row>
    <row r="13" spans="1:10" ht="21.6" customHeight="1">
      <c r="A13" s="393" t="s">
        <v>121</v>
      </c>
      <c r="B13" s="176">
        <v>348174</v>
      </c>
      <c r="C13" s="175">
        <v>165206</v>
      </c>
      <c r="D13" s="175">
        <v>182968</v>
      </c>
      <c r="E13" s="176">
        <v>90253</v>
      </c>
      <c r="F13" s="175">
        <v>42061</v>
      </c>
      <c r="G13" s="175">
        <v>48192</v>
      </c>
      <c r="H13" s="176">
        <v>257921</v>
      </c>
      <c r="I13" s="175">
        <v>123145</v>
      </c>
      <c r="J13" s="170">
        <v>134776</v>
      </c>
    </row>
    <row r="14" spans="1:10" ht="21.6" customHeight="1">
      <c r="A14" s="393" t="s">
        <v>120</v>
      </c>
      <c r="B14" s="176">
        <v>366945</v>
      </c>
      <c r="C14" s="175">
        <v>173970</v>
      </c>
      <c r="D14" s="175">
        <v>192975</v>
      </c>
      <c r="E14" s="176">
        <v>95124</v>
      </c>
      <c r="F14" s="175">
        <v>44293</v>
      </c>
      <c r="G14" s="175">
        <v>50831</v>
      </c>
      <c r="H14" s="176">
        <v>271821</v>
      </c>
      <c r="I14" s="175">
        <v>129677</v>
      </c>
      <c r="J14" s="170">
        <v>142144</v>
      </c>
    </row>
    <row r="15" spans="1:10" ht="21.6" customHeight="1">
      <c r="A15" s="394" t="s">
        <v>119</v>
      </c>
      <c r="B15" s="232">
        <v>503437</v>
      </c>
      <c r="C15" s="231">
        <v>228976</v>
      </c>
      <c r="D15" s="231">
        <v>274461</v>
      </c>
      <c r="E15" s="232">
        <v>130593</v>
      </c>
      <c r="F15" s="231">
        <v>58299</v>
      </c>
      <c r="G15" s="231">
        <v>72294</v>
      </c>
      <c r="H15" s="232">
        <v>372844</v>
      </c>
      <c r="I15" s="231">
        <v>170677</v>
      </c>
      <c r="J15" s="230">
        <v>202167</v>
      </c>
    </row>
    <row r="16" spans="1:10" ht="6" customHeight="1">
      <c r="A16" s="393"/>
      <c r="B16" s="174"/>
      <c r="C16" s="174"/>
      <c r="D16" s="174"/>
      <c r="E16" s="174"/>
      <c r="F16" s="174"/>
      <c r="G16" s="174"/>
      <c r="H16" s="174"/>
      <c r="I16" s="174"/>
      <c r="J16" s="174"/>
    </row>
    <row r="17" spans="1:1" ht="21.2" customHeight="1">
      <c r="A17" s="192" t="s">
        <v>137</v>
      </c>
    </row>
    <row r="18" spans="1:1" ht="21.2" customHeight="1">
      <c r="A18" s="192" t="s">
        <v>136</v>
      </c>
    </row>
    <row r="19" spans="1:1" ht="21.6" customHeight="1">
      <c r="A19" s="191" t="s">
        <v>135</v>
      </c>
    </row>
    <row r="20" spans="1:1" ht="21.6" customHeight="1">
      <c r="A20" s="191"/>
    </row>
    <row r="21" spans="1:1" ht="21.6" customHeight="1">
      <c r="A21" s="191"/>
    </row>
    <row r="22" spans="1:1" ht="21.6" customHeight="1"/>
    <row r="23" spans="1:1" ht="21.6" customHeight="1"/>
    <row r="24" spans="1:1" ht="21.6" customHeight="1"/>
    <row r="25" spans="1:1" ht="21.6" customHeight="1"/>
    <row r="26" spans="1:1" ht="21.6" customHeight="1"/>
    <row r="27" spans="1:1" ht="21.6" customHeight="1"/>
    <row r="28" spans="1:1" ht="21.6" customHeight="1"/>
    <row r="29" spans="1:1" ht="21.6" customHeight="1"/>
    <row r="30" spans="1:1" ht="21.6" customHeight="1"/>
    <row r="31" spans="1:1" ht="21.6" customHeight="1"/>
    <row r="32" spans="1:1" ht="21.6" customHeight="1"/>
    <row r="33" ht="21.6" customHeight="1"/>
    <row r="34" ht="21.6" customHeight="1"/>
    <row r="35" ht="21.6" customHeight="1"/>
    <row r="36" ht="21.6" customHeight="1"/>
    <row r="37" ht="21.6" customHeight="1"/>
    <row r="38" ht="21.6" customHeight="1"/>
    <row r="39" ht="21.6" customHeight="1"/>
    <row r="40" ht="21.6" customHeight="1"/>
    <row r="41" ht="21.6" customHeight="1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4DD72-B229-404A-B5B7-DDB209284603}">
  <dimension ref="A1:J41"/>
  <sheetViews>
    <sheetView topLeftCell="A4" workbookViewId="0">
      <selection activeCell="D14" sqref="D14"/>
    </sheetView>
  </sheetViews>
  <sheetFormatPr defaultColWidth="8" defaultRowHeight="18.75"/>
  <cols>
    <col min="1" max="1" width="19" style="171" customWidth="1"/>
    <col min="2" max="10" width="13.5703125" style="170" customWidth="1"/>
    <col min="11" max="16384" width="8" style="3"/>
  </cols>
  <sheetData>
    <row r="1" spans="1:10">
      <c r="A1" s="192" t="s">
        <v>139</v>
      </c>
    </row>
    <row r="2" spans="1:10" s="188" customFormat="1" ht="7.5">
      <c r="A2" s="190"/>
      <c r="B2" s="189"/>
      <c r="C2" s="189"/>
      <c r="D2" s="189"/>
      <c r="E2" s="189"/>
      <c r="F2" s="189"/>
      <c r="G2" s="189"/>
      <c r="H2" s="189"/>
      <c r="I2" s="189"/>
      <c r="J2" s="189"/>
    </row>
    <row r="3" spans="1:10" s="1" customFormat="1">
      <c r="A3" s="187" t="s">
        <v>133</v>
      </c>
      <c r="B3" s="186" t="s">
        <v>0</v>
      </c>
      <c r="C3" s="183"/>
      <c r="D3" s="185"/>
      <c r="E3" s="183" t="s">
        <v>132</v>
      </c>
      <c r="F3" s="184"/>
      <c r="G3" s="185"/>
      <c r="H3" s="183" t="s">
        <v>131</v>
      </c>
      <c r="I3" s="184"/>
      <c r="J3" s="183"/>
    </row>
    <row r="4" spans="1:10" s="1" customFormat="1">
      <c r="A4" s="182" t="s">
        <v>130</v>
      </c>
      <c r="B4" s="181" t="s">
        <v>0</v>
      </c>
      <c r="C4" s="180" t="s">
        <v>1</v>
      </c>
      <c r="D4" s="180" t="s">
        <v>2</v>
      </c>
      <c r="E4" s="180" t="s">
        <v>0</v>
      </c>
      <c r="F4" s="180" t="s">
        <v>1</v>
      </c>
      <c r="G4" s="180" t="s">
        <v>2</v>
      </c>
      <c r="H4" s="180" t="s">
        <v>0</v>
      </c>
      <c r="I4" s="180" t="s">
        <v>1</v>
      </c>
      <c r="J4" s="179" t="s">
        <v>2</v>
      </c>
    </row>
    <row r="5" spans="1:10" s="1" customFormat="1" ht="21.6" customHeight="1">
      <c r="A5" s="2" t="s">
        <v>129</v>
      </c>
      <c r="B5" s="178">
        <v>2484356</v>
      </c>
      <c r="C5" s="178">
        <v>1215118</v>
      </c>
      <c r="D5" s="178">
        <v>1269238</v>
      </c>
      <c r="E5" s="178">
        <v>643686</v>
      </c>
      <c r="F5" s="178">
        <v>309368</v>
      </c>
      <c r="G5" s="178">
        <v>334318</v>
      </c>
      <c r="H5" s="178">
        <v>1840670</v>
      </c>
      <c r="I5" s="178">
        <v>905750</v>
      </c>
      <c r="J5" s="177">
        <v>934920</v>
      </c>
    </row>
    <row r="6" spans="1:10" ht="21.6" customHeight="1">
      <c r="A6" s="396" t="s">
        <v>128</v>
      </c>
      <c r="B6" s="176">
        <v>434037</v>
      </c>
      <c r="C6" s="176">
        <v>224678</v>
      </c>
      <c r="D6" s="176">
        <v>209359</v>
      </c>
      <c r="E6" s="176">
        <v>112348</v>
      </c>
      <c r="F6" s="175">
        <v>57202</v>
      </c>
      <c r="G6" s="175">
        <v>55146</v>
      </c>
      <c r="H6" s="176">
        <v>321689</v>
      </c>
      <c r="I6" s="175">
        <v>167476</v>
      </c>
      <c r="J6" s="170">
        <v>154213</v>
      </c>
    </row>
    <row r="7" spans="1:10" ht="21.6" customHeight="1">
      <c r="A7" s="395" t="s">
        <v>127</v>
      </c>
      <c r="B7" s="176">
        <v>114479</v>
      </c>
      <c r="C7" s="176">
        <v>59256</v>
      </c>
      <c r="D7" s="176">
        <v>55223</v>
      </c>
      <c r="E7" s="176">
        <v>29633</v>
      </c>
      <c r="F7" s="175">
        <v>15087</v>
      </c>
      <c r="G7" s="175">
        <v>14546</v>
      </c>
      <c r="H7" s="176">
        <v>84846</v>
      </c>
      <c r="I7" s="175">
        <v>44169</v>
      </c>
      <c r="J7" s="170">
        <v>40677</v>
      </c>
    </row>
    <row r="8" spans="1:10" ht="21.6" customHeight="1">
      <c r="A8" s="396" t="s">
        <v>126</v>
      </c>
      <c r="B8" s="176">
        <v>83152</v>
      </c>
      <c r="C8" s="176">
        <v>42732</v>
      </c>
      <c r="D8" s="176">
        <v>40420</v>
      </c>
      <c r="E8" s="176">
        <v>21527</v>
      </c>
      <c r="F8" s="175">
        <v>10880</v>
      </c>
      <c r="G8" s="175">
        <v>10647</v>
      </c>
      <c r="H8" s="176">
        <v>61625</v>
      </c>
      <c r="I8" s="175">
        <v>31852</v>
      </c>
      <c r="J8" s="170">
        <v>29773</v>
      </c>
    </row>
    <row r="9" spans="1:10" ht="21.6" customHeight="1">
      <c r="A9" s="395" t="s">
        <v>125</v>
      </c>
      <c r="B9" s="176">
        <v>231911</v>
      </c>
      <c r="C9" s="176">
        <v>117326</v>
      </c>
      <c r="D9" s="176">
        <v>114585</v>
      </c>
      <c r="E9" s="176">
        <v>60053</v>
      </c>
      <c r="F9" s="175">
        <v>29871</v>
      </c>
      <c r="G9" s="175">
        <v>30182</v>
      </c>
      <c r="H9" s="176">
        <v>171858</v>
      </c>
      <c r="I9" s="175">
        <v>87455</v>
      </c>
      <c r="J9" s="170">
        <v>84403</v>
      </c>
    </row>
    <row r="10" spans="1:10" ht="21.6" customHeight="1">
      <c r="A10" s="393" t="s">
        <v>124</v>
      </c>
      <c r="B10" s="176">
        <v>163617</v>
      </c>
      <c r="C10" s="176">
        <v>81972</v>
      </c>
      <c r="D10" s="176">
        <v>81645</v>
      </c>
      <c r="E10" s="176">
        <v>42373</v>
      </c>
      <c r="F10" s="175">
        <v>20869</v>
      </c>
      <c r="G10" s="175">
        <v>21504</v>
      </c>
      <c r="H10" s="176">
        <v>121244</v>
      </c>
      <c r="I10" s="175">
        <v>61103</v>
      </c>
      <c r="J10" s="170">
        <v>60141</v>
      </c>
    </row>
    <row r="11" spans="1:10" ht="21.6" customHeight="1">
      <c r="A11" s="393" t="s">
        <v>123</v>
      </c>
      <c r="B11" s="176">
        <v>119288</v>
      </c>
      <c r="C11" s="176">
        <v>61295</v>
      </c>
      <c r="D11" s="176">
        <v>57993</v>
      </c>
      <c r="E11" s="176">
        <v>30881</v>
      </c>
      <c r="F11" s="175">
        <v>15606</v>
      </c>
      <c r="G11" s="175">
        <v>15275</v>
      </c>
      <c r="H11" s="176">
        <v>88407</v>
      </c>
      <c r="I11" s="175">
        <v>45689</v>
      </c>
      <c r="J11" s="170">
        <v>42718</v>
      </c>
    </row>
    <row r="12" spans="1:10" ht="21.6" customHeight="1">
      <c r="A12" s="393" t="s">
        <v>122</v>
      </c>
      <c r="B12" s="176">
        <v>118609</v>
      </c>
      <c r="C12" s="176">
        <v>59447</v>
      </c>
      <c r="D12" s="176">
        <v>59162</v>
      </c>
      <c r="E12" s="176">
        <v>30718</v>
      </c>
      <c r="F12" s="175">
        <v>15134</v>
      </c>
      <c r="G12" s="175">
        <v>15584</v>
      </c>
      <c r="H12" s="176">
        <v>87891</v>
      </c>
      <c r="I12" s="175">
        <v>44313</v>
      </c>
      <c r="J12" s="170">
        <v>43578</v>
      </c>
    </row>
    <row r="13" spans="1:10" ht="21.6" customHeight="1">
      <c r="A13" s="393" t="s">
        <v>121</v>
      </c>
      <c r="B13" s="176">
        <v>346890</v>
      </c>
      <c r="C13" s="176">
        <v>164580</v>
      </c>
      <c r="D13" s="176">
        <v>182310</v>
      </c>
      <c r="E13" s="176">
        <v>89921</v>
      </c>
      <c r="F13" s="175">
        <v>41901</v>
      </c>
      <c r="G13" s="175">
        <v>48020</v>
      </c>
      <c r="H13" s="176">
        <v>256969</v>
      </c>
      <c r="I13" s="175">
        <v>122679</v>
      </c>
      <c r="J13" s="170">
        <v>134290</v>
      </c>
    </row>
    <row r="14" spans="1:10" ht="21" customHeight="1">
      <c r="A14" s="393" t="s">
        <v>120</v>
      </c>
      <c r="B14" s="176">
        <v>367356</v>
      </c>
      <c r="C14" s="176">
        <v>174147</v>
      </c>
      <c r="D14" s="176">
        <v>193209</v>
      </c>
      <c r="E14" s="176">
        <v>95228</v>
      </c>
      <c r="F14" s="175">
        <v>44338</v>
      </c>
      <c r="G14" s="175">
        <v>50890</v>
      </c>
      <c r="H14" s="176">
        <v>272128</v>
      </c>
      <c r="I14" s="175">
        <v>129809</v>
      </c>
      <c r="J14" s="174">
        <v>142319</v>
      </c>
    </row>
    <row r="15" spans="1:10" ht="21" customHeight="1">
      <c r="A15" s="394" t="s">
        <v>119</v>
      </c>
      <c r="B15" s="232">
        <v>505017</v>
      </c>
      <c r="C15" s="232">
        <v>229685</v>
      </c>
      <c r="D15" s="232">
        <v>275332</v>
      </c>
      <c r="E15" s="232">
        <v>131004</v>
      </c>
      <c r="F15" s="231">
        <v>58480</v>
      </c>
      <c r="G15" s="231">
        <v>72524</v>
      </c>
      <c r="H15" s="232">
        <v>374013</v>
      </c>
      <c r="I15" s="231">
        <v>171205</v>
      </c>
      <c r="J15" s="230">
        <v>202808</v>
      </c>
    </row>
    <row r="16" spans="1:10" ht="6" customHeight="1">
      <c r="A16" s="393"/>
      <c r="B16" s="174"/>
      <c r="C16" s="174"/>
      <c r="D16" s="174"/>
      <c r="E16" s="174"/>
      <c r="F16" s="174"/>
      <c r="G16" s="174"/>
      <c r="H16" s="174"/>
      <c r="I16" s="174"/>
      <c r="J16" s="174"/>
    </row>
    <row r="17" spans="1:1" ht="21.2" customHeight="1">
      <c r="A17" s="173" t="s">
        <v>118</v>
      </c>
    </row>
    <row r="18" spans="1:1" ht="21.2" customHeight="1">
      <c r="A18" s="173" t="s">
        <v>117</v>
      </c>
    </row>
    <row r="19" spans="1:1" ht="21.6" customHeight="1">
      <c r="A19" s="172" t="s">
        <v>116</v>
      </c>
    </row>
    <row r="20" spans="1:1" ht="21.6" customHeight="1">
      <c r="A20" s="172"/>
    </row>
    <row r="21" spans="1:1" ht="21.6" customHeight="1">
      <c r="A21" s="172"/>
    </row>
    <row r="22" spans="1:1" ht="21.6" customHeight="1"/>
    <row r="23" spans="1:1" ht="21.6" customHeight="1"/>
    <row r="24" spans="1:1" ht="21.6" customHeight="1"/>
    <row r="25" spans="1:1" ht="21.6" customHeight="1"/>
    <row r="26" spans="1:1" ht="21.6" customHeight="1"/>
    <row r="27" spans="1:1" ht="21.6" customHeight="1"/>
    <row r="28" spans="1:1" ht="21.6" customHeight="1"/>
    <row r="29" spans="1:1" ht="21.6" customHeight="1"/>
    <row r="30" spans="1:1" ht="21.6" customHeight="1"/>
    <row r="31" spans="1:1" ht="21.6" customHeight="1"/>
    <row r="32" spans="1:1" ht="21.6" customHeight="1"/>
    <row r="33" ht="21.6" customHeight="1"/>
    <row r="34" ht="21.6" customHeight="1"/>
    <row r="35" ht="21.6" customHeight="1"/>
    <row r="36" ht="21.6" customHeight="1"/>
    <row r="37" ht="21.6" customHeight="1"/>
    <row r="38" ht="21.6" customHeight="1"/>
    <row r="39" ht="21.6" customHeight="1"/>
    <row r="40" ht="21.6" customHeight="1"/>
    <row r="41" ht="21.6" customHeight="1"/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125C-ADF8-4311-923C-745D463F9462}">
  <dimension ref="A1:J41"/>
  <sheetViews>
    <sheetView topLeftCell="A10" workbookViewId="0">
      <selection activeCell="D14" sqref="D14"/>
    </sheetView>
  </sheetViews>
  <sheetFormatPr defaultColWidth="8" defaultRowHeight="15.75"/>
  <cols>
    <col min="1" max="1" width="16.42578125" style="194" customWidth="1"/>
    <col min="2" max="2" width="10.140625" style="193" customWidth="1"/>
    <col min="3" max="3" width="9.85546875" style="193" customWidth="1"/>
    <col min="4" max="4" width="8.85546875" style="193" customWidth="1"/>
    <col min="5" max="5" width="9.5703125" style="193" customWidth="1"/>
    <col min="6" max="6" width="9.42578125" style="193" customWidth="1"/>
    <col min="7" max="7" width="9.140625" style="193" customWidth="1"/>
    <col min="8" max="8" width="10.28515625" style="193" customWidth="1"/>
    <col min="9" max="9" width="9" style="193" customWidth="1"/>
    <col min="10" max="10" width="9.7109375" style="193" customWidth="1"/>
    <col min="11" max="16384" width="8" style="5"/>
  </cols>
  <sheetData>
    <row r="1" spans="1:10">
      <c r="A1" s="173" t="s">
        <v>140</v>
      </c>
    </row>
    <row r="3" spans="1:10" s="4" customFormat="1">
      <c r="A3" s="169" t="s">
        <v>133</v>
      </c>
      <c r="B3" s="208" t="s">
        <v>0</v>
      </c>
      <c r="C3" s="205"/>
      <c r="D3" s="207"/>
      <c r="E3" s="205" t="s">
        <v>132</v>
      </c>
      <c r="F3" s="206"/>
      <c r="G3" s="207"/>
      <c r="H3" s="205" t="s">
        <v>131</v>
      </c>
      <c r="I3" s="206"/>
      <c r="J3" s="205"/>
    </row>
    <row r="4" spans="1:10" s="4" customFormat="1">
      <c r="A4" s="204" t="s">
        <v>130</v>
      </c>
      <c r="B4" s="203" t="s">
        <v>0</v>
      </c>
      <c r="C4" s="202" t="s">
        <v>1</v>
      </c>
      <c r="D4" s="202" t="s">
        <v>2</v>
      </c>
      <c r="E4" s="202" t="s">
        <v>0</v>
      </c>
      <c r="F4" s="202" t="s">
        <v>1</v>
      </c>
      <c r="G4" s="202" t="s">
        <v>2</v>
      </c>
      <c r="H4" s="202" t="s">
        <v>0</v>
      </c>
      <c r="I4" s="202" t="s">
        <v>1</v>
      </c>
      <c r="J4" s="201" t="s">
        <v>2</v>
      </c>
    </row>
    <row r="5" spans="1:10" s="4" customFormat="1" ht="21.6" customHeight="1">
      <c r="A5" s="200" t="s">
        <v>129</v>
      </c>
      <c r="B5" s="199">
        <v>2484028</v>
      </c>
      <c r="C5" s="199">
        <v>1214883</v>
      </c>
      <c r="D5" s="199">
        <v>1269145</v>
      </c>
      <c r="E5" s="199">
        <v>643600</v>
      </c>
      <c r="F5" s="199">
        <v>309308</v>
      </c>
      <c r="G5" s="199">
        <v>334292</v>
      </c>
      <c r="H5" s="199">
        <v>1840428</v>
      </c>
      <c r="I5" s="199">
        <v>905575</v>
      </c>
      <c r="J5" s="198">
        <v>934853</v>
      </c>
    </row>
    <row r="6" spans="1:10" ht="21.6" customHeight="1">
      <c r="A6" s="400" t="s">
        <v>128</v>
      </c>
      <c r="B6" s="197">
        <v>433206</v>
      </c>
      <c r="C6" s="196">
        <v>224250</v>
      </c>
      <c r="D6" s="196">
        <v>208956</v>
      </c>
      <c r="E6" s="197">
        <v>112131</v>
      </c>
      <c r="F6" s="196">
        <v>57093</v>
      </c>
      <c r="G6" s="196">
        <v>55038</v>
      </c>
      <c r="H6" s="197">
        <v>321075</v>
      </c>
      <c r="I6" s="196">
        <v>167157</v>
      </c>
      <c r="J6" s="193">
        <v>153918</v>
      </c>
    </row>
    <row r="7" spans="1:10" ht="21.6" customHeight="1">
      <c r="A7" s="399" t="s">
        <v>127</v>
      </c>
      <c r="B7" s="197">
        <v>114197</v>
      </c>
      <c r="C7" s="196">
        <v>59114</v>
      </c>
      <c r="D7" s="196">
        <v>55083</v>
      </c>
      <c r="E7" s="197">
        <v>29560</v>
      </c>
      <c r="F7" s="196">
        <v>15051</v>
      </c>
      <c r="G7" s="196">
        <v>14509</v>
      </c>
      <c r="H7" s="197">
        <v>84637</v>
      </c>
      <c r="I7" s="196">
        <v>44063</v>
      </c>
      <c r="J7" s="193">
        <v>40574</v>
      </c>
    </row>
    <row r="8" spans="1:10" ht="21.6" customHeight="1">
      <c r="A8" s="400" t="s">
        <v>126</v>
      </c>
      <c r="B8" s="197">
        <v>83028</v>
      </c>
      <c r="C8" s="196">
        <v>42674</v>
      </c>
      <c r="D8" s="196">
        <v>40354</v>
      </c>
      <c r="E8" s="197">
        <v>21494</v>
      </c>
      <c r="F8" s="196">
        <v>10865</v>
      </c>
      <c r="G8" s="196">
        <v>10629</v>
      </c>
      <c r="H8" s="197">
        <v>61534</v>
      </c>
      <c r="I8" s="196">
        <v>31809</v>
      </c>
      <c r="J8" s="193">
        <v>29725</v>
      </c>
    </row>
    <row r="9" spans="1:10" ht="21.6" customHeight="1">
      <c r="A9" s="399" t="s">
        <v>125</v>
      </c>
      <c r="B9" s="197">
        <v>232126</v>
      </c>
      <c r="C9" s="196">
        <v>117478</v>
      </c>
      <c r="D9" s="196">
        <v>114648</v>
      </c>
      <c r="E9" s="197">
        <v>60109</v>
      </c>
      <c r="F9" s="196">
        <v>29910</v>
      </c>
      <c r="G9" s="196">
        <v>30199</v>
      </c>
      <c r="H9" s="197">
        <v>172017</v>
      </c>
      <c r="I9" s="196">
        <v>87568</v>
      </c>
      <c r="J9" s="193">
        <v>84449</v>
      </c>
    </row>
    <row r="10" spans="1:10" ht="21.6" customHeight="1">
      <c r="A10" s="397" t="s">
        <v>124</v>
      </c>
      <c r="B10" s="197">
        <v>164599</v>
      </c>
      <c r="C10" s="196">
        <v>82426</v>
      </c>
      <c r="D10" s="196">
        <v>82173</v>
      </c>
      <c r="E10" s="197">
        <v>42630</v>
      </c>
      <c r="F10" s="196">
        <v>20985</v>
      </c>
      <c r="G10" s="196">
        <v>21645</v>
      </c>
      <c r="H10" s="197">
        <v>121969</v>
      </c>
      <c r="I10" s="196">
        <v>61441</v>
      </c>
      <c r="J10" s="193">
        <v>60528</v>
      </c>
    </row>
    <row r="11" spans="1:10" ht="21.6" customHeight="1">
      <c r="A11" s="397" t="s">
        <v>123</v>
      </c>
      <c r="B11" s="197">
        <v>119102</v>
      </c>
      <c r="C11" s="196">
        <v>61182</v>
      </c>
      <c r="D11" s="196">
        <v>57920</v>
      </c>
      <c r="E11" s="197">
        <v>30833</v>
      </c>
      <c r="F11" s="196">
        <v>15577</v>
      </c>
      <c r="G11" s="196">
        <v>15256</v>
      </c>
      <c r="H11" s="197">
        <v>88269</v>
      </c>
      <c r="I11" s="196">
        <v>45605</v>
      </c>
      <c r="J11" s="193">
        <v>42664</v>
      </c>
    </row>
    <row r="12" spans="1:10" ht="21.6" customHeight="1">
      <c r="A12" s="397" t="s">
        <v>122</v>
      </c>
      <c r="B12" s="197">
        <v>117791</v>
      </c>
      <c r="C12" s="196">
        <v>59087</v>
      </c>
      <c r="D12" s="196">
        <v>58704</v>
      </c>
      <c r="E12" s="197">
        <v>30505</v>
      </c>
      <c r="F12" s="196">
        <v>15043</v>
      </c>
      <c r="G12" s="196">
        <v>15462</v>
      </c>
      <c r="H12" s="197">
        <v>87286</v>
      </c>
      <c r="I12" s="196">
        <v>44044</v>
      </c>
      <c r="J12" s="193">
        <v>43242</v>
      </c>
    </row>
    <row r="13" spans="1:10" ht="21.6" customHeight="1">
      <c r="A13" s="397" t="s">
        <v>121</v>
      </c>
      <c r="B13" s="197">
        <v>345606</v>
      </c>
      <c r="C13" s="196">
        <v>163951</v>
      </c>
      <c r="D13" s="196">
        <v>181655</v>
      </c>
      <c r="E13" s="197">
        <v>89590</v>
      </c>
      <c r="F13" s="196">
        <v>41742</v>
      </c>
      <c r="G13" s="196">
        <v>47848</v>
      </c>
      <c r="H13" s="197">
        <v>256016</v>
      </c>
      <c r="I13" s="196">
        <v>122209</v>
      </c>
      <c r="J13" s="193">
        <v>133807</v>
      </c>
    </row>
    <row r="14" spans="1:10" ht="21.6" customHeight="1">
      <c r="A14" s="397" t="s">
        <v>120</v>
      </c>
      <c r="B14" s="197">
        <v>367770</v>
      </c>
      <c r="C14" s="196">
        <v>174323</v>
      </c>
      <c r="D14" s="196">
        <v>193447</v>
      </c>
      <c r="E14" s="197">
        <v>95337</v>
      </c>
      <c r="F14" s="196">
        <v>44383</v>
      </c>
      <c r="G14" s="196">
        <v>50954</v>
      </c>
      <c r="H14" s="197">
        <v>272433</v>
      </c>
      <c r="I14" s="196">
        <v>129940</v>
      </c>
      <c r="J14" s="195">
        <v>142493</v>
      </c>
    </row>
    <row r="15" spans="1:10" ht="21.6" customHeight="1">
      <c r="A15" s="398" t="s">
        <v>119</v>
      </c>
      <c r="B15" s="297">
        <v>506603</v>
      </c>
      <c r="C15" s="298">
        <v>230398</v>
      </c>
      <c r="D15" s="298">
        <v>276205</v>
      </c>
      <c r="E15" s="297">
        <v>131411</v>
      </c>
      <c r="F15" s="298">
        <v>58659</v>
      </c>
      <c r="G15" s="298">
        <v>72752</v>
      </c>
      <c r="H15" s="297">
        <v>375192</v>
      </c>
      <c r="I15" s="298">
        <v>171739</v>
      </c>
      <c r="J15" s="299">
        <v>203453</v>
      </c>
    </row>
    <row r="16" spans="1:10" ht="6" customHeight="1">
      <c r="A16" s="397"/>
      <c r="B16" s="195"/>
      <c r="C16" s="195"/>
      <c r="D16" s="195"/>
      <c r="E16" s="195"/>
      <c r="F16" s="195"/>
      <c r="G16" s="195"/>
      <c r="H16" s="195"/>
      <c r="I16" s="195"/>
      <c r="J16" s="195"/>
    </row>
    <row r="17" spans="1:1" ht="21.2" customHeight="1">
      <c r="A17" s="173" t="s">
        <v>137</v>
      </c>
    </row>
    <row r="18" spans="1:1" ht="21.2" customHeight="1">
      <c r="A18" s="173" t="s">
        <v>136</v>
      </c>
    </row>
    <row r="19" spans="1:1" ht="21.6" customHeight="1">
      <c r="A19" s="172" t="s">
        <v>135</v>
      </c>
    </row>
    <row r="20" spans="1:1" ht="21.6" customHeight="1">
      <c r="A20" s="172"/>
    </row>
    <row r="21" spans="1:1" ht="21.6" customHeight="1">
      <c r="A21" s="172"/>
    </row>
    <row r="22" spans="1:1" ht="21.6" customHeight="1"/>
    <row r="23" spans="1:1" ht="21.6" customHeight="1"/>
    <row r="24" spans="1:1" ht="21.6" customHeight="1"/>
    <row r="25" spans="1:1" ht="21.6" customHeight="1"/>
    <row r="26" spans="1:1" ht="21.6" customHeight="1"/>
    <row r="27" spans="1:1" ht="21.6" customHeight="1"/>
    <row r="28" spans="1:1" ht="21.6" customHeight="1"/>
    <row r="29" spans="1:1" ht="21.6" customHeight="1"/>
    <row r="30" spans="1:1" ht="21.6" customHeight="1"/>
    <row r="31" spans="1:1" ht="21.6" customHeight="1"/>
    <row r="32" spans="1:1" ht="21.6" customHeight="1"/>
    <row r="33" ht="21.6" customHeight="1"/>
    <row r="34" ht="21.6" customHeight="1"/>
    <row r="35" ht="21.6" customHeight="1"/>
    <row r="36" ht="21.6" customHeight="1"/>
    <row r="37" ht="21.6" customHeight="1"/>
    <row r="38" ht="21.6" customHeight="1"/>
    <row r="39" ht="21.6" customHeight="1"/>
    <row r="40" ht="21.6" customHeight="1"/>
    <row r="41" ht="21.6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32FE5-C40E-4B1A-8507-07639FC1084D}">
  <dimension ref="A1:AO50"/>
  <sheetViews>
    <sheetView zoomScale="60" zoomScaleNormal="60" workbookViewId="0">
      <pane xSplit="1" ySplit="3" topLeftCell="AH17" activePane="bottomRight" state="frozen"/>
      <selection pane="topRight" activeCell="B1" sqref="B1"/>
      <selection pane="bottomLeft" activeCell="A4" sqref="A4"/>
      <selection pane="bottomRight" activeCell="AK31" sqref="AK31"/>
    </sheetView>
  </sheetViews>
  <sheetFormatPr defaultColWidth="8.140625" defaultRowHeight="19.5"/>
  <cols>
    <col min="1" max="1" width="45.42578125" style="428" customWidth="1"/>
    <col min="2" max="3" width="11" style="428" customWidth="1"/>
    <col min="4" max="4" width="7.85546875" style="428" customWidth="1"/>
    <col min="5" max="15" width="10.5703125" style="428" customWidth="1"/>
    <col min="16" max="16" width="10.5703125" style="453" customWidth="1"/>
    <col min="17" max="17" width="11.28515625" style="428" customWidth="1"/>
    <col min="18" max="24" width="10.5703125" style="428" customWidth="1"/>
    <col min="25" max="27" width="10.85546875" style="428" customWidth="1"/>
    <col min="28" max="28" width="10.42578125" style="428" customWidth="1"/>
    <col min="29" max="31" width="10.42578125" style="455" customWidth="1"/>
    <col min="32" max="34" width="10.85546875" style="455" customWidth="1"/>
    <col min="35" max="35" width="10.42578125" style="455" customWidth="1"/>
    <col min="36" max="37" width="11.140625" style="455" customWidth="1"/>
    <col min="38" max="38" width="10.85546875" style="454" customWidth="1"/>
    <col min="39" max="39" width="10.42578125" style="454" customWidth="1"/>
    <col min="40" max="41" width="11.140625" style="454" customWidth="1"/>
    <col min="42" max="16384" width="8.140625" style="428"/>
  </cols>
  <sheetData>
    <row r="1" spans="1:41" s="499" customFormat="1" ht="23.25">
      <c r="A1" s="500" t="s">
        <v>205</v>
      </c>
      <c r="B1" s="500"/>
      <c r="C1" s="500"/>
      <c r="D1" s="500"/>
      <c r="E1" s="500"/>
      <c r="F1" s="500"/>
      <c r="J1" s="500"/>
      <c r="N1" s="428"/>
      <c r="P1" s="427"/>
      <c r="Q1" s="428"/>
      <c r="R1" s="428"/>
      <c r="S1" s="428"/>
      <c r="T1" s="428"/>
      <c r="U1" s="428"/>
      <c r="V1" s="428"/>
      <c r="W1" s="428"/>
      <c r="X1" s="428"/>
      <c r="Y1" s="428"/>
      <c r="AC1" s="495"/>
      <c r="AD1" s="494"/>
      <c r="AE1" s="494"/>
      <c r="AF1" s="494"/>
      <c r="AG1" s="494"/>
      <c r="AH1" s="493"/>
      <c r="AI1" s="493"/>
      <c r="AJ1" s="493"/>
      <c r="AK1" s="493"/>
      <c r="AL1" s="493"/>
      <c r="AM1" s="493"/>
      <c r="AN1" s="493"/>
      <c r="AO1" s="493"/>
    </row>
    <row r="2" spans="1:41" ht="7.5" customHeight="1">
      <c r="A2" s="498"/>
      <c r="B2" s="497"/>
      <c r="C2" s="497"/>
      <c r="D2" s="497"/>
      <c r="E2" s="497"/>
      <c r="F2" s="497"/>
      <c r="J2" s="497"/>
      <c r="P2" s="496"/>
      <c r="AC2" s="495"/>
      <c r="AD2" s="494"/>
      <c r="AE2" s="494"/>
      <c r="AF2" s="494"/>
      <c r="AG2" s="494"/>
      <c r="AH2" s="493"/>
      <c r="AI2" s="493"/>
      <c r="AJ2" s="493"/>
      <c r="AK2" s="493"/>
      <c r="AL2" s="493"/>
      <c r="AM2" s="493"/>
      <c r="AN2" s="493"/>
      <c r="AO2" s="493"/>
    </row>
    <row r="3" spans="1:41" ht="19.5" customHeight="1">
      <c r="A3" s="590" t="s">
        <v>3</v>
      </c>
      <c r="B3" s="492"/>
      <c r="C3" s="592" t="s">
        <v>160</v>
      </c>
      <c r="D3" s="592"/>
      <c r="E3" s="592"/>
      <c r="F3" s="592" t="s">
        <v>204</v>
      </c>
      <c r="G3" s="592"/>
      <c r="H3" s="592"/>
      <c r="I3" s="592"/>
      <c r="J3" s="587" t="s">
        <v>159</v>
      </c>
      <c r="K3" s="587"/>
      <c r="L3" s="587"/>
      <c r="M3" s="587"/>
      <c r="N3" s="587" t="s">
        <v>158</v>
      </c>
      <c r="O3" s="587"/>
      <c r="P3" s="587"/>
      <c r="Q3" s="587"/>
      <c r="R3" s="587" t="s">
        <v>157</v>
      </c>
      <c r="S3" s="587"/>
      <c r="T3" s="587"/>
      <c r="U3" s="587"/>
      <c r="V3" s="587" t="s">
        <v>156</v>
      </c>
      <c r="W3" s="587"/>
      <c r="X3" s="587"/>
      <c r="Y3" s="587"/>
      <c r="Z3" s="587" t="s">
        <v>155</v>
      </c>
      <c r="AA3" s="587"/>
      <c r="AB3" s="587"/>
      <c r="AC3" s="587"/>
      <c r="AD3" s="587" t="s">
        <v>154</v>
      </c>
      <c r="AE3" s="587"/>
      <c r="AF3" s="587"/>
      <c r="AG3" s="587"/>
      <c r="AH3" s="587" t="s">
        <v>153</v>
      </c>
      <c r="AI3" s="587"/>
      <c r="AJ3" s="587"/>
      <c r="AK3" s="587"/>
      <c r="AL3" s="587" t="s">
        <v>165</v>
      </c>
      <c r="AM3" s="587"/>
      <c r="AN3" s="587"/>
      <c r="AO3" s="587"/>
    </row>
    <row r="4" spans="1:41" ht="18.75">
      <c r="A4" s="591"/>
      <c r="B4" s="488" t="s">
        <v>152</v>
      </c>
      <c r="C4" s="488" t="s">
        <v>151</v>
      </c>
      <c r="D4" s="490" t="s">
        <v>150</v>
      </c>
      <c r="E4" s="488" t="s">
        <v>149</v>
      </c>
      <c r="F4" s="491" t="s">
        <v>152</v>
      </c>
      <c r="G4" s="488" t="s">
        <v>151</v>
      </c>
      <c r="H4" s="491" t="s">
        <v>150</v>
      </c>
      <c r="I4" s="491" t="s">
        <v>149</v>
      </c>
      <c r="J4" s="488" t="s">
        <v>152</v>
      </c>
      <c r="K4" s="488" t="s">
        <v>151</v>
      </c>
      <c r="L4" s="490" t="s">
        <v>203</v>
      </c>
      <c r="M4" s="488" t="s">
        <v>149</v>
      </c>
      <c r="N4" s="489" t="s">
        <v>152</v>
      </c>
      <c r="O4" s="489" t="s">
        <v>151</v>
      </c>
      <c r="P4" s="489" t="s">
        <v>150</v>
      </c>
      <c r="Q4" s="489" t="s">
        <v>149</v>
      </c>
      <c r="R4" s="489" t="s">
        <v>152</v>
      </c>
      <c r="S4" s="489" t="s">
        <v>151</v>
      </c>
      <c r="T4" s="489" t="s">
        <v>150</v>
      </c>
      <c r="U4" s="489" t="s">
        <v>149</v>
      </c>
      <c r="V4" s="489" t="s">
        <v>152</v>
      </c>
      <c r="W4" s="489" t="s">
        <v>151</v>
      </c>
      <c r="X4" s="489" t="s">
        <v>150</v>
      </c>
      <c r="Y4" s="489" t="s">
        <v>149</v>
      </c>
      <c r="Z4" s="489" t="s">
        <v>152</v>
      </c>
      <c r="AA4" s="489" t="s">
        <v>151</v>
      </c>
      <c r="AB4" s="489" t="s">
        <v>150</v>
      </c>
      <c r="AC4" s="489" t="s">
        <v>149</v>
      </c>
      <c r="AD4" s="489" t="s">
        <v>152</v>
      </c>
      <c r="AE4" s="489" t="s">
        <v>151</v>
      </c>
      <c r="AF4" s="489" t="s">
        <v>150</v>
      </c>
      <c r="AG4" s="489" t="s">
        <v>149</v>
      </c>
      <c r="AH4" s="489" t="s">
        <v>152</v>
      </c>
      <c r="AI4" s="489" t="s">
        <v>151</v>
      </c>
      <c r="AJ4" s="489" t="s">
        <v>150</v>
      </c>
      <c r="AK4" s="489" t="s">
        <v>149</v>
      </c>
      <c r="AL4" s="488" t="s">
        <v>152</v>
      </c>
      <c r="AM4" s="488" t="s">
        <v>151</v>
      </c>
      <c r="AN4" s="488" t="s">
        <v>150</v>
      </c>
      <c r="AO4" s="488" t="s">
        <v>149</v>
      </c>
    </row>
    <row r="5" spans="1:41" s="434" customFormat="1" ht="18.75" customHeight="1">
      <c r="A5" s="589" t="s">
        <v>21</v>
      </c>
      <c r="B5" s="589"/>
      <c r="C5" s="589"/>
      <c r="D5" s="589"/>
      <c r="E5" s="589"/>
      <c r="F5" s="589"/>
      <c r="G5" s="589"/>
      <c r="H5" s="589"/>
      <c r="I5" s="589"/>
      <c r="J5" s="589"/>
      <c r="K5" s="589"/>
      <c r="L5" s="589"/>
      <c r="N5" s="428"/>
      <c r="P5" s="435"/>
      <c r="AC5" s="487"/>
      <c r="AD5" s="486"/>
      <c r="AE5" s="486"/>
      <c r="AF5" s="486"/>
      <c r="AG5" s="486"/>
      <c r="AH5" s="486"/>
      <c r="AI5" s="486"/>
      <c r="AJ5" s="486"/>
      <c r="AK5" s="486"/>
      <c r="AL5" s="485"/>
      <c r="AM5" s="485"/>
      <c r="AN5" s="485"/>
      <c r="AO5" s="485"/>
    </row>
    <row r="6" spans="1:41" ht="21">
      <c r="A6" s="429" t="s">
        <v>38</v>
      </c>
      <c r="B6" s="484">
        <v>1463504</v>
      </c>
      <c r="C6" s="482">
        <v>1463504</v>
      </c>
      <c r="D6" s="465">
        <v>0</v>
      </c>
      <c r="E6" s="482">
        <v>1554713</v>
      </c>
      <c r="F6" s="482">
        <v>1444247</v>
      </c>
      <c r="G6" s="482">
        <v>1502082.64</v>
      </c>
      <c r="H6" s="482">
        <v>1568700</v>
      </c>
      <c r="I6" s="482">
        <v>1596453</v>
      </c>
      <c r="J6" s="482">
        <v>1473724.65</v>
      </c>
      <c r="K6" s="483">
        <v>1558329.53</v>
      </c>
      <c r="L6" s="483">
        <v>1603167.91</v>
      </c>
      <c r="M6" s="483">
        <v>1616084</v>
      </c>
      <c r="N6" s="483">
        <v>1503381</v>
      </c>
      <c r="O6" s="483">
        <v>1501983</v>
      </c>
      <c r="P6" s="483">
        <v>1599586</v>
      </c>
      <c r="Q6" s="483">
        <v>1588286</v>
      </c>
      <c r="R6" s="483">
        <v>1349508</v>
      </c>
      <c r="S6" s="483">
        <v>1397340.87</v>
      </c>
      <c r="T6" s="483">
        <v>1405156</v>
      </c>
      <c r="U6" s="483">
        <v>1416408</v>
      </c>
      <c r="V6" s="483">
        <v>1362575.88</v>
      </c>
      <c r="W6" s="483">
        <v>1368351.78</v>
      </c>
      <c r="X6" s="483">
        <v>1366251.5</v>
      </c>
      <c r="Y6" s="483">
        <v>1389717.13</v>
      </c>
      <c r="Z6" s="483">
        <v>1280208.7</v>
      </c>
      <c r="AA6" s="483">
        <v>1281017.6100000001</v>
      </c>
      <c r="AB6" s="483">
        <v>1332622.46</v>
      </c>
      <c r="AC6" s="483">
        <v>1315215.74</v>
      </c>
      <c r="AD6" s="483">
        <v>1244459</v>
      </c>
      <c r="AE6" s="483">
        <v>1264250</v>
      </c>
      <c r="AF6" s="483">
        <v>1361389</v>
      </c>
      <c r="AG6" s="483">
        <v>1306822.97</v>
      </c>
      <c r="AH6" s="483">
        <v>1236358</v>
      </c>
      <c r="AI6" s="483">
        <v>1252549</v>
      </c>
      <c r="AJ6" s="483">
        <v>1299811</v>
      </c>
      <c r="AK6" s="483">
        <v>1263081</v>
      </c>
      <c r="AL6" s="483">
        <v>1184151</v>
      </c>
      <c r="AM6" s="483">
        <v>1171095</v>
      </c>
      <c r="AN6" s="483">
        <v>1164344</v>
      </c>
      <c r="AO6" s="483">
        <v>1198717</v>
      </c>
    </row>
    <row r="7" spans="1:41" ht="4.5" customHeight="1">
      <c r="A7" s="473"/>
      <c r="B7" s="482"/>
      <c r="C7" s="482"/>
      <c r="D7" s="483"/>
      <c r="E7" s="482"/>
      <c r="F7" s="482"/>
      <c r="G7" s="470"/>
      <c r="H7" s="482"/>
      <c r="I7" s="482"/>
      <c r="J7" s="482"/>
      <c r="K7" s="469"/>
      <c r="L7" s="469"/>
      <c r="P7" s="428"/>
      <c r="Q7" s="473"/>
      <c r="R7" s="482"/>
      <c r="S7" s="482"/>
      <c r="T7" s="483"/>
      <c r="U7" s="482"/>
      <c r="V7" s="482"/>
      <c r="W7" s="482"/>
      <c r="X7" s="483"/>
      <c r="Y7" s="482"/>
      <c r="Z7" s="475"/>
      <c r="AA7" s="475"/>
      <c r="AB7" s="475"/>
      <c r="AC7" s="475"/>
      <c r="AD7" s="475"/>
      <c r="AE7" s="475"/>
      <c r="AF7" s="475"/>
      <c r="AG7" s="475"/>
      <c r="AH7" s="475"/>
      <c r="AI7" s="475"/>
      <c r="AJ7" s="475"/>
      <c r="AK7" s="475"/>
      <c r="AL7" s="475"/>
      <c r="AM7" s="475"/>
      <c r="AN7" s="475"/>
      <c r="AO7" s="475"/>
    </row>
    <row r="8" spans="1:41">
      <c r="A8" s="467" t="s">
        <v>55</v>
      </c>
      <c r="B8" s="471"/>
      <c r="C8" s="471"/>
      <c r="D8" s="465"/>
      <c r="E8" s="471"/>
      <c r="F8" s="471"/>
      <c r="G8" s="470"/>
      <c r="H8" s="471"/>
      <c r="I8" s="471"/>
      <c r="J8" s="471"/>
      <c r="K8" s="469"/>
      <c r="L8" s="469"/>
      <c r="P8" s="428"/>
      <c r="Q8" s="467"/>
      <c r="R8" s="471"/>
      <c r="S8" s="471"/>
      <c r="T8" s="465"/>
      <c r="U8" s="471"/>
      <c r="V8" s="471"/>
      <c r="W8" s="471"/>
      <c r="X8" s="465"/>
      <c r="Y8" s="471"/>
      <c r="Z8" s="475"/>
      <c r="AA8" s="475"/>
      <c r="AB8" s="475"/>
      <c r="AC8" s="475"/>
      <c r="AD8" s="475"/>
      <c r="AE8" s="475"/>
      <c r="AF8" s="475"/>
      <c r="AG8" s="475"/>
      <c r="AH8" s="475"/>
      <c r="AI8" s="475"/>
      <c r="AJ8" s="475"/>
      <c r="AK8" s="475"/>
      <c r="AL8" s="475"/>
      <c r="AM8" s="475"/>
      <c r="AN8" s="475"/>
      <c r="AO8" s="475"/>
    </row>
    <row r="9" spans="1:41">
      <c r="A9" s="467" t="s">
        <v>54</v>
      </c>
      <c r="B9" s="471">
        <v>38360</v>
      </c>
      <c r="C9" s="471">
        <v>38360</v>
      </c>
      <c r="D9" s="465">
        <v>0</v>
      </c>
      <c r="E9" s="471">
        <v>21189</v>
      </c>
      <c r="F9" s="471">
        <v>36599.089999999997</v>
      </c>
      <c r="G9" s="471">
        <v>39584.29</v>
      </c>
      <c r="H9" s="471">
        <v>23571</v>
      </c>
      <c r="I9" s="471">
        <v>28343.31</v>
      </c>
      <c r="J9" s="471">
        <v>44046.35</v>
      </c>
      <c r="K9" s="478">
        <v>36526.33</v>
      </c>
      <c r="L9" s="478">
        <v>47623.89</v>
      </c>
      <c r="M9" s="478">
        <v>47938</v>
      </c>
      <c r="N9" s="478">
        <v>46256</v>
      </c>
      <c r="O9" s="478">
        <v>45477</v>
      </c>
      <c r="P9" s="478">
        <v>123528</v>
      </c>
      <c r="Q9" s="478">
        <v>49091</v>
      </c>
      <c r="R9" s="478">
        <v>43562</v>
      </c>
      <c r="S9" s="478">
        <v>52138</v>
      </c>
      <c r="T9" s="478">
        <v>36867</v>
      </c>
      <c r="U9" s="479">
        <v>43484</v>
      </c>
      <c r="V9" s="478">
        <v>36966.080000000002</v>
      </c>
      <c r="W9" s="478">
        <v>27444.83</v>
      </c>
      <c r="X9" s="478">
        <v>31118.29</v>
      </c>
      <c r="Y9" s="478">
        <v>25460.17</v>
      </c>
      <c r="Z9" s="478">
        <v>37339.870000000003</v>
      </c>
      <c r="AA9" s="478">
        <v>36795.26</v>
      </c>
      <c r="AB9" s="478">
        <v>28395.200000000001</v>
      </c>
      <c r="AC9" s="478">
        <v>29694.63</v>
      </c>
      <c r="AD9" s="478">
        <v>36036</v>
      </c>
      <c r="AE9" s="478">
        <v>45374</v>
      </c>
      <c r="AF9" s="478">
        <v>36411</v>
      </c>
      <c r="AG9" s="478">
        <v>25540.799999999999</v>
      </c>
      <c r="AH9" s="478">
        <v>29215</v>
      </c>
      <c r="AI9" s="478">
        <v>25549</v>
      </c>
      <c r="AJ9" s="478">
        <v>27363</v>
      </c>
      <c r="AK9" s="478">
        <v>33548</v>
      </c>
      <c r="AL9" s="478">
        <v>38862</v>
      </c>
      <c r="AM9" s="478">
        <v>35053</v>
      </c>
      <c r="AN9" s="478">
        <v>30501</v>
      </c>
      <c r="AO9" s="478">
        <v>41275</v>
      </c>
    </row>
    <row r="10" spans="1:41">
      <c r="A10" s="467" t="s">
        <v>53</v>
      </c>
      <c r="B10" s="471">
        <v>41042</v>
      </c>
      <c r="C10" s="471">
        <v>41042</v>
      </c>
      <c r="D10" s="465">
        <v>0</v>
      </c>
      <c r="E10" s="471">
        <v>47585</v>
      </c>
      <c r="F10" s="471">
        <v>69271.08</v>
      </c>
      <c r="G10" s="471">
        <v>69273.240000000005</v>
      </c>
      <c r="H10" s="471">
        <v>77277</v>
      </c>
      <c r="I10" s="471">
        <f>ROUNDUP(62141.42,0)</f>
        <v>62142</v>
      </c>
      <c r="J10" s="471">
        <v>88159.54</v>
      </c>
      <c r="K10" s="478">
        <v>64559.02</v>
      </c>
      <c r="L10" s="478">
        <v>71653.820000000007</v>
      </c>
      <c r="M10" s="478">
        <v>94059</v>
      </c>
      <c r="N10" s="478">
        <v>63976</v>
      </c>
      <c r="O10" s="478">
        <v>57220</v>
      </c>
      <c r="P10" s="478">
        <v>69245</v>
      </c>
      <c r="Q10" s="478">
        <v>63539</v>
      </c>
      <c r="R10" s="478">
        <v>51027</v>
      </c>
      <c r="S10" s="478">
        <v>49243</v>
      </c>
      <c r="T10" s="478">
        <v>49866</v>
      </c>
      <c r="U10" s="479">
        <v>49008</v>
      </c>
      <c r="V10" s="478">
        <v>46305.74</v>
      </c>
      <c r="W10" s="478">
        <v>36882.71</v>
      </c>
      <c r="X10" s="478">
        <v>38179.71</v>
      </c>
      <c r="Y10" s="478">
        <v>60418.34</v>
      </c>
      <c r="Z10" s="478">
        <v>57938.45</v>
      </c>
      <c r="AA10" s="478">
        <v>39692.92</v>
      </c>
      <c r="AB10" s="478">
        <v>44307.14</v>
      </c>
      <c r="AC10" s="478">
        <v>55513.05</v>
      </c>
      <c r="AD10" s="478">
        <v>58900</v>
      </c>
      <c r="AE10" s="478">
        <v>53102</v>
      </c>
      <c r="AF10" s="478">
        <v>50072</v>
      </c>
      <c r="AG10" s="478">
        <v>46193.19</v>
      </c>
      <c r="AH10" s="478">
        <v>45643</v>
      </c>
      <c r="AI10" s="478">
        <v>54259</v>
      </c>
      <c r="AJ10" s="478">
        <v>60253</v>
      </c>
      <c r="AK10" s="478">
        <v>36974</v>
      </c>
      <c r="AL10" s="478">
        <v>52150</v>
      </c>
      <c r="AM10" s="478">
        <v>50056</v>
      </c>
      <c r="AN10" s="478">
        <v>56131</v>
      </c>
      <c r="AO10" s="478">
        <v>51882</v>
      </c>
    </row>
    <row r="11" spans="1:41">
      <c r="A11" s="467" t="s">
        <v>52</v>
      </c>
      <c r="B11" s="471"/>
      <c r="C11" s="471"/>
      <c r="D11" s="465"/>
      <c r="E11" s="471"/>
      <c r="F11" s="471"/>
      <c r="G11" s="471"/>
      <c r="H11" s="471"/>
      <c r="I11" s="471"/>
      <c r="J11" s="471"/>
      <c r="K11" s="478"/>
      <c r="L11" s="478"/>
      <c r="M11" s="478"/>
      <c r="N11" s="478"/>
      <c r="O11" s="478"/>
      <c r="P11" s="478" t="s">
        <v>201</v>
      </c>
      <c r="Q11" s="478"/>
      <c r="R11" s="478"/>
      <c r="S11" s="478"/>
      <c r="T11" s="478"/>
      <c r="U11" s="481"/>
      <c r="V11" s="478"/>
      <c r="W11" s="478"/>
      <c r="X11" s="478"/>
      <c r="Y11" s="478"/>
      <c r="Z11" s="478"/>
      <c r="AA11" s="478"/>
      <c r="AB11" s="478"/>
      <c r="AC11" s="478"/>
      <c r="AD11" s="478"/>
      <c r="AE11" s="478"/>
      <c r="AF11" s="478"/>
      <c r="AG11" s="478"/>
      <c r="AH11" s="478"/>
      <c r="AI11" s="478"/>
      <c r="AJ11" s="478"/>
      <c r="AK11" s="478"/>
      <c r="AL11" s="478"/>
      <c r="AM11" s="478"/>
      <c r="AN11" s="478"/>
      <c r="AO11" s="478"/>
    </row>
    <row r="12" spans="1:41">
      <c r="A12" s="467" t="s">
        <v>51</v>
      </c>
      <c r="B12" s="471">
        <v>30921</v>
      </c>
      <c r="C12" s="471">
        <v>30922</v>
      </c>
      <c r="D12" s="465">
        <v>0</v>
      </c>
      <c r="E12" s="471">
        <v>36393</v>
      </c>
      <c r="F12" s="471">
        <v>43505.51</v>
      </c>
      <c r="G12" s="471">
        <v>43111.32</v>
      </c>
      <c r="H12" s="471">
        <v>35857</v>
      </c>
      <c r="I12" s="471">
        <v>41702.97</v>
      </c>
      <c r="J12" s="471">
        <v>34486.68</v>
      </c>
      <c r="K12" s="478">
        <v>34240.15</v>
      </c>
      <c r="L12" s="478">
        <v>24552.84</v>
      </c>
      <c r="M12" s="478">
        <v>33523</v>
      </c>
      <c r="N12" s="478">
        <v>50935</v>
      </c>
      <c r="O12" s="478">
        <v>35400</v>
      </c>
      <c r="P12" s="478">
        <v>79854</v>
      </c>
      <c r="Q12" s="478">
        <v>46694</v>
      </c>
      <c r="R12" s="478">
        <v>49066</v>
      </c>
      <c r="S12" s="478">
        <v>48118</v>
      </c>
      <c r="T12" s="478">
        <v>53629</v>
      </c>
      <c r="U12" s="479">
        <v>46750</v>
      </c>
      <c r="V12" s="478">
        <v>40837.85</v>
      </c>
      <c r="W12" s="478">
        <v>44704.29</v>
      </c>
      <c r="X12" s="478">
        <v>39669.07</v>
      </c>
      <c r="Y12" s="478">
        <v>32546.98</v>
      </c>
      <c r="Z12" s="478">
        <v>36913.58</v>
      </c>
      <c r="AA12" s="478">
        <v>40470.870000000003</v>
      </c>
      <c r="AB12" s="478">
        <v>32696.76</v>
      </c>
      <c r="AC12" s="478">
        <v>44175.67</v>
      </c>
      <c r="AD12" s="478">
        <v>35829</v>
      </c>
      <c r="AE12" s="478">
        <v>34457</v>
      </c>
      <c r="AF12" s="478">
        <v>41557</v>
      </c>
      <c r="AG12" s="478">
        <v>29888.07</v>
      </c>
      <c r="AH12" s="478">
        <v>38528</v>
      </c>
      <c r="AI12" s="478">
        <v>27390</v>
      </c>
      <c r="AJ12" s="478">
        <v>33838</v>
      </c>
      <c r="AK12" s="478">
        <v>35289</v>
      </c>
      <c r="AL12" s="478">
        <v>37305</v>
      </c>
      <c r="AM12" s="478">
        <v>30645</v>
      </c>
      <c r="AN12" s="478">
        <v>37933</v>
      </c>
      <c r="AO12" s="478">
        <v>24148</v>
      </c>
    </row>
    <row r="13" spans="1:41">
      <c r="A13" s="467" t="s">
        <v>50</v>
      </c>
      <c r="B13" s="471">
        <v>54596</v>
      </c>
      <c r="C13" s="471">
        <v>54596</v>
      </c>
      <c r="D13" s="465">
        <v>0</v>
      </c>
      <c r="E13" s="471">
        <v>58093</v>
      </c>
      <c r="F13" s="471">
        <v>40446.800000000003</v>
      </c>
      <c r="G13" s="471">
        <v>34699.339999999997</v>
      </c>
      <c r="H13" s="471">
        <v>47830</v>
      </c>
      <c r="I13" s="471">
        <v>40982.839999999997</v>
      </c>
      <c r="J13" s="471">
        <v>45455.3</v>
      </c>
      <c r="K13" s="478">
        <f>ROUNDUP(45257.41,0)</f>
        <v>45258</v>
      </c>
      <c r="L13" s="478">
        <v>53792.13</v>
      </c>
      <c r="M13" s="478">
        <v>49895</v>
      </c>
      <c r="N13" s="478">
        <v>48560</v>
      </c>
      <c r="O13" s="478">
        <v>50172</v>
      </c>
      <c r="P13" s="478">
        <v>37046</v>
      </c>
      <c r="Q13" s="478">
        <v>47553</v>
      </c>
      <c r="R13" s="478">
        <v>46765</v>
      </c>
      <c r="S13" s="478">
        <v>31331</v>
      </c>
      <c r="T13" s="478">
        <v>28957</v>
      </c>
      <c r="U13" s="479">
        <v>41394</v>
      </c>
      <c r="V13" s="478">
        <v>46773.53</v>
      </c>
      <c r="W13" s="478">
        <v>43633.18</v>
      </c>
      <c r="X13" s="478">
        <v>31542.86</v>
      </c>
      <c r="Y13" s="478">
        <v>27080.63</v>
      </c>
      <c r="Z13" s="478">
        <v>28023.26</v>
      </c>
      <c r="AA13" s="478">
        <v>34193.1</v>
      </c>
      <c r="AB13" s="478">
        <v>42656.79</v>
      </c>
      <c r="AC13" s="478">
        <v>30445.83</v>
      </c>
      <c r="AD13" s="478">
        <v>34859</v>
      </c>
      <c r="AE13" s="478">
        <v>31681</v>
      </c>
      <c r="AF13" s="478">
        <v>33030</v>
      </c>
      <c r="AG13" s="478">
        <v>31538.38</v>
      </c>
      <c r="AH13" s="478">
        <v>44345</v>
      </c>
      <c r="AI13" s="478">
        <v>35243</v>
      </c>
      <c r="AJ13" s="478">
        <v>27146</v>
      </c>
      <c r="AK13" s="478">
        <v>37792</v>
      </c>
      <c r="AL13" s="478">
        <v>47492</v>
      </c>
      <c r="AM13" s="478">
        <v>45570</v>
      </c>
      <c r="AN13" s="478">
        <v>40136</v>
      </c>
      <c r="AO13" s="478">
        <v>40415</v>
      </c>
    </row>
    <row r="14" spans="1:41">
      <c r="A14" s="467" t="s">
        <v>49</v>
      </c>
      <c r="B14" s="471">
        <v>335759</v>
      </c>
      <c r="C14" s="471">
        <v>335759</v>
      </c>
      <c r="D14" s="465">
        <v>0</v>
      </c>
      <c r="E14" s="471">
        <v>275051</v>
      </c>
      <c r="F14" s="471">
        <v>306485.2</v>
      </c>
      <c r="G14" s="471">
        <v>301767.51</v>
      </c>
      <c r="H14" s="471">
        <v>272255</v>
      </c>
      <c r="I14" s="471">
        <v>280223.26</v>
      </c>
      <c r="J14" s="471">
        <v>320308.49</v>
      </c>
      <c r="K14" s="478">
        <v>298617.94</v>
      </c>
      <c r="L14" s="478">
        <v>300349.94</v>
      </c>
      <c r="M14" s="478">
        <v>381381</v>
      </c>
      <c r="N14" s="478">
        <v>269773</v>
      </c>
      <c r="O14" s="478">
        <v>327736</v>
      </c>
      <c r="P14" s="478">
        <v>243375</v>
      </c>
      <c r="Q14" s="478">
        <v>256107</v>
      </c>
      <c r="R14" s="478">
        <v>258543</v>
      </c>
      <c r="S14" s="478">
        <v>253209</v>
      </c>
      <c r="T14" s="478">
        <v>236702</v>
      </c>
      <c r="U14" s="479">
        <v>265091</v>
      </c>
      <c r="V14" s="478">
        <v>260528.15</v>
      </c>
      <c r="W14" s="478">
        <v>241895.6</v>
      </c>
      <c r="X14" s="478">
        <v>239289.39</v>
      </c>
      <c r="Y14" s="478">
        <v>232415.8</v>
      </c>
      <c r="Z14" s="478">
        <v>249855.24</v>
      </c>
      <c r="AA14" s="478">
        <v>244259.67</v>
      </c>
      <c r="AB14" s="478">
        <v>272517.53999999998</v>
      </c>
      <c r="AC14" s="478">
        <v>245325.4</v>
      </c>
      <c r="AD14" s="478">
        <v>264189</v>
      </c>
      <c r="AE14" s="478">
        <v>256374</v>
      </c>
      <c r="AF14" s="478">
        <v>264756</v>
      </c>
      <c r="AG14" s="478">
        <v>261399.23</v>
      </c>
      <c r="AH14" s="478">
        <v>211947</v>
      </c>
      <c r="AI14" s="478">
        <v>224243</v>
      </c>
      <c r="AJ14" s="478">
        <v>223515</v>
      </c>
      <c r="AK14" s="478">
        <v>240618</v>
      </c>
      <c r="AL14" s="478">
        <v>237568</v>
      </c>
      <c r="AM14" s="478">
        <v>245594</v>
      </c>
      <c r="AN14" s="478">
        <v>232153</v>
      </c>
      <c r="AO14" s="478">
        <v>220106</v>
      </c>
    </row>
    <row r="15" spans="1:41">
      <c r="A15" s="467" t="s">
        <v>48</v>
      </c>
      <c r="B15" s="471"/>
      <c r="C15" s="471"/>
      <c r="D15" s="465"/>
      <c r="E15" s="471"/>
      <c r="F15" s="471"/>
      <c r="G15" s="471"/>
      <c r="H15" s="471"/>
      <c r="I15" s="471"/>
      <c r="J15" s="471"/>
      <c r="K15" s="478"/>
      <c r="L15" s="478"/>
      <c r="M15" s="478"/>
      <c r="N15" s="478"/>
      <c r="O15" s="478"/>
      <c r="P15" s="478" t="s">
        <v>201</v>
      </c>
      <c r="Q15" s="478"/>
      <c r="R15" s="478"/>
      <c r="S15" s="478"/>
      <c r="T15" s="478"/>
      <c r="U15" s="481"/>
      <c r="V15" s="478"/>
      <c r="W15" s="478"/>
      <c r="X15" s="478"/>
      <c r="Y15" s="478"/>
      <c r="Z15" s="478"/>
      <c r="AA15" s="478"/>
      <c r="AB15" s="478"/>
      <c r="AC15" s="478"/>
      <c r="AD15" s="478"/>
      <c r="AE15" s="478"/>
      <c r="AF15" s="478"/>
      <c r="AG15" s="478"/>
      <c r="AH15" s="478"/>
      <c r="AI15" s="478"/>
      <c r="AJ15" s="478"/>
      <c r="AK15" s="478"/>
      <c r="AL15" s="478"/>
      <c r="AM15" s="478"/>
      <c r="AN15" s="478"/>
      <c r="AO15" s="478"/>
    </row>
    <row r="16" spans="1:41">
      <c r="A16" s="468" t="s">
        <v>47</v>
      </c>
      <c r="B16" s="471">
        <v>316481</v>
      </c>
      <c r="C16" s="471">
        <v>316481</v>
      </c>
      <c r="D16" s="465">
        <v>0</v>
      </c>
      <c r="E16" s="471">
        <v>580034</v>
      </c>
      <c r="F16" s="471">
        <v>362916.93</v>
      </c>
      <c r="G16" s="471">
        <v>443081.73</v>
      </c>
      <c r="H16" s="471">
        <v>568690</v>
      </c>
      <c r="I16" s="471">
        <v>565395.91</v>
      </c>
      <c r="J16" s="471">
        <v>371653.8</v>
      </c>
      <c r="K16" s="478">
        <v>496011.99</v>
      </c>
      <c r="L16" s="478">
        <v>537549.73</v>
      </c>
      <c r="M16" s="478">
        <v>485543</v>
      </c>
      <c r="N16" s="478">
        <v>381393</v>
      </c>
      <c r="O16" s="478">
        <v>385970</v>
      </c>
      <c r="P16" s="478">
        <v>590680</v>
      </c>
      <c r="Q16" s="478">
        <v>589994</v>
      </c>
      <c r="R16" s="478">
        <v>380217</v>
      </c>
      <c r="S16" s="478">
        <v>478238</v>
      </c>
      <c r="T16" s="478">
        <v>500371</v>
      </c>
      <c r="U16" s="479">
        <v>504936</v>
      </c>
      <c r="V16" s="478">
        <v>412223.41</v>
      </c>
      <c r="W16" s="478">
        <v>443088.09</v>
      </c>
      <c r="X16" s="478">
        <v>536436.74</v>
      </c>
      <c r="Y16" s="478">
        <v>507792.56</v>
      </c>
      <c r="Z16" s="478">
        <v>349884.05</v>
      </c>
      <c r="AA16" s="478">
        <v>358051.78</v>
      </c>
      <c r="AB16" s="478">
        <v>445323.92</v>
      </c>
      <c r="AC16" s="478">
        <v>437922.16</v>
      </c>
      <c r="AD16" s="478">
        <v>275349</v>
      </c>
      <c r="AE16" s="478">
        <v>387080</v>
      </c>
      <c r="AF16" s="478">
        <v>476749</v>
      </c>
      <c r="AG16" s="478">
        <v>431531.51</v>
      </c>
      <c r="AH16" s="478">
        <v>358811</v>
      </c>
      <c r="AI16" s="478">
        <v>386943</v>
      </c>
      <c r="AJ16" s="478">
        <v>459368</v>
      </c>
      <c r="AK16" s="478">
        <v>394970</v>
      </c>
      <c r="AL16" s="478">
        <v>306068</v>
      </c>
      <c r="AM16" s="478">
        <v>306856</v>
      </c>
      <c r="AN16" s="478">
        <v>370035</v>
      </c>
      <c r="AO16" s="478">
        <v>403243</v>
      </c>
    </row>
    <row r="17" spans="1:41">
      <c r="A17" s="467" t="s">
        <v>46</v>
      </c>
      <c r="B17" s="471"/>
      <c r="C17" s="471"/>
      <c r="D17" s="465"/>
      <c r="E17" s="471"/>
      <c r="F17" s="471"/>
      <c r="G17" s="471"/>
      <c r="H17" s="471"/>
      <c r="I17" s="471" t="s">
        <v>202</v>
      </c>
      <c r="J17" s="471"/>
      <c r="K17" s="478"/>
      <c r="L17" s="478"/>
      <c r="M17" s="478"/>
      <c r="N17" s="478"/>
      <c r="O17" s="478"/>
      <c r="P17" s="478" t="s">
        <v>201</v>
      </c>
      <c r="Q17" s="478"/>
      <c r="R17" s="478"/>
      <c r="S17" s="478"/>
      <c r="T17" s="478"/>
      <c r="U17" s="481"/>
      <c r="V17" s="478"/>
      <c r="W17" s="478"/>
      <c r="X17" s="478"/>
      <c r="Y17" s="478"/>
      <c r="Z17" s="478"/>
      <c r="AA17" s="478"/>
      <c r="AB17" s="478"/>
      <c r="AC17" s="478"/>
      <c r="AD17" s="478"/>
      <c r="AE17" s="478"/>
      <c r="AF17" s="478"/>
      <c r="AG17" s="478"/>
      <c r="AH17" s="478"/>
      <c r="AI17" s="478"/>
      <c r="AJ17" s="478"/>
      <c r="AK17" s="478"/>
      <c r="AL17" s="478"/>
      <c r="AM17" s="478"/>
      <c r="AN17" s="478"/>
      <c r="AO17" s="478"/>
    </row>
    <row r="18" spans="1:41">
      <c r="A18" s="467" t="s">
        <v>45</v>
      </c>
      <c r="B18" s="471">
        <v>184901</v>
      </c>
      <c r="C18" s="471">
        <v>184901</v>
      </c>
      <c r="D18" s="465">
        <v>0</v>
      </c>
      <c r="E18" s="471">
        <v>209333</v>
      </c>
      <c r="F18" s="471">
        <v>256892.49</v>
      </c>
      <c r="G18" s="471">
        <v>242772.07</v>
      </c>
      <c r="H18" s="471">
        <v>242633</v>
      </c>
      <c r="I18" s="471">
        <v>193775.86</v>
      </c>
      <c r="J18" s="471">
        <v>169901.51</v>
      </c>
      <c r="K18" s="478">
        <v>192459.9</v>
      </c>
      <c r="L18" s="478">
        <v>189868.98</v>
      </c>
      <c r="M18" s="478">
        <v>154008</v>
      </c>
      <c r="N18" s="478">
        <v>222542</v>
      </c>
      <c r="O18" s="478">
        <v>218908</v>
      </c>
      <c r="P18" s="478">
        <v>161098</v>
      </c>
      <c r="Q18" s="478">
        <v>158734</v>
      </c>
      <c r="R18" s="478">
        <v>188042</v>
      </c>
      <c r="S18" s="478">
        <v>161429</v>
      </c>
      <c r="T18" s="478">
        <v>155203</v>
      </c>
      <c r="U18" s="479">
        <v>175610</v>
      </c>
      <c r="V18" s="478">
        <v>203938.79</v>
      </c>
      <c r="W18" s="478">
        <v>219625.96</v>
      </c>
      <c r="X18" s="478">
        <v>162928.94</v>
      </c>
      <c r="Y18" s="478">
        <v>189042.62</v>
      </c>
      <c r="Z18" s="478">
        <v>191211.94</v>
      </c>
      <c r="AA18" s="478">
        <v>195743.71</v>
      </c>
      <c r="AB18" s="478">
        <v>168267.19</v>
      </c>
      <c r="AC18" s="478">
        <v>162786.10999999999</v>
      </c>
      <c r="AD18" s="478">
        <v>140215</v>
      </c>
      <c r="AE18" s="478">
        <v>139510</v>
      </c>
      <c r="AF18" s="478">
        <v>155591</v>
      </c>
      <c r="AG18" s="478">
        <v>179037.4</v>
      </c>
      <c r="AH18" s="478">
        <v>158493</v>
      </c>
      <c r="AI18" s="478">
        <v>162947</v>
      </c>
      <c r="AJ18" s="478">
        <v>166574</v>
      </c>
      <c r="AK18" s="478">
        <v>141437</v>
      </c>
      <c r="AL18" s="478">
        <v>141208</v>
      </c>
      <c r="AM18" s="478">
        <v>181905</v>
      </c>
      <c r="AN18" s="478">
        <v>154712</v>
      </c>
      <c r="AO18" s="478">
        <v>136190</v>
      </c>
    </row>
    <row r="19" spans="1:41">
      <c r="A19" s="467" t="s">
        <v>44</v>
      </c>
      <c r="B19" s="471"/>
      <c r="C19" s="471"/>
      <c r="D19" s="465"/>
      <c r="E19" s="471"/>
      <c r="F19" s="471"/>
      <c r="G19" s="471"/>
      <c r="H19" s="471"/>
      <c r="I19" s="471"/>
      <c r="J19" s="471"/>
      <c r="K19" s="478"/>
      <c r="L19" s="478"/>
      <c r="M19" s="478"/>
      <c r="N19" s="478"/>
      <c r="O19" s="478"/>
      <c r="P19" s="478" t="s">
        <v>201</v>
      </c>
      <c r="Q19" s="478"/>
      <c r="R19" s="478"/>
      <c r="S19" s="478"/>
      <c r="T19" s="478"/>
      <c r="U19" s="481"/>
      <c r="V19" s="478"/>
      <c r="W19" s="478"/>
      <c r="X19" s="478"/>
      <c r="Y19" s="478"/>
      <c r="Z19" s="478"/>
      <c r="AA19" s="478"/>
      <c r="AB19" s="478"/>
      <c r="AC19" s="478"/>
      <c r="AD19" s="478"/>
      <c r="AE19" s="478"/>
      <c r="AF19" s="478"/>
      <c r="AG19" s="478"/>
      <c r="AH19" s="478"/>
      <c r="AI19" s="478"/>
      <c r="AJ19" s="478"/>
      <c r="AK19" s="478"/>
      <c r="AL19" s="478"/>
      <c r="AM19" s="478"/>
      <c r="AN19" s="478"/>
      <c r="AO19" s="478"/>
    </row>
    <row r="20" spans="1:41">
      <c r="A20" s="467" t="s">
        <v>43</v>
      </c>
      <c r="B20" s="471">
        <v>172137</v>
      </c>
      <c r="C20" s="471">
        <v>172137</v>
      </c>
      <c r="D20" s="465">
        <v>0</v>
      </c>
      <c r="E20" s="471">
        <v>135335</v>
      </c>
      <c r="F20" s="471">
        <v>139535</v>
      </c>
      <c r="G20" s="471">
        <v>182278.11</v>
      </c>
      <c r="H20" s="471">
        <v>122416</v>
      </c>
      <c r="I20" s="471">
        <v>143469.35999999999</v>
      </c>
      <c r="J20" s="471">
        <v>181392.52</v>
      </c>
      <c r="K20" s="478">
        <v>170471.34</v>
      </c>
      <c r="L20" s="478">
        <f>ROUNDDOWN(194857.54,0)</f>
        <v>194857</v>
      </c>
      <c r="M20" s="478">
        <v>162731</v>
      </c>
      <c r="N20" s="478">
        <v>200343</v>
      </c>
      <c r="O20" s="478">
        <v>162418</v>
      </c>
      <c r="P20" s="478">
        <v>165505</v>
      </c>
      <c r="Q20" s="478">
        <v>166848</v>
      </c>
      <c r="R20" s="478">
        <v>148821</v>
      </c>
      <c r="S20" s="478">
        <v>138953</v>
      </c>
      <c r="T20" s="478">
        <v>137976</v>
      </c>
      <c r="U20" s="479">
        <v>137490</v>
      </c>
      <c r="V20" s="478">
        <v>131910.26</v>
      </c>
      <c r="W20" s="478">
        <v>129264.9</v>
      </c>
      <c r="X20" s="478">
        <v>126756.26</v>
      </c>
      <c r="Y20" s="478">
        <v>143687.28</v>
      </c>
      <c r="Z20" s="478">
        <v>112736.15</v>
      </c>
      <c r="AA20" s="478">
        <v>133791.25</v>
      </c>
      <c r="AB20" s="478">
        <v>130887.21</v>
      </c>
      <c r="AC20" s="478">
        <v>113252.19</v>
      </c>
      <c r="AD20" s="478">
        <v>153368</v>
      </c>
      <c r="AE20" s="478">
        <v>120836</v>
      </c>
      <c r="AF20" s="478">
        <v>125599</v>
      </c>
      <c r="AG20" s="478">
        <v>108149.58</v>
      </c>
      <c r="AH20" s="478">
        <v>129347</v>
      </c>
      <c r="AI20" s="478">
        <v>139920</v>
      </c>
      <c r="AJ20" s="478">
        <v>127397</v>
      </c>
      <c r="AK20" s="478">
        <v>130542</v>
      </c>
      <c r="AL20" s="478">
        <v>151100</v>
      </c>
      <c r="AM20" s="478">
        <v>127614</v>
      </c>
      <c r="AN20" s="478">
        <v>139310</v>
      </c>
      <c r="AO20" s="478">
        <v>143063</v>
      </c>
    </row>
    <row r="21" spans="1:41">
      <c r="A21" s="467" t="s">
        <v>42</v>
      </c>
      <c r="B21" s="471"/>
      <c r="C21" s="471"/>
      <c r="D21" s="465"/>
      <c r="E21" s="471"/>
      <c r="F21" s="471"/>
      <c r="G21" s="471"/>
      <c r="H21" s="471"/>
      <c r="I21" s="471"/>
      <c r="J21" s="471"/>
      <c r="K21" s="478"/>
      <c r="L21" s="478"/>
      <c r="M21" s="478"/>
      <c r="P21" s="428"/>
      <c r="Q21" s="478"/>
      <c r="U21" s="481"/>
      <c r="AC21" s="428"/>
      <c r="AD21" s="428"/>
      <c r="AE21" s="428"/>
      <c r="AF21" s="428"/>
      <c r="AG21" s="428"/>
      <c r="AH21" s="428"/>
      <c r="AI21" s="428"/>
      <c r="AJ21" s="428"/>
      <c r="AK21" s="428"/>
      <c r="AL21" s="456"/>
      <c r="AM21" s="456"/>
      <c r="AN21" s="456"/>
      <c r="AO21" s="456"/>
    </row>
    <row r="22" spans="1:41">
      <c r="A22" s="467" t="s">
        <v>41</v>
      </c>
      <c r="B22" s="471">
        <v>289306</v>
      </c>
      <c r="C22" s="471">
        <v>289306</v>
      </c>
      <c r="D22" s="465">
        <v>0</v>
      </c>
      <c r="E22" s="471">
        <v>191700</v>
      </c>
      <c r="F22" s="471">
        <v>172217.1</v>
      </c>
      <c r="G22" s="471">
        <v>141211.63</v>
      </c>
      <c r="H22" s="471">
        <v>174786</v>
      </c>
      <c r="I22" s="471">
        <v>220409.35</v>
      </c>
      <c r="J22" s="471">
        <v>218320.48</v>
      </c>
      <c r="K22" s="480">
        <f>ROUNDUP(220185.44,0)</f>
        <v>220186</v>
      </c>
      <c r="L22" s="478">
        <v>182919.03</v>
      </c>
      <c r="M22" s="478">
        <v>207009</v>
      </c>
      <c r="N22" s="478">
        <v>219603</v>
      </c>
      <c r="O22" s="478">
        <v>218682</v>
      </c>
      <c r="P22" s="478">
        <v>129255</v>
      </c>
      <c r="Q22" s="478">
        <v>209726</v>
      </c>
      <c r="R22" s="478">
        <v>183465</v>
      </c>
      <c r="S22" s="478">
        <v>184682</v>
      </c>
      <c r="T22" s="478">
        <v>205585</v>
      </c>
      <c r="U22" s="479">
        <v>152645</v>
      </c>
      <c r="V22" s="478">
        <v>183092.08</v>
      </c>
      <c r="W22" s="478">
        <v>181812.21</v>
      </c>
      <c r="X22" s="478">
        <v>160330.25</v>
      </c>
      <c r="Y22" s="478">
        <v>171272.76</v>
      </c>
      <c r="Z22" s="478">
        <v>216306.16</v>
      </c>
      <c r="AA22" s="478">
        <v>198019.05</v>
      </c>
      <c r="AB22" s="478">
        <v>167570.71</v>
      </c>
      <c r="AC22" s="478">
        <v>196100.7</v>
      </c>
      <c r="AD22" s="478">
        <v>245714</v>
      </c>
      <c r="AE22" s="478">
        <v>195836</v>
      </c>
      <c r="AF22" s="478">
        <v>177624</v>
      </c>
      <c r="AG22" s="478">
        <v>193544.82</v>
      </c>
      <c r="AH22" s="478">
        <v>220029</v>
      </c>
      <c r="AI22" s="478">
        <v>196055</v>
      </c>
      <c r="AJ22" s="478">
        <v>174357</v>
      </c>
      <c r="AK22" s="478">
        <v>211911</v>
      </c>
      <c r="AL22" s="478">
        <v>172398</v>
      </c>
      <c r="AM22" s="478">
        <v>147802</v>
      </c>
      <c r="AN22" s="478">
        <v>103433</v>
      </c>
      <c r="AO22" s="478">
        <v>138395</v>
      </c>
    </row>
    <row r="23" spans="1:41">
      <c r="A23" s="467" t="s">
        <v>40</v>
      </c>
      <c r="B23" s="465">
        <v>0</v>
      </c>
      <c r="C23" s="465">
        <v>0</v>
      </c>
      <c r="D23" s="465">
        <v>0</v>
      </c>
      <c r="E23" s="465">
        <v>0</v>
      </c>
      <c r="F23" s="471">
        <v>16377.79</v>
      </c>
      <c r="G23" s="471">
        <f>ROUNDUP(4303.39,0)</f>
        <v>4304</v>
      </c>
      <c r="H23" s="471">
        <v>3386</v>
      </c>
      <c r="I23" s="471">
        <v>20008.66</v>
      </c>
      <c r="J23" s="465">
        <v>0</v>
      </c>
      <c r="K23" s="465">
        <v>0</v>
      </c>
      <c r="L23" s="465">
        <v>0</v>
      </c>
      <c r="M23" s="465">
        <v>0</v>
      </c>
      <c r="N23" s="465">
        <v>0</v>
      </c>
      <c r="O23" s="465">
        <v>0</v>
      </c>
      <c r="P23" s="465">
        <v>0</v>
      </c>
      <c r="Q23" s="465">
        <v>0</v>
      </c>
      <c r="R23" s="465">
        <v>0</v>
      </c>
      <c r="S23" s="465">
        <v>0</v>
      </c>
      <c r="T23" s="465">
        <v>0</v>
      </c>
      <c r="U23" s="465">
        <v>0</v>
      </c>
      <c r="V23" s="465">
        <v>0</v>
      </c>
      <c r="W23" s="465">
        <v>0</v>
      </c>
      <c r="X23" s="465">
        <v>0</v>
      </c>
      <c r="Y23" s="465">
        <v>0</v>
      </c>
      <c r="Z23" s="465">
        <v>0</v>
      </c>
      <c r="AA23" s="465">
        <v>0</v>
      </c>
      <c r="AB23" s="465">
        <v>0</v>
      </c>
      <c r="AC23" s="465">
        <v>0</v>
      </c>
      <c r="AD23" s="465">
        <v>0</v>
      </c>
      <c r="AE23" s="465">
        <v>0</v>
      </c>
      <c r="AF23" s="465">
        <v>0</v>
      </c>
      <c r="AG23" s="465">
        <v>0</v>
      </c>
      <c r="AH23" s="465">
        <v>0</v>
      </c>
      <c r="AI23" s="465">
        <v>0</v>
      </c>
      <c r="AJ23" s="465">
        <v>0</v>
      </c>
      <c r="AK23" s="465">
        <v>0</v>
      </c>
      <c r="AL23" s="465" t="s">
        <v>8</v>
      </c>
      <c r="AM23" s="465" t="s">
        <v>8</v>
      </c>
      <c r="AN23" s="465" t="s">
        <v>8</v>
      </c>
      <c r="AO23" s="465" t="s">
        <v>8</v>
      </c>
    </row>
    <row r="24" spans="1:41" s="434" customFormat="1" ht="29.25" customHeight="1">
      <c r="A24" s="588" t="s">
        <v>20</v>
      </c>
      <c r="B24" s="588"/>
      <c r="C24" s="588"/>
      <c r="D24" s="588"/>
      <c r="E24" s="588"/>
      <c r="F24" s="588"/>
      <c r="G24" s="588"/>
      <c r="H24" s="588"/>
      <c r="I24" s="588"/>
      <c r="J24" s="588"/>
      <c r="K24" s="588"/>
      <c r="L24" s="588"/>
      <c r="M24" s="428"/>
      <c r="N24" s="428"/>
      <c r="O24" s="428"/>
      <c r="P24" s="477"/>
      <c r="Q24" s="588"/>
      <c r="R24" s="588"/>
      <c r="S24" s="588"/>
      <c r="T24" s="588"/>
      <c r="U24" s="588"/>
      <c r="V24" s="588"/>
      <c r="W24" s="588"/>
      <c r="X24" s="588"/>
      <c r="Y24" s="588"/>
      <c r="Z24" s="588"/>
      <c r="AA24" s="588"/>
      <c r="AB24" s="428"/>
      <c r="AC24" s="476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</row>
    <row r="25" spans="1:41" ht="21.75" customHeight="1">
      <c r="A25" s="473" t="s">
        <v>38</v>
      </c>
      <c r="B25" s="474">
        <f>B6/B6*100</f>
        <v>100</v>
      </c>
      <c r="C25" s="474">
        <f>C6/C6*100</f>
        <v>100</v>
      </c>
      <c r="D25" s="465">
        <v>0</v>
      </c>
      <c r="E25" s="474">
        <f t="shared" ref="E25:AO25" si="0">E6/E6*100</f>
        <v>100</v>
      </c>
      <c r="F25" s="474">
        <f t="shared" si="0"/>
        <v>100</v>
      </c>
      <c r="G25" s="474">
        <f t="shared" si="0"/>
        <v>100</v>
      </c>
      <c r="H25" s="474">
        <f t="shared" si="0"/>
        <v>100</v>
      </c>
      <c r="I25" s="474">
        <f t="shared" si="0"/>
        <v>100</v>
      </c>
      <c r="J25" s="474">
        <f t="shared" si="0"/>
        <v>100</v>
      </c>
      <c r="K25" s="474">
        <f t="shared" si="0"/>
        <v>100</v>
      </c>
      <c r="L25" s="474">
        <f t="shared" si="0"/>
        <v>100</v>
      </c>
      <c r="M25" s="474">
        <f t="shared" si="0"/>
        <v>100</v>
      </c>
      <c r="N25" s="474">
        <f t="shared" si="0"/>
        <v>100</v>
      </c>
      <c r="O25" s="474">
        <f t="shared" si="0"/>
        <v>100</v>
      </c>
      <c r="P25" s="474">
        <f t="shared" si="0"/>
        <v>100</v>
      </c>
      <c r="Q25" s="474">
        <f t="shared" si="0"/>
        <v>100</v>
      </c>
      <c r="R25" s="474">
        <f t="shared" si="0"/>
        <v>100</v>
      </c>
      <c r="S25" s="474">
        <f t="shared" si="0"/>
        <v>100</v>
      </c>
      <c r="T25" s="474">
        <f t="shared" si="0"/>
        <v>100</v>
      </c>
      <c r="U25" s="474">
        <f t="shared" si="0"/>
        <v>100</v>
      </c>
      <c r="V25" s="474">
        <f t="shared" si="0"/>
        <v>100</v>
      </c>
      <c r="W25" s="474">
        <f t="shared" si="0"/>
        <v>100</v>
      </c>
      <c r="X25" s="474">
        <f t="shared" si="0"/>
        <v>100</v>
      </c>
      <c r="Y25" s="474">
        <f t="shared" si="0"/>
        <v>100</v>
      </c>
      <c r="Z25" s="474">
        <f t="shared" si="0"/>
        <v>100</v>
      </c>
      <c r="AA25" s="474">
        <f t="shared" si="0"/>
        <v>100</v>
      </c>
      <c r="AB25" s="474">
        <f t="shared" si="0"/>
        <v>100</v>
      </c>
      <c r="AC25" s="474">
        <f t="shared" si="0"/>
        <v>100</v>
      </c>
      <c r="AD25" s="474">
        <f t="shared" si="0"/>
        <v>100</v>
      </c>
      <c r="AE25" s="474">
        <f t="shared" si="0"/>
        <v>100</v>
      </c>
      <c r="AF25" s="474">
        <f t="shared" si="0"/>
        <v>100</v>
      </c>
      <c r="AG25" s="474">
        <f t="shared" si="0"/>
        <v>100</v>
      </c>
      <c r="AH25" s="474">
        <f t="shared" si="0"/>
        <v>100</v>
      </c>
      <c r="AI25" s="474">
        <f t="shared" si="0"/>
        <v>100</v>
      </c>
      <c r="AJ25" s="474">
        <f t="shared" si="0"/>
        <v>100</v>
      </c>
      <c r="AK25" s="474">
        <f t="shared" si="0"/>
        <v>100</v>
      </c>
      <c r="AL25" s="474">
        <f t="shared" si="0"/>
        <v>100</v>
      </c>
      <c r="AM25" s="474">
        <f t="shared" si="0"/>
        <v>100</v>
      </c>
      <c r="AN25" s="474">
        <f t="shared" si="0"/>
        <v>100</v>
      </c>
      <c r="AO25" s="474">
        <f t="shared" si="0"/>
        <v>100</v>
      </c>
    </row>
    <row r="26" spans="1:41" ht="3.75" customHeight="1">
      <c r="A26" s="473"/>
      <c r="B26" s="472"/>
      <c r="C26" s="471"/>
      <c r="D26" s="471"/>
      <c r="E26" s="471"/>
      <c r="F26" s="471"/>
      <c r="G26" s="471"/>
      <c r="H26" s="471"/>
      <c r="I26" s="471"/>
      <c r="J26" s="471"/>
      <c r="K26" s="471"/>
      <c r="L26" s="470"/>
      <c r="M26" s="470"/>
      <c r="N26" s="470"/>
      <c r="O26" s="470"/>
      <c r="P26" s="470"/>
      <c r="Q26" s="470"/>
      <c r="R26" s="470"/>
      <c r="S26" s="470"/>
      <c r="T26" s="470"/>
      <c r="U26" s="470"/>
      <c r="V26" s="470"/>
      <c r="W26" s="470"/>
      <c r="X26" s="470"/>
      <c r="Y26" s="470"/>
      <c r="Z26" s="470"/>
      <c r="AA26" s="470"/>
      <c r="AB26" s="470"/>
      <c r="AC26" s="470"/>
      <c r="AD26" s="470"/>
      <c r="AE26" s="470"/>
      <c r="AF26" s="470"/>
      <c r="AG26" s="470"/>
      <c r="AH26" s="470"/>
      <c r="AI26" s="470"/>
      <c r="AJ26" s="470"/>
      <c r="AK26" s="470"/>
      <c r="AL26" s="469"/>
      <c r="AM26" s="469"/>
      <c r="AN26" s="469"/>
      <c r="AO26" s="469"/>
    </row>
    <row r="27" spans="1:41">
      <c r="A27" s="467" t="s">
        <v>55</v>
      </c>
      <c r="B27" s="466"/>
      <c r="C27" s="471"/>
      <c r="D27" s="471"/>
      <c r="E27" s="471"/>
      <c r="F27" s="471"/>
      <c r="G27" s="471"/>
      <c r="H27" s="471"/>
      <c r="I27" s="471"/>
      <c r="J27" s="471"/>
      <c r="K27" s="471"/>
      <c r="L27" s="470"/>
      <c r="M27" s="470"/>
      <c r="N27" s="470"/>
      <c r="O27" s="470"/>
      <c r="P27" s="470"/>
      <c r="Q27" s="470"/>
      <c r="R27" s="470"/>
      <c r="S27" s="470"/>
      <c r="T27" s="470"/>
      <c r="U27" s="470"/>
      <c r="V27" s="470"/>
      <c r="W27" s="470"/>
      <c r="X27" s="470"/>
      <c r="Y27" s="470"/>
      <c r="Z27" s="470"/>
      <c r="AA27" s="470"/>
      <c r="AB27" s="470"/>
      <c r="AC27" s="470"/>
      <c r="AD27" s="470"/>
      <c r="AE27" s="470"/>
      <c r="AF27" s="470"/>
      <c r="AG27" s="470"/>
      <c r="AH27" s="470"/>
      <c r="AI27" s="470"/>
      <c r="AJ27" s="470"/>
      <c r="AK27" s="470"/>
      <c r="AL27" s="469"/>
      <c r="AM27" s="469"/>
      <c r="AN27" s="469"/>
      <c r="AO27" s="469"/>
    </row>
    <row r="28" spans="1:41">
      <c r="A28" s="467" t="s">
        <v>54</v>
      </c>
      <c r="B28" s="465">
        <f>B9*100/$B$6</f>
        <v>2.6211066044233564</v>
      </c>
      <c r="C28" s="466">
        <f>C9*100/$C$6</f>
        <v>2.6211066044233564</v>
      </c>
      <c r="D28" s="465" t="s">
        <v>200</v>
      </c>
      <c r="E28" s="466">
        <f>SUM(E9*100/E6)</f>
        <v>1.3628881986578874</v>
      </c>
      <c r="F28" s="466">
        <f>ROUNDUP(F9*100/$F$6,1)</f>
        <v>2.6</v>
      </c>
      <c r="G28" s="466">
        <f>G9*100/$G$6</f>
        <v>2.6352937545433588</v>
      </c>
      <c r="H28" s="466">
        <f>H9*100/$H$6</f>
        <v>1.5025817555938037</v>
      </c>
      <c r="I28" s="466">
        <f>I9*100/$I$6</f>
        <v>1.7753926986889059</v>
      </c>
      <c r="J28" s="466">
        <f>J9*100/$J$6</f>
        <v>2.9887774490302514</v>
      </c>
      <c r="K28" s="466">
        <f>ROUNDUP(K9*100/$K$6,2)</f>
        <v>2.3499999999999996</v>
      </c>
      <c r="L28" s="466">
        <f t="shared" ref="L28:AJ28" si="1">L9*100/L$6</f>
        <v>2.9706114813637958</v>
      </c>
      <c r="M28" s="466">
        <f t="shared" si="1"/>
        <v>2.9663062068555841</v>
      </c>
      <c r="N28" s="466">
        <f t="shared" si="1"/>
        <v>3.0767982301226371</v>
      </c>
      <c r="O28" s="466">
        <f t="shared" si="1"/>
        <v>3.0277972520328125</v>
      </c>
      <c r="P28" s="466">
        <f t="shared" si="1"/>
        <v>7.7224981964083206</v>
      </c>
      <c r="Q28" s="466">
        <f t="shared" si="1"/>
        <v>3.0908161376477534</v>
      </c>
      <c r="R28" s="466">
        <f t="shared" si="1"/>
        <v>3.2279912382883245</v>
      </c>
      <c r="S28" s="466">
        <f t="shared" si="1"/>
        <v>3.7312298752129105</v>
      </c>
      <c r="T28" s="466">
        <f t="shared" si="1"/>
        <v>2.6236944510075748</v>
      </c>
      <c r="U28" s="466">
        <f t="shared" si="1"/>
        <v>3.0700193729490373</v>
      </c>
      <c r="V28" s="466">
        <f t="shared" si="1"/>
        <v>2.7129556997589011</v>
      </c>
      <c r="W28" s="466">
        <f t="shared" si="1"/>
        <v>2.0056852631857578</v>
      </c>
      <c r="X28" s="466">
        <f t="shared" si="1"/>
        <v>2.2776399513559547</v>
      </c>
      <c r="Y28" s="466">
        <f t="shared" si="1"/>
        <v>1.8320397331505873</v>
      </c>
      <c r="Z28" s="466">
        <f t="shared" si="1"/>
        <v>2.916701784638708</v>
      </c>
      <c r="AA28" s="466">
        <f t="shared" si="1"/>
        <v>2.8723461498706482</v>
      </c>
      <c r="AB28" s="466">
        <f t="shared" si="1"/>
        <v>2.130776033896352</v>
      </c>
      <c r="AC28" s="466">
        <f t="shared" si="1"/>
        <v>2.2577763553833381</v>
      </c>
      <c r="AD28" s="466">
        <f t="shared" si="1"/>
        <v>2.8957161304631169</v>
      </c>
      <c r="AE28" s="466">
        <f t="shared" si="1"/>
        <v>3.5890053391338737</v>
      </c>
      <c r="AF28" s="466">
        <f t="shared" si="1"/>
        <v>2.6745478331321908</v>
      </c>
      <c r="AG28" s="466">
        <f t="shared" si="1"/>
        <v>1.9544192737903896</v>
      </c>
      <c r="AH28" s="466">
        <f t="shared" si="1"/>
        <v>2.3629887136250178</v>
      </c>
      <c r="AI28" s="466">
        <f t="shared" si="1"/>
        <v>2.0397605203469085</v>
      </c>
      <c r="AJ28" s="466">
        <f t="shared" si="1"/>
        <v>2.1051522105906169</v>
      </c>
      <c r="AK28" s="466">
        <f>AK9*100/AK$6-0.02</f>
        <v>2.6360450200739303</v>
      </c>
      <c r="AL28" s="465">
        <f>AL9*100/AL$6-0.02</f>
        <v>3.2618449674070282</v>
      </c>
      <c r="AM28" s="465">
        <f>AM9*100/AM$6-0.02</f>
        <v>2.9731815950029672</v>
      </c>
      <c r="AN28" s="465">
        <f>AN9*100/AN$6-0.02</f>
        <v>2.5995866513676371</v>
      </c>
      <c r="AO28" s="465">
        <f>AO9*100/AO$6-0.02</f>
        <v>3.4232647572362787</v>
      </c>
    </row>
    <row r="29" spans="1:41">
      <c r="A29" s="467" t="s">
        <v>53</v>
      </c>
      <c r="B29" s="465">
        <f>B10*100/$B$6</f>
        <v>2.8043654134187541</v>
      </c>
      <c r="C29" s="466">
        <f>C10*100/$C$6</f>
        <v>2.8043654134187541</v>
      </c>
      <c r="D29" s="465" t="s">
        <v>200</v>
      </c>
      <c r="E29" s="466">
        <f>SUM(E10*100/E6)</f>
        <v>3.0606935170671372</v>
      </c>
      <c r="F29" s="466">
        <f>F10*100/$F$6</f>
        <v>4.7963457774189591</v>
      </c>
      <c r="G29" s="466">
        <f>G10*100/$G$6</f>
        <v>4.6118128360767168</v>
      </c>
      <c r="H29" s="466">
        <f>H10*100/$H$6</f>
        <v>4.9261809141327211</v>
      </c>
      <c r="I29" s="466">
        <f>I10*100/$I$6</f>
        <v>3.8925041952378177</v>
      </c>
      <c r="J29" s="466">
        <f>J10*100/$J$6</f>
        <v>5.9820903450315503</v>
      </c>
      <c r="K29" s="466">
        <f>K10*100/$K$6</f>
        <v>4.1428349240099429</v>
      </c>
      <c r="L29" s="466">
        <f t="shared" ref="L29:AJ29" si="2">L10*100/L$6</f>
        <v>4.4695143629715002</v>
      </c>
      <c r="M29" s="466">
        <f t="shared" si="2"/>
        <v>5.8201801391511827</v>
      </c>
      <c r="N29" s="466">
        <f t="shared" si="2"/>
        <v>4.2554748264079434</v>
      </c>
      <c r="O29" s="466">
        <f t="shared" si="2"/>
        <v>3.8096303353633165</v>
      </c>
      <c r="P29" s="466">
        <f t="shared" si="2"/>
        <v>4.328932611313177</v>
      </c>
      <c r="Q29" s="466">
        <f t="shared" si="2"/>
        <v>4.0004759848037441</v>
      </c>
      <c r="R29" s="466">
        <f t="shared" si="2"/>
        <v>3.781155799002303</v>
      </c>
      <c r="S29" s="466">
        <f t="shared" si="2"/>
        <v>3.524050649144757</v>
      </c>
      <c r="T29" s="466">
        <f t="shared" si="2"/>
        <v>3.5487874655910092</v>
      </c>
      <c r="U29" s="466">
        <f t="shared" si="2"/>
        <v>3.460019994238948</v>
      </c>
      <c r="V29" s="466">
        <f t="shared" si="2"/>
        <v>3.3983971593567328</v>
      </c>
      <c r="W29" s="466">
        <f t="shared" si="2"/>
        <v>2.6954114094841897</v>
      </c>
      <c r="X29" s="466">
        <f t="shared" si="2"/>
        <v>2.7944862274625133</v>
      </c>
      <c r="Y29" s="466">
        <f t="shared" si="2"/>
        <v>4.3475279030344831</v>
      </c>
      <c r="Z29" s="466">
        <f t="shared" si="2"/>
        <v>4.5257035044364251</v>
      </c>
      <c r="AA29" s="466">
        <f t="shared" si="2"/>
        <v>3.0985460067172688</v>
      </c>
      <c r="AB29" s="466">
        <f t="shared" si="2"/>
        <v>3.3248081380828598</v>
      </c>
      <c r="AC29" s="466">
        <f t="shared" si="2"/>
        <v>4.220832241560613</v>
      </c>
      <c r="AD29" s="466">
        <f t="shared" si="2"/>
        <v>4.7329803553190581</v>
      </c>
      <c r="AE29" s="466">
        <f t="shared" si="2"/>
        <v>4.2002768439786431</v>
      </c>
      <c r="AF29" s="466">
        <f t="shared" si="2"/>
        <v>3.6780082694953462</v>
      </c>
      <c r="AG29" s="466">
        <f t="shared" si="2"/>
        <v>3.5347702833842907</v>
      </c>
      <c r="AH29" s="466">
        <f t="shared" si="2"/>
        <v>3.6917300652400034</v>
      </c>
      <c r="AI29" s="466">
        <f t="shared" si="2"/>
        <v>4.3318864172180094</v>
      </c>
      <c r="AJ29" s="466">
        <f t="shared" si="2"/>
        <v>4.6355200871511322</v>
      </c>
      <c r="AK29" s="466">
        <f>AK10*100/AK$6</f>
        <v>2.9272865319009629</v>
      </c>
      <c r="AL29" s="465">
        <f>AL10*100/AL$6</f>
        <v>4.4039991521351585</v>
      </c>
      <c r="AM29" s="465">
        <f>AM10*100/AM$6</f>
        <v>4.2742903009576505</v>
      </c>
      <c r="AN29" s="465">
        <f>AN10*100/AN$6</f>
        <v>4.8208261475989911</v>
      </c>
      <c r="AO29" s="465">
        <f>AO10*100/AO$6</f>
        <v>4.328127489641008</v>
      </c>
    </row>
    <row r="30" spans="1:41">
      <c r="A30" s="467" t="s">
        <v>52</v>
      </c>
      <c r="B30" s="466"/>
      <c r="C30" s="466"/>
      <c r="D30" s="465"/>
      <c r="E30" s="466"/>
      <c r="F30" s="466"/>
      <c r="G30" s="466"/>
      <c r="H30" s="466"/>
      <c r="I30" s="466"/>
      <c r="J30" s="466"/>
      <c r="K30" s="466"/>
      <c r="L30" s="466"/>
      <c r="M30" s="466"/>
      <c r="N30" s="466"/>
      <c r="O30" s="466"/>
      <c r="P30" s="466"/>
      <c r="Q30" s="466"/>
      <c r="R30" s="466"/>
      <c r="S30" s="466"/>
      <c r="T30" s="466"/>
      <c r="U30" s="466"/>
      <c r="V30" s="466"/>
      <c r="W30" s="466"/>
      <c r="X30" s="466"/>
      <c r="Y30" s="466"/>
      <c r="Z30" s="466"/>
      <c r="AA30" s="466"/>
      <c r="AB30" s="466"/>
      <c r="AC30" s="466"/>
      <c r="AD30" s="466"/>
      <c r="AE30" s="466"/>
      <c r="AF30" s="466"/>
      <c r="AG30" s="466"/>
      <c r="AH30" s="466"/>
      <c r="AI30" s="466"/>
      <c r="AJ30" s="466"/>
      <c r="AK30" s="466"/>
      <c r="AL30" s="465"/>
      <c r="AM30" s="465"/>
      <c r="AN30" s="465"/>
      <c r="AO30" s="465"/>
    </row>
    <row r="31" spans="1:41">
      <c r="A31" s="467" t="s">
        <v>51</v>
      </c>
      <c r="B31" s="465">
        <f>B12*100/$B$6</f>
        <v>2.1128059779816111</v>
      </c>
      <c r="C31" s="466">
        <f>C12*100/$C$6</f>
        <v>2.1128743071423104</v>
      </c>
      <c r="D31" s="465" t="s">
        <v>200</v>
      </c>
      <c r="E31" s="466">
        <f>SUM(E12*100/E6)</f>
        <v>2.3408178872885221</v>
      </c>
      <c r="F31" s="466">
        <f>F12*100/$F$6</f>
        <v>3.0123316856465689</v>
      </c>
      <c r="G31" s="466">
        <f>G12*100/$G$6</f>
        <v>2.8701030723582561</v>
      </c>
      <c r="H31" s="466">
        <f>H12*100/$H$6</f>
        <v>2.2857780327659847</v>
      </c>
      <c r="I31" s="466">
        <f>I12*100/$I$6</f>
        <v>2.6122266048546372</v>
      </c>
      <c r="J31" s="466">
        <f>ROUNDUP(J12*100/$J$6,2)</f>
        <v>2.3499999999999996</v>
      </c>
      <c r="K31" s="466">
        <f>K12*100/$K$6</f>
        <v>2.1972342396668822</v>
      </c>
      <c r="L31" s="466">
        <f t="shared" ref="L31:AO31" si="3">L12*100/L$6</f>
        <v>1.5315201761991357</v>
      </c>
      <c r="M31" s="466">
        <f t="shared" si="3"/>
        <v>2.0743352449501389</v>
      </c>
      <c r="N31" s="466">
        <f t="shared" si="3"/>
        <v>3.388030046940862</v>
      </c>
      <c r="O31" s="466">
        <f t="shared" si="3"/>
        <v>2.3568841990888045</v>
      </c>
      <c r="P31" s="466">
        <f t="shared" si="3"/>
        <v>4.9921667231396123</v>
      </c>
      <c r="Q31" s="466">
        <f t="shared" si="3"/>
        <v>2.9398987336033939</v>
      </c>
      <c r="R31" s="466">
        <f t="shared" si="3"/>
        <v>3.63584358151267</v>
      </c>
      <c r="S31" s="466">
        <f t="shared" si="3"/>
        <v>3.4435405872011744</v>
      </c>
      <c r="T31" s="466">
        <f t="shared" si="3"/>
        <v>3.8165869127698278</v>
      </c>
      <c r="U31" s="466">
        <f t="shared" si="3"/>
        <v>3.3006026512134921</v>
      </c>
      <c r="V31" s="466">
        <f t="shared" si="3"/>
        <v>2.9971064804112051</v>
      </c>
      <c r="W31" s="466">
        <f t="shared" si="3"/>
        <v>3.2670173454957614</v>
      </c>
      <c r="X31" s="466">
        <f t="shared" si="3"/>
        <v>2.9034969037545428</v>
      </c>
      <c r="Y31" s="466">
        <f t="shared" si="3"/>
        <v>2.3419859550842554</v>
      </c>
      <c r="Z31" s="466">
        <f t="shared" si="3"/>
        <v>2.883403307601331</v>
      </c>
      <c r="AA31" s="466">
        <f t="shared" si="3"/>
        <v>3.1592750703872059</v>
      </c>
      <c r="AB31" s="466">
        <f t="shared" si="3"/>
        <v>2.4535651305171609</v>
      </c>
      <c r="AC31" s="466">
        <f t="shared" si="3"/>
        <v>3.3588154898450351</v>
      </c>
      <c r="AD31" s="466">
        <f t="shared" si="3"/>
        <v>2.8790823964469703</v>
      </c>
      <c r="AE31" s="466">
        <f t="shared" si="3"/>
        <v>2.7254894206051019</v>
      </c>
      <c r="AF31" s="466">
        <f t="shared" si="3"/>
        <v>3.052544129561793</v>
      </c>
      <c r="AG31" s="466">
        <f t="shared" si="3"/>
        <v>2.2870787157957593</v>
      </c>
      <c r="AH31" s="466">
        <f t="shared" si="3"/>
        <v>3.1162495005491935</v>
      </c>
      <c r="AI31" s="466">
        <f t="shared" si="3"/>
        <v>2.1867407981643834</v>
      </c>
      <c r="AJ31" s="466">
        <f t="shared" si="3"/>
        <v>2.6033015569186597</v>
      </c>
      <c r="AK31" s="466">
        <f t="shared" si="3"/>
        <v>2.7938825776019116</v>
      </c>
      <c r="AL31" s="465">
        <f t="shared" si="3"/>
        <v>3.1503583580134626</v>
      </c>
      <c r="AM31" s="465">
        <f t="shared" si="3"/>
        <v>2.6167817299194343</v>
      </c>
      <c r="AN31" s="465">
        <f t="shared" si="3"/>
        <v>3.2578859855850162</v>
      </c>
      <c r="AO31" s="465">
        <f t="shared" si="3"/>
        <v>2.0144871558507971</v>
      </c>
    </row>
    <row r="32" spans="1:41">
      <c r="A32" s="467" t="s">
        <v>50</v>
      </c>
      <c r="B32" s="465">
        <f>B13*100/$B$6</f>
        <v>3.7304988575364333</v>
      </c>
      <c r="C32" s="466">
        <f>C13*100/$C$6</f>
        <v>3.7304988575364333</v>
      </c>
      <c r="D32" s="465" t="s">
        <v>200</v>
      </c>
      <c r="E32" s="466">
        <f>SUM(E13*100/E6)</f>
        <v>3.7365738885569235</v>
      </c>
      <c r="F32" s="466">
        <f>F13*100/$F$6</f>
        <v>2.8005458900035802</v>
      </c>
      <c r="G32" s="466">
        <f>G13*100/$G$6</f>
        <v>2.3100819539462889</v>
      </c>
      <c r="H32" s="466">
        <f>H13*100/$H$6</f>
        <v>3.0490214827564226</v>
      </c>
      <c r="I32" s="466">
        <f>I13*100/$I$6</f>
        <v>2.5671184807820837</v>
      </c>
      <c r="J32" s="466">
        <f>J13*100/$J$6</f>
        <v>3.084382146963478</v>
      </c>
      <c r="K32" s="466">
        <f>K13*100/$K$6</f>
        <v>2.9042637727592826</v>
      </c>
      <c r="L32" s="466">
        <f t="shared" ref="L32:AO32" si="4">L13*100/L$6</f>
        <v>3.3553646916497977</v>
      </c>
      <c r="M32" s="466">
        <f t="shared" si="4"/>
        <v>3.0874013974521128</v>
      </c>
      <c r="N32" s="466">
        <f t="shared" si="4"/>
        <v>3.2300527943349024</v>
      </c>
      <c r="O32" s="466">
        <f t="shared" si="4"/>
        <v>3.3403840123356923</v>
      </c>
      <c r="P32" s="466">
        <f t="shared" si="4"/>
        <v>2.3159742583393452</v>
      </c>
      <c r="Q32" s="466">
        <f t="shared" si="4"/>
        <v>2.9939821921240886</v>
      </c>
      <c r="R32" s="466">
        <f t="shared" si="4"/>
        <v>3.4653369968907186</v>
      </c>
      <c r="S32" s="466">
        <f t="shared" si="4"/>
        <v>2.2421873340039067</v>
      </c>
      <c r="T32" s="466">
        <f t="shared" si="4"/>
        <v>2.0607676300709672</v>
      </c>
      <c r="U32" s="466">
        <f t="shared" si="4"/>
        <v>2.9224630191300811</v>
      </c>
      <c r="V32" s="466">
        <f t="shared" si="4"/>
        <v>3.4327284583960198</v>
      </c>
      <c r="W32" s="466">
        <f t="shared" si="4"/>
        <v>3.1887399598369361</v>
      </c>
      <c r="X32" s="466">
        <f t="shared" si="4"/>
        <v>2.3087154890589323</v>
      </c>
      <c r="Y32" s="466">
        <f t="shared" si="4"/>
        <v>1.9486433185147543</v>
      </c>
      <c r="Z32" s="466">
        <f t="shared" si="4"/>
        <v>2.1889602843661349</v>
      </c>
      <c r="AA32" s="466">
        <f t="shared" si="4"/>
        <v>2.6692138916029418</v>
      </c>
      <c r="AB32" s="466">
        <f t="shared" si="4"/>
        <v>3.2009658609535969</v>
      </c>
      <c r="AC32" s="466">
        <f t="shared" si="4"/>
        <v>2.3148924601525831</v>
      </c>
      <c r="AD32" s="466">
        <f t="shared" si="4"/>
        <v>2.8011368795597122</v>
      </c>
      <c r="AE32" s="466">
        <f t="shared" si="4"/>
        <v>2.5059125964010285</v>
      </c>
      <c r="AF32" s="466">
        <f t="shared" si="4"/>
        <v>2.4261985369354386</v>
      </c>
      <c r="AG32" s="466">
        <f t="shared" si="4"/>
        <v>2.4133628443950599</v>
      </c>
      <c r="AH32" s="466">
        <f t="shared" si="4"/>
        <v>3.5867442925107453</v>
      </c>
      <c r="AI32" s="466">
        <f t="shared" si="4"/>
        <v>2.8137022982733608</v>
      </c>
      <c r="AJ32" s="466">
        <f t="shared" si="4"/>
        <v>2.0884574757407037</v>
      </c>
      <c r="AK32" s="466">
        <f t="shared" si="4"/>
        <v>2.9920488076378318</v>
      </c>
      <c r="AL32" s="465">
        <f t="shared" si="4"/>
        <v>4.0106371569166432</v>
      </c>
      <c r="AM32" s="465">
        <f t="shared" si="4"/>
        <v>3.8912300026897904</v>
      </c>
      <c r="AN32" s="465">
        <f t="shared" si="4"/>
        <v>3.4470912376411094</v>
      </c>
      <c r="AO32" s="465">
        <f t="shared" si="4"/>
        <v>3.3715213849474064</v>
      </c>
    </row>
    <row r="33" spans="1:41">
      <c r="A33" s="467" t="s">
        <v>49</v>
      </c>
      <c r="B33" s="465">
        <f>ROUNDUP(B14*100/$B$6,1)</f>
        <v>23</v>
      </c>
      <c r="C33" s="466">
        <f>ROUNDUP(C14*100/$C$6,2)</f>
        <v>22.950000000000003</v>
      </c>
      <c r="D33" s="465" t="s">
        <v>200</v>
      </c>
      <c r="E33" s="466">
        <f>SUM(E14*100/E6)</f>
        <v>17.691432438012676</v>
      </c>
      <c r="F33" s="466">
        <f>F14*100/$F$6</f>
        <v>21.221106915922277</v>
      </c>
      <c r="G33" s="466">
        <f>G14*100/$G$6</f>
        <v>20.089940590752054</v>
      </c>
      <c r="H33" s="466">
        <f>H14*100/$H$6</f>
        <v>17.355453560272839</v>
      </c>
      <c r="I33" s="466">
        <f>ROUNDDOWN(I14*100/$I$6,1)</f>
        <v>17.5</v>
      </c>
      <c r="J33" s="466">
        <f>J14*100/$J$6</f>
        <v>21.734622542956043</v>
      </c>
      <c r="K33" s="466">
        <f>K14*100/$K$6</f>
        <v>19.162695325423243</v>
      </c>
      <c r="L33" s="466">
        <f t="shared" ref="L33:AO33" si="5">L14*100/L$6</f>
        <v>18.73477744449114</v>
      </c>
      <c r="M33" s="466">
        <f t="shared" si="5"/>
        <v>23.599082720947674</v>
      </c>
      <c r="N33" s="466">
        <f t="shared" si="5"/>
        <v>17.944419944112635</v>
      </c>
      <c r="O33" s="466">
        <f t="shared" si="5"/>
        <v>21.82022033538329</v>
      </c>
      <c r="P33" s="466">
        <f t="shared" si="5"/>
        <v>15.214874348737736</v>
      </c>
      <c r="Q33" s="466">
        <f t="shared" si="5"/>
        <v>16.124740758276531</v>
      </c>
      <c r="R33" s="466">
        <f t="shared" si="5"/>
        <v>19.158315474973101</v>
      </c>
      <c r="S33" s="466">
        <f t="shared" si="5"/>
        <v>18.120775355264602</v>
      </c>
      <c r="T33" s="466">
        <f t="shared" si="5"/>
        <v>16.845247075769525</v>
      </c>
      <c r="U33" s="466">
        <f t="shared" si="5"/>
        <v>18.715723153215741</v>
      </c>
      <c r="V33" s="466">
        <f t="shared" si="5"/>
        <v>19.120267269078624</v>
      </c>
      <c r="W33" s="466">
        <f t="shared" si="5"/>
        <v>17.677881048979962</v>
      </c>
      <c r="X33" s="466">
        <f t="shared" si="5"/>
        <v>17.514300258773734</v>
      </c>
      <c r="Y33" s="466">
        <f t="shared" si="5"/>
        <v>16.72396453802077</v>
      </c>
      <c r="Z33" s="466">
        <f t="shared" si="5"/>
        <v>19.516758478519947</v>
      </c>
      <c r="AA33" s="466">
        <f t="shared" si="5"/>
        <v>19.06762780567864</v>
      </c>
      <c r="AB33" s="466">
        <f t="shared" si="5"/>
        <v>20.449718369597342</v>
      </c>
      <c r="AC33" s="466">
        <f t="shared" si="5"/>
        <v>18.652863749942654</v>
      </c>
      <c r="AD33" s="466">
        <f t="shared" si="5"/>
        <v>21.229224908172949</v>
      </c>
      <c r="AE33" s="466">
        <f t="shared" si="5"/>
        <v>20.278742337354164</v>
      </c>
      <c r="AF33" s="466">
        <f t="shared" si="5"/>
        <v>19.447490761273965</v>
      </c>
      <c r="AG33" s="466">
        <f t="shared" si="5"/>
        <v>20.002650397245468</v>
      </c>
      <c r="AH33" s="466">
        <f t="shared" si="5"/>
        <v>17.14285021005243</v>
      </c>
      <c r="AI33" s="466">
        <f t="shared" si="5"/>
        <v>17.902932340371514</v>
      </c>
      <c r="AJ33" s="466">
        <f t="shared" si="5"/>
        <v>17.195961566720083</v>
      </c>
      <c r="AK33" s="466">
        <f t="shared" si="5"/>
        <v>19.050084673904525</v>
      </c>
      <c r="AL33" s="465">
        <f t="shared" si="5"/>
        <v>20.062306243038261</v>
      </c>
      <c r="AM33" s="465">
        <f t="shared" si="5"/>
        <v>20.971313172714424</v>
      </c>
      <c r="AN33" s="465">
        <f t="shared" si="5"/>
        <v>19.938523323004198</v>
      </c>
      <c r="AO33" s="465">
        <f t="shared" si="5"/>
        <v>18.361798489551745</v>
      </c>
    </row>
    <row r="34" spans="1:41">
      <c r="A34" s="467" t="s">
        <v>48</v>
      </c>
      <c r="B34" s="466"/>
      <c r="C34" s="466"/>
      <c r="D34" s="465"/>
      <c r="E34" s="466"/>
      <c r="F34" s="466"/>
      <c r="G34" s="466"/>
      <c r="H34" s="466"/>
      <c r="I34" s="466"/>
      <c r="J34" s="466"/>
      <c r="K34" s="466"/>
      <c r="L34" s="466"/>
      <c r="M34" s="466"/>
      <c r="N34" s="466"/>
      <c r="O34" s="466"/>
      <c r="P34" s="466"/>
      <c r="Q34" s="466"/>
      <c r="R34" s="466"/>
      <c r="S34" s="466"/>
      <c r="T34" s="466"/>
      <c r="U34" s="466"/>
      <c r="V34" s="466"/>
      <c r="W34" s="466"/>
      <c r="X34" s="466"/>
      <c r="Y34" s="466"/>
      <c r="Z34" s="466"/>
      <c r="AA34" s="466"/>
      <c r="AB34" s="466"/>
      <c r="AC34" s="466"/>
      <c r="AD34" s="466"/>
      <c r="AE34" s="466"/>
      <c r="AF34" s="466"/>
      <c r="AG34" s="466"/>
      <c r="AH34" s="466"/>
      <c r="AI34" s="466"/>
      <c r="AJ34" s="466"/>
      <c r="AK34" s="466"/>
      <c r="AL34" s="465"/>
      <c r="AM34" s="465"/>
      <c r="AN34" s="465"/>
      <c r="AO34" s="465"/>
    </row>
    <row r="35" spans="1:41">
      <c r="A35" s="468" t="s">
        <v>47</v>
      </c>
      <c r="B35" s="465">
        <f>B16*100/$B$6</f>
        <v>21.624881107260382</v>
      </c>
      <c r="C35" s="466">
        <f>C16*100/$C$6</f>
        <v>21.624881107260382</v>
      </c>
      <c r="D35" s="465" t="s">
        <v>200</v>
      </c>
      <c r="E35" s="466">
        <f>SUM(E16*100/E6)</f>
        <v>37.308107670032989</v>
      </c>
      <c r="F35" s="466">
        <f>F16*100/$F$6</f>
        <v>25.1284530970118</v>
      </c>
      <c r="G35" s="466">
        <f>G16*100/$G$6</f>
        <v>29.497826431174254</v>
      </c>
      <c r="H35" s="466">
        <f>H16*100/$H$6</f>
        <v>36.252310830624083</v>
      </c>
      <c r="I35" s="466">
        <f>I16*100/$I$6</f>
        <v>35.415756680591286</v>
      </c>
      <c r="J35" s="466">
        <f>J16*100/$J$6</f>
        <v>25.218672972593627</v>
      </c>
      <c r="K35" s="466">
        <f>K16*100/$K$6</f>
        <v>31.829724102064599</v>
      </c>
      <c r="L35" s="466">
        <f t="shared" ref="L35:AO35" si="6">L16*100/L$6</f>
        <v>33.530469681120302</v>
      </c>
      <c r="M35" s="466">
        <f t="shared" si="6"/>
        <v>30.044416008078787</v>
      </c>
      <c r="N35" s="466">
        <f t="shared" si="6"/>
        <v>25.369018232903038</v>
      </c>
      <c r="O35" s="466">
        <f t="shared" si="6"/>
        <v>25.697361421534065</v>
      </c>
      <c r="P35" s="466">
        <f t="shared" si="6"/>
        <v>36.927054875449024</v>
      </c>
      <c r="Q35" s="466">
        <f t="shared" si="6"/>
        <v>37.146584431267414</v>
      </c>
      <c r="R35" s="466">
        <f t="shared" si="6"/>
        <v>28.174490258672048</v>
      </c>
      <c r="S35" s="466">
        <f t="shared" si="6"/>
        <v>34.224863114466835</v>
      </c>
      <c r="T35" s="466">
        <f t="shared" si="6"/>
        <v>35.609640495432537</v>
      </c>
      <c r="U35" s="466">
        <f t="shared" si="6"/>
        <v>35.649050273649962</v>
      </c>
      <c r="V35" s="466">
        <f t="shared" si="6"/>
        <v>30.253244318400824</v>
      </c>
      <c r="W35" s="466">
        <f t="shared" si="6"/>
        <v>32.38115347794556</v>
      </c>
      <c r="X35" s="466">
        <f t="shared" si="6"/>
        <v>39.263396234148694</v>
      </c>
      <c r="Y35" s="466">
        <f t="shared" si="6"/>
        <v>36.539274722763189</v>
      </c>
      <c r="Z35" s="466">
        <f t="shared" si="6"/>
        <v>27.330235296791844</v>
      </c>
      <c r="AA35" s="466">
        <f t="shared" si="6"/>
        <v>27.950574387498076</v>
      </c>
      <c r="AB35" s="466">
        <f t="shared" si="6"/>
        <v>33.417110499548386</v>
      </c>
      <c r="AC35" s="466">
        <f t="shared" si="6"/>
        <v>33.296602730742869</v>
      </c>
      <c r="AD35" s="466">
        <f t="shared" si="6"/>
        <v>22.126000133391297</v>
      </c>
      <c r="AE35" s="466">
        <f t="shared" si="6"/>
        <v>30.617362072374927</v>
      </c>
      <c r="AF35" s="466">
        <f t="shared" si="6"/>
        <v>35.019307486691901</v>
      </c>
      <c r="AG35" s="466">
        <f t="shared" si="6"/>
        <v>33.021420644297372</v>
      </c>
      <c r="AH35" s="466">
        <f t="shared" si="6"/>
        <v>29.02161024557612</v>
      </c>
      <c r="AI35" s="466">
        <f t="shared" si="6"/>
        <v>30.892444127934315</v>
      </c>
      <c r="AJ35" s="466">
        <f t="shared" si="6"/>
        <v>35.341138057763786</v>
      </c>
      <c r="AK35" s="466">
        <f t="shared" si="6"/>
        <v>31.270361916615006</v>
      </c>
      <c r="AL35" s="465">
        <f t="shared" si="6"/>
        <v>25.847041466839954</v>
      </c>
      <c r="AM35" s="465">
        <f t="shared" si="6"/>
        <v>26.202485707820458</v>
      </c>
      <c r="AN35" s="465">
        <f t="shared" si="6"/>
        <v>31.780556261723341</v>
      </c>
      <c r="AO35" s="465">
        <f t="shared" si="6"/>
        <v>33.639549618467079</v>
      </c>
    </row>
    <row r="36" spans="1:41">
      <c r="A36" s="467" t="s">
        <v>46</v>
      </c>
      <c r="B36" s="466"/>
      <c r="C36" s="466"/>
      <c r="D36" s="465"/>
      <c r="E36" s="466"/>
      <c r="F36" s="466"/>
      <c r="G36" s="466"/>
      <c r="H36" s="466"/>
      <c r="I36" s="466"/>
      <c r="J36" s="466"/>
      <c r="K36" s="466"/>
      <c r="L36" s="466"/>
      <c r="M36" s="466"/>
      <c r="N36" s="466"/>
      <c r="O36" s="466"/>
      <c r="P36" s="466"/>
      <c r="Q36" s="466"/>
      <c r="R36" s="466"/>
      <c r="S36" s="466"/>
      <c r="T36" s="466"/>
      <c r="U36" s="466"/>
      <c r="V36" s="466"/>
      <c r="W36" s="466"/>
      <c r="X36" s="466"/>
      <c r="Y36" s="466"/>
      <c r="Z36" s="466"/>
      <c r="AA36" s="466"/>
      <c r="AB36" s="466"/>
      <c r="AC36" s="466"/>
      <c r="AD36" s="466"/>
      <c r="AE36" s="466"/>
      <c r="AF36" s="466"/>
      <c r="AG36" s="466"/>
      <c r="AH36" s="466"/>
      <c r="AI36" s="466"/>
      <c r="AJ36" s="466"/>
      <c r="AK36" s="466"/>
      <c r="AL36" s="465"/>
      <c r="AM36" s="465"/>
      <c r="AN36" s="465"/>
      <c r="AO36" s="465"/>
    </row>
    <row r="37" spans="1:41">
      <c r="A37" s="467" t="s">
        <v>45</v>
      </c>
      <c r="B37" s="465">
        <f>B18*100/$B$6</f>
        <v>12.634130142452634</v>
      </c>
      <c r="C37" s="466">
        <f>C18*100/$C$6</f>
        <v>12.634130142452634</v>
      </c>
      <c r="D37" s="465" t="s">
        <v>200</v>
      </c>
      <c r="E37" s="466">
        <f>SUM(E18*100/E6)</f>
        <v>13.464414332420196</v>
      </c>
      <c r="F37" s="466">
        <f>F18*100/$F$6</f>
        <v>17.787296078856318</v>
      </c>
      <c r="G37" s="466">
        <f>G18*100/$G$6</f>
        <v>16.162364408924933</v>
      </c>
      <c r="H37" s="466">
        <f>H18*100/$H$6</f>
        <v>15.467138394849238</v>
      </c>
      <c r="I37" s="466">
        <f>I18*100/$I$6</f>
        <v>12.137899455856202</v>
      </c>
      <c r="J37" s="466">
        <f>J18*100/$J$6</f>
        <v>11.528714675431399</v>
      </c>
      <c r="K37" s="466">
        <f>K18*100/$K$6</f>
        <v>12.350398057335152</v>
      </c>
      <c r="L37" s="466">
        <f t="shared" ref="L37:AO37" si="7">L18*100/L$6</f>
        <v>11.84336205931168</v>
      </c>
      <c r="M37" s="466">
        <f t="shared" si="7"/>
        <v>9.5297026639704363</v>
      </c>
      <c r="N37" s="466">
        <f t="shared" si="7"/>
        <v>14.802767894499132</v>
      </c>
      <c r="O37" s="466">
        <f t="shared" si="7"/>
        <v>14.574599046726894</v>
      </c>
      <c r="P37" s="466">
        <f t="shared" si="7"/>
        <v>10.071230931003397</v>
      </c>
      <c r="Q37" s="466">
        <f t="shared" si="7"/>
        <v>9.9940438938579064</v>
      </c>
      <c r="R37" s="466">
        <f t="shared" si="7"/>
        <v>13.934115247927393</v>
      </c>
      <c r="S37" s="466">
        <f t="shared" si="7"/>
        <v>11.552585590658348</v>
      </c>
      <c r="T37" s="466">
        <f t="shared" si="7"/>
        <v>11.045250491760346</v>
      </c>
      <c r="U37" s="466">
        <f t="shared" si="7"/>
        <v>12.398263777103772</v>
      </c>
      <c r="V37" s="466">
        <f t="shared" si="7"/>
        <v>14.967151040424994</v>
      </c>
      <c r="W37" s="466">
        <f t="shared" si="7"/>
        <v>16.050401892998597</v>
      </c>
      <c r="X37" s="466">
        <f t="shared" si="7"/>
        <v>11.925252415093414</v>
      </c>
      <c r="Y37" s="466">
        <f t="shared" si="7"/>
        <v>13.60295673983669</v>
      </c>
      <c r="Z37" s="466">
        <f t="shared" si="7"/>
        <v>14.935997544775317</v>
      </c>
      <c r="AA37" s="466">
        <f t="shared" si="7"/>
        <v>15.280329362529216</v>
      </c>
      <c r="AB37" s="466">
        <f t="shared" si="7"/>
        <v>12.626771276239785</v>
      </c>
      <c r="AC37" s="466">
        <f t="shared" si="7"/>
        <v>12.37714125896942</v>
      </c>
      <c r="AD37" s="466">
        <f t="shared" si="7"/>
        <v>11.267145000357585</v>
      </c>
      <c r="AE37" s="466">
        <f t="shared" si="7"/>
        <v>11.035000988728495</v>
      </c>
      <c r="AF37" s="466">
        <f t="shared" si="7"/>
        <v>11.428842160469932</v>
      </c>
      <c r="AG37" s="466">
        <f t="shared" si="7"/>
        <v>13.700203019847439</v>
      </c>
      <c r="AH37" s="466">
        <f t="shared" si="7"/>
        <v>12.819345205838438</v>
      </c>
      <c r="AI37" s="466">
        <f t="shared" si="7"/>
        <v>13.009231574972317</v>
      </c>
      <c r="AJ37" s="466">
        <f t="shared" si="7"/>
        <v>12.815247755250571</v>
      </c>
      <c r="AK37" s="466">
        <f t="shared" si="7"/>
        <v>11.197777498038526</v>
      </c>
      <c r="AL37" s="465">
        <f t="shared" si="7"/>
        <v>11.92483053259255</v>
      </c>
      <c r="AM37" s="465">
        <f t="shared" si="7"/>
        <v>15.532898697372971</v>
      </c>
      <c r="AN37" s="465">
        <f t="shared" si="7"/>
        <v>13.287482049978356</v>
      </c>
      <c r="AO37" s="465">
        <f t="shared" si="7"/>
        <v>11.361313804676167</v>
      </c>
    </row>
    <row r="38" spans="1:41">
      <c r="A38" s="467" t="s">
        <v>44</v>
      </c>
      <c r="B38" s="466"/>
      <c r="C38" s="466"/>
      <c r="D38" s="465"/>
      <c r="E38" s="466"/>
      <c r="F38" s="466"/>
      <c r="G38" s="466"/>
      <c r="H38" s="466"/>
      <c r="I38" s="466"/>
      <c r="J38" s="466"/>
      <c r="K38" s="466"/>
      <c r="L38" s="466"/>
      <c r="M38" s="466"/>
      <c r="N38" s="466"/>
      <c r="O38" s="466"/>
      <c r="P38" s="466"/>
      <c r="Q38" s="466"/>
      <c r="R38" s="466"/>
      <c r="S38" s="466"/>
      <c r="T38" s="466"/>
      <c r="U38" s="466"/>
      <c r="V38" s="466"/>
      <c r="W38" s="466"/>
      <c r="X38" s="466"/>
      <c r="Y38" s="466"/>
      <c r="Z38" s="466"/>
      <c r="AA38" s="466"/>
      <c r="AB38" s="466"/>
      <c r="AC38" s="466"/>
      <c r="AD38" s="466"/>
      <c r="AE38" s="466"/>
      <c r="AF38" s="466"/>
      <c r="AG38" s="466"/>
      <c r="AH38" s="466"/>
      <c r="AI38" s="466"/>
      <c r="AJ38" s="466"/>
      <c r="AK38" s="466"/>
      <c r="AL38" s="465"/>
      <c r="AM38" s="465"/>
      <c r="AN38" s="465"/>
      <c r="AO38" s="465"/>
    </row>
    <row r="39" spans="1:41">
      <c r="A39" s="467" t="s">
        <v>43</v>
      </c>
      <c r="B39" s="465">
        <f>B20*100/$B$6</f>
        <v>11.761976735287366</v>
      </c>
      <c r="C39" s="466">
        <f>C20*100/$C$6</f>
        <v>11.761976735287366</v>
      </c>
      <c r="D39" s="465" t="s">
        <v>200</v>
      </c>
      <c r="E39" s="466">
        <f>SUM(E20*100/E6)</f>
        <v>8.704822047541894</v>
      </c>
      <c r="F39" s="466">
        <f>F20*100/$F$6</f>
        <v>9.6614360286017558</v>
      </c>
      <c r="G39" s="466">
        <f>G20*100/$G$6</f>
        <v>12.135025407124072</v>
      </c>
      <c r="H39" s="466">
        <f>H20*100/$H$6</f>
        <v>7.8036590807675141</v>
      </c>
      <c r="I39" s="466">
        <f>I20*100/$I$6</f>
        <v>8.986757518072876</v>
      </c>
      <c r="J39" s="466">
        <f>J20*100/$J$6</f>
        <v>12.308440386065335</v>
      </c>
      <c r="K39" s="466">
        <f>K20*100/$K$6</f>
        <v>10.939364025271344</v>
      </c>
      <c r="L39" s="466">
        <f t="shared" ref="L39:AO39" si="8">L20*100/L$6</f>
        <v>12.154497279077898</v>
      </c>
      <c r="M39" s="466">
        <f t="shared" si="8"/>
        <v>10.069464211018735</v>
      </c>
      <c r="N39" s="466">
        <f t="shared" si="8"/>
        <v>13.32616282898347</v>
      </c>
      <c r="O39" s="466">
        <f t="shared" si="8"/>
        <v>10.813571125638573</v>
      </c>
      <c r="P39" s="466">
        <f t="shared" si="8"/>
        <v>10.346739718902265</v>
      </c>
      <c r="Q39" s="466">
        <f t="shared" si="8"/>
        <v>10.504909065495761</v>
      </c>
      <c r="R39" s="466">
        <f t="shared" si="8"/>
        <v>11.027796797054927</v>
      </c>
      <c r="S39" s="466">
        <f t="shared" si="8"/>
        <v>9.9441018997748198</v>
      </c>
      <c r="T39" s="466">
        <f t="shared" si="8"/>
        <v>9.8192656189063712</v>
      </c>
      <c r="U39" s="466">
        <f t="shared" si="8"/>
        <v>9.7069488452479789</v>
      </c>
      <c r="V39" s="466">
        <f t="shared" si="8"/>
        <v>9.6809478236177213</v>
      </c>
      <c r="W39" s="466">
        <f t="shared" si="8"/>
        <v>9.446759370605708</v>
      </c>
      <c r="X39" s="466">
        <f t="shared" si="8"/>
        <v>9.2776666667886545</v>
      </c>
      <c r="Y39" s="466">
        <f t="shared" si="8"/>
        <v>10.339318476991071</v>
      </c>
      <c r="Z39" s="466">
        <f t="shared" si="8"/>
        <v>8.8060759155909505</v>
      </c>
      <c r="AA39" s="466">
        <f t="shared" si="8"/>
        <v>10.444138234758537</v>
      </c>
      <c r="AB39" s="466">
        <f t="shared" si="8"/>
        <v>9.8217772796655396</v>
      </c>
      <c r="AC39" s="466">
        <f t="shared" si="8"/>
        <v>8.6109211253813012</v>
      </c>
      <c r="AD39" s="466">
        <f t="shared" si="8"/>
        <v>12.324070138108207</v>
      </c>
      <c r="AE39" s="466">
        <f t="shared" si="8"/>
        <v>9.557919715246193</v>
      </c>
      <c r="AF39" s="466">
        <f t="shared" si="8"/>
        <v>9.2257980635953434</v>
      </c>
      <c r="AG39" s="466">
        <f t="shared" si="8"/>
        <v>8.2757636254281639</v>
      </c>
      <c r="AH39" s="466">
        <f t="shared" si="8"/>
        <v>10.461937400008736</v>
      </c>
      <c r="AI39" s="466">
        <f t="shared" si="8"/>
        <v>11.17082046291203</v>
      </c>
      <c r="AJ39" s="466">
        <f t="shared" si="8"/>
        <v>9.801194173614471</v>
      </c>
      <c r="AK39" s="466">
        <f t="shared" si="8"/>
        <v>10.335204155552969</v>
      </c>
      <c r="AL39" s="465">
        <f t="shared" si="8"/>
        <v>12.760196968123154</v>
      </c>
      <c r="AM39" s="465">
        <f t="shared" si="8"/>
        <v>10.896981030573951</v>
      </c>
      <c r="AN39" s="465">
        <f t="shared" si="8"/>
        <v>11.964677105735074</v>
      </c>
      <c r="AO39" s="465">
        <f t="shared" si="8"/>
        <v>11.934676825305722</v>
      </c>
    </row>
    <row r="40" spans="1:41">
      <c r="A40" s="467" t="s">
        <v>42</v>
      </c>
      <c r="B40" s="466"/>
      <c r="C40" s="466"/>
      <c r="D40" s="465"/>
      <c r="E40" s="466"/>
      <c r="F40" s="466"/>
      <c r="G40" s="466"/>
      <c r="H40" s="466"/>
      <c r="I40" s="466"/>
      <c r="J40" s="466"/>
      <c r="K40" s="466"/>
      <c r="L40" s="466"/>
      <c r="M40" s="466"/>
      <c r="N40" s="466"/>
      <c r="O40" s="466"/>
      <c r="P40" s="466"/>
      <c r="Q40" s="466"/>
      <c r="R40" s="466"/>
      <c r="S40" s="466"/>
      <c r="T40" s="466"/>
      <c r="U40" s="466"/>
      <c r="V40" s="466"/>
      <c r="W40" s="466"/>
      <c r="X40" s="466"/>
      <c r="Y40" s="466"/>
      <c r="Z40" s="466"/>
      <c r="AA40" s="466"/>
      <c r="AB40" s="466"/>
      <c r="AC40" s="466"/>
      <c r="AD40" s="466"/>
      <c r="AE40" s="466"/>
      <c r="AF40" s="466"/>
      <c r="AG40" s="466"/>
      <c r="AH40" s="466"/>
      <c r="AI40" s="466"/>
      <c r="AJ40" s="466"/>
      <c r="AK40" s="466"/>
      <c r="AL40" s="465"/>
      <c r="AM40" s="465"/>
      <c r="AN40" s="465"/>
      <c r="AO40" s="465"/>
    </row>
    <row r="41" spans="1:41">
      <c r="A41" s="467" t="s">
        <v>41</v>
      </c>
      <c r="B41" s="465">
        <f>B22*100/$B$6</f>
        <v>19.768036165258174</v>
      </c>
      <c r="C41" s="466">
        <f>C22*100/$C$6</f>
        <v>19.768036165258174</v>
      </c>
      <c r="D41" s="465" t="s">
        <v>200</v>
      </c>
      <c r="E41" s="466">
        <f>SUM(E22*100/E6)</f>
        <v>12.330250020421776</v>
      </c>
      <c r="F41" s="466">
        <f>F22*100/$F$6</f>
        <v>11.924352274922503</v>
      </c>
      <c r="G41" s="466">
        <f>G22*100/$G$6</f>
        <v>9.4010559898355535</v>
      </c>
      <c r="H41" s="466">
        <f>H22*100/$H$6</f>
        <v>11.142092178236757</v>
      </c>
      <c r="I41" s="466">
        <f>I22*100/$I$6</f>
        <v>13.806190974616854</v>
      </c>
      <c r="J41" s="466">
        <f>J22*100/$J$6</f>
        <v>14.814197482548725</v>
      </c>
      <c r="K41" s="466">
        <f>K22*100/$K$6</f>
        <v>14.129617373034058</v>
      </c>
      <c r="L41" s="466">
        <f t="shared" ref="L41:AO41" si="9">L22*100/L$6</f>
        <v>11.409848516740833</v>
      </c>
      <c r="M41" s="466">
        <f t="shared" si="9"/>
        <v>12.809297041490417</v>
      </c>
      <c r="N41" s="466">
        <f t="shared" si="9"/>
        <v>14.607275201695378</v>
      </c>
      <c r="O41" s="466">
        <f t="shared" si="9"/>
        <v>14.559552271896553</v>
      </c>
      <c r="P41" s="466">
        <f t="shared" si="9"/>
        <v>8.0805283367071237</v>
      </c>
      <c r="Q41" s="466">
        <f t="shared" si="9"/>
        <v>13.204548802923403</v>
      </c>
      <c r="R41" s="466">
        <f t="shared" si="9"/>
        <v>13.594954605678513</v>
      </c>
      <c r="S41" s="466">
        <f t="shared" si="9"/>
        <v>13.216674897657576</v>
      </c>
      <c r="T41" s="466">
        <f t="shared" si="9"/>
        <v>14.630759858691846</v>
      </c>
      <c r="U41" s="466">
        <f t="shared" si="9"/>
        <v>10.776908913250985</v>
      </c>
      <c r="V41" s="466">
        <f t="shared" si="9"/>
        <v>13.437202484459068</v>
      </c>
      <c r="W41" s="466">
        <f t="shared" si="9"/>
        <v>13.286949500661299</v>
      </c>
      <c r="X41" s="466">
        <f t="shared" si="9"/>
        <v>11.735046585493228</v>
      </c>
      <c r="Y41" s="466">
        <f t="shared" si="9"/>
        <v>12.324289332175104</v>
      </c>
      <c r="Z41" s="466">
        <f t="shared" si="9"/>
        <v>16.896163883279343</v>
      </c>
      <c r="AA41" s="466">
        <f t="shared" si="9"/>
        <v>15.45794909095746</v>
      </c>
      <c r="AB41" s="466">
        <f t="shared" si="9"/>
        <v>12.574507411498978</v>
      </c>
      <c r="AC41" s="466">
        <f t="shared" si="9"/>
        <v>14.91015458802219</v>
      </c>
      <c r="AD41" s="466">
        <f t="shared" si="9"/>
        <v>19.744644058181105</v>
      </c>
      <c r="AE41" s="466">
        <f t="shared" si="9"/>
        <v>15.490290686177575</v>
      </c>
      <c r="AF41" s="466">
        <f t="shared" si="9"/>
        <v>13.047262758844091</v>
      </c>
      <c r="AG41" s="466">
        <f t="shared" si="9"/>
        <v>14.810331961030652</v>
      </c>
      <c r="AH41" s="466">
        <f t="shared" si="9"/>
        <v>17.796544366599317</v>
      </c>
      <c r="AI41" s="466">
        <f t="shared" si="9"/>
        <v>15.652481459807161</v>
      </c>
      <c r="AJ41" s="466">
        <f t="shared" si="9"/>
        <v>13.414027116249978</v>
      </c>
      <c r="AK41" s="466">
        <f t="shared" si="9"/>
        <v>16.777308818674335</v>
      </c>
      <c r="AL41" s="465">
        <f t="shared" si="9"/>
        <v>14.558785154933789</v>
      </c>
      <c r="AM41" s="465">
        <f t="shared" si="9"/>
        <v>12.620837762948351</v>
      </c>
      <c r="AN41" s="465">
        <f t="shared" si="9"/>
        <v>8.8833712373662763</v>
      </c>
      <c r="AO41" s="465">
        <f t="shared" si="9"/>
        <v>11.545260474323797</v>
      </c>
    </row>
    <row r="42" spans="1:41">
      <c r="A42" s="467" t="s">
        <v>40</v>
      </c>
      <c r="B42" s="466">
        <f>SUM(B23*100/B6)</f>
        <v>0</v>
      </c>
      <c r="C42" s="466">
        <f>SUM(C23*100/C6)</f>
        <v>0</v>
      </c>
      <c r="D42" s="465" t="s">
        <v>200</v>
      </c>
      <c r="E42" s="466">
        <f>SUM(E23*100/E6)</f>
        <v>0</v>
      </c>
      <c r="F42" s="466">
        <f>F23*100/$F$6</f>
        <v>1.1340020093515859</v>
      </c>
      <c r="G42" s="466">
        <f>G23*100/$G$6</f>
        <v>0.28653549980445819</v>
      </c>
      <c r="H42" s="466">
        <f>H23*100/$H$6</f>
        <v>0.21584751705233632</v>
      </c>
      <c r="I42" s="466">
        <f>I23*100/$I$6</f>
        <v>1.2533197031168473</v>
      </c>
      <c r="J42" s="466">
        <f>J23*100/$J$6</f>
        <v>0</v>
      </c>
      <c r="K42" s="466">
        <f>K23*100/$K$6</f>
        <v>0</v>
      </c>
      <c r="L42" s="466">
        <f t="shared" ref="L42:AK42" si="10">L23*100/L$6</f>
        <v>0</v>
      </c>
      <c r="M42" s="466">
        <f t="shared" si="10"/>
        <v>0</v>
      </c>
      <c r="N42" s="466">
        <f t="shared" si="10"/>
        <v>0</v>
      </c>
      <c r="O42" s="466">
        <f t="shared" si="10"/>
        <v>0</v>
      </c>
      <c r="P42" s="466">
        <f t="shared" si="10"/>
        <v>0</v>
      </c>
      <c r="Q42" s="466">
        <f t="shared" si="10"/>
        <v>0</v>
      </c>
      <c r="R42" s="466">
        <f t="shared" si="10"/>
        <v>0</v>
      </c>
      <c r="S42" s="466">
        <f t="shared" si="10"/>
        <v>0</v>
      </c>
      <c r="T42" s="466">
        <f t="shared" si="10"/>
        <v>0</v>
      </c>
      <c r="U42" s="466">
        <f t="shared" si="10"/>
        <v>0</v>
      </c>
      <c r="V42" s="466">
        <f t="shared" si="10"/>
        <v>0</v>
      </c>
      <c r="W42" s="466">
        <f t="shared" si="10"/>
        <v>0</v>
      </c>
      <c r="X42" s="466">
        <f t="shared" si="10"/>
        <v>0</v>
      </c>
      <c r="Y42" s="466">
        <f t="shared" si="10"/>
        <v>0</v>
      </c>
      <c r="Z42" s="466">
        <f t="shared" si="10"/>
        <v>0</v>
      </c>
      <c r="AA42" s="466">
        <f t="shared" si="10"/>
        <v>0</v>
      </c>
      <c r="AB42" s="466">
        <f t="shared" si="10"/>
        <v>0</v>
      </c>
      <c r="AC42" s="466">
        <f t="shared" si="10"/>
        <v>0</v>
      </c>
      <c r="AD42" s="466">
        <f t="shared" si="10"/>
        <v>0</v>
      </c>
      <c r="AE42" s="466">
        <f t="shared" si="10"/>
        <v>0</v>
      </c>
      <c r="AF42" s="466">
        <f t="shared" si="10"/>
        <v>0</v>
      </c>
      <c r="AG42" s="466">
        <f t="shared" si="10"/>
        <v>0</v>
      </c>
      <c r="AH42" s="466">
        <f t="shared" si="10"/>
        <v>0</v>
      </c>
      <c r="AI42" s="466">
        <f t="shared" si="10"/>
        <v>0</v>
      </c>
      <c r="AJ42" s="466">
        <f t="shared" si="10"/>
        <v>0</v>
      </c>
      <c r="AK42" s="466">
        <f t="shared" si="10"/>
        <v>0</v>
      </c>
      <c r="AL42" s="465" t="s">
        <v>8</v>
      </c>
      <c r="AM42" s="465" t="s">
        <v>8</v>
      </c>
      <c r="AN42" s="465" t="s">
        <v>8</v>
      </c>
      <c r="AO42" s="465" t="s">
        <v>8</v>
      </c>
    </row>
    <row r="43" spans="1:41" ht="2.25" customHeight="1">
      <c r="A43" s="464"/>
      <c r="B43" s="464"/>
      <c r="C43" s="464"/>
      <c r="D43" s="464"/>
      <c r="E43" s="464"/>
      <c r="F43" s="463"/>
      <c r="G43" s="464"/>
      <c r="H43" s="464"/>
      <c r="I43" s="464"/>
      <c r="J43" s="463"/>
      <c r="K43" s="463"/>
      <c r="L43" s="463"/>
      <c r="M43" s="463"/>
      <c r="N43" s="461"/>
      <c r="O43" s="461"/>
      <c r="P43" s="462"/>
      <c r="Q43" s="463"/>
      <c r="R43" s="461"/>
      <c r="S43" s="461"/>
      <c r="T43" s="462"/>
      <c r="U43" s="461"/>
      <c r="V43" s="461"/>
      <c r="W43" s="461"/>
      <c r="X43" s="462"/>
      <c r="Y43" s="461"/>
      <c r="Z43" s="461"/>
      <c r="AA43" s="461"/>
      <c r="AB43" s="461"/>
      <c r="AC43" s="461"/>
      <c r="AD43" s="460"/>
      <c r="AE43" s="460"/>
      <c r="AF43" s="460"/>
      <c r="AG43" s="460"/>
      <c r="AH43" s="460"/>
      <c r="AI43" s="460"/>
      <c r="AJ43" s="460"/>
      <c r="AK43" s="460"/>
      <c r="AL43" s="460"/>
      <c r="AM43" s="460"/>
      <c r="AN43" s="460"/>
      <c r="AO43" s="460"/>
    </row>
    <row r="44" spans="1:41">
      <c r="T44" s="453"/>
      <c r="X44" s="453"/>
      <c r="AC44" s="459"/>
      <c r="AD44" s="458"/>
      <c r="AE44" s="458"/>
      <c r="AF44" s="458"/>
      <c r="AG44" s="458"/>
      <c r="AH44" s="458"/>
      <c r="AI44" s="458"/>
      <c r="AJ44" s="458"/>
      <c r="AK44" s="458"/>
      <c r="AL44" s="458"/>
      <c r="AM44" s="458"/>
      <c r="AN44" s="458"/>
      <c r="AO44" s="458"/>
    </row>
    <row r="45" spans="1:41">
      <c r="AC45" s="459"/>
      <c r="AD45" s="458"/>
      <c r="AE45" s="458"/>
      <c r="AF45" s="458"/>
      <c r="AG45" s="458"/>
      <c r="AH45" s="458"/>
      <c r="AI45" s="458"/>
      <c r="AJ45" s="458"/>
      <c r="AK45" s="458"/>
      <c r="AL45" s="458"/>
      <c r="AM45" s="458"/>
      <c r="AN45" s="458"/>
      <c r="AO45" s="458"/>
    </row>
    <row r="47" spans="1:41">
      <c r="AC47" s="457"/>
    </row>
    <row r="48" spans="1:41">
      <c r="AC48" s="457"/>
    </row>
    <row r="49" spans="29:41" s="428" customFormat="1" ht="18.75">
      <c r="AC49" s="457"/>
      <c r="AL49" s="456"/>
      <c r="AM49" s="456"/>
      <c r="AN49" s="456"/>
      <c r="AO49" s="456"/>
    </row>
    <row r="50" spans="29:41" s="428" customFormat="1" ht="18.75">
      <c r="AC50" s="457"/>
      <c r="AL50" s="456"/>
      <c r="AM50" s="456"/>
      <c r="AN50" s="456"/>
      <c r="AO50" s="456"/>
    </row>
  </sheetData>
  <sheetProtection selectLockedCells="1" selectUnlockedCells="1"/>
  <mergeCells count="14">
    <mergeCell ref="A5:L5"/>
    <mergeCell ref="A24:L24"/>
    <mergeCell ref="A3:A4"/>
    <mergeCell ref="C3:E3"/>
    <mergeCell ref="F3:I3"/>
    <mergeCell ref="J3:M3"/>
    <mergeCell ref="R3:U3"/>
    <mergeCell ref="Q24:AA24"/>
    <mergeCell ref="N3:Q3"/>
    <mergeCell ref="V3:Y3"/>
    <mergeCell ref="AL3:AO3"/>
    <mergeCell ref="AD3:AG3"/>
    <mergeCell ref="AH3:AK3"/>
    <mergeCell ref="Z3:AC3"/>
  </mergeCells>
  <pageMargins left="0.62" right="0.11811023622047245" top="1.0629921259842521" bottom="0.47244094488188981" header="0.43307086614173229" footer="0.51181102362204722"/>
  <pageSetup paperSize="9" scale="80" firstPageNumber="0" orientation="portrait" horizontalDpi="300" verticalDpi="300" r:id="rId1"/>
  <headerFooter alignWithMargins="0">
    <oddHeader>&amp;C&amp;"TH SarabunPSK,ธรรมดา"&amp;16 26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CAC8-1B33-419B-9712-E1B590F91F7C}">
  <dimension ref="A1:J41"/>
  <sheetViews>
    <sheetView topLeftCell="A9" workbookViewId="0">
      <selection activeCell="D14" sqref="D14"/>
    </sheetView>
  </sheetViews>
  <sheetFormatPr defaultColWidth="8" defaultRowHeight="21"/>
  <cols>
    <col min="1" max="1" width="17.7109375" style="211" customWidth="1"/>
    <col min="2" max="10" width="15.7109375" style="210" customWidth="1"/>
    <col min="11" max="16384" width="8" style="209"/>
  </cols>
  <sheetData>
    <row r="1" spans="1:10">
      <c r="A1" s="213" t="s">
        <v>141</v>
      </c>
      <c r="F1" s="219">
        <v>2483736</v>
      </c>
      <c r="G1" s="170">
        <v>2482612</v>
      </c>
      <c r="H1" s="170">
        <v>2480899</v>
      </c>
    </row>
    <row r="3" spans="1:10" s="217" customFormat="1">
      <c r="A3" s="229" t="s">
        <v>133</v>
      </c>
      <c r="B3" s="228" t="s">
        <v>0</v>
      </c>
      <c r="C3" s="225"/>
      <c r="D3" s="227"/>
      <c r="E3" s="225" t="s">
        <v>132</v>
      </c>
      <c r="F3" s="226"/>
      <c r="G3" s="227"/>
      <c r="H3" s="225" t="s">
        <v>131</v>
      </c>
      <c r="I3" s="226"/>
      <c r="J3" s="225"/>
    </row>
    <row r="4" spans="1:10" s="217" customFormat="1">
      <c r="A4" s="224" t="s">
        <v>130</v>
      </c>
      <c r="B4" s="223" t="s">
        <v>0</v>
      </c>
      <c r="C4" s="222" t="s">
        <v>1</v>
      </c>
      <c r="D4" s="222" t="s">
        <v>2</v>
      </c>
      <c r="E4" s="222" t="s">
        <v>0</v>
      </c>
      <c r="F4" s="222" t="s">
        <v>1</v>
      </c>
      <c r="G4" s="222" t="s">
        <v>2</v>
      </c>
      <c r="H4" s="222" t="s">
        <v>0</v>
      </c>
      <c r="I4" s="222" t="s">
        <v>1</v>
      </c>
      <c r="J4" s="221" t="s">
        <v>2</v>
      </c>
    </row>
    <row r="5" spans="1:10" s="217" customFormat="1" ht="21.6" customHeight="1">
      <c r="A5" s="220" t="s">
        <v>129</v>
      </c>
      <c r="B5" s="219">
        <v>2483736</v>
      </c>
      <c r="C5" s="219">
        <v>1214667</v>
      </c>
      <c r="D5" s="219">
        <v>1269069</v>
      </c>
      <c r="E5" s="219">
        <v>643528</v>
      </c>
      <c r="F5" s="219">
        <v>309254</v>
      </c>
      <c r="G5" s="219">
        <v>334274</v>
      </c>
      <c r="H5" s="219">
        <v>1840208</v>
      </c>
      <c r="I5" s="219">
        <v>905413</v>
      </c>
      <c r="J5" s="218">
        <v>934795</v>
      </c>
    </row>
    <row r="6" spans="1:10" ht="21.6" customHeight="1">
      <c r="A6" s="404" t="s">
        <v>128</v>
      </c>
      <c r="B6" s="216">
        <v>432381</v>
      </c>
      <c r="C6" s="215">
        <v>223831</v>
      </c>
      <c r="D6" s="215">
        <v>208550</v>
      </c>
      <c r="E6" s="216">
        <v>111921</v>
      </c>
      <c r="F6" s="215">
        <v>56989</v>
      </c>
      <c r="G6" s="215">
        <v>54932</v>
      </c>
      <c r="H6" s="216">
        <v>320460</v>
      </c>
      <c r="I6" s="215">
        <v>166842</v>
      </c>
      <c r="J6" s="210">
        <v>153618</v>
      </c>
    </row>
    <row r="7" spans="1:10" ht="21.6" customHeight="1">
      <c r="A7" s="403" t="s">
        <v>127</v>
      </c>
      <c r="B7" s="216">
        <v>113914</v>
      </c>
      <c r="C7" s="215">
        <v>58971</v>
      </c>
      <c r="D7" s="215">
        <v>54943</v>
      </c>
      <c r="E7" s="216">
        <v>29486</v>
      </c>
      <c r="F7" s="215">
        <v>15014</v>
      </c>
      <c r="G7" s="215">
        <v>14472</v>
      </c>
      <c r="H7" s="216">
        <v>84428</v>
      </c>
      <c r="I7" s="215">
        <v>43957</v>
      </c>
      <c r="J7" s="210">
        <v>40471</v>
      </c>
    </row>
    <row r="8" spans="1:10" ht="21.6" customHeight="1">
      <c r="A8" s="404" t="s">
        <v>126</v>
      </c>
      <c r="B8" s="216">
        <v>82903</v>
      </c>
      <c r="C8" s="215">
        <v>42616</v>
      </c>
      <c r="D8" s="215">
        <v>40287</v>
      </c>
      <c r="E8" s="216">
        <v>21462</v>
      </c>
      <c r="F8" s="215">
        <v>10850</v>
      </c>
      <c r="G8" s="215">
        <v>10612</v>
      </c>
      <c r="H8" s="216">
        <v>61441</v>
      </c>
      <c r="I8" s="215">
        <v>31766</v>
      </c>
      <c r="J8" s="210">
        <v>29675</v>
      </c>
    </row>
    <row r="9" spans="1:10" ht="21.6" customHeight="1">
      <c r="A9" s="403" t="s">
        <v>125</v>
      </c>
      <c r="B9" s="216">
        <v>232341</v>
      </c>
      <c r="C9" s="215">
        <v>117630</v>
      </c>
      <c r="D9" s="215">
        <v>114711</v>
      </c>
      <c r="E9" s="216">
        <v>60163</v>
      </c>
      <c r="F9" s="215">
        <v>29949</v>
      </c>
      <c r="G9" s="215">
        <v>30214</v>
      </c>
      <c r="H9" s="216">
        <v>172178</v>
      </c>
      <c r="I9" s="215">
        <v>87681</v>
      </c>
      <c r="J9" s="210">
        <v>84497</v>
      </c>
    </row>
    <row r="10" spans="1:10" ht="21.6" customHeight="1">
      <c r="A10" s="401" t="s">
        <v>124</v>
      </c>
      <c r="B10" s="216">
        <v>165586</v>
      </c>
      <c r="C10" s="215">
        <v>82880</v>
      </c>
      <c r="D10" s="215">
        <v>82706</v>
      </c>
      <c r="E10" s="216">
        <v>42886</v>
      </c>
      <c r="F10" s="215">
        <v>21101</v>
      </c>
      <c r="G10" s="215">
        <v>21785</v>
      </c>
      <c r="H10" s="216">
        <v>122700</v>
      </c>
      <c r="I10" s="215">
        <v>61779</v>
      </c>
      <c r="J10" s="210">
        <v>60921</v>
      </c>
    </row>
    <row r="11" spans="1:10" ht="21.6" customHeight="1">
      <c r="A11" s="401" t="s">
        <v>123</v>
      </c>
      <c r="B11" s="216">
        <v>118918</v>
      </c>
      <c r="C11" s="215">
        <v>61070</v>
      </c>
      <c r="D11" s="215">
        <v>57848</v>
      </c>
      <c r="E11" s="216">
        <v>30786</v>
      </c>
      <c r="F11" s="215">
        <v>15549</v>
      </c>
      <c r="G11" s="215">
        <v>15237</v>
      </c>
      <c r="H11" s="216">
        <v>88132</v>
      </c>
      <c r="I11" s="215">
        <v>45521</v>
      </c>
      <c r="J11" s="210">
        <v>42611</v>
      </c>
    </row>
    <row r="12" spans="1:10" ht="21.6" customHeight="1">
      <c r="A12" s="401" t="s">
        <v>122</v>
      </c>
      <c r="B12" s="216">
        <v>116978</v>
      </c>
      <c r="C12" s="215">
        <v>58728</v>
      </c>
      <c r="D12" s="215">
        <v>58250</v>
      </c>
      <c r="E12" s="216">
        <v>30295</v>
      </c>
      <c r="F12" s="215">
        <v>14952</v>
      </c>
      <c r="G12" s="215">
        <v>15343</v>
      </c>
      <c r="H12" s="216">
        <v>86683</v>
      </c>
      <c r="I12" s="215">
        <v>43776</v>
      </c>
      <c r="J12" s="210">
        <v>42907</v>
      </c>
    </row>
    <row r="13" spans="1:10" ht="21.6" customHeight="1">
      <c r="A13" s="401" t="s">
        <v>121</v>
      </c>
      <c r="B13" s="216">
        <v>344330</v>
      </c>
      <c r="C13" s="215">
        <v>163326</v>
      </c>
      <c r="D13" s="215">
        <v>181004</v>
      </c>
      <c r="E13" s="216">
        <v>89258</v>
      </c>
      <c r="F13" s="215">
        <v>41582</v>
      </c>
      <c r="G13" s="215">
        <v>47676</v>
      </c>
      <c r="H13" s="216">
        <v>255072</v>
      </c>
      <c r="I13" s="215">
        <v>121744</v>
      </c>
      <c r="J13" s="210">
        <v>133328</v>
      </c>
    </row>
    <row r="14" spans="1:10" ht="21.6" customHeight="1">
      <c r="A14" s="401" t="s">
        <v>120</v>
      </c>
      <c r="B14" s="216">
        <v>368188</v>
      </c>
      <c r="C14" s="215">
        <v>174502</v>
      </c>
      <c r="D14" s="215">
        <v>193686</v>
      </c>
      <c r="E14" s="216">
        <v>95447</v>
      </c>
      <c r="F14" s="215">
        <v>44428</v>
      </c>
      <c r="G14" s="215">
        <v>51019</v>
      </c>
      <c r="H14" s="216">
        <v>272741</v>
      </c>
      <c r="I14" s="215">
        <v>130074</v>
      </c>
      <c r="J14" s="210">
        <v>142667</v>
      </c>
    </row>
    <row r="15" spans="1:10" ht="21.6" customHeight="1">
      <c r="A15" s="402" t="s">
        <v>119</v>
      </c>
      <c r="B15" s="294">
        <v>508197</v>
      </c>
      <c r="C15" s="295">
        <v>231113</v>
      </c>
      <c r="D15" s="295">
        <v>277084</v>
      </c>
      <c r="E15" s="294">
        <v>131824</v>
      </c>
      <c r="F15" s="295">
        <v>58840</v>
      </c>
      <c r="G15" s="295">
        <v>72984</v>
      </c>
      <c r="H15" s="294">
        <v>376373</v>
      </c>
      <c r="I15" s="295">
        <v>172273</v>
      </c>
      <c r="J15" s="296">
        <v>204100</v>
      </c>
    </row>
    <row r="16" spans="1:10" ht="6" customHeight="1">
      <c r="A16" s="401"/>
      <c r="B16" s="214"/>
      <c r="C16" s="214"/>
      <c r="D16" s="214"/>
      <c r="E16" s="214"/>
      <c r="F16" s="214"/>
      <c r="G16" s="214"/>
      <c r="H16" s="214"/>
      <c r="I16" s="214"/>
      <c r="J16" s="214"/>
    </row>
    <row r="17" spans="1:1" ht="21.2" customHeight="1">
      <c r="A17" s="213" t="s">
        <v>137</v>
      </c>
    </row>
    <row r="18" spans="1:1" ht="21.2" customHeight="1">
      <c r="A18" s="213" t="s">
        <v>136</v>
      </c>
    </row>
    <row r="19" spans="1:1" ht="21.6" customHeight="1">
      <c r="A19" s="212" t="s">
        <v>135</v>
      </c>
    </row>
    <row r="20" spans="1:1" ht="21.6" customHeight="1">
      <c r="A20" s="212"/>
    </row>
    <row r="21" spans="1:1" ht="21.6" customHeight="1">
      <c r="A21" s="212"/>
    </row>
    <row r="22" spans="1:1" ht="21.6" customHeight="1"/>
    <row r="23" spans="1:1" ht="21.6" customHeight="1"/>
    <row r="24" spans="1:1" ht="21.6" customHeight="1"/>
    <row r="25" spans="1:1" ht="21.6" customHeight="1"/>
    <row r="26" spans="1:1" ht="21.6" customHeight="1"/>
    <row r="27" spans="1:1" ht="21.6" customHeight="1"/>
    <row r="28" spans="1:1" ht="21.6" customHeight="1"/>
    <row r="29" spans="1:1" ht="21.6" customHeight="1"/>
    <row r="30" spans="1:1" ht="21.6" customHeight="1"/>
    <row r="31" spans="1:1" ht="21.6" customHeight="1"/>
    <row r="32" spans="1:1" ht="21.6" customHeight="1"/>
    <row r="33" ht="21.6" customHeight="1"/>
    <row r="34" ht="21.6" customHeight="1"/>
    <row r="35" ht="21.6" customHeight="1"/>
    <row r="36" ht="21.6" customHeight="1"/>
    <row r="37" ht="21.6" customHeight="1"/>
    <row r="38" ht="21.6" customHeight="1"/>
    <row r="39" ht="21.6" customHeight="1"/>
    <row r="40" ht="21.6" customHeight="1"/>
    <row r="41" ht="21.6" customHeight="1"/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EB568-A9C3-489A-B5DE-8A25E807BD72}">
  <dimension ref="A1:J41"/>
  <sheetViews>
    <sheetView workbookViewId="0">
      <selection activeCell="D14" sqref="D14"/>
    </sheetView>
  </sheetViews>
  <sheetFormatPr defaultColWidth="8" defaultRowHeight="18.75"/>
  <cols>
    <col min="1" max="1" width="18.7109375" style="171" customWidth="1"/>
    <col min="2" max="2" width="11.5703125" style="170" bestFit="1" customWidth="1"/>
    <col min="3" max="3" width="10.42578125" style="170" bestFit="1" customWidth="1"/>
    <col min="4" max="4" width="10.28515625" style="170" bestFit="1" customWidth="1"/>
    <col min="5" max="5" width="10.42578125" style="170" bestFit="1" customWidth="1"/>
    <col min="6" max="6" width="10.28515625" style="170" bestFit="1" customWidth="1"/>
    <col min="7" max="7" width="10.7109375" style="170" bestFit="1" customWidth="1"/>
    <col min="8" max="8" width="11.5703125" style="170" bestFit="1" customWidth="1"/>
    <col min="9" max="9" width="10.28515625" style="170" bestFit="1" customWidth="1"/>
    <col min="10" max="10" width="10.42578125" style="170" bestFit="1" customWidth="1"/>
    <col min="11" max="16384" width="8" style="3"/>
  </cols>
  <sheetData>
    <row r="1" spans="1:10">
      <c r="A1" s="192" t="s">
        <v>142</v>
      </c>
    </row>
    <row r="2" spans="1:10" s="188" customFormat="1" ht="7.5">
      <c r="A2" s="190"/>
      <c r="B2" s="189"/>
      <c r="C2" s="189"/>
      <c r="D2" s="189"/>
      <c r="E2" s="189"/>
      <c r="F2" s="189"/>
      <c r="G2" s="189"/>
      <c r="H2" s="189"/>
      <c r="I2" s="189"/>
      <c r="J2" s="189"/>
    </row>
    <row r="3" spans="1:10" s="1" customFormat="1">
      <c r="A3" s="187" t="s">
        <v>133</v>
      </c>
      <c r="B3" s="186" t="s">
        <v>0</v>
      </c>
      <c r="C3" s="183"/>
      <c r="D3" s="185"/>
      <c r="E3" s="183" t="s">
        <v>132</v>
      </c>
      <c r="F3" s="184"/>
      <c r="G3" s="185"/>
      <c r="H3" s="183" t="s">
        <v>131</v>
      </c>
      <c r="I3" s="184"/>
      <c r="J3" s="183"/>
    </row>
    <row r="4" spans="1:10" s="1" customFormat="1">
      <c r="A4" s="182" t="s">
        <v>130</v>
      </c>
      <c r="B4" s="181" t="s">
        <v>0</v>
      </c>
      <c r="C4" s="180" t="s">
        <v>1</v>
      </c>
      <c r="D4" s="180" t="s">
        <v>2</v>
      </c>
      <c r="E4" s="180" t="s">
        <v>0</v>
      </c>
      <c r="F4" s="180" t="s">
        <v>1</v>
      </c>
      <c r="G4" s="180" t="s">
        <v>2</v>
      </c>
      <c r="H4" s="180" t="s">
        <v>0</v>
      </c>
      <c r="I4" s="180" t="s">
        <v>1</v>
      </c>
      <c r="J4" s="179" t="s">
        <v>2</v>
      </c>
    </row>
    <row r="5" spans="1:10" s="1" customFormat="1" ht="21.6" customHeight="1">
      <c r="A5" s="2" t="s">
        <v>129</v>
      </c>
      <c r="B5" s="178">
        <v>2483461</v>
      </c>
      <c r="C5" s="178">
        <v>1214455</v>
      </c>
      <c r="D5" s="178">
        <v>1269006</v>
      </c>
      <c r="E5" s="178">
        <v>643455</v>
      </c>
      <c r="F5" s="178">
        <v>309199</v>
      </c>
      <c r="G5" s="178">
        <v>334256</v>
      </c>
      <c r="H5" s="178">
        <v>1840006</v>
      </c>
      <c r="I5" s="178">
        <v>905256</v>
      </c>
      <c r="J5" s="177">
        <v>934750</v>
      </c>
    </row>
    <row r="6" spans="1:10" ht="21.6" customHeight="1">
      <c r="A6" s="396" t="s">
        <v>128</v>
      </c>
      <c r="B6" s="176">
        <v>431550</v>
      </c>
      <c r="C6" s="175">
        <v>223403</v>
      </c>
      <c r="D6" s="175">
        <v>208147</v>
      </c>
      <c r="E6" s="176">
        <v>111702</v>
      </c>
      <c r="F6" s="175">
        <v>56877</v>
      </c>
      <c r="G6" s="175">
        <v>54825</v>
      </c>
      <c r="H6" s="176">
        <v>319848</v>
      </c>
      <c r="I6" s="175">
        <v>166526</v>
      </c>
      <c r="J6" s="170">
        <v>153322</v>
      </c>
    </row>
    <row r="7" spans="1:10" ht="21.6" customHeight="1">
      <c r="A7" s="395" t="s">
        <v>127</v>
      </c>
      <c r="B7" s="176">
        <v>113634</v>
      </c>
      <c r="C7" s="175">
        <v>58830</v>
      </c>
      <c r="D7" s="175">
        <v>54804</v>
      </c>
      <c r="E7" s="176">
        <v>29414</v>
      </c>
      <c r="F7" s="175">
        <v>14978</v>
      </c>
      <c r="G7" s="175">
        <v>14436</v>
      </c>
      <c r="H7" s="176">
        <v>84220</v>
      </c>
      <c r="I7" s="175">
        <v>43852</v>
      </c>
      <c r="J7" s="170">
        <v>40368</v>
      </c>
    </row>
    <row r="8" spans="1:10" ht="21.6" customHeight="1">
      <c r="A8" s="396" t="s">
        <v>126</v>
      </c>
      <c r="B8" s="176">
        <v>82777</v>
      </c>
      <c r="C8" s="175">
        <v>42558</v>
      </c>
      <c r="D8" s="175">
        <v>40219</v>
      </c>
      <c r="E8" s="176">
        <v>21428</v>
      </c>
      <c r="F8" s="175">
        <v>10834</v>
      </c>
      <c r="G8" s="175">
        <v>10594</v>
      </c>
      <c r="H8" s="176">
        <v>61349</v>
      </c>
      <c r="I8" s="175">
        <v>31724</v>
      </c>
      <c r="J8" s="170">
        <v>29625</v>
      </c>
    </row>
    <row r="9" spans="1:10" ht="21.6" customHeight="1">
      <c r="A9" s="395" t="s">
        <v>125</v>
      </c>
      <c r="B9" s="176">
        <v>232557</v>
      </c>
      <c r="C9" s="175">
        <v>117783</v>
      </c>
      <c r="D9" s="175">
        <v>114774</v>
      </c>
      <c r="E9" s="176">
        <v>60220</v>
      </c>
      <c r="F9" s="175">
        <v>29988</v>
      </c>
      <c r="G9" s="175">
        <v>30232</v>
      </c>
      <c r="H9" s="176">
        <v>172337</v>
      </c>
      <c r="I9" s="175">
        <v>87795</v>
      </c>
      <c r="J9" s="170">
        <v>84542</v>
      </c>
    </row>
    <row r="10" spans="1:10" ht="21.6" customHeight="1">
      <c r="A10" s="393" t="s">
        <v>124</v>
      </c>
      <c r="B10" s="176">
        <v>166578</v>
      </c>
      <c r="C10" s="175">
        <v>83337</v>
      </c>
      <c r="D10" s="175">
        <v>83241</v>
      </c>
      <c r="E10" s="176">
        <v>43143</v>
      </c>
      <c r="F10" s="175">
        <v>21218</v>
      </c>
      <c r="G10" s="175">
        <v>21925</v>
      </c>
      <c r="H10" s="176">
        <v>123435</v>
      </c>
      <c r="I10" s="175">
        <v>62119</v>
      </c>
      <c r="J10" s="170">
        <v>61316</v>
      </c>
    </row>
    <row r="11" spans="1:10" ht="21.6" customHeight="1">
      <c r="A11" s="393" t="s">
        <v>123</v>
      </c>
      <c r="B11" s="176">
        <v>118731</v>
      </c>
      <c r="C11" s="175">
        <v>60955</v>
      </c>
      <c r="D11" s="175">
        <v>57776</v>
      </c>
      <c r="E11" s="176">
        <v>30737</v>
      </c>
      <c r="F11" s="175">
        <v>15519</v>
      </c>
      <c r="G11" s="175">
        <v>15218</v>
      </c>
      <c r="H11" s="176">
        <v>87994</v>
      </c>
      <c r="I11" s="175">
        <v>45436</v>
      </c>
      <c r="J11" s="170">
        <v>42558</v>
      </c>
    </row>
    <row r="12" spans="1:10" ht="21.6" customHeight="1">
      <c r="A12" s="393" t="s">
        <v>122</v>
      </c>
      <c r="B12" s="176">
        <v>116174</v>
      </c>
      <c r="C12" s="175">
        <v>58373</v>
      </c>
      <c r="D12" s="175">
        <v>57801</v>
      </c>
      <c r="E12" s="176">
        <v>30087</v>
      </c>
      <c r="F12" s="175">
        <v>14862</v>
      </c>
      <c r="G12" s="175">
        <v>15225</v>
      </c>
      <c r="H12" s="176">
        <v>86087</v>
      </c>
      <c r="I12" s="175">
        <v>43511</v>
      </c>
      <c r="J12" s="170">
        <v>42576</v>
      </c>
    </row>
    <row r="13" spans="1:10" ht="21.6" customHeight="1">
      <c r="A13" s="393" t="s">
        <v>121</v>
      </c>
      <c r="B13" s="176">
        <v>343062</v>
      </c>
      <c r="C13" s="175">
        <v>162707</v>
      </c>
      <c r="D13" s="175">
        <v>180355</v>
      </c>
      <c r="E13" s="176">
        <v>88931</v>
      </c>
      <c r="F13" s="175">
        <v>41425</v>
      </c>
      <c r="G13" s="175">
        <v>47506</v>
      </c>
      <c r="H13" s="176">
        <v>254131</v>
      </c>
      <c r="I13" s="175">
        <v>121282</v>
      </c>
      <c r="J13" s="170">
        <v>132849</v>
      </c>
    </row>
    <row r="14" spans="1:10" ht="21.6" customHeight="1">
      <c r="A14" s="393" t="s">
        <v>120</v>
      </c>
      <c r="B14" s="176">
        <v>368604</v>
      </c>
      <c r="C14" s="175">
        <v>174680</v>
      </c>
      <c r="D14" s="175">
        <v>193924</v>
      </c>
      <c r="E14" s="176">
        <v>95555</v>
      </c>
      <c r="F14" s="175">
        <v>44475</v>
      </c>
      <c r="G14" s="175">
        <v>51080</v>
      </c>
      <c r="H14" s="176">
        <v>273049</v>
      </c>
      <c r="I14" s="175">
        <v>130205</v>
      </c>
      <c r="J14" s="170">
        <v>142844</v>
      </c>
    </row>
    <row r="15" spans="1:10" ht="21.6" customHeight="1">
      <c r="A15" s="394" t="s">
        <v>119</v>
      </c>
      <c r="B15" s="232">
        <v>509794</v>
      </c>
      <c r="C15" s="231">
        <v>231829</v>
      </c>
      <c r="D15" s="231">
        <v>277965</v>
      </c>
      <c r="E15" s="232">
        <v>132238</v>
      </c>
      <c r="F15" s="231">
        <v>59023</v>
      </c>
      <c r="G15" s="231">
        <v>73215</v>
      </c>
      <c r="H15" s="232">
        <v>377556</v>
      </c>
      <c r="I15" s="231">
        <v>172806</v>
      </c>
      <c r="J15" s="230">
        <v>204750</v>
      </c>
    </row>
    <row r="16" spans="1:10" ht="6" customHeight="1">
      <c r="A16" s="393"/>
      <c r="B16" s="174"/>
      <c r="C16" s="174"/>
      <c r="D16" s="174"/>
      <c r="E16" s="174"/>
      <c r="F16" s="174"/>
      <c r="G16" s="174"/>
      <c r="H16" s="174"/>
      <c r="I16" s="174"/>
      <c r="J16" s="174"/>
    </row>
    <row r="17" spans="1:1" ht="21.2" customHeight="1">
      <c r="A17" s="173" t="s">
        <v>137</v>
      </c>
    </row>
    <row r="18" spans="1:1" ht="21.2" customHeight="1">
      <c r="A18" s="173" t="s">
        <v>136</v>
      </c>
    </row>
    <row r="19" spans="1:1" ht="21.6" customHeight="1">
      <c r="A19" s="172" t="s">
        <v>135</v>
      </c>
    </row>
    <row r="20" spans="1:1" ht="21.6" customHeight="1">
      <c r="A20" s="172"/>
    </row>
    <row r="21" spans="1:1" ht="21.6" customHeight="1">
      <c r="A21" s="172"/>
    </row>
    <row r="22" spans="1:1" ht="21.6" customHeight="1"/>
    <row r="23" spans="1:1" ht="21.6" customHeight="1"/>
    <row r="24" spans="1:1" ht="21.6" customHeight="1"/>
    <row r="25" spans="1:1" ht="21.6" customHeight="1"/>
    <row r="26" spans="1:1" ht="21.6" customHeight="1"/>
    <row r="27" spans="1:1" ht="21.6" customHeight="1"/>
    <row r="28" spans="1:1" ht="21.6" customHeight="1"/>
    <row r="29" spans="1:1" ht="21.6" customHeight="1"/>
    <row r="30" spans="1:1" ht="21.6" customHeight="1"/>
    <row r="31" spans="1:1" ht="21.6" customHeight="1"/>
    <row r="32" spans="1:1" ht="21.6" customHeight="1"/>
    <row r="33" ht="21.6" customHeight="1"/>
    <row r="34" ht="21.6" customHeight="1"/>
    <row r="35" ht="21.6" customHeight="1"/>
    <row r="36" ht="21.6" customHeight="1"/>
    <row r="37" ht="21.6" customHeight="1"/>
    <row r="38" ht="21.6" customHeight="1"/>
    <row r="39" ht="21.6" customHeight="1"/>
    <row r="40" ht="21.6" customHeight="1"/>
    <row r="41" ht="21.6" customHeight="1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071F5-50B4-43E6-AFFC-A003C7854884}">
  <dimension ref="A1:J41"/>
  <sheetViews>
    <sheetView topLeftCell="A5" zoomScale="80" zoomScaleNormal="80" workbookViewId="0">
      <selection activeCell="D14" sqref="D14"/>
    </sheetView>
  </sheetViews>
  <sheetFormatPr defaultColWidth="8" defaultRowHeight="18.75"/>
  <cols>
    <col min="1" max="1" width="18.5703125" style="171" customWidth="1"/>
    <col min="2" max="10" width="12.5703125" style="170" customWidth="1"/>
    <col min="11" max="16384" width="8" style="3"/>
  </cols>
  <sheetData>
    <row r="1" spans="1:10">
      <c r="A1" s="192" t="s">
        <v>143</v>
      </c>
    </row>
    <row r="2" spans="1:10" s="188" customFormat="1" ht="7.5">
      <c r="A2" s="190"/>
      <c r="B2" s="189"/>
      <c r="C2" s="189"/>
      <c r="D2" s="189"/>
      <c r="E2" s="189"/>
      <c r="F2" s="189"/>
      <c r="G2" s="189"/>
      <c r="H2" s="189"/>
      <c r="I2" s="189"/>
      <c r="J2" s="189"/>
    </row>
    <row r="3" spans="1:10" s="1" customFormat="1">
      <c r="A3" s="187" t="s">
        <v>133</v>
      </c>
      <c r="B3" s="186" t="s">
        <v>0</v>
      </c>
      <c r="C3" s="183"/>
      <c r="D3" s="185"/>
      <c r="E3" s="183" t="s">
        <v>132</v>
      </c>
      <c r="F3" s="184"/>
      <c r="G3" s="185"/>
      <c r="H3" s="183" t="s">
        <v>131</v>
      </c>
      <c r="I3" s="184"/>
      <c r="J3" s="183"/>
    </row>
    <row r="4" spans="1:10" s="1" customFormat="1">
      <c r="A4" s="182" t="s">
        <v>130</v>
      </c>
      <c r="B4" s="181" t="s">
        <v>0</v>
      </c>
      <c r="C4" s="180" t="s">
        <v>1</v>
      </c>
      <c r="D4" s="180" t="s">
        <v>2</v>
      </c>
      <c r="E4" s="180" t="s">
        <v>0</v>
      </c>
      <c r="F4" s="180" t="s">
        <v>1</v>
      </c>
      <c r="G4" s="180" t="s">
        <v>2</v>
      </c>
      <c r="H4" s="180" t="s">
        <v>0</v>
      </c>
      <c r="I4" s="180" t="s">
        <v>1</v>
      </c>
      <c r="J4" s="179" t="s">
        <v>2</v>
      </c>
    </row>
    <row r="5" spans="1:10" s="1" customFormat="1" ht="21.6" customHeight="1">
      <c r="A5" s="2" t="s">
        <v>129</v>
      </c>
      <c r="B5" s="178">
        <v>2483221</v>
      </c>
      <c r="C5" s="178">
        <v>1214261</v>
      </c>
      <c r="D5" s="178">
        <v>1268960</v>
      </c>
      <c r="E5" s="178">
        <v>643516</v>
      </c>
      <c r="F5" s="178">
        <v>309272</v>
      </c>
      <c r="G5" s="178">
        <v>334244</v>
      </c>
      <c r="H5" s="178">
        <v>1839705</v>
      </c>
      <c r="I5" s="178">
        <v>904989</v>
      </c>
      <c r="J5" s="177">
        <v>934716</v>
      </c>
    </row>
    <row r="6" spans="1:10" ht="21.6" customHeight="1">
      <c r="A6" s="396" t="s">
        <v>128</v>
      </c>
      <c r="B6" s="176">
        <v>430728</v>
      </c>
      <c r="C6" s="175">
        <v>222981</v>
      </c>
      <c r="D6" s="175">
        <v>207747</v>
      </c>
      <c r="E6" s="176">
        <v>111512</v>
      </c>
      <c r="F6" s="175">
        <v>56791</v>
      </c>
      <c r="G6" s="175">
        <v>54721</v>
      </c>
      <c r="H6" s="176">
        <v>319216</v>
      </c>
      <c r="I6" s="175">
        <v>166190</v>
      </c>
      <c r="J6" s="170">
        <v>153026</v>
      </c>
    </row>
    <row r="7" spans="1:10" ht="21.6" customHeight="1">
      <c r="A7" s="395" t="s">
        <v>127</v>
      </c>
      <c r="B7" s="176">
        <v>113353</v>
      </c>
      <c r="C7" s="175">
        <v>58689</v>
      </c>
      <c r="D7" s="175">
        <v>54664</v>
      </c>
      <c r="E7" s="176">
        <v>29346</v>
      </c>
      <c r="F7" s="175">
        <v>14947</v>
      </c>
      <c r="G7" s="175">
        <v>14399</v>
      </c>
      <c r="H7" s="176">
        <v>84007</v>
      </c>
      <c r="I7" s="175">
        <v>43742</v>
      </c>
      <c r="J7" s="170">
        <v>40265</v>
      </c>
    </row>
    <row r="8" spans="1:10" ht="21.6" customHeight="1">
      <c r="A8" s="396" t="s">
        <v>126</v>
      </c>
      <c r="B8" s="176">
        <v>82653</v>
      </c>
      <c r="C8" s="175">
        <v>42501</v>
      </c>
      <c r="D8" s="175">
        <v>40152</v>
      </c>
      <c r="E8" s="176">
        <v>21401</v>
      </c>
      <c r="F8" s="175">
        <v>10825</v>
      </c>
      <c r="G8" s="175">
        <v>10576</v>
      </c>
      <c r="H8" s="176">
        <v>61252</v>
      </c>
      <c r="I8" s="175">
        <v>31676</v>
      </c>
      <c r="J8" s="170">
        <v>29576</v>
      </c>
    </row>
    <row r="9" spans="1:10" ht="21.6" customHeight="1">
      <c r="A9" s="395" t="s">
        <v>125</v>
      </c>
      <c r="B9" s="176">
        <v>232771</v>
      </c>
      <c r="C9" s="175">
        <v>117934</v>
      </c>
      <c r="D9" s="175">
        <v>114837</v>
      </c>
      <c r="E9" s="176">
        <v>60285</v>
      </c>
      <c r="F9" s="175">
        <v>30038</v>
      </c>
      <c r="G9" s="175">
        <v>30247</v>
      </c>
      <c r="H9" s="176">
        <v>172486</v>
      </c>
      <c r="I9" s="175">
        <v>87896</v>
      </c>
      <c r="J9" s="170">
        <v>84590</v>
      </c>
    </row>
    <row r="10" spans="1:10" ht="21.6" customHeight="1">
      <c r="A10" s="393" t="s">
        <v>124</v>
      </c>
      <c r="B10" s="176">
        <v>167577</v>
      </c>
      <c r="C10" s="175">
        <v>83797</v>
      </c>
      <c r="D10" s="175">
        <v>83780</v>
      </c>
      <c r="E10" s="176">
        <v>43410</v>
      </c>
      <c r="F10" s="175">
        <v>21342</v>
      </c>
      <c r="G10" s="175">
        <v>22068</v>
      </c>
      <c r="H10" s="176">
        <v>124167</v>
      </c>
      <c r="I10" s="175">
        <v>62455</v>
      </c>
      <c r="J10" s="170">
        <v>61712</v>
      </c>
    </row>
    <row r="11" spans="1:10" ht="21.6" customHeight="1">
      <c r="A11" s="393" t="s">
        <v>123</v>
      </c>
      <c r="B11" s="176">
        <v>118547</v>
      </c>
      <c r="C11" s="175">
        <v>60842</v>
      </c>
      <c r="D11" s="175">
        <v>57705</v>
      </c>
      <c r="E11" s="176">
        <v>30695</v>
      </c>
      <c r="F11" s="175">
        <v>15496</v>
      </c>
      <c r="G11" s="175">
        <v>15199</v>
      </c>
      <c r="H11" s="176">
        <v>87852</v>
      </c>
      <c r="I11" s="175">
        <v>45346</v>
      </c>
      <c r="J11" s="170">
        <v>42506</v>
      </c>
    </row>
    <row r="12" spans="1:10" ht="21.6" customHeight="1">
      <c r="A12" s="393" t="s">
        <v>122</v>
      </c>
      <c r="B12" s="176">
        <v>115375</v>
      </c>
      <c r="C12" s="175">
        <v>58021</v>
      </c>
      <c r="D12" s="175">
        <v>57354</v>
      </c>
      <c r="E12" s="176">
        <v>29884</v>
      </c>
      <c r="F12" s="175">
        <v>14778</v>
      </c>
      <c r="G12" s="175">
        <v>15106</v>
      </c>
      <c r="H12" s="176">
        <v>85491</v>
      </c>
      <c r="I12" s="175">
        <v>43243</v>
      </c>
      <c r="J12" s="170">
        <v>42248</v>
      </c>
    </row>
    <row r="13" spans="1:10" ht="21.6" customHeight="1">
      <c r="A13" s="393" t="s">
        <v>121</v>
      </c>
      <c r="B13" s="176">
        <v>341791</v>
      </c>
      <c r="C13" s="175">
        <v>162087</v>
      </c>
      <c r="D13" s="175">
        <v>179704</v>
      </c>
      <c r="E13" s="176">
        <v>88619</v>
      </c>
      <c r="F13" s="175">
        <v>41285</v>
      </c>
      <c r="G13" s="175">
        <v>47334</v>
      </c>
      <c r="H13" s="176">
        <v>253172</v>
      </c>
      <c r="I13" s="175">
        <v>120802</v>
      </c>
      <c r="J13" s="170">
        <v>132370</v>
      </c>
    </row>
    <row r="14" spans="1:10" ht="21.6" customHeight="1">
      <c r="A14" s="393" t="s">
        <v>120</v>
      </c>
      <c r="B14" s="176">
        <v>369017</v>
      </c>
      <c r="C14" s="175">
        <v>174856</v>
      </c>
      <c r="D14" s="175">
        <v>194161</v>
      </c>
      <c r="E14" s="176">
        <v>95679</v>
      </c>
      <c r="F14" s="175">
        <v>44537</v>
      </c>
      <c r="G14" s="175">
        <v>51142</v>
      </c>
      <c r="H14" s="176">
        <v>273338</v>
      </c>
      <c r="I14" s="175">
        <v>130319</v>
      </c>
      <c r="J14" s="170">
        <v>143019</v>
      </c>
    </row>
    <row r="15" spans="1:10" ht="21.6" customHeight="1">
      <c r="A15" s="394" t="s">
        <v>119</v>
      </c>
      <c r="B15" s="232">
        <v>511409</v>
      </c>
      <c r="C15" s="231">
        <v>232553</v>
      </c>
      <c r="D15" s="231">
        <v>278856</v>
      </c>
      <c r="E15" s="232">
        <v>132685</v>
      </c>
      <c r="F15" s="231">
        <v>59233</v>
      </c>
      <c r="G15" s="231">
        <v>73452</v>
      </c>
      <c r="H15" s="232">
        <v>378724</v>
      </c>
      <c r="I15" s="231">
        <v>173320</v>
      </c>
      <c r="J15" s="230">
        <v>205404</v>
      </c>
    </row>
    <row r="16" spans="1:10" ht="6" customHeight="1">
      <c r="A16" s="393"/>
      <c r="B16" s="174"/>
      <c r="C16" s="174"/>
      <c r="D16" s="174"/>
      <c r="E16" s="174"/>
      <c r="F16" s="174"/>
      <c r="G16" s="174"/>
      <c r="H16" s="174"/>
      <c r="I16" s="174"/>
      <c r="J16" s="174"/>
    </row>
    <row r="17" spans="1:1" ht="21.2" customHeight="1">
      <c r="A17" s="173" t="s">
        <v>137</v>
      </c>
    </row>
    <row r="18" spans="1:1" ht="21.2" customHeight="1">
      <c r="A18" s="173" t="s">
        <v>136</v>
      </c>
    </row>
    <row r="19" spans="1:1" ht="21.6" customHeight="1">
      <c r="A19" s="172" t="s">
        <v>135</v>
      </c>
    </row>
    <row r="20" spans="1:1" ht="21.6" customHeight="1">
      <c r="A20" s="172"/>
    </row>
    <row r="21" spans="1:1" ht="21.6" customHeight="1">
      <c r="A21" s="172"/>
    </row>
    <row r="22" spans="1:1" ht="21.6" customHeight="1"/>
    <row r="23" spans="1:1" ht="21.6" customHeight="1"/>
    <row r="24" spans="1:1" ht="21.6" customHeight="1"/>
    <row r="25" spans="1:1" ht="21.6" customHeight="1"/>
    <row r="26" spans="1:1" ht="21.6" customHeight="1"/>
    <row r="27" spans="1:1" ht="21.6" customHeight="1"/>
    <row r="28" spans="1:1" ht="21.6" customHeight="1"/>
    <row r="29" spans="1:1" ht="21.6" customHeight="1"/>
    <row r="30" spans="1:1" ht="21.6" customHeight="1"/>
    <row r="31" spans="1:1" ht="21.6" customHeight="1"/>
    <row r="32" spans="1:1" ht="21.6" customHeight="1"/>
    <row r="33" ht="21.6" customHeight="1"/>
    <row r="34" ht="21.6" customHeight="1"/>
    <row r="35" ht="21.6" customHeight="1"/>
    <row r="36" ht="21.6" customHeight="1"/>
    <row r="37" ht="21.6" customHeight="1"/>
    <row r="38" ht="21.6" customHeight="1"/>
    <row r="39" ht="21.6" customHeight="1"/>
    <row r="40" ht="21.6" customHeight="1"/>
    <row r="41" ht="21.6" customHeight="1"/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B61B5-BB29-466F-A8A1-48DB616C7ACC}">
  <dimension ref="A1:J41"/>
  <sheetViews>
    <sheetView workbookViewId="0">
      <selection activeCell="D14" sqref="D14"/>
    </sheetView>
  </sheetViews>
  <sheetFormatPr defaultRowHeight="18.75"/>
  <cols>
    <col min="1" max="1" width="17.7109375" style="171" customWidth="1"/>
    <col min="2" max="10" width="14.28515625" style="170" customWidth="1"/>
    <col min="11" max="16384" width="9.140625" style="3"/>
  </cols>
  <sheetData>
    <row r="1" spans="1:10">
      <c r="A1" s="192" t="s">
        <v>144</v>
      </c>
    </row>
    <row r="2" spans="1:10" s="188" customFormat="1" ht="7.5">
      <c r="A2" s="190"/>
      <c r="B2" s="189"/>
      <c r="C2" s="189"/>
      <c r="D2" s="189"/>
      <c r="E2" s="189"/>
      <c r="F2" s="189"/>
      <c r="G2" s="189"/>
      <c r="H2" s="189"/>
      <c r="I2" s="189"/>
      <c r="J2" s="189"/>
    </row>
    <row r="3" spans="1:10" s="1" customFormat="1">
      <c r="A3" s="187" t="s">
        <v>133</v>
      </c>
      <c r="B3" s="186" t="s">
        <v>0</v>
      </c>
      <c r="C3" s="183"/>
      <c r="D3" s="185"/>
      <c r="E3" s="183" t="s">
        <v>132</v>
      </c>
      <c r="F3" s="184"/>
      <c r="G3" s="185"/>
      <c r="H3" s="183" t="s">
        <v>131</v>
      </c>
      <c r="I3" s="184"/>
      <c r="J3" s="183"/>
    </row>
    <row r="4" spans="1:10" s="1" customFormat="1">
      <c r="A4" s="182" t="s">
        <v>130</v>
      </c>
      <c r="B4" s="181" t="s">
        <v>0</v>
      </c>
      <c r="C4" s="180" t="s">
        <v>1</v>
      </c>
      <c r="D4" s="180" t="s">
        <v>2</v>
      </c>
      <c r="E4" s="180" t="s">
        <v>0</v>
      </c>
      <c r="F4" s="180" t="s">
        <v>1</v>
      </c>
      <c r="G4" s="180" t="s">
        <v>2</v>
      </c>
      <c r="H4" s="180" t="s">
        <v>0</v>
      </c>
      <c r="I4" s="180" t="s">
        <v>1</v>
      </c>
      <c r="J4" s="179" t="s">
        <v>2</v>
      </c>
    </row>
    <row r="5" spans="1:10" s="1" customFormat="1" ht="21.6" customHeight="1">
      <c r="A5" s="2" t="s">
        <v>129</v>
      </c>
      <c r="B5" s="178">
        <v>2482612</v>
      </c>
      <c r="C5" s="178">
        <v>1213908</v>
      </c>
      <c r="D5" s="178">
        <v>1268704</v>
      </c>
      <c r="E5" s="178">
        <v>643357</v>
      </c>
      <c r="F5" s="178">
        <v>309181</v>
      </c>
      <c r="G5" s="178">
        <v>334176</v>
      </c>
      <c r="H5" s="178">
        <v>1839255</v>
      </c>
      <c r="I5" s="178">
        <v>904727</v>
      </c>
      <c r="J5" s="177">
        <v>934528</v>
      </c>
    </row>
    <row r="6" spans="1:10" ht="21.6" customHeight="1">
      <c r="A6" s="396" t="s">
        <v>128</v>
      </c>
      <c r="B6" s="176">
        <v>429960</v>
      </c>
      <c r="C6" s="175">
        <v>222593</v>
      </c>
      <c r="D6" s="175">
        <v>207367</v>
      </c>
      <c r="E6" s="176">
        <v>111317</v>
      </c>
      <c r="F6" s="175">
        <v>56694</v>
      </c>
      <c r="G6" s="175">
        <v>54623</v>
      </c>
      <c r="H6" s="176">
        <v>318643</v>
      </c>
      <c r="I6" s="175">
        <v>165899</v>
      </c>
      <c r="J6" s="170">
        <v>152744</v>
      </c>
    </row>
    <row r="7" spans="1:10" ht="21.6" customHeight="1">
      <c r="A7" s="395" t="s">
        <v>127</v>
      </c>
      <c r="B7" s="176">
        <v>113159</v>
      </c>
      <c r="C7" s="175">
        <v>58592</v>
      </c>
      <c r="D7" s="175">
        <v>54567</v>
      </c>
      <c r="E7" s="176">
        <v>29297</v>
      </c>
      <c r="F7" s="175">
        <v>14924</v>
      </c>
      <c r="G7" s="175">
        <v>14373</v>
      </c>
      <c r="H7" s="176">
        <v>83862</v>
      </c>
      <c r="I7" s="175">
        <v>43668</v>
      </c>
      <c r="J7" s="170">
        <v>40194</v>
      </c>
    </row>
    <row r="8" spans="1:10" ht="21.6" customHeight="1">
      <c r="A8" s="396" t="s">
        <v>126</v>
      </c>
      <c r="B8" s="176">
        <v>82552</v>
      </c>
      <c r="C8" s="175">
        <v>42453</v>
      </c>
      <c r="D8" s="175">
        <v>40099</v>
      </c>
      <c r="E8" s="176">
        <v>21375</v>
      </c>
      <c r="F8" s="175">
        <v>10813</v>
      </c>
      <c r="G8" s="175">
        <v>10562</v>
      </c>
      <c r="H8" s="176">
        <v>61177</v>
      </c>
      <c r="I8" s="175">
        <v>31640</v>
      </c>
      <c r="J8" s="170">
        <v>29537</v>
      </c>
    </row>
    <row r="9" spans="1:10" ht="21.6" customHeight="1">
      <c r="A9" s="395" t="s">
        <v>125</v>
      </c>
      <c r="B9" s="176">
        <v>232734</v>
      </c>
      <c r="C9" s="175">
        <v>117947</v>
      </c>
      <c r="D9" s="175">
        <v>114787</v>
      </c>
      <c r="E9" s="176">
        <v>60275</v>
      </c>
      <c r="F9" s="175">
        <v>30041</v>
      </c>
      <c r="G9" s="175">
        <v>30234</v>
      </c>
      <c r="H9" s="176">
        <v>172459</v>
      </c>
      <c r="I9" s="175">
        <v>87906</v>
      </c>
      <c r="J9" s="170">
        <v>84553</v>
      </c>
    </row>
    <row r="10" spans="1:10" ht="21.6" customHeight="1">
      <c r="A10" s="393" t="s">
        <v>124</v>
      </c>
      <c r="B10" s="176">
        <v>168532</v>
      </c>
      <c r="C10" s="175">
        <v>84216</v>
      </c>
      <c r="D10" s="175">
        <v>84316</v>
      </c>
      <c r="E10" s="176">
        <v>43660</v>
      </c>
      <c r="F10" s="175">
        <v>21450</v>
      </c>
      <c r="G10" s="175">
        <v>22210</v>
      </c>
      <c r="H10" s="176">
        <v>124872</v>
      </c>
      <c r="I10" s="175">
        <v>62766</v>
      </c>
      <c r="J10" s="170">
        <v>62106</v>
      </c>
    </row>
    <row r="11" spans="1:10" ht="21.6" customHeight="1">
      <c r="A11" s="393" t="s">
        <v>123</v>
      </c>
      <c r="B11" s="176">
        <v>118501</v>
      </c>
      <c r="C11" s="175">
        <v>60829</v>
      </c>
      <c r="D11" s="175">
        <v>57672</v>
      </c>
      <c r="E11" s="176">
        <v>30684</v>
      </c>
      <c r="F11" s="175">
        <v>15493</v>
      </c>
      <c r="G11" s="175">
        <v>15191</v>
      </c>
      <c r="H11" s="176">
        <v>87817</v>
      </c>
      <c r="I11" s="175">
        <v>45336</v>
      </c>
      <c r="J11" s="170">
        <v>42481</v>
      </c>
    </row>
    <row r="12" spans="1:10" ht="21.6" customHeight="1">
      <c r="A12" s="393" t="s">
        <v>122</v>
      </c>
      <c r="B12" s="176">
        <v>114891</v>
      </c>
      <c r="C12" s="175">
        <v>57813</v>
      </c>
      <c r="D12" s="175">
        <v>57078</v>
      </c>
      <c r="E12" s="176">
        <v>29759</v>
      </c>
      <c r="F12" s="175">
        <v>14725</v>
      </c>
      <c r="G12" s="175">
        <v>15034</v>
      </c>
      <c r="H12" s="176">
        <v>85132</v>
      </c>
      <c r="I12" s="175">
        <v>43088</v>
      </c>
      <c r="J12" s="170">
        <v>42044</v>
      </c>
    </row>
    <row r="13" spans="1:10" ht="21.6" customHeight="1">
      <c r="A13" s="393" t="s">
        <v>121</v>
      </c>
      <c r="B13" s="176">
        <v>340502</v>
      </c>
      <c r="C13" s="175">
        <v>161475</v>
      </c>
      <c r="D13" s="175">
        <v>179027</v>
      </c>
      <c r="E13" s="176">
        <v>88283</v>
      </c>
      <c r="F13" s="175">
        <v>41128</v>
      </c>
      <c r="G13" s="175">
        <v>47155</v>
      </c>
      <c r="H13" s="176">
        <v>252219</v>
      </c>
      <c r="I13" s="175">
        <v>120347</v>
      </c>
      <c r="J13" s="170">
        <v>131872</v>
      </c>
    </row>
    <row r="14" spans="1:10" ht="21.6" customHeight="1">
      <c r="A14" s="393" t="s">
        <v>120</v>
      </c>
      <c r="B14" s="176">
        <v>369081</v>
      </c>
      <c r="C14" s="175">
        <v>174872</v>
      </c>
      <c r="D14" s="175">
        <v>194209</v>
      </c>
      <c r="E14" s="176">
        <v>95693</v>
      </c>
      <c r="F14" s="175">
        <v>44539</v>
      </c>
      <c r="G14" s="175">
        <v>51154</v>
      </c>
      <c r="H14" s="176">
        <v>273388</v>
      </c>
      <c r="I14" s="175">
        <v>130333</v>
      </c>
      <c r="J14" s="174">
        <v>143055</v>
      </c>
    </row>
    <row r="15" spans="1:10" ht="21.6" customHeight="1">
      <c r="A15" s="394" t="s">
        <v>119</v>
      </c>
      <c r="B15" s="232">
        <v>512700</v>
      </c>
      <c r="C15" s="231">
        <v>233118</v>
      </c>
      <c r="D15" s="231">
        <v>279582</v>
      </c>
      <c r="E15" s="232">
        <v>133014</v>
      </c>
      <c r="F15" s="231">
        <v>59374</v>
      </c>
      <c r="G15" s="231">
        <v>73640</v>
      </c>
      <c r="H15" s="232">
        <v>379686</v>
      </c>
      <c r="I15" s="231">
        <v>173744</v>
      </c>
      <c r="J15" s="230">
        <v>205942</v>
      </c>
    </row>
    <row r="16" spans="1:10" ht="6" customHeight="1">
      <c r="A16" s="393"/>
      <c r="B16" s="174"/>
      <c r="C16" s="174"/>
      <c r="D16" s="174"/>
      <c r="E16" s="174"/>
      <c r="F16" s="174"/>
      <c r="G16" s="174"/>
      <c r="H16" s="174"/>
      <c r="I16" s="174"/>
      <c r="J16" s="174"/>
    </row>
    <row r="17" spans="1:1" ht="21.2" customHeight="1">
      <c r="A17" s="173" t="s">
        <v>137</v>
      </c>
    </row>
    <row r="18" spans="1:1" ht="21.2" customHeight="1">
      <c r="A18" s="173" t="s">
        <v>136</v>
      </c>
    </row>
    <row r="19" spans="1:1" ht="21.6" customHeight="1">
      <c r="A19" s="172" t="s">
        <v>135</v>
      </c>
    </row>
    <row r="20" spans="1:1" ht="21.6" customHeight="1">
      <c r="A20" s="172"/>
    </row>
    <row r="21" spans="1:1" ht="21.6" customHeight="1">
      <c r="A21" s="172"/>
    </row>
    <row r="22" spans="1:1" ht="21.6" customHeight="1"/>
    <row r="23" spans="1:1" ht="21.6" customHeight="1"/>
    <row r="24" spans="1:1" ht="21.6" customHeight="1"/>
    <row r="25" spans="1:1" ht="21.6" customHeight="1"/>
    <row r="26" spans="1:1" ht="21.6" customHeight="1"/>
    <row r="27" spans="1:1" ht="21.6" customHeight="1"/>
    <row r="28" spans="1:1" ht="21.6" customHeight="1"/>
    <row r="29" spans="1:1" ht="21.6" customHeight="1"/>
    <row r="30" spans="1:1" ht="21.6" customHeight="1"/>
    <row r="31" spans="1:1" ht="21.6" customHeight="1"/>
    <row r="32" spans="1:1" ht="21.6" customHeight="1"/>
    <row r="33" ht="21.6" customHeight="1"/>
    <row r="34" ht="21.6" customHeight="1"/>
    <row r="35" ht="21.6" customHeight="1"/>
    <row r="36" ht="21.6" customHeight="1"/>
    <row r="37" ht="21.6" customHeight="1"/>
    <row r="38" ht="21.6" customHeight="1"/>
    <row r="39" ht="21.6" customHeight="1"/>
    <row r="40" ht="21.6" customHeight="1"/>
    <row r="41" ht="21.6" customHeight="1"/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4A150-F4AE-4E0C-B5B6-6C53519022D2}">
  <dimension ref="A1:J41"/>
  <sheetViews>
    <sheetView workbookViewId="0">
      <selection activeCell="D14" sqref="D14"/>
    </sheetView>
  </sheetViews>
  <sheetFormatPr defaultColWidth="8" defaultRowHeight="18.75"/>
  <cols>
    <col min="1" max="1" width="23.42578125" style="171" customWidth="1"/>
    <col min="2" max="10" width="12.28515625" style="170" customWidth="1"/>
    <col min="11" max="16384" width="8" style="3"/>
  </cols>
  <sheetData>
    <row r="1" spans="1:10">
      <c r="A1" s="192" t="s">
        <v>145</v>
      </c>
    </row>
    <row r="2" spans="1:10" s="188" customFormat="1" ht="7.5">
      <c r="A2" s="190"/>
      <c r="B2" s="189"/>
      <c r="C2" s="189"/>
      <c r="D2" s="189"/>
      <c r="E2" s="189"/>
      <c r="F2" s="189"/>
      <c r="G2" s="189"/>
      <c r="H2" s="189"/>
      <c r="I2" s="189"/>
      <c r="J2" s="189"/>
    </row>
    <row r="3" spans="1:10" s="1" customFormat="1">
      <c r="A3" s="187" t="s">
        <v>133</v>
      </c>
      <c r="B3" s="186" t="s">
        <v>0</v>
      </c>
      <c r="C3" s="183"/>
      <c r="D3" s="185"/>
      <c r="E3" s="183" t="s">
        <v>132</v>
      </c>
      <c r="F3" s="184"/>
      <c r="G3" s="185"/>
      <c r="H3" s="183" t="s">
        <v>131</v>
      </c>
      <c r="I3" s="184"/>
      <c r="J3" s="183"/>
    </row>
    <row r="4" spans="1:10" s="1" customFormat="1">
      <c r="A4" s="182" t="s">
        <v>130</v>
      </c>
      <c r="B4" s="181" t="s">
        <v>0</v>
      </c>
      <c r="C4" s="180" t="s">
        <v>1</v>
      </c>
      <c r="D4" s="180" t="s">
        <v>2</v>
      </c>
      <c r="E4" s="180" t="s">
        <v>0</v>
      </c>
      <c r="F4" s="180" t="s">
        <v>1</v>
      </c>
      <c r="G4" s="180" t="s">
        <v>2</v>
      </c>
      <c r="H4" s="180" t="s">
        <v>0</v>
      </c>
      <c r="I4" s="180" t="s">
        <v>1</v>
      </c>
      <c r="J4" s="179" t="s">
        <v>2</v>
      </c>
    </row>
    <row r="5" spans="1:10" s="1" customFormat="1" ht="21.6" customHeight="1">
      <c r="A5" s="2" t="s">
        <v>129</v>
      </c>
      <c r="B5" s="178">
        <v>2482021</v>
      </c>
      <c r="C5" s="178">
        <v>1213570</v>
      </c>
      <c r="D5" s="178">
        <v>1268451</v>
      </c>
      <c r="E5" s="178">
        <v>643203</v>
      </c>
      <c r="F5" s="178">
        <v>309094</v>
      </c>
      <c r="G5" s="178">
        <v>334109</v>
      </c>
      <c r="H5" s="178">
        <v>1838818</v>
      </c>
      <c r="I5" s="178">
        <v>904476</v>
      </c>
      <c r="J5" s="177">
        <v>934342</v>
      </c>
    </row>
    <row r="6" spans="1:10" ht="21.6" customHeight="1">
      <c r="A6" s="396" t="s">
        <v>128</v>
      </c>
      <c r="B6" s="176">
        <v>429185</v>
      </c>
      <c r="C6" s="175">
        <v>222205</v>
      </c>
      <c r="D6" s="175">
        <v>206980</v>
      </c>
      <c r="E6" s="176">
        <v>111112</v>
      </c>
      <c r="F6" s="175">
        <v>56594</v>
      </c>
      <c r="G6" s="175">
        <v>54518</v>
      </c>
      <c r="H6" s="176">
        <v>318073</v>
      </c>
      <c r="I6" s="175">
        <v>165611</v>
      </c>
      <c r="J6" s="170">
        <v>152462</v>
      </c>
    </row>
    <row r="7" spans="1:10" ht="21.6" customHeight="1">
      <c r="A7" s="395" t="s">
        <v>127</v>
      </c>
      <c r="B7" s="176">
        <v>112969</v>
      </c>
      <c r="C7" s="175">
        <v>58495</v>
      </c>
      <c r="D7" s="175">
        <v>54474</v>
      </c>
      <c r="E7" s="176">
        <v>29247</v>
      </c>
      <c r="F7" s="175">
        <v>14898</v>
      </c>
      <c r="G7" s="175">
        <v>14349</v>
      </c>
      <c r="H7" s="176">
        <v>83722</v>
      </c>
      <c r="I7" s="175">
        <v>43597</v>
      </c>
      <c r="J7" s="170">
        <v>40125</v>
      </c>
    </row>
    <row r="8" spans="1:10" ht="21.6" customHeight="1">
      <c r="A8" s="396" t="s">
        <v>126</v>
      </c>
      <c r="B8" s="176">
        <v>82453</v>
      </c>
      <c r="C8" s="175">
        <v>42405</v>
      </c>
      <c r="D8" s="175">
        <v>40048</v>
      </c>
      <c r="E8" s="176">
        <v>21349</v>
      </c>
      <c r="F8" s="175">
        <v>10800</v>
      </c>
      <c r="G8" s="175">
        <v>10549</v>
      </c>
      <c r="H8" s="176">
        <v>61104</v>
      </c>
      <c r="I8" s="175">
        <v>31605</v>
      </c>
      <c r="J8" s="170">
        <v>29499</v>
      </c>
    </row>
    <row r="9" spans="1:10" ht="21.6" customHeight="1">
      <c r="A9" s="395" t="s">
        <v>125</v>
      </c>
      <c r="B9" s="176">
        <v>232696</v>
      </c>
      <c r="C9" s="175">
        <v>117955</v>
      </c>
      <c r="D9" s="175">
        <v>114741</v>
      </c>
      <c r="E9" s="176">
        <v>60265</v>
      </c>
      <c r="F9" s="175">
        <v>30042</v>
      </c>
      <c r="G9" s="175">
        <v>30223</v>
      </c>
      <c r="H9" s="176">
        <v>172431</v>
      </c>
      <c r="I9" s="175">
        <v>87913</v>
      </c>
      <c r="J9" s="170">
        <v>84518</v>
      </c>
    </row>
    <row r="10" spans="1:10" ht="21.6" customHeight="1">
      <c r="A10" s="393" t="s">
        <v>124</v>
      </c>
      <c r="B10" s="176">
        <v>169494</v>
      </c>
      <c r="C10" s="175">
        <v>84643</v>
      </c>
      <c r="D10" s="175">
        <v>84851</v>
      </c>
      <c r="E10" s="176">
        <v>43908</v>
      </c>
      <c r="F10" s="175">
        <v>21559</v>
      </c>
      <c r="G10" s="175">
        <v>22349</v>
      </c>
      <c r="H10" s="176">
        <v>125586</v>
      </c>
      <c r="I10" s="175">
        <v>63084</v>
      </c>
      <c r="J10" s="170">
        <v>62502</v>
      </c>
    </row>
    <row r="11" spans="1:10" ht="21.6" customHeight="1">
      <c r="A11" s="393" t="s">
        <v>123</v>
      </c>
      <c r="B11" s="176">
        <v>118457</v>
      </c>
      <c r="C11" s="175">
        <v>60816</v>
      </c>
      <c r="D11" s="175">
        <v>57641</v>
      </c>
      <c r="E11" s="176">
        <v>30673</v>
      </c>
      <c r="F11" s="175">
        <v>15490</v>
      </c>
      <c r="G11" s="175">
        <v>15183</v>
      </c>
      <c r="H11" s="176">
        <v>87784</v>
      </c>
      <c r="I11" s="175">
        <v>45326</v>
      </c>
      <c r="J11" s="170">
        <v>42458</v>
      </c>
    </row>
    <row r="12" spans="1:10" ht="21.6" customHeight="1">
      <c r="A12" s="393" t="s">
        <v>122</v>
      </c>
      <c r="B12" s="176">
        <v>114409</v>
      </c>
      <c r="C12" s="175">
        <v>57606</v>
      </c>
      <c r="D12" s="175">
        <v>56803</v>
      </c>
      <c r="E12" s="176">
        <v>29634</v>
      </c>
      <c r="F12" s="175">
        <v>14673</v>
      </c>
      <c r="G12" s="175">
        <v>14961</v>
      </c>
      <c r="H12" s="176">
        <v>84775</v>
      </c>
      <c r="I12" s="175">
        <v>42933</v>
      </c>
      <c r="J12" s="170">
        <v>41842</v>
      </c>
    </row>
    <row r="13" spans="1:10" ht="21.6" customHeight="1">
      <c r="A13" s="393" t="s">
        <v>121</v>
      </c>
      <c r="B13" s="176">
        <v>339217</v>
      </c>
      <c r="C13" s="175">
        <v>160865</v>
      </c>
      <c r="D13" s="175">
        <v>178352</v>
      </c>
      <c r="E13" s="176">
        <v>87952</v>
      </c>
      <c r="F13" s="175">
        <v>40973</v>
      </c>
      <c r="G13" s="175">
        <v>46979</v>
      </c>
      <c r="H13" s="176">
        <v>251265</v>
      </c>
      <c r="I13" s="175">
        <v>119892</v>
      </c>
      <c r="J13" s="170">
        <v>131373</v>
      </c>
    </row>
    <row r="14" spans="1:10" ht="21.6" customHeight="1">
      <c r="A14" s="393" t="s">
        <v>120</v>
      </c>
      <c r="B14" s="176">
        <v>369143</v>
      </c>
      <c r="C14" s="175">
        <v>174888</v>
      </c>
      <c r="D14" s="175">
        <v>194255</v>
      </c>
      <c r="E14" s="176">
        <v>95710</v>
      </c>
      <c r="F14" s="175">
        <v>44544</v>
      </c>
      <c r="G14" s="175">
        <v>51166</v>
      </c>
      <c r="H14" s="176">
        <v>273433</v>
      </c>
      <c r="I14" s="175">
        <v>130344</v>
      </c>
      <c r="J14" s="174">
        <v>143089</v>
      </c>
    </row>
    <row r="15" spans="1:10" ht="21.6" customHeight="1">
      <c r="A15" s="394" t="s">
        <v>119</v>
      </c>
      <c r="B15" s="232">
        <v>513998</v>
      </c>
      <c r="C15" s="231">
        <v>233692</v>
      </c>
      <c r="D15" s="231">
        <v>280306</v>
      </c>
      <c r="E15" s="232">
        <v>133353</v>
      </c>
      <c r="F15" s="231">
        <v>59521</v>
      </c>
      <c r="G15" s="231">
        <v>73832</v>
      </c>
      <c r="H15" s="232">
        <v>380645</v>
      </c>
      <c r="I15" s="231">
        <v>174171</v>
      </c>
      <c r="J15" s="230">
        <v>206474</v>
      </c>
    </row>
    <row r="16" spans="1:10" ht="6" customHeight="1">
      <c r="A16" s="393"/>
      <c r="B16" s="174"/>
      <c r="C16" s="174"/>
      <c r="D16" s="174"/>
      <c r="E16" s="174"/>
      <c r="F16" s="174"/>
      <c r="G16" s="174"/>
      <c r="H16" s="174"/>
      <c r="I16" s="174"/>
      <c r="J16" s="174"/>
    </row>
    <row r="17" spans="1:1" ht="21.2" customHeight="1">
      <c r="A17" s="173" t="s">
        <v>137</v>
      </c>
    </row>
    <row r="18" spans="1:1" ht="21.2" customHeight="1">
      <c r="A18" s="173" t="s">
        <v>136</v>
      </c>
    </row>
    <row r="19" spans="1:1" ht="21.6" customHeight="1">
      <c r="A19" s="172" t="s">
        <v>135</v>
      </c>
    </row>
    <row r="20" spans="1:1" ht="21.6" customHeight="1">
      <c r="A20" s="172"/>
    </row>
    <row r="21" spans="1:1" ht="21.6" customHeight="1">
      <c r="A21" s="172"/>
    </row>
    <row r="22" spans="1:1" ht="21.6" customHeight="1"/>
    <row r="23" spans="1:1" ht="21.6" customHeight="1"/>
    <row r="24" spans="1:1" ht="21.6" customHeight="1"/>
    <row r="25" spans="1:1" ht="21.6" customHeight="1"/>
    <row r="26" spans="1:1" ht="21.6" customHeight="1"/>
    <row r="27" spans="1:1" ht="21.6" customHeight="1"/>
    <row r="28" spans="1:1" ht="21.6" customHeight="1"/>
    <row r="29" spans="1:1" ht="21.6" customHeight="1"/>
    <row r="30" spans="1:1" ht="21.6" customHeight="1"/>
    <row r="31" spans="1:1" ht="21.6" customHeight="1"/>
    <row r="32" spans="1:1" ht="21.6" customHeight="1"/>
    <row r="33" ht="21.6" customHeight="1"/>
    <row r="34" ht="21.6" customHeight="1"/>
    <row r="35" ht="21.6" customHeight="1"/>
    <row r="36" ht="21.6" customHeight="1"/>
    <row r="37" ht="21.6" customHeight="1"/>
    <row r="38" ht="21.6" customHeight="1"/>
    <row r="39" ht="21.6" customHeight="1"/>
    <row r="40" ht="21.6" customHeight="1"/>
    <row r="41" ht="21.6" customHeight="1"/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32E43-AAE3-4E62-BB78-61D66506A6BB}">
  <dimension ref="A1:J41"/>
  <sheetViews>
    <sheetView workbookViewId="0">
      <selection activeCell="D14" sqref="D14"/>
    </sheetView>
  </sheetViews>
  <sheetFormatPr defaultColWidth="8" defaultRowHeight="18.75"/>
  <cols>
    <col min="1" max="1" width="19" style="171" customWidth="1"/>
    <col min="2" max="10" width="11.85546875" style="170" customWidth="1"/>
    <col min="11" max="16384" width="8" style="3"/>
  </cols>
  <sheetData>
    <row r="1" spans="1:10">
      <c r="A1" s="192" t="s">
        <v>146</v>
      </c>
    </row>
    <row r="2" spans="1:10" s="188" customFormat="1" ht="7.5">
      <c r="A2" s="190"/>
      <c r="B2" s="189"/>
      <c r="C2" s="189"/>
      <c r="D2" s="189"/>
      <c r="E2" s="189"/>
      <c r="F2" s="189"/>
      <c r="G2" s="189"/>
      <c r="H2" s="189"/>
      <c r="I2" s="189"/>
      <c r="J2" s="189"/>
    </row>
    <row r="3" spans="1:10" s="1" customFormat="1">
      <c r="A3" s="187" t="s">
        <v>133</v>
      </c>
      <c r="B3" s="186" t="s">
        <v>0</v>
      </c>
      <c r="C3" s="183"/>
      <c r="D3" s="185"/>
      <c r="E3" s="183" t="s">
        <v>132</v>
      </c>
      <c r="F3" s="184"/>
      <c r="G3" s="185"/>
      <c r="H3" s="183" t="s">
        <v>131</v>
      </c>
      <c r="I3" s="184"/>
      <c r="J3" s="183"/>
    </row>
    <row r="4" spans="1:10" s="1" customFormat="1">
      <c r="A4" s="182" t="s">
        <v>130</v>
      </c>
      <c r="B4" s="181" t="s">
        <v>0</v>
      </c>
      <c r="C4" s="180" t="s">
        <v>1</v>
      </c>
      <c r="D4" s="180" t="s">
        <v>2</v>
      </c>
      <c r="E4" s="180" t="s">
        <v>0</v>
      </c>
      <c r="F4" s="180" t="s">
        <v>1</v>
      </c>
      <c r="G4" s="180" t="s">
        <v>2</v>
      </c>
      <c r="H4" s="180" t="s">
        <v>0</v>
      </c>
      <c r="I4" s="180" t="s">
        <v>1</v>
      </c>
      <c r="J4" s="179" t="s">
        <v>2</v>
      </c>
    </row>
    <row r="5" spans="1:10" s="1" customFormat="1" ht="21.6" customHeight="1">
      <c r="A5" s="2" t="s">
        <v>129</v>
      </c>
      <c r="B5" s="178">
        <v>2481451</v>
      </c>
      <c r="C5" s="178">
        <v>1213238</v>
      </c>
      <c r="D5" s="178">
        <v>1268213</v>
      </c>
      <c r="E5" s="178">
        <v>643061</v>
      </c>
      <c r="F5" s="178">
        <v>309012</v>
      </c>
      <c r="G5" s="178">
        <v>334049</v>
      </c>
      <c r="H5" s="178">
        <v>1838390</v>
      </c>
      <c r="I5" s="178">
        <v>904226</v>
      </c>
      <c r="J5" s="177">
        <v>934164</v>
      </c>
    </row>
    <row r="6" spans="1:10" ht="21.6" customHeight="1">
      <c r="A6" s="396" t="s">
        <v>128</v>
      </c>
      <c r="B6" s="176">
        <v>428423</v>
      </c>
      <c r="C6" s="175">
        <v>221820</v>
      </c>
      <c r="D6" s="175">
        <v>206603</v>
      </c>
      <c r="E6" s="176">
        <v>110917</v>
      </c>
      <c r="F6" s="175">
        <v>56497</v>
      </c>
      <c r="G6" s="175">
        <v>54420</v>
      </c>
      <c r="H6" s="176">
        <v>317506</v>
      </c>
      <c r="I6" s="175">
        <v>165323</v>
      </c>
      <c r="J6" s="170">
        <v>152183</v>
      </c>
    </row>
    <row r="7" spans="1:10" ht="21.6" customHeight="1">
      <c r="A7" s="395" t="s">
        <v>127</v>
      </c>
      <c r="B7" s="176">
        <v>112774</v>
      </c>
      <c r="C7" s="175">
        <v>58397</v>
      </c>
      <c r="D7" s="175">
        <v>54377</v>
      </c>
      <c r="E7" s="176">
        <v>29196</v>
      </c>
      <c r="F7" s="175">
        <v>14873</v>
      </c>
      <c r="G7" s="175">
        <v>14323</v>
      </c>
      <c r="H7" s="176">
        <v>83578</v>
      </c>
      <c r="I7" s="175">
        <v>43524</v>
      </c>
      <c r="J7" s="170">
        <v>40054</v>
      </c>
    </row>
    <row r="8" spans="1:10" ht="21.6" customHeight="1">
      <c r="A8" s="396" t="s">
        <v>126</v>
      </c>
      <c r="B8" s="176">
        <v>82351</v>
      </c>
      <c r="C8" s="175">
        <v>42356</v>
      </c>
      <c r="D8" s="175">
        <v>39995</v>
      </c>
      <c r="E8" s="176">
        <v>21323</v>
      </c>
      <c r="F8" s="175">
        <v>10788</v>
      </c>
      <c r="G8" s="175">
        <v>10535</v>
      </c>
      <c r="H8" s="176">
        <v>61028</v>
      </c>
      <c r="I8" s="175">
        <v>31568</v>
      </c>
      <c r="J8" s="170">
        <v>29460</v>
      </c>
    </row>
    <row r="9" spans="1:10" ht="21.6" customHeight="1">
      <c r="A9" s="395" t="s">
        <v>125</v>
      </c>
      <c r="B9" s="176">
        <v>232659</v>
      </c>
      <c r="C9" s="175">
        <v>117967</v>
      </c>
      <c r="D9" s="175">
        <v>114692</v>
      </c>
      <c r="E9" s="176">
        <v>60256</v>
      </c>
      <c r="F9" s="175">
        <v>30045</v>
      </c>
      <c r="G9" s="175">
        <v>30211</v>
      </c>
      <c r="H9" s="176">
        <v>172403</v>
      </c>
      <c r="I9" s="175">
        <v>87922</v>
      </c>
      <c r="J9" s="170">
        <v>84481</v>
      </c>
    </row>
    <row r="10" spans="1:10" ht="21.6" customHeight="1">
      <c r="A10" s="393" t="s">
        <v>124</v>
      </c>
      <c r="B10" s="176">
        <v>170464</v>
      </c>
      <c r="C10" s="175">
        <v>85068</v>
      </c>
      <c r="D10" s="175">
        <v>85396</v>
      </c>
      <c r="E10" s="176">
        <v>44161</v>
      </c>
      <c r="F10" s="175">
        <v>21667</v>
      </c>
      <c r="G10" s="175">
        <v>22494</v>
      </c>
      <c r="H10" s="176">
        <v>126303</v>
      </c>
      <c r="I10" s="175">
        <v>63401</v>
      </c>
      <c r="J10" s="170">
        <v>62902</v>
      </c>
    </row>
    <row r="11" spans="1:10" ht="21.6" customHeight="1">
      <c r="A11" s="393" t="s">
        <v>123</v>
      </c>
      <c r="B11" s="176">
        <v>118410</v>
      </c>
      <c r="C11" s="175">
        <v>60804</v>
      </c>
      <c r="D11" s="175">
        <v>57606</v>
      </c>
      <c r="E11" s="176">
        <v>30662</v>
      </c>
      <c r="F11" s="175">
        <v>15488</v>
      </c>
      <c r="G11" s="175">
        <v>15174</v>
      </c>
      <c r="H11" s="176">
        <v>87748</v>
      </c>
      <c r="I11" s="175">
        <v>45316</v>
      </c>
      <c r="J11" s="170">
        <v>42432</v>
      </c>
    </row>
    <row r="12" spans="1:10" ht="21.6" customHeight="1">
      <c r="A12" s="393" t="s">
        <v>122</v>
      </c>
      <c r="B12" s="176">
        <v>113931</v>
      </c>
      <c r="C12" s="175">
        <v>57401</v>
      </c>
      <c r="D12" s="175">
        <v>56530</v>
      </c>
      <c r="E12" s="176">
        <v>29510</v>
      </c>
      <c r="F12" s="175">
        <v>14620</v>
      </c>
      <c r="G12" s="175">
        <v>14890</v>
      </c>
      <c r="H12" s="176">
        <v>84421</v>
      </c>
      <c r="I12" s="175">
        <v>42781</v>
      </c>
      <c r="J12" s="170">
        <v>41640</v>
      </c>
    </row>
    <row r="13" spans="1:10" ht="21.6" customHeight="1">
      <c r="A13" s="393" t="s">
        <v>121</v>
      </c>
      <c r="B13" s="176">
        <v>337933</v>
      </c>
      <c r="C13" s="175">
        <v>160256</v>
      </c>
      <c r="D13" s="175">
        <v>177677</v>
      </c>
      <c r="E13" s="176">
        <v>87616</v>
      </c>
      <c r="F13" s="175">
        <v>40818</v>
      </c>
      <c r="G13" s="175">
        <v>46798</v>
      </c>
      <c r="H13" s="176">
        <v>250317</v>
      </c>
      <c r="I13" s="175">
        <v>119438</v>
      </c>
      <c r="J13" s="170">
        <v>130879</v>
      </c>
    </row>
    <row r="14" spans="1:10" ht="21.6" customHeight="1">
      <c r="A14" s="393" t="s">
        <v>120</v>
      </c>
      <c r="B14" s="176">
        <v>369204</v>
      </c>
      <c r="C14" s="175">
        <v>174903</v>
      </c>
      <c r="D14" s="175">
        <v>194301</v>
      </c>
      <c r="E14" s="176">
        <v>95727</v>
      </c>
      <c r="F14" s="175">
        <v>44547</v>
      </c>
      <c r="G14" s="175">
        <v>51180</v>
      </c>
      <c r="H14" s="176">
        <v>273477</v>
      </c>
      <c r="I14" s="175">
        <v>130356</v>
      </c>
      <c r="J14" s="170">
        <v>143121</v>
      </c>
    </row>
    <row r="15" spans="1:10" ht="21.6" customHeight="1">
      <c r="A15" s="394" t="s">
        <v>119</v>
      </c>
      <c r="B15" s="232">
        <v>515302</v>
      </c>
      <c r="C15" s="231">
        <v>234266</v>
      </c>
      <c r="D15" s="231">
        <v>281036</v>
      </c>
      <c r="E15" s="232">
        <v>133693</v>
      </c>
      <c r="F15" s="231">
        <v>59669</v>
      </c>
      <c r="G15" s="231">
        <v>74024</v>
      </c>
      <c r="H15" s="232">
        <v>381609</v>
      </c>
      <c r="I15" s="231">
        <v>174597</v>
      </c>
      <c r="J15" s="230">
        <v>207012</v>
      </c>
    </row>
    <row r="16" spans="1:10" ht="6" customHeight="1">
      <c r="A16" s="393"/>
      <c r="B16" s="174"/>
      <c r="C16" s="174"/>
      <c r="D16" s="174"/>
      <c r="E16" s="174"/>
      <c r="F16" s="174"/>
      <c r="G16" s="174"/>
      <c r="H16" s="174"/>
      <c r="I16" s="174"/>
      <c r="J16" s="174"/>
    </row>
    <row r="17" spans="1:1" ht="21.2" customHeight="1">
      <c r="A17" s="173" t="s">
        <v>137</v>
      </c>
    </row>
    <row r="18" spans="1:1" ht="21.2" customHeight="1">
      <c r="A18" s="173" t="s">
        <v>136</v>
      </c>
    </row>
    <row r="19" spans="1:1" ht="21.6" customHeight="1">
      <c r="A19" s="172" t="s">
        <v>135</v>
      </c>
    </row>
    <row r="20" spans="1:1" ht="21.6" customHeight="1">
      <c r="A20" s="172"/>
    </row>
    <row r="21" spans="1:1" ht="21.6" customHeight="1">
      <c r="A21" s="172"/>
    </row>
    <row r="22" spans="1:1" ht="21.6" customHeight="1"/>
    <row r="23" spans="1:1" ht="21.6" customHeight="1"/>
    <row r="24" spans="1:1" ht="21.6" customHeight="1"/>
    <row r="25" spans="1:1" ht="21.6" customHeight="1"/>
    <row r="26" spans="1:1" ht="21.6" customHeight="1"/>
    <row r="27" spans="1:1" ht="21.6" customHeight="1"/>
    <row r="28" spans="1:1" ht="21.6" customHeight="1"/>
    <row r="29" spans="1:1" ht="21.6" customHeight="1"/>
    <row r="30" spans="1:1" ht="21.6" customHeight="1"/>
    <row r="31" spans="1:1" ht="21.6" customHeight="1"/>
    <row r="32" spans="1:1" ht="21.6" customHeight="1"/>
    <row r="33" ht="21.6" customHeight="1"/>
    <row r="34" ht="21.6" customHeight="1"/>
    <row r="35" ht="21.6" customHeight="1"/>
    <row r="36" ht="21.6" customHeight="1"/>
    <row r="37" ht="21.6" customHeight="1"/>
    <row r="38" ht="21.6" customHeight="1"/>
    <row r="39" ht="21.6" customHeight="1"/>
    <row r="40" ht="21.6" customHeight="1"/>
    <row r="41" ht="21.6" customHeight="1"/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CA22A-BB1A-40FC-B04F-6F19D2D032AB}">
  <dimension ref="A1:J41"/>
  <sheetViews>
    <sheetView workbookViewId="0">
      <selection activeCell="D14" sqref="D14"/>
    </sheetView>
  </sheetViews>
  <sheetFormatPr defaultColWidth="8" defaultRowHeight="18.75"/>
  <cols>
    <col min="1" max="1" width="19.5703125" style="171" customWidth="1"/>
    <col min="2" max="10" width="11.42578125" style="170" customWidth="1"/>
    <col min="11" max="16384" width="8" style="3"/>
  </cols>
  <sheetData>
    <row r="1" spans="1:10">
      <c r="A1" s="192" t="s">
        <v>147</v>
      </c>
    </row>
    <row r="3" spans="1:10" s="1" customFormat="1">
      <c r="A3" s="187" t="s">
        <v>133</v>
      </c>
      <c r="B3" s="186" t="s">
        <v>0</v>
      </c>
      <c r="C3" s="183"/>
      <c r="D3" s="185"/>
      <c r="E3" s="183" t="s">
        <v>132</v>
      </c>
      <c r="F3" s="184"/>
      <c r="G3" s="185"/>
      <c r="H3" s="183" t="s">
        <v>131</v>
      </c>
      <c r="I3" s="184"/>
      <c r="J3" s="183"/>
    </row>
    <row r="4" spans="1:10" s="1" customFormat="1">
      <c r="A4" s="182" t="s">
        <v>130</v>
      </c>
      <c r="B4" s="181" t="s">
        <v>0</v>
      </c>
      <c r="C4" s="180" t="s">
        <v>1</v>
      </c>
      <c r="D4" s="180" t="s">
        <v>2</v>
      </c>
      <c r="E4" s="180" t="s">
        <v>0</v>
      </c>
      <c r="F4" s="180" t="s">
        <v>1</v>
      </c>
      <c r="G4" s="180" t="s">
        <v>2</v>
      </c>
      <c r="H4" s="180" t="s">
        <v>0</v>
      </c>
      <c r="I4" s="180" t="s">
        <v>1</v>
      </c>
      <c r="J4" s="179" t="s">
        <v>2</v>
      </c>
    </row>
    <row r="5" spans="1:10" s="1" customFormat="1" ht="21.6" customHeight="1">
      <c r="A5" s="2" t="s">
        <v>129</v>
      </c>
      <c r="B5" s="178">
        <v>2480899</v>
      </c>
      <c r="C5" s="178">
        <v>1212911</v>
      </c>
      <c r="D5" s="178">
        <v>1267988</v>
      </c>
      <c r="E5" s="178">
        <v>642919</v>
      </c>
      <c r="F5" s="178">
        <v>308931</v>
      </c>
      <c r="G5" s="178">
        <v>333988</v>
      </c>
      <c r="H5" s="178">
        <v>1837980</v>
      </c>
      <c r="I5" s="178">
        <v>903980</v>
      </c>
      <c r="J5" s="177">
        <v>934000</v>
      </c>
    </row>
    <row r="6" spans="1:10" ht="21.6" customHeight="1">
      <c r="A6" s="396" t="s">
        <v>128</v>
      </c>
      <c r="B6" s="176">
        <v>427654</v>
      </c>
      <c r="C6" s="175">
        <v>221431</v>
      </c>
      <c r="D6" s="175">
        <v>206223</v>
      </c>
      <c r="E6" s="176">
        <v>110719</v>
      </c>
      <c r="F6" s="175">
        <v>56398</v>
      </c>
      <c r="G6" s="175">
        <v>54321</v>
      </c>
      <c r="H6" s="176">
        <v>316935</v>
      </c>
      <c r="I6" s="175">
        <v>165033</v>
      </c>
      <c r="J6" s="170">
        <v>151902</v>
      </c>
    </row>
    <row r="7" spans="1:10" ht="21.6" customHeight="1">
      <c r="A7" s="395" t="s">
        <v>127</v>
      </c>
      <c r="B7" s="176">
        <v>112581</v>
      </c>
      <c r="C7" s="175">
        <v>58299</v>
      </c>
      <c r="D7" s="175">
        <v>54282</v>
      </c>
      <c r="E7" s="176">
        <v>29147</v>
      </c>
      <c r="F7" s="175">
        <v>14849</v>
      </c>
      <c r="G7" s="175">
        <v>14298</v>
      </c>
      <c r="H7" s="176">
        <v>83434</v>
      </c>
      <c r="I7" s="175">
        <v>43450</v>
      </c>
      <c r="J7" s="170">
        <v>39984</v>
      </c>
    </row>
    <row r="8" spans="1:10" ht="21.6" customHeight="1">
      <c r="A8" s="396" t="s">
        <v>126</v>
      </c>
      <c r="B8" s="176">
        <v>82251</v>
      </c>
      <c r="C8" s="175">
        <v>42308</v>
      </c>
      <c r="D8" s="175">
        <v>39943</v>
      </c>
      <c r="E8" s="176">
        <v>21297</v>
      </c>
      <c r="F8" s="175">
        <v>10776</v>
      </c>
      <c r="G8" s="175">
        <v>10521</v>
      </c>
      <c r="H8" s="176">
        <v>60954</v>
      </c>
      <c r="I8" s="175">
        <v>31532</v>
      </c>
      <c r="J8" s="170">
        <v>29422</v>
      </c>
    </row>
    <row r="9" spans="1:10" ht="21.6" customHeight="1">
      <c r="A9" s="395" t="s">
        <v>125</v>
      </c>
      <c r="B9" s="176">
        <v>232621</v>
      </c>
      <c r="C9" s="175">
        <v>117979</v>
      </c>
      <c r="D9" s="175">
        <v>114642</v>
      </c>
      <c r="E9" s="176">
        <v>60245</v>
      </c>
      <c r="F9" s="175">
        <v>30049</v>
      </c>
      <c r="G9" s="175">
        <v>30196</v>
      </c>
      <c r="H9" s="176">
        <v>172376</v>
      </c>
      <c r="I9" s="175">
        <v>87930</v>
      </c>
      <c r="J9" s="170">
        <v>84446</v>
      </c>
    </row>
    <row r="10" spans="1:10" ht="21.6" customHeight="1">
      <c r="A10" s="393" t="s">
        <v>124</v>
      </c>
      <c r="B10" s="176">
        <v>171436</v>
      </c>
      <c r="C10" s="175">
        <v>85496</v>
      </c>
      <c r="D10" s="175">
        <v>85940</v>
      </c>
      <c r="E10" s="176">
        <v>44413</v>
      </c>
      <c r="F10" s="175">
        <v>21776</v>
      </c>
      <c r="G10" s="175">
        <v>22637</v>
      </c>
      <c r="H10" s="176">
        <v>127023</v>
      </c>
      <c r="I10" s="175">
        <v>63720</v>
      </c>
      <c r="J10" s="170">
        <v>63303</v>
      </c>
    </row>
    <row r="11" spans="1:10" ht="21.6" customHeight="1">
      <c r="A11" s="393" t="s">
        <v>123</v>
      </c>
      <c r="B11" s="176">
        <v>118366</v>
      </c>
      <c r="C11" s="175">
        <v>60790</v>
      </c>
      <c r="D11" s="175">
        <v>57576</v>
      </c>
      <c r="E11" s="176">
        <v>30648</v>
      </c>
      <c r="F11" s="175">
        <v>15483</v>
      </c>
      <c r="G11" s="175">
        <v>15165</v>
      </c>
      <c r="H11" s="176">
        <v>87718</v>
      </c>
      <c r="I11" s="175">
        <v>45307</v>
      </c>
      <c r="J11" s="170">
        <v>42411</v>
      </c>
    </row>
    <row r="12" spans="1:10" ht="21.6" customHeight="1">
      <c r="A12" s="393" t="s">
        <v>122</v>
      </c>
      <c r="B12" s="176">
        <v>113454</v>
      </c>
      <c r="C12" s="175">
        <v>57196</v>
      </c>
      <c r="D12" s="175">
        <v>56258</v>
      </c>
      <c r="E12" s="176">
        <v>29387</v>
      </c>
      <c r="F12" s="175">
        <v>14568</v>
      </c>
      <c r="G12" s="175">
        <v>14819</v>
      </c>
      <c r="H12" s="176">
        <v>84067</v>
      </c>
      <c r="I12" s="175">
        <v>42628</v>
      </c>
      <c r="J12" s="170">
        <v>41439</v>
      </c>
    </row>
    <row r="13" spans="1:10" ht="21.6" customHeight="1">
      <c r="A13" s="393" t="s">
        <v>121</v>
      </c>
      <c r="B13" s="176">
        <v>336664</v>
      </c>
      <c r="C13" s="175">
        <v>159653</v>
      </c>
      <c r="D13" s="175">
        <v>177011</v>
      </c>
      <c r="E13" s="176">
        <v>87290</v>
      </c>
      <c r="F13" s="175">
        <v>40666</v>
      </c>
      <c r="G13" s="175">
        <v>46624</v>
      </c>
      <c r="H13" s="176">
        <v>249374</v>
      </c>
      <c r="I13" s="175">
        <v>118987</v>
      </c>
      <c r="J13" s="170">
        <v>130387</v>
      </c>
    </row>
    <row r="14" spans="1:10" ht="21.6" customHeight="1">
      <c r="A14" s="393" t="s">
        <v>120</v>
      </c>
      <c r="B14" s="176">
        <v>369265</v>
      </c>
      <c r="C14" s="175">
        <v>174920</v>
      </c>
      <c r="D14" s="175">
        <v>194345</v>
      </c>
      <c r="E14" s="176">
        <v>95741</v>
      </c>
      <c r="F14" s="175">
        <v>44551</v>
      </c>
      <c r="G14" s="175">
        <v>51190</v>
      </c>
      <c r="H14" s="176">
        <v>273524</v>
      </c>
      <c r="I14" s="175">
        <v>130369</v>
      </c>
      <c r="J14" s="170">
        <v>143155</v>
      </c>
    </row>
    <row r="15" spans="1:10" ht="21.6" customHeight="1">
      <c r="A15" s="394" t="s">
        <v>119</v>
      </c>
      <c r="B15" s="232">
        <v>516607</v>
      </c>
      <c r="C15" s="231">
        <v>234839</v>
      </c>
      <c r="D15" s="231">
        <v>281768</v>
      </c>
      <c r="E15" s="232">
        <v>134032</v>
      </c>
      <c r="F15" s="231">
        <v>59815</v>
      </c>
      <c r="G15" s="231">
        <v>74217</v>
      </c>
      <c r="H15" s="232">
        <v>382575</v>
      </c>
      <c r="I15" s="231">
        <v>175024</v>
      </c>
      <c r="J15" s="170">
        <v>207551</v>
      </c>
    </row>
    <row r="16" spans="1:10" ht="6" customHeight="1">
      <c r="A16" s="393"/>
      <c r="B16" s="174"/>
      <c r="C16" s="174"/>
      <c r="D16" s="174"/>
      <c r="E16" s="174"/>
      <c r="F16" s="174"/>
      <c r="G16" s="174"/>
      <c r="H16" s="174"/>
      <c r="I16" s="174"/>
      <c r="J16" s="174"/>
    </row>
    <row r="17" spans="1:1" ht="21.2" customHeight="1">
      <c r="A17" s="192" t="s">
        <v>137</v>
      </c>
    </row>
    <row r="18" spans="1:1" ht="21.2" customHeight="1">
      <c r="A18" s="192" t="s">
        <v>136</v>
      </c>
    </row>
    <row r="19" spans="1:1" ht="21.6" customHeight="1">
      <c r="A19" s="191" t="s">
        <v>135</v>
      </c>
    </row>
    <row r="20" spans="1:1" ht="21.6" customHeight="1">
      <c r="A20" s="191"/>
    </row>
    <row r="21" spans="1:1" ht="21.6" customHeight="1">
      <c r="A21" s="191"/>
    </row>
    <row r="22" spans="1:1" ht="21.6" customHeight="1"/>
    <row r="23" spans="1:1" ht="21.6" customHeight="1"/>
    <row r="24" spans="1:1" ht="21.6" customHeight="1"/>
    <row r="25" spans="1:1" ht="21.6" customHeight="1"/>
    <row r="26" spans="1:1" ht="21.6" customHeight="1"/>
    <row r="27" spans="1:1" ht="21.6" customHeight="1"/>
    <row r="28" spans="1:1" ht="21.6" customHeight="1"/>
    <row r="29" spans="1:1" ht="21.6" customHeight="1"/>
    <row r="30" spans="1:1" ht="21.6" customHeight="1"/>
    <row r="31" spans="1:1" ht="21.6" customHeight="1"/>
    <row r="32" spans="1:1" ht="21.6" customHeight="1"/>
    <row r="33" ht="21.6" customHeight="1"/>
    <row r="34" ht="21.6" customHeight="1"/>
    <row r="35" ht="21.6" customHeight="1"/>
    <row r="36" ht="21.6" customHeight="1"/>
    <row r="37" ht="21.6" customHeight="1"/>
    <row r="38" ht="21.6" customHeight="1"/>
    <row r="39" ht="21.6" customHeight="1"/>
    <row r="40" ht="21.6" customHeight="1"/>
    <row r="41" ht="21.6" customHeight="1"/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44B6E-2306-4632-A43B-1546B168E5F7}">
  <dimension ref="A1:J41"/>
  <sheetViews>
    <sheetView workbookViewId="0">
      <selection activeCell="D14" sqref="D14"/>
    </sheetView>
  </sheetViews>
  <sheetFormatPr defaultColWidth="8" defaultRowHeight="18.75"/>
  <cols>
    <col min="1" max="1" width="21.140625" style="171" customWidth="1"/>
    <col min="2" max="10" width="15.28515625" style="170" customWidth="1"/>
    <col min="11" max="16384" width="8" style="3"/>
  </cols>
  <sheetData>
    <row r="1" spans="1:10">
      <c r="A1" s="192" t="s">
        <v>148</v>
      </c>
    </row>
    <row r="2" spans="1:10" s="188" customFormat="1" ht="7.5">
      <c r="A2" s="190"/>
      <c r="B2" s="189"/>
      <c r="C2" s="189"/>
      <c r="D2" s="189"/>
      <c r="E2" s="189"/>
      <c r="F2" s="189"/>
      <c r="G2" s="189"/>
      <c r="H2" s="189"/>
      <c r="I2" s="189"/>
      <c r="J2" s="189"/>
    </row>
    <row r="3" spans="1:10" s="1" customFormat="1">
      <c r="A3" s="187" t="s">
        <v>133</v>
      </c>
      <c r="B3" s="186" t="s">
        <v>0</v>
      </c>
      <c r="C3" s="183"/>
      <c r="D3" s="185"/>
      <c r="E3" s="183" t="s">
        <v>132</v>
      </c>
      <c r="F3" s="184"/>
      <c r="G3" s="185"/>
      <c r="H3" s="183" t="s">
        <v>131</v>
      </c>
      <c r="I3" s="184"/>
      <c r="J3" s="183"/>
    </row>
    <row r="4" spans="1:10" s="1" customFormat="1">
      <c r="A4" s="182" t="s">
        <v>130</v>
      </c>
      <c r="B4" s="181" t="s">
        <v>0</v>
      </c>
      <c r="C4" s="180" t="s">
        <v>1</v>
      </c>
      <c r="D4" s="180" t="s">
        <v>2</v>
      </c>
      <c r="E4" s="180" t="s">
        <v>0</v>
      </c>
      <c r="F4" s="180" t="s">
        <v>1</v>
      </c>
      <c r="G4" s="180" t="s">
        <v>2</v>
      </c>
      <c r="H4" s="180" t="s">
        <v>0</v>
      </c>
      <c r="I4" s="180" t="s">
        <v>1</v>
      </c>
      <c r="J4" s="179" t="s">
        <v>2</v>
      </c>
    </row>
    <row r="5" spans="1:10" s="1" customFormat="1" ht="21.6" customHeight="1">
      <c r="A5" s="2" t="s">
        <v>129</v>
      </c>
      <c r="B5" s="178">
        <v>2480371</v>
      </c>
      <c r="C5" s="178">
        <v>1212595</v>
      </c>
      <c r="D5" s="178">
        <v>1267776</v>
      </c>
      <c r="E5" s="178">
        <v>642780</v>
      </c>
      <c r="F5" s="178">
        <v>308847</v>
      </c>
      <c r="G5" s="178">
        <v>333933</v>
      </c>
      <c r="H5" s="178">
        <v>1837591</v>
      </c>
      <c r="I5" s="178">
        <v>903748</v>
      </c>
      <c r="J5" s="177">
        <v>933843</v>
      </c>
    </row>
    <row r="6" spans="1:10" ht="21.6" customHeight="1">
      <c r="A6" s="396" t="s">
        <v>128</v>
      </c>
      <c r="B6" s="176">
        <v>426892</v>
      </c>
      <c r="C6" s="175">
        <v>221050</v>
      </c>
      <c r="D6" s="175">
        <v>205842</v>
      </c>
      <c r="E6" s="176">
        <v>110522</v>
      </c>
      <c r="F6" s="175">
        <v>56303</v>
      </c>
      <c r="G6" s="175">
        <v>54219</v>
      </c>
      <c r="H6" s="176">
        <v>316370</v>
      </c>
      <c r="I6" s="175">
        <v>164747</v>
      </c>
      <c r="J6" s="170">
        <v>151623</v>
      </c>
    </row>
    <row r="7" spans="1:10" ht="21.6" customHeight="1">
      <c r="A7" s="395" t="s">
        <v>127</v>
      </c>
      <c r="B7" s="176">
        <v>112389</v>
      </c>
      <c r="C7" s="175">
        <v>58202</v>
      </c>
      <c r="D7" s="175">
        <v>54187</v>
      </c>
      <c r="E7" s="176">
        <v>29097</v>
      </c>
      <c r="F7" s="175">
        <v>14824</v>
      </c>
      <c r="G7" s="175">
        <v>14273</v>
      </c>
      <c r="H7" s="176">
        <v>83292</v>
      </c>
      <c r="I7" s="175">
        <v>43378</v>
      </c>
      <c r="J7" s="170">
        <v>39914</v>
      </c>
    </row>
    <row r="8" spans="1:10" ht="21.6" customHeight="1">
      <c r="A8" s="396" t="s">
        <v>126</v>
      </c>
      <c r="B8" s="176">
        <v>82151</v>
      </c>
      <c r="C8" s="175">
        <v>42259</v>
      </c>
      <c r="D8" s="175">
        <v>39892</v>
      </c>
      <c r="E8" s="176">
        <v>21271</v>
      </c>
      <c r="F8" s="175">
        <v>10763</v>
      </c>
      <c r="G8" s="175">
        <v>10508</v>
      </c>
      <c r="H8" s="176">
        <v>60880</v>
      </c>
      <c r="I8" s="175">
        <v>31496</v>
      </c>
      <c r="J8" s="170">
        <v>29384</v>
      </c>
    </row>
    <row r="9" spans="1:10" ht="21.6" customHeight="1">
      <c r="A9" s="395" t="s">
        <v>125</v>
      </c>
      <c r="B9" s="176">
        <v>232584</v>
      </c>
      <c r="C9" s="175">
        <v>117991</v>
      </c>
      <c r="D9" s="175">
        <v>114593</v>
      </c>
      <c r="E9" s="176">
        <v>60236</v>
      </c>
      <c r="F9" s="175">
        <v>30053</v>
      </c>
      <c r="G9" s="175">
        <v>30183</v>
      </c>
      <c r="H9" s="176">
        <v>172348</v>
      </c>
      <c r="I9" s="175">
        <v>87938</v>
      </c>
      <c r="J9" s="170">
        <v>84410</v>
      </c>
    </row>
    <row r="10" spans="1:10" ht="21.6" customHeight="1">
      <c r="A10" s="393" t="s">
        <v>124</v>
      </c>
      <c r="B10" s="176">
        <v>172413</v>
      </c>
      <c r="C10" s="175">
        <v>85926</v>
      </c>
      <c r="D10" s="175">
        <v>86487</v>
      </c>
      <c r="E10" s="176">
        <v>44665</v>
      </c>
      <c r="F10" s="175">
        <v>21884</v>
      </c>
      <c r="G10" s="175">
        <v>22781</v>
      </c>
      <c r="H10" s="176">
        <v>127748</v>
      </c>
      <c r="I10" s="175">
        <v>64042</v>
      </c>
      <c r="J10" s="170">
        <v>63706</v>
      </c>
    </row>
    <row r="11" spans="1:10" ht="21.6" customHeight="1">
      <c r="A11" s="393" t="s">
        <v>123</v>
      </c>
      <c r="B11" s="176">
        <v>118319</v>
      </c>
      <c r="C11" s="175">
        <v>60776</v>
      </c>
      <c r="D11" s="175">
        <v>57543</v>
      </c>
      <c r="E11" s="176">
        <v>30636</v>
      </c>
      <c r="F11" s="175">
        <v>15479</v>
      </c>
      <c r="G11" s="175">
        <v>15157</v>
      </c>
      <c r="H11" s="176">
        <v>87683</v>
      </c>
      <c r="I11" s="175">
        <v>45297</v>
      </c>
      <c r="J11" s="170">
        <v>42386</v>
      </c>
    </row>
    <row r="12" spans="1:10" ht="21.6" customHeight="1">
      <c r="A12" s="393" t="s">
        <v>122</v>
      </c>
      <c r="B12" s="176">
        <v>112977</v>
      </c>
      <c r="C12" s="175">
        <v>56992</v>
      </c>
      <c r="D12" s="175">
        <v>55985</v>
      </c>
      <c r="E12" s="176">
        <v>29262</v>
      </c>
      <c r="F12" s="175">
        <v>14516</v>
      </c>
      <c r="G12" s="175">
        <v>14746</v>
      </c>
      <c r="H12" s="176">
        <v>83715</v>
      </c>
      <c r="I12" s="175">
        <v>42476</v>
      </c>
      <c r="J12" s="170">
        <v>41239</v>
      </c>
    </row>
    <row r="13" spans="1:10" ht="21.6" customHeight="1">
      <c r="A13" s="393" t="s">
        <v>121</v>
      </c>
      <c r="B13" s="176">
        <v>335392</v>
      </c>
      <c r="C13" s="175">
        <v>159048</v>
      </c>
      <c r="D13" s="175">
        <v>176344</v>
      </c>
      <c r="E13" s="176">
        <v>86957</v>
      </c>
      <c r="F13" s="175">
        <v>40508</v>
      </c>
      <c r="G13" s="175">
        <v>46449</v>
      </c>
      <c r="H13" s="176">
        <v>248435</v>
      </c>
      <c r="I13" s="175">
        <v>118540</v>
      </c>
      <c r="J13" s="170">
        <v>129895</v>
      </c>
    </row>
    <row r="14" spans="1:10" ht="21.6" customHeight="1">
      <c r="A14" s="393" t="s">
        <v>120</v>
      </c>
      <c r="B14" s="176">
        <v>369332</v>
      </c>
      <c r="C14" s="175">
        <v>174938</v>
      </c>
      <c r="D14" s="175">
        <v>194394</v>
      </c>
      <c r="E14" s="176">
        <v>95761</v>
      </c>
      <c r="F14" s="175">
        <v>44557</v>
      </c>
      <c r="G14" s="175">
        <v>51204</v>
      </c>
      <c r="H14" s="176">
        <v>273571</v>
      </c>
      <c r="I14" s="175">
        <v>130381</v>
      </c>
      <c r="J14" s="170">
        <v>143190</v>
      </c>
    </row>
    <row r="15" spans="1:10" ht="21.6" customHeight="1">
      <c r="A15" s="393" t="s">
        <v>119</v>
      </c>
      <c r="B15" s="176">
        <v>517922</v>
      </c>
      <c r="C15" s="175">
        <v>235413</v>
      </c>
      <c r="D15" s="175">
        <v>282509</v>
      </c>
      <c r="E15" s="176">
        <v>134373</v>
      </c>
      <c r="F15" s="175">
        <v>59960</v>
      </c>
      <c r="G15" s="175">
        <v>74413</v>
      </c>
      <c r="H15" s="176">
        <v>383549</v>
      </c>
      <c r="I15" s="175">
        <v>175453</v>
      </c>
      <c r="J15" s="174">
        <v>208096</v>
      </c>
    </row>
    <row r="16" spans="1:10" ht="6" customHeight="1">
      <c r="A16" s="394"/>
      <c r="B16" s="230"/>
      <c r="C16" s="230"/>
      <c r="D16" s="230"/>
      <c r="E16" s="230"/>
      <c r="F16" s="230"/>
      <c r="G16" s="230"/>
      <c r="H16" s="230"/>
      <c r="I16" s="230"/>
      <c r="J16" s="230"/>
    </row>
    <row r="17" spans="1:1" ht="21.2" customHeight="1">
      <c r="A17" s="173" t="s">
        <v>137</v>
      </c>
    </row>
    <row r="18" spans="1:1" ht="21.2" customHeight="1">
      <c r="A18" s="173" t="s">
        <v>136</v>
      </c>
    </row>
    <row r="19" spans="1:1" ht="21.6" customHeight="1">
      <c r="A19" s="172" t="s">
        <v>135</v>
      </c>
    </row>
    <row r="20" spans="1:1" ht="21.6" customHeight="1">
      <c r="A20" s="172"/>
    </row>
    <row r="21" spans="1:1" ht="21.6" customHeight="1">
      <c r="A21" s="172"/>
    </row>
    <row r="22" spans="1:1" ht="21.6" customHeight="1"/>
    <row r="23" spans="1:1" ht="21.6" customHeight="1"/>
    <row r="24" spans="1:1" ht="21.6" customHeight="1"/>
    <row r="25" spans="1:1" ht="21.6" customHeight="1"/>
    <row r="26" spans="1:1" ht="21.6" customHeight="1"/>
    <row r="27" spans="1:1" ht="21.6" customHeight="1"/>
    <row r="28" spans="1:1" ht="21.6" customHeight="1"/>
    <row r="29" spans="1:1" ht="21.6" customHeight="1"/>
    <row r="30" spans="1:1" ht="21.6" customHeight="1"/>
    <row r="31" spans="1:1" ht="21.6" customHeight="1"/>
    <row r="32" spans="1:1" ht="21.6" customHeight="1"/>
    <row r="33" ht="21.6" customHeight="1"/>
    <row r="34" ht="21.6" customHeight="1"/>
    <row r="35" ht="21.6" customHeight="1"/>
    <row r="36" ht="21.6" customHeight="1"/>
    <row r="37" ht="21.6" customHeight="1"/>
    <row r="38" ht="21.6" customHeight="1"/>
    <row r="39" ht="21.6" customHeight="1"/>
    <row r="40" ht="21.6" customHeight="1"/>
    <row r="41" ht="21.6" customHeight="1"/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2CFB0-768D-42E2-8A6D-744FD2988E5B}">
  <dimension ref="A1:J41"/>
  <sheetViews>
    <sheetView zoomScale="90" zoomScaleNormal="90" workbookViewId="0">
      <pane xSplit="1" ySplit="4" topLeftCell="B5" activePane="bottomRight" state="frozen"/>
      <selection activeCell="D14" sqref="D14"/>
      <selection pane="topRight" activeCell="D14" sqref="D14"/>
      <selection pane="bottomLeft" activeCell="D14" sqref="D14"/>
      <selection pane="bottomRight" activeCell="D14" sqref="D14"/>
    </sheetView>
  </sheetViews>
  <sheetFormatPr defaultRowHeight="21"/>
  <cols>
    <col min="1" max="1" width="17.140625" style="235" customWidth="1"/>
    <col min="2" max="2" width="11" style="234" customWidth="1"/>
    <col min="3" max="3" width="10.140625" style="234" customWidth="1"/>
    <col min="4" max="4" width="10" style="234" customWidth="1"/>
    <col min="5" max="5" width="9.5703125" style="234" customWidth="1"/>
    <col min="6" max="6" width="9.28515625" style="234" customWidth="1"/>
    <col min="7" max="8" width="9.7109375" style="234" customWidth="1"/>
    <col min="9" max="10" width="11.85546875" style="234" customWidth="1"/>
    <col min="11" max="11" width="11.85546875" style="233" customWidth="1"/>
    <col min="12" max="16384" width="9.140625" style="233"/>
  </cols>
  <sheetData>
    <row r="1" spans="1:10">
      <c r="A1" s="409" t="s">
        <v>161</v>
      </c>
    </row>
    <row r="2" spans="1:10" s="258" customFormat="1" ht="8.25">
      <c r="A2" s="260"/>
      <c r="B2" s="259"/>
      <c r="C2" s="259"/>
      <c r="D2" s="259"/>
      <c r="E2" s="259"/>
      <c r="F2" s="259"/>
      <c r="G2" s="259"/>
      <c r="H2" s="259"/>
      <c r="I2" s="259"/>
      <c r="J2" s="259"/>
    </row>
    <row r="3" spans="1:10" s="245" customFormat="1">
      <c r="A3" s="257" t="s">
        <v>133</v>
      </c>
      <c r="B3" s="256" t="s">
        <v>0</v>
      </c>
      <c r="C3" s="253"/>
      <c r="D3" s="255"/>
      <c r="E3" s="253" t="s">
        <v>132</v>
      </c>
      <c r="F3" s="254"/>
      <c r="G3" s="255"/>
      <c r="H3" s="253" t="s">
        <v>131</v>
      </c>
      <c r="I3" s="254"/>
      <c r="J3" s="253"/>
    </row>
    <row r="4" spans="1:10" s="245" customFormat="1">
      <c r="A4" s="252" t="s">
        <v>130</v>
      </c>
      <c r="B4" s="251" t="s">
        <v>0</v>
      </c>
      <c r="C4" s="250" t="s">
        <v>1</v>
      </c>
      <c r="D4" s="250" t="s">
        <v>2</v>
      </c>
      <c r="E4" s="250" t="s">
        <v>0</v>
      </c>
      <c r="F4" s="250" t="s">
        <v>1</v>
      </c>
      <c r="G4" s="250" t="s">
        <v>2</v>
      </c>
      <c r="H4" s="250" t="s">
        <v>0</v>
      </c>
      <c r="I4" s="250" t="s">
        <v>1</v>
      </c>
      <c r="J4" s="249" t="s">
        <v>2</v>
      </c>
    </row>
    <row r="5" spans="1:10" s="245" customFormat="1" ht="21.6" customHeight="1">
      <c r="A5" s="248" t="s">
        <v>129</v>
      </c>
      <c r="B5" s="247">
        <v>2489461</v>
      </c>
      <c r="C5" s="247">
        <v>1218555</v>
      </c>
      <c r="D5" s="247">
        <v>1270906</v>
      </c>
      <c r="E5" s="247">
        <v>643756</v>
      </c>
      <c r="F5" s="247">
        <v>309635</v>
      </c>
      <c r="G5" s="247">
        <v>334121</v>
      </c>
      <c r="H5" s="247">
        <v>1845705</v>
      </c>
      <c r="I5" s="247">
        <v>908920</v>
      </c>
      <c r="J5" s="246">
        <v>936785</v>
      </c>
    </row>
    <row r="6" spans="1:10" ht="21.6" customHeight="1">
      <c r="A6" s="408" t="s">
        <v>128</v>
      </c>
      <c r="B6" s="244">
        <v>445339</v>
      </c>
      <c r="C6" s="243">
        <v>230428</v>
      </c>
      <c r="D6" s="243">
        <v>214911</v>
      </c>
      <c r="E6" s="244">
        <v>115052</v>
      </c>
      <c r="F6" s="243">
        <v>58552</v>
      </c>
      <c r="G6" s="243">
        <v>56500</v>
      </c>
      <c r="H6" s="244">
        <v>330287</v>
      </c>
      <c r="I6" s="243">
        <v>171876</v>
      </c>
      <c r="J6" s="234">
        <v>158411</v>
      </c>
    </row>
    <row r="7" spans="1:10" ht="21.6" customHeight="1">
      <c r="A7" s="407" t="s">
        <v>127</v>
      </c>
      <c r="B7" s="244">
        <v>117792</v>
      </c>
      <c r="C7" s="243">
        <v>60958</v>
      </c>
      <c r="D7" s="243">
        <v>56834</v>
      </c>
      <c r="E7" s="244">
        <v>30432</v>
      </c>
      <c r="F7" s="243">
        <v>15490</v>
      </c>
      <c r="G7" s="243">
        <v>14942</v>
      </c>
      <c r="H7" s="244">
        <v>87360</v>
      </c>
      <c r="I7" s="243">
        <v>45468</v>
      </c>
      <c r="J7" s="234">
        <v>41892</v>
      </c>
    </row>
    <row r="8" spans="1:10" ht="21.6" customHeight="1">
      <c r="A8" s="408" t="s">
        <v>126</v>
      </c>
      <c r="B8" s="244">
        <v>84506</v>
      </c>
      <c r="C8" s="243">
        <v>43352</v>
      </c>
      <c r="D8" s="243">
        <v>41154</v>
      </c>
      <c r="E8" s="244">
        <v>21836</v>
      </c>
      <c r="F8" s="243">
        <v>11016</v>
      </c>
      <c r="G8" s="243">
        <v>10820</v>
      </c>
      <c r="H8" s="244">
        <v>62670</v>
      </c>
      <c r="I8" s="243">
        <v>32336</v>
      </c>
      <c r="J8" s="234">
        <v>30334</v>
      </c>
    </row>
    <row r="9" spans="1:10" ht="21.6" customHeight="1">
      <c r="A9" s="407" t="s">
        <v>125</v>
      </c>
      <c r="B9" s="244">
        <v>228901</v>
      </c>
      <c r="C9" s="243">
        <v>115153</v>
      </c>
      <c r="D9" s="243">
        <v>113748</v>
      </c>
      <c r="E9" s="244">
        <v>59166</v>
      </c>
      <c r="F9" s="243">
        <v>29261</v>
      </c>
      <c r="G9" s="243">
        <v>29905</v>
      </c>
      <c r="H9" s="244">
        <v>169735</v>
      </c>
      <c r="I9" s="243">
        <v>85892</v>
      </c>
      <c r="J9" s="234">
        <v>83843</v>
      </c>
    </row>
    <row r="10" spans="1:10" ht="21.6" customHeight="1">
      <c r="A10" s="405" t="s">
        <v>124</v>
      </c>
      <c r="B10" s="244">
        <v>151385</v>
      </c>
      <c r="C10" s="243">
        <v>76403</v>
      </c>
      <c r="D10" s="243">
        <v>74982</v>
      </c>
      <c r="E10" s="244">
        <v>39127</v>
      </c>
      <c r="F10" s="243">
        <v>19414</v>
      </c>
      <c r="G10" s="243">
        <v>19713</v>
      </c>
      <c r="H10" s="244">
        <v>112258</v>
      </c>
      <c r="I10" s="243">
        <v>56989</v>
      </c>
      <c r="J10" s="234">
        <v>55269</v>
      </c>
    </row>
    <row r="11" spans="1:10" ht="21.6" customHeight="1">
      <c r="A11" s="405" t="s">
        <v>123</v>
      </c>
      <c r="B11" s="244">
        <v>122220</v>
      </c>
      <c r="C11" s="243">
        <v>63121</v>
      </c>
      <c r="D11" s="243">
        <v>59099</v>
      </c>
      <c r="E11" s="244">
        <v>31577</v>
      </c>
      <c r="F11" s="243">
        <v>16040</v>
      </c>
      <c r="G11" s="243">
        <v>15537</v>
      </c>
      <c r="H11" s="244">
        <v>90643</v>
      </c>
      <c r="I11" s="243">
        <v>47081</v>
      </c>
      <c r="J11" s="234">
        <v>43562</v>
      </c>
    </row>
    <row r="12" spans="1:10" ht="21.6" customHeight="1">
      <c r="A12" s="405" t="s">
        <v>122</v>
      </c>
      <c r="B12" s="244">
        <v>129167</v>
      </c>
      <c r="C12" s="243">
        <v>64097</v>
      </c>
      <c r="D12" s="243">
        <v>65070</v>
      </c>
      <c r="E12" s="244">
        <v>33393</v>
      </c>
      <c r="F12" s="243">
        <v>16287</v>
      </c>
      <c r="G12" s="243">
        <v>17106</v>
      </c>
      <c r="H12" s="244">
        <v>95774</v>
      </c>
      <c r="I12" s="243">
        <v>47810</v>
      </c>
      <c r="J12" s="234">
        <v>47964</v>
      </c>
    </row>
    <row r="13" spans="1:10" ht="21.6" customHeight="1">
      <c r="A13" s="405" t="s">
        <v>121</v>
      </c>
      <c r="B13" s="244">
        <v>363185</v>
      </c>
      <c r="C13" s="243">
        <v>172548</v>
      </c>
      <c r="D13" s="243">
        <v>190637</v>
      </c>
      <c r="E13" s="244">
        <v>93963</v>
      </c>
      <c r="F13" s="243">
        <v>43844</v>
      </c>
      <c r="G13" s="243">
        <v>50119</v>
      </c>
      <c r="H13" s="244">
        <v>269222</v>
      </c>
      <c r="I13" s="243">
        <v>128704</v>
      </c>
      <c r="J13" s="234">
        <v>140518</v>
      </c>
    </row>
    <row r="14" spans="1:10" ht="21.6" customHeight="1">
      <c r="A14" s="405" t="s">
        <v>120</v>
      </c>
      <c r="B14" s="244">
        <v>361814</v>
      </c>
      <c r="C14" s="243">
        <v>171815</v>
      </c>
      <c r="D14" s="243">
        <v>189999</v>
      </c>
      <c r="E14" s="244">
        <v>93607</v>
      </c>
      <c r="F14" s="243">
        <v>43657</v>
      </c>
      <c r="G14" s="243">
        <v>49950</v>
      </c>
      <c r="H14" s="244">
        <v>268207</v>
      </c>
      <c r="I14" s="243">
        <v>128158</v>
      </c>
      <c r="J14" s="234">
        <v>140049</v>
      </c>
    </row>
    <row r="15" spans="1:10" ht="21.6" customHeight="1">
      <c r="A15" s="406" t="s">
        <v>119</v>
      </c>
      <c r="B15" s="242">
        <v>485152</v>
      </c>
      <c r="C15" s="241">
        <v>220680</v>
      </c>
      <c r="D15" s="241">
        <v>264472</v>
      </c>
      <c r="E15" s="242">
        <v>125603</v>
      </c>
      <c r="F15" s="241">
        <v>56074</v>
      </c>
      <c r="G15" s="241">
        <v>69529</v>
      </c>
      <c r="H15" s="242">
        <v>359549</v>
      </c>
      <c r="I15" s="241">
        <v>164606</v>
      </c>
      <c r="J15" s="240">
        <v>194943</v>
      </c>
    </row>
    <row r="16" spans="1:10" ht="6" customHeight="1">
      <c r="A16" s="405"/>
      <c r="B16" s="239"/>
      <c r="C16" s="239"/>
      <c r="D16" s="239"/>
      <c r="E16" s="239"/>
      <c r="F16" s="239"/>
      <c r="G16" s="239"/>
      <c r="H16" s="239"/>
      <c r="I16" s="239"/>
      <c r="J16" s="239"/>
    </row>
    <row r="17" spans="1:10" ht="21.2" customHeight="1">
      <c r="A17" s="238" t="s">
        <v>118</v>
      </c>
      <c r="B17" s="236"/>
      <c r="C17" s="236"/>
      <c r="D17" s="236"/>
      <c r="E17" s="236"/>
      <c r="F17" s="236"/>
      <c r="G17" s="236"/>
      <c r="H17" s="236"/>
      <c r="I17" s="236"/>
      <c r="J17" s="236"/>
    </row>
    <row r="18" spans="1:10" ht="21.2" customHeight="1">
      <c r="A18" s="238" t="s">
        <v>117</v>
      </c>
      <c r="B18" s="236"/>
      <c r="C18" s="236"/>
      <c r="D18" s="236"/>
      <c r="E18" s="236"/>
      <c r="F18" s="236"/>
      <c r="G18" s="236"/>
      <c r="H18" s="236"/>
      <c r="I18" s="236"/>
      <c r="J18" s="236"/>
    </row>
    <row r="19" spans="1:10" ht="21.6" customHeight="1">
      <c r="A19" s="237" t="s">
        <v>116</v>
      </c>
      <c r="B19" s="236"/>
      <c r="C19" s="236"/>
      <c r="D19" s="236"/>
      <c r="E19" s="236"/>
      <c r="F19" s="236"/>
      <c r="G19" s="236"/>
      <c r="H19" s="236"/>
      <c r="I19" s="236"/>
      <c r="J19" s="236"/>
    </row>
    <row r="20" spans="1:10" ht="21.6" customHeight="1">
      <c r="A20" s="237"/>
      <c r="B20" s="236"/>
      <c r="C20" s="236"/>
      <c r="D20" s="236"/>
      <c r="E20" s="236"/>
      <c r="F20" s="236"/>
      <c r="G20" s="236"/>
      <c r="H20" s="236"/>
      <c r="I20" s="236"/>
      <c r="J20" s="236"/>
    </row>
    <row r="21" spans="1:10" ht="21.6" customHeight="1">
      <c r="A21" s="237"/>
      <c r="B21" s="236"/>
      <c r="C21" s="236"/>
      <c r="D21" s="236"/>
      <c r="E21" s="236"/>
      <c r="F21" s="236"/>
      <c r="G21" s="236"/>
      <c r="H21" s="236"/>
      <c r="I21" s="236"/>
      <c r="J21" s="236"/>
    </row>
    <row r="22" spans="1:10" ht="21.6" customHeight="1">
      <c r="B22" s="236"/>
      <c r="C22" s="236"/>
      <c r="D22" s="236"/>
      <c r="E22" s="236"/>
      <c r="F22" s="236"/>
      <c r="G22" s="236"/>
      <c r="H22" s="236"/>
      <c r="I22" s="236"/>
      <c r="J22" s="236"/>
    </row>
    <row r="23" spans="1:10" ht="21.6" customHeight="1">
      <c r="B23" s="236"/>
      <c r="C23" s="236"/>
      <c r="D23" s="236"/>
      <c r="E23" s="236"/>
      <c r="F23" s="236"/>
      <c r="G23" s="236"/>
      <c r="H23" s="236"/>
      <c r="I23" s="236"/>
      <c r="J23" s="236"/>
    </row>
    <row r="24" spans="1:10" ht="21.6" customHeight="1">
      <c r="B24" s="236"/>
      <c r="C24" s="236"/>
      <c r="D24" s="236"/>
      <c r="E24" s="236"/>
      <c r="F24" s="236"/>
      <c r="G24" s="236"/>
      <c r="H24" s="236"/>
      <c r="I24" s="236"/>
      <c r="J24" s="236"/>
    </row>
    <row r="25" spans="1:10" ht="21.6" customHeight="1">
      <c r="B25" s="236"/>
      <c r="C25" s="236"/>
      <c r="D25" s="236"/>
      <c r="E25" s="236"/>
      <c r="F25" s="236"/>
      <c r="G25" s="236"/>
      <c r="H25" s="236"/>
      <c r="I25" s="236"/>
      <c r="J25" s="236"/>
    </row>
    <row r="26" spans="1:10" ht="21.6" customHeight="1">
      <c r="B26" s="236"/>
      <c r="C26" s="236"/>
      <c r="D26" s="236"/>
      <c r="E26" s="236"/>
      <c r="F26" s="236"/>
      <c r="G26" s="236"/>
      <c r="H26" s="236"/>
      <c r="I26" s="236"/>
      <c r="J26" s="236"/>
    </row>
    <row r="27" spans="1:10" ht="21.6" customHeight="1">
      <c r="B27" s="236"/>
      <c r="C27" s="236"/>
      <c r="D27" s="236"/>
      <c r="E27" s="236"/>
      <c r="F27" s="236"/>
      <c r="G27" s="236"/>
      <c r="H27" s="236"/>
      <c r="I27" s="236"/>
      <c r="J27" s="236"/>
    </row>
    <row r="28" spans="1:10" ht="21.6" customHeight="1">
      <c r="B28" s="236"/>
      <c r="C28" s="236"/>
      <c r="D28" s="236"/>
      <c r="E28" s="236"/>
      <c r="F28" s="236"/>
      <c r="G28" s="236"/>
      <c r="H28" s="236"/>
      <c r="I28" s="236"/>
      <c r="J28" s="236"/>
    </row>
    <row r="29" spans="1:10" ht="21.6" customHeight="1">
      <c r="B29" s="236"/>
      <c r="C29" s="236"/>
      <c r="D29" s="236"/>
      <c r="E29" s="236"/>
      <c r="F29" s="236"/>
      <c r="G29" s="236"/>
      <c r="H29" s="236"/>
      <c r="I29" s="236"/>
      <c r="J29" s="236"/>
    </row>
    <row r="30" spans="1:10" ht="21.6" customHeight="1">
      <c r="B30" s="236"/>
      <c r="C30" s="236"/>
      <c r="D30" s="236"/>
      <c r="E30" s="236"/>
      <c r="F30" s="236"/>
      <c r="G30" s="236"/>
      <c r="H30" s="236"/>
      <c r="I30" s="236"/>
      <c r="J30" s="236"/>
    </row>
    <row r="31" spans="1:10" ht="21.6" customHeight="1">
      <c r="B31" s="236"/>
      <c r="C31" s="236"/>
      <c r="D31" s="236"/>
      <c r="E31" s="236"/>
      <c r="F31" s="236"/>
      <c r="G31" s="236"/>
      <c r="H31" s="236"/>
      <c r="I31" s="236"/>
      <c r="J31" s="236"/>
    </row>
    <row r="32" spans="1:10" ht="21.6" customHeight="1">
      <c r="B32" s="236"/>
      <c r="C32" s="236"/>
      <c r="D32" s="236"/>
      <c r="E32" s="236"/>
      <c r="F32" s="236"/>
      <c r="G32" s="236"/>
      <c r="H32" s="236"/>
      <c r="I32" s="236"/>
      <c r="J32" s="236"/>
    </row>
    <row r="33" spans="2:10" ht="21.6" customHeight="1">
      <c r="B33" s="236"/>
      <c r="C33" s="236"/>
      <c r="D33" s="236"/>
      <c r="E33" s="236"/>
      <c r="F33" s="236"/>
      <c r="G33" s="236"/>
      <c r="H33" s="236"/>
      <c r="I33" s="236"/>
      <c r="J33" s="236"/>
    </row>
    <row r="34" spans="2:10" ht="21.6" customHeight="1">
      <c r="B34" s="236"/>
      <c r="C34" s="236"/>
      <c r="D34" s="236"/>
      <c r="E34" s="236"/>
      <c r="F34" s="236"/>
      <c r="G34" s="236"/>
      <c r="H34" s="236"/>
      <c r="I34" s="236"/>
      <c r="J34" s="236"/>
    </row>
    <row r="35" spans="2:10" ht="21.6" customHeight="1">
      <c r="B35" s="236"/>
      <c r="C35" s="236"/>
      <c r="D35" s="236"/>
      <c r="E35" s="236"/>
      <c r="F35" s="236"/>
      <c r="G35" s="236"/>
      <c r="H35" s="236"/>
      <c r="I35" s="236"/>
      <c r="J35" s="236"/>
    </row>
    <row r="36" spans="2:10" ht="21.6" customHeight="1">
      <c r="B36" s="236"/>
      <c r="C36" s="236"/>
      <c r="D36" s="236"/>
      <c r="E36" s="236"/>
      <c r="F36" s="236"/>
      <c r="G36" s="236"/>
      <c r="H36" s="236"/>
      <c r="I36" s="236"/>
      <c r="J36" s="236"/>
    </row>
    <row r="37" spans="2:10" ht="21.6" customHeight="1">
      <c r="B37" s="236"/>
      <c r="C37" s="236"/>
      <c r="D37" s="236"/>
      <c r="E37" s="236"/>
      <c r="F37" s="236"/>
      <c r="G37" s="236"/>
      <c r="H37" s="236"/>
      <c r="I37" s="236"/>
      <c r="J37" s="236"/>
    </row>
    <row r="38" spans="2:10" ht="21.6" customHeight="1">
      <c r="B38" s="236"/>
      <c r="C38" s="236"/>
      <c r="D38" s="236"/>
      <c r="E38" s="236"/>
      <c r="F38" s="236"/>
      <c r="G38" s="236"/>
      <c r="H38" s="236"/>
      <c r="I38" s="236"/>
      <c r="J38" s="236"/>
    </row>
    <row r="39" spans="2:10" ht="21.6" customHeight="1">
      <c r="B39" s="236"/>
      <c r="C39" s="236"/>
      <c r="D39" s="236"/>
      <c r="E39" s="236"/>
      <c r="F39" s="236"/>
      <c r="G39" s="236"/>
      <c r="H39" s="236"/>
      <c r="I39" s="236"/>
      <c r="J39" s="236"/>
    </row>
    <row r="40" spans="2:10" ht="21.6" customHeight="1">
      <c r="B40" s="236"/>
      <c r="C40" s="236"/>
      <c r="D40" s="236"/>
      <c r="E40" s="236"/>
      <c r="F40" s="236"/>
      <c r="G40" s="236"/>
      <c r="H40" s="236"/>
      <c r="I40" s="236"/>
      <c r="J40" s="236"/>
    </row>
    <row r="41" spans="2:10" ht="21.6" customHeight="1">
      <c r="B41" s="236"/>
      <c r="C41" s="236"/>
      <c r="D41" s="236"/>
      <c r="E41" s="236"/>
      <c r="F41" s="236"/>
      <c r="G41" s="236"/>
      <c r="H41" s="236"/>
      <c r="I41" s="236"/>
      <c r="J41" s="236"/>
    </row>
  </sheetData>
  <pageMargins left="0.28999999999999998" right="0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A5527-A99F-4861-AD3F-B65C8DF14B0B}">
  <dimension ref="A1:K49"/>
  <sheetViews>
    <sheetView zoomScale="90" zoomScaleNormal="90" workbookViewId="0">
      <pane xSplit="1" ySplit="4" topLeftCell="B5" activePane="bottomRight" state="frozen"/>
      <selection activeCell="D14" sqref="D14"/>
      <selection pane="topRight" activeCell="D14" sqref="D14"/>
      <selection pane="bottomLeft" activeCell="D14" sqref="D14"/>
      <selection pane="bottomRight" activeCell="D14" sqref="D14"/>
    </sheetView>
  </sheetViews>
  <sheetFormatPr defaultRowHeight="18.75"/>
  <cols>
    <col min="1" max="1" width="20.140625" style="264" customWidth="1"/>
    <col min="2" max="10" width="11.42578125" style="263" customWidth="1"/>
    <col min="11" max="11" width="1.85546875" style="262" customWidth="1"/>
    <col min="12" max="16384" width="9.140625" style="261"/>
  </cols>
  <sheetData>
    <row r="1" spans="1:11">
      <c r="A1" s="293" t="s">
        <v>162</v>
      </c>
    </row>
    <row r="2" spans="1:11" s="286" customFormat="1" ht="7.5">
      <c r="A2" s="289"/>
      <c r="B2" s="288"/>
      <c r="C2" s="288"/>
      <c r="D2" s="288"/>
      <c r="E2" s="288"/>
      <c r="F2" s="288"/>
      <c r="G2" s="288"/>
      <c r="H2" s="288"/>
      <c r="I2" s="288"/>
      <c r="J2" s="288"/>
      <c r="K2" s="287"/>
    </row>
    <row r="3" spans="1:11" s="272" customFormat="1">
      <c r="A3" s="285" t="s">
        <v>133</v>
      </c>
      <c r="B3" s="284" t="s">
        <v>0</v>
      </c>
      <c r="C3" s="281"/>
      <c r="D3" s="283"/>
      <c r="E3" s="281" t="s">
        <v>132</v>
      </c>
      <c r="F3" s="282"/>
      <c r="G3" s="283"/>
      <c r="H3" s="281" t="s">
        <v>131</v>
      </c>
      <c r="I3" s="282"/>
      <c r="J3" s="281"/>
      <c r="K3" s="276"/>
    </row>
    <row r="4" spans="1:11" s="272" customFormat="1">
      <c r="A4" s="280" t="s">
        <v>130</v>
      </c>
      <c r="B4" s="279" t="s">
        <v>0</v>
      </c>
      <c r="C4" s="278" t="s">
        <v>1</v>
      </c>
      <c r="D4" s="278" t="s">
        <v>2</v>
      </c>
      <c r="E4" s="278" t="s">
        <v>0</v>
      </c>
      <c r="F4" s="278" t="s">
        <v>1</v>
      </c>
      <c r="G4" s="278" t="s">
        <v>2</v>
      </c>
      <c r="H4" s="278" t="s">
        <v>0</v>
      </c>
      <c r="I4" s="278" t="s">
        <v>1</v>
      </c>
      <c r="J4" s="277" t="s">
        <v>2</v>
      </c>
      <c r="K4" s="276"/>
    </row>
    <row r="5" spans="1:11" s="272" customFormat="1" ht="21.6" customHeight="1">
      <c r="A5" s="275" t="s">
        <v>129</v>
      </c>
      <c r="B5" s="274">
        <v>2488457</v>
      </c>
      <c r="C5" s="274">
        <v>1217833</v>
      </c>
      <c r="D5" s="274">
        <v>1270624</v>
      </c>
      <c r="E5" s="274">
        <v>643498</v>
      </c>
      <c r="F5" s="274">
        <v>309451</v>
      </c>
      <c r="G5" s="274">
        <v>334047</v>
      </c>
      <c r="H5" s="274">
        <v>1844959</v>
      </c>
      <c r="I5" s="274">
        <v>908382</v>
      </c>
      <c r="J5" s="273">
        <v>936577</v>
      </c>
      <c r="K5" s="265"/>
    </row>
    <row r="6" spans="1:11" ht="21.6" customHeight="1">
      <c r="A6" s="413" t="s">
        <v>128</v>
      </c>
      <c r="B6" s="271">
        <v>442540</v>
      </c>
      <c r="C6" s="270">
        <v>229075</v>
      </c>
      <c r="D6" s="270">
        <v>213465</v>
      </c>
      <c r="E6" s="271">
        <v>114327</v>
      </c>
      <c r="F6" s="270">
        <v>58207</v>
      </c>
      <c r="G6" s="270">
        <v>56120</v>
      </c>
      <c r="H6" s="271">
        <v>328213</v>
      </c>
      <c r="I6" s="270">
        <v>170868</v>
      </c>
      <c r="J6" s="263">
        <v>157345</v>
      </c>
    </row>
    <row r="7" spans="1:11" ht="21.6" customHeight="1">
      <c r="A7" s="412" t="s">
        <v>127</v>
      </c>
      <c r="B7" s="271">
        <v>117166</v>
      </c>
      <c r="C7" s="270">
        <v>60625</v>
      </c>
      <c r="D7" s="270">
        <v>56541</v>
      </c>
      <c r="E7" s="271">
        <v>30270</v>
      </c>
      <c r="F7" s="270">
        <v>15405</v>
      </c>
      <c r="G7" s="270">
        <v>14865</v>
      </c>
      <c r="H7" s="271">
        <v>86896</v>
      </c>
      <c r="I7" s="270">
        <v>45220</v>
      </c>
      <c r="J7" s="263">
        <v>41676</v>
      </c>
    </row>
    <row r="8" spans="1:11" ht="21.6" customHeight="1">
      <c r="A8" s="413" t="s">
        <v>126</v>
      </c>
      <c r="B8" s="271">
        <v>84300</v>
      </c>
      <c r="C8" s="270">
        <v>43257</v>
      </c>
      <c r="D8" s="270">
        <v>41043</v>
      </c>
      <c r="E8" s="271">
        <v>21782</v>
      </c>
      <c r="F8" s="270">
        <v>10992</v>
      </c>
      <c r="G8" s="270">
        <v>10790</v>
      </c>
      <c r="H8" s="271">
        <v>62518</v>
      </c>
      <c r="I8" s="270">
        <v>32265</v>
      </c>
      <c r="J8" s="263">
        <v>30253</v>
      </c>
    </row>
    <row r="9" spans="1:11" ht="21.6" customHeight="1">
      <c r="A9" s="412" t="s">
        <v>125</v>
      </c>
      <c r="B9" s="271">
        <v>229669</v>
      </c>
      <c r="C9" s="270">
        <v>115693</v>
      </c>
      <c r="D9" s="270">
        <v>113976</v>
      </c>
      <c r="E9" s="271">
        <v>59363</v>
      </c>
      <c r="F9" s="270">
        <v>29398</v>
      </c>
      <c r="G9" s="270">
        <v>29965</v>
      </c>
      <c r="H9" s="271">
        <v>170306</v>
      </c>
      <c r="I9" s="270">
        <v>86295</v>
      </c>
      <c r="J9" s="263">
        <v>84011</v>
      </c>
    </row>
    <row r="10" spans="1:11" ht="21.6" customHeight="1">
      <c r="A10" s="411" t="s">
        <v>124</v>
      </c>
      <c r="B10" s="271">
        <v>154069</v>
      </c>
      <c r="C10" s="270">
        <v>77577</v>
      </c>
      <c r="D10" s="270">
        <v>76492</v>
      </c>
      <c r="E10" s="271">
        <v>39822</v>
      </c>
      <c r="F10" s="270">
        <v>19712</v>
      </c>
      <c r="G10" s="270">
        <v>20110</v>
      </c>
      <c r="H10" s="271">
        <v>114247</v>
      </c>
      <c r="I10" s="270">
        <v>57865</v>
      </c>
      <c r="J10" s="263">
        <v>56382</v>
      </c>
    </row>
    <row r="11" spans="1:11" ht="21.6" customHeight="1">
      <c r="A11" s="411" t="s">
        <v>123</v>
      </c>
      <c r="B11" s="271">
        <v>121425</v>
      </c>
      <c r="C11" s="270">
        <v>62597</v>
      </c>
      <c r="D11" s="270">
        <v>58828</v>
      </c>
      <c r="E11" s="271">
        <v>31372</v>
      </c>
      <c r="F11" s="270">
        <v>15906</v>
      </c>
      <c r="G11" s="270">
        <v>15466</v>
      </c>
      <c r="H11" s="271">
        <v>90053</v>
      </c>
      <c r="I11" s="270">
        <v>46691</v>
      </c>
      <c r="J11" s="263">
        <v>43362</v>
      </c>
    </row>
    <row r="12" spans="1:11" ht="21.6" customHeight="1">
      <c r="A12" s="411" t="s">
        <v>122</v>
      </c>
      <c r="B12" s="271">
        <v>126868</v>
      </c>
      <c r="C12" s="270">
        <v>63083</v>
      </c>
      <c r="D12" s="270">
        <v>63785</v>
      </c>
      <c r="E12" s="271">
        <v>32798</v>
      </c>
      <c r="F12" s="270">
        <v>16029</v>
      </c>
      <c r="G12" s="270">
        <v>16769</v>
      </c>
      <c r="H12" s="271">
        <v>94070</v>
      </c>
      <c r="I12" s="270">
        <v>47054</v>
      </c>
      <c r="J12" s="263">
        <v>47016</v>
      </c>
    </row>
    <row r="13" spans="1:11" ht="21.6" customHeight="1">
      <c r="A13" s="411" t="s">
        <v>121</v>
      </c>
      <c r="B13" s="271">
        <v>359672</v>
      </c>
      <c r="C13" s="270">
        <v>170859</v>
      </c>
      <c r="D13" s="270">
        <v>188813</v>
      </c>
      <c r="E13" s="271">
        <v>93052</v>
      </c>
      <c r="F13" s="270">
        <v>43414</v>
      </c>
      <c r="G13" s="270">
        <v>49638</v>
      </c>
      <c r="H13" s="271">
        <v>266620</v>
      </c>
      <c r="I13" s="270">
        <v>127445</v>
      </c>
      <c r="J13" s="263">
        <v>139175</v>
      </c>
    </row>
    <row r="14" spans="1:11" ht="21.6" customHeight="1">
      <c r="A14" s="411" t="s">
        <v>120</v>
      </c>
      <c r="B14" s="271">
        <v>363170</v>
      </c>
      <c r="C14" s="270">
        <v>172321</v>
      </c>
      <c r="D14" s="270">
        <v>190849</v>
      </c>
      <c r="E14" s="271">
        <v>93960</v>
      </c>
      <c r="F14" s="270">
        <v>43786</v>
      </c>
      <c r="G14" s="270">
        <v>50174</v>
      </c>
      <c r="H14" s="271">
        <v>269210</v>
      </c>
      <c r="I14" s="270">
        <v>128535</v>
      </c>
      <c r="J14" s="263">
        <v>140675</v>
      </c>
    </row>
    <row r="15" spans="1:11" ht="21.6" customHeight="1">
      <c r="A15" s="411" t="s">
        <v>119</v>
      </c>
      <c r="B15" s="271">
        <v>489578</v>
      </c>
      <c r="C15" s="270">
        <v>222746</v>
      </c>
      <c r="D15" s="270">
        <v>266832</v>
      </c>
      <c r="E15" s="271">
        <v>126752</v>
      </c>
      <c r="F15" s="270">
        <v>56602</v>
      </c>
      <c r="G15" s="270">
        <v>70150</v>
      </c>
      <c r="H15" s="271">
        <v>362826</v>
      </c>
      <c r="I15" s="270">
        <v>166144</v>
      </c>
      <c r="J15" s="269">
        <v>196682</v>
      </c>
    </row>
    <row r="16" spans="1:11" ht="6" customHeight="1">
      <c r="A16" s="410"/>
      <c r="B16" s="268"/>
      <c r="C16" s="268"/>
      <c r="D16" s="268"/>
      <c r="E16" s="268"/>
      <c r="F16" s="268"/>
      <c r="G16" s="268"/>
      <c r="H16" s="268"/>
      <c r="I16" s="268"/>
      <c r="J16" s="268"/>
      <c r="K16" s="265"/>
    </row>
    <row r="17" spans="1:11" ht="21.2" customHeight="1">
      <c r="A17" s="267" t="s">
        <v>118</v>
      </c>
    </row>
    <row r="18" spans="1:11" ht="21.2" customHeight="1">
      <c r="A18" s="267" t="s">
        <v>117</v>
      </c>
    </row>
    <row r="19" spans="1:11" ht="21.6" customHeight="1">
      <c r="A19" s="266" t="s">
        <v>116</v>
      </c>
    </row>
    <row r="20" spans="1:11" ht="21.6" customHeight="1">
      <c r="A20" s="266"/>
    </row>
    <row r="21" spans="1:11" ht="21.6" customHeight="1">
      <c r="A21" s="266"/>
    </row>
    <row r="22" spans="1:11" ht="21.6" customHeight="1"/>
    <row r="23" spans="1:11" ht="21.6" customHeight="1"/>
    <row r="24" spans="1:11" ht="21.6" customHeight="1"/>
    <row r="25" spans="1:11" ht="21.6" customHeight="1"/>
    <row r="26" spans="1:11" ht="21.6" customHeight="1"/>
    <row r="27" spans="1:11" ht="21.6" customHeight="1">
      <c r="K27" s="265"/>
    </row>
    <row r="28" spans="1:11" ht="21.6" customHeight="1"/>
    <row r="29" spans="1:11" ht="21.6" customHeight="1"/>
    <row r="30" spans="1:11" ht="21.6" customHeight="1"/>
    <row r="31" spans="1:11" ht="21.6" customHeight="1"/>
    <row r="32" spans="1:11" ht="21.6" customHeight="1"/>
    <row r="33" spans="11:11" ht="21.6" customHeight="1"/>
    <row r="34" spans="11:11" ht="21.6" customHeight="1"/>
    <row r="35" spans="11:11" ht="21.6" customHeight="1"/>
    <row r="36" spans="11:11" ht="21.6" customHeight="1"/>
    <row r="37" spans="11:11" ht="21.6" customHeight="1"/>
    <row r="38" spans="11:11" ht="21.6" customHeight="1">
      <c r="K38" s="265"/>
    </row>
    <row r="39" spans="11:11" ht="21.6" customHeight="1"/>
    <row r="40" spans="11:11" ht="21.6" customHeight="1"/>
    <row r="41" spans="11:11" ht="21.6" customHeight="1"/>
    <row r="49" spans="11:11">
      <c r="K49" s="265"/>
    </row>
  </sheetData>
  <pageMargins left="0.28999999999999998" right="0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55737-2349-4389-8650-CA9D5EFF0AAB}">
  <dimension ref="A1:AP33"/>
  <sheetViews>
    <sheetView topLeftCell="AH1" zoomScale="69" zoomScaleNormal="69" workbookViewId="0">
      <pane xSplit="13005" ySplit="1050" topLeftCell="AG4" activePane="bottomLeft"/>
      <selection activeCell="D14" sqref="D14"/>
      <selection pane="topRight" activeCell="D14" sqref="D14"/>
      <selection pane="bottomLeft" activeCell="AK14" sqref="AK14"/>
      <selection pane="bottomRight" activeCell="D14" sqref="D14"/>
    </sheetView>
  </sheetViews>
  <sheetFormatPr defaultColWidth="7.85546875" defaultRowHeight="24" customHeight="1"/>
  <cols>
    <col min="1" max="1" width="18.140625" style="334" customWidth="1"/>
    <col min="2" max="15" width="14.28515625" style="334" customWidth="1"/>
    <col min="16" max="16" width="14.28515625" style="301" customWidth="1"/>
    <col min="17" max="33" width="14.28515625" style="334" customWidth="1"/>
    <col min="34" max="37" width="11.42578125" style="334" customWidth="1"/>
    <col min="38" max="38" width="11.5703125" style="334" customWidth="1"/>
    <col min="39" max="39" width="12.5703125" style="334" customWidth="1"/>
    <col min="40" max="41" width="11.5703125" style="334" customWidth="1"/>
    <col min="42" max="16384" width="7.85546875" style="334"/>
  </cols>
  <sheetData>
    <row r="1" spans="1:42" ht="25.5" customHeight="1">
      <c r="A1" s="345" t="s">
        <v>170</v>
      </c>
      <c r="P1" s="330"/>
    </row>
    <row r="2" spans="1:42" ht="3.75" customHeight="1">
      <c r="A2" s="329"/>
      <c r="G2" s="344"/>
      <c r="P2" s="327"/>
    </row>
    <row r="3" spans="1:42" s="339" customFormat="1" ht="26.25" customHeight="1">
      <c r="A3" s="595" t="s">
        <v>9</v>
      </c>
      <c r="B3" s="326"/>
      <c r="C3" s="597" t="s">
        <v>160</v>
      </c>
      <c r="D3" s="597"/>
      <c r="E3" s="597"/>
      <c r="F3" s="597" t="s">
        <v>169</v>
      </c>
      <c r="G3" s="597"/>
      <c r="H3" s="597"/>
      <c r="I3" s="597"/>
      <c r="J3" s="598" t="s">
        <v>159</v>
      </c>
      <c r="K3" s="598"/>
      <c r="L3" s="598"/>
      <c r="M3" s="343"/>
      <c r="N3" s="593" t="s">
        <v>158</v>
      </c>
      <c r="O3" s="593"/>
      <c r="P3" s="593"/>
      <c r="Q3" s="593"/>
      <c r="R3" s="593" t="s">
        <v>157</v>
      </c>
      <c r="S3" s="593"/>
      <c r="T3" s="593"/>
      <c r="U3" s="593"/>
      <c r="V3" s="593" t="s">
        <v>156</v>
      </c>
      <c r="W3" s="593"/>
      <c r="X3" s="593"/>
      <c r="Y3" s="593"/>
      <c r="Z3" s="593" t="s">
        <v>155</v>
      </c>
      <c r="AA3" s="593"/>
      <c r="AB3" s="593"/>
      <c r="AC3" s="593"/>
      <c r="AD3" s="593" t="s">
        <v>154</v>
      </c>
      <c r="AE3" s="593"/>
      <c r="AF3" s="593"/>
      <c r="AG3" s="593"/>
      <c r="AH3" s="593" t="s">
        <v>153</v>
      </c>
      <c r="AI3" s="593"/>
      <c r="AJ3" s="593"/>
      <c r="AK3" s="593"/>
      <c r="AL3" s="593" t="s">
        <v>165</v>
      </c>
      <c r="AM3" s="593"/>
      <c r="AN3" s="593"/>
      <c r="AO3" s="593"/>
    </row>
    <row r="4" spans="1:42" s="339" customFormat="1" ht="26.25" customHeight="1">
      <c r="A4" s="596"/>
      <c r="B4" s="324" t="s">
        <v>152</v>
      </c>
      <c r="C4" s="324" t="s">
        <v>151</v>
      </c>
      <c r="D4" s="324" t="s">
        <v>150</v>
      </c>
      <c r="E4" s="324" t="s">
        <v>149</v>
      </c>
      <c r="F4" s="324" t="s">
        <v>152</v>
      </c>
      <c r="G4" s="324" t="s">
        <v>151</v>
      </c>
      <c r="H4" s="324" t="s">
        <v>150</v>
      </c>
      <c r="I4" s="324" t="s">
        <v>149</v>
      </c>
      <c r="J4" s="323" t="s">
        <v>152</v>
      </c>
      <c r="K4" s="323" t="s">
        <v>151</v>
      </c>
      <c r="L4" s="323" t="s">
        <v>150</v>
      </c>
      <c r="M4" s="323" t="s">
        <v>149</v>
      </c>
      <c r="N4" s="323" t="s">
        <v>152</v>
      </c>
      <c r="O4" s="323" t="s">
        <v>151</v>
      </c>
      <c r="P4" s="323" t="s">
        <v>150</v>
      </c>
      <c r="Q4" s="323" t="s">
        <v>149</v>
      </c>
      <c r="R4" s="323" t="s">
        <v>152</v>
      </c>
      <c r="S4" s="323" t="s">
        <v>151</v>
      </c>
      <c r="T4" s="323" t="s">
        <v>150</v>
      </c>
      <c r="U4" s="323" t="s">
        <v>149</v>
      </c>
      <c r="V4" s="323" t="s">
        <v>152</v>
      </c>
      <c r="W4" s="323" t="s">
        <v>151</v>
      </c>
      <c r="X4" s="323" t="s">
        <v>150</v>
      </c>
      <c r="Y4" s="323" t="s">
        <v>149</v>
      </c>
      <c r="Z4" s="323" t="s">
        <v>152</v>
      </c>
      <c r="AA4" s="323" t="s">
        <v>151</v>
      </c>
      <c r="AB4" s="323" t="s">
        <v>150</v>
      </c>
      <c r="AC4" s="323" t="s">
        <v>149</v>
      </c>
      <c r="AD4" s="323" t="s">
        <v>152</v>
      </c>
      <c r="AE4" s="323" t="s">
        <v>151</v>
      </c>
      <c r="AF4" s="323" t="s">
        <v>150</v>
      </c>
      <c r="AG4" s="323" t="s">
        <v>149</v>
      </c>
      <c r="AH4" s="323" t="s">
        <v>152</v>
      </c>
      <c r="AI4" s="323" t="s">
        <v>151</v>
      </c>
      <c r="AJ4" s="323" t="s">
        <v>150</v>
      </c>
      <c r="AK4" s="323" t="s">
        <v>149</v>
      </c>
      <c r="AL4" s="323" t="s">
        <v>152</v>
      </c>
      <c r="AM4" s="323" t="s">
        <v>151</v>
      </c>
      <c r="AN4" s="323" t="s">
        <v>150</v>
      </c>
      <c r="AO4" s="323" t="s">
        <v>149</v>
      </c>
    </row>
    <row r="5" spans="1:42" s="339" customFormat="1" ht="24" customHeight="1">
      <c r="A5" s="599" t="s">
        <v>21</v>
      </c>
      <c r="B5" s="599"/>
      <c r="C5" s="599"/>
      <c r="D5" s="599"/>
      <c r="E5" s="599"/>
      <c r="F5" s="599"/>
      <c r="G5" s="599"/>
      <c r="H5" s="599"/>
      <c r="I5" s="599"/>
      <c r="J5" s="599"/>
      <c r="K5" s="599"/>
      <c r="L5" s="599"/>
      <c r="P5" s="327"/>
    </row>
    <row r="6" spans="1:42" s="339" customFormat="1" ht="24" customHeight="1">
      <c r="A6" s="338" t="s">
        <v>38</v>
      </c>
      <c r="B6" s="321">
        <v>2813227</v>
      </c>
      <c r="C6" s="321">
        <v>2816830</v>
      </c>
      <c r="D6" s="321">
        <v>0</v>
      </c>
      <c r="E6" s="321">
        <v>2822406</v>
      </c>
      <c r="F6" s="321">
        <v>2824842</v>
      </c>
      <c r="G6" s="321">
        <v>2827380</v>
      </c>
      <c r="H6" s="321">
        <v>2830011</v>
      </c>
      <c r="I6" s="321">
        <v>2832750</v>
      </c>
      <c r="J6" s="321">
        <v>2835578</v>
      </c>
      <c r="K6" s="321">
        <v>2838488</v>
      </c>
      <c r="L6" s="321">
        <v>2827922</v>
      </c>
      <c r="M6" s="321">
        <v>2808574</v>
      </c>
      <c r="N6" s="321">
        <f>SUM(N7:N16)</f>
        <v>8102021.7699999996</v>
      </c>
      <c r="O6" s="321">
        <v>2783485</v>
      </c>
      <c r="P6" s="321">
        <v>2781365</v>
      </c>
      <c r="Q6" s="321">
        <v>2798379</v>
      </c>
      <c r="R6" s="321">
        <v>2505143</v>
      </c>
      <c r="S6" s="321">
        <v>2504279</v>
      </c>
      <c r="T6" s="321">
        <v>2503406</v>
      </c>
      <c r="U6" s="321">
        <v>2502233</v>
      </c>
      <c r="V6" s="321">
        <v>2501249</v>
      </c>
      <c r="W6" s="321">
        <v>2500474</v>
      </c>
      <c r="X6" s="321">
        <v>2499593</v>
      </c>
      <c r="Y6" s="321">
        <v>2498336</v>
      </c>
      <c r="Z6" s="321">
        <v>2497293</v>
      </c>
      <c r="AA6" s="321">
        <v>2496462</v>
      </c>
      <c r="AB6" s="321">
        <v>2495622</v>
      </c>
      <c r="AC6" s="321">
        <v>2494550</v>
      </c>
      <c r="AD6" s="321">
        <v>2493683</v>
      </c>
      <c r="AE6" s="321">
        <v>2493021</v>
      </c>
      <c r="AF6" s="321">
        <v>2492157</v>
      </c>
      <c r="AG6" s="321">
        <v>2490702</v>
      </c>
      <c r="AH6" s="321">
        <v>2489461</v>
      </c>
      <c r="AI6" s="321">
        <v>2488457</v>
      </c>
      <c r="AJ6" s="321">
        <v>2487366</v>
      </c>
      <c r="AK6" s="321">
        <v>2485916</v>
      </c>
      <c r="AL6" s="321">
        <v>2484703</v>
      </c>
      <c r="AM6" s="321">
        <v>2483736</v>
      </c>
      <c r="AN6" s="321">
        <v>2482612</v>
      </c>
      <c r="AO6" s="321">
        <v>2480899</v>
      </c>
    </row>
    <row r="7" spans="1:42" ht="24" customHeight="1">
      <c r="A7" s="339" t="s">
        <v>19</v>
      </c>
      <c r="B7" s="321">
        <v>2188698</v>
      </c>
      <c r="C7" s="321">
        <v>2195143</v>
      </c>
      <c r="D7" s="321">
        <v>0</v>
      </c>
      <c r="E7" s="321">
        <v>2206189</v>
      </c>
      <c r="F7" s="321">
        <v>2211286</v>
      </c>
      <c r="G7" s="321">
        <v>2216461</v>
      </c>
      <c r="H7" s="321">
        <v>2221532</v>
      </c>
      <c r="I7" s="321">
        <v>2226350</v>
      </c>
      <c r="J7" s="321">
        <v>2231241</v>
      </c>
      <c r="K7" s="321">
        <v>2236201</v>
      </c>
      <c r="L7" s="321">
        <v>2226720</v>
      </c>
      <c r="M7" s="321">
        <v>2206530.9900000002</v>
      </c>
      <c r="N7" s="321">
        <v>2192585</v>
      </c>
      <c r="O7" s="321">
        <v>2179550</v>
      </c>
      <c r="P7" s="321">
        <v>2178229</v>
      </c>
      <c r="Q7" s="321">
        <v>2199606</v>
      </c>
      <c r="R7" s="321">
        <v>2011469</v>
      </c>
      <c r="S7" s="321">
        <v>2014282</v>
      </c>
      <c r="T7" s="321">
        <v>2017213</v>
      </c>
      <c r="U7" s="321">
        <v>2019156</v>
      </c>
      <c r="V7" s="321">
        <v>2021364</v>
      </c>
      <c r="W7" s="321">
        <v>2023741</v>
      </c>
      <c r="X7" s="321">
        <v>2025910</v>
      </c>
      <c r="Y7" s="321">
        <v>2027645</v>
      </c>
      <c r="Z7" s="321">
        <v>2029679</v>
      </c>
      <c r="AA7" s="321">
        <v>2031873</v>
      </c>
      <c r="AB7" s="321">
        <v>2033816</v>
      </c>
      <c r="AC7" s="321">
        <v>2035816</v>
      </c>
      <c r="AD7" s="321">
        <v>2037730</v>
      </c>
      <c r="AE7" s="321">
        <v>2039805</v>
      </c>
      <c r="AF7" s="321">
        <v>2041594</v>
      </c>
      <c r="AG7" s="321">
        <v>2043022</v>
      </c>
      <c r="AH7" s="321">
        <v>2044122</v>
      </c>
      <c r="AI7" s="321">
        <v>2045917</v>
      </c>
      <c r="AJ7" s="321">
        <v>2047509</v>
      </c>
      <c r="AK7" s="321">
        <v>2048551</v>
      </c>
      <c r="AL7" s="321">
        <v>2049836</v>
      </c>
      <c r="AM7" s="321">
        <v>2051355</v>
      </c>
      <c r="AN7" s="321">
        <v>2052652</v>
      </c>
      <c r="AO7" s="321">
        <v>2053245</v>
      </c>
      <c r="AP7" s="14"/>
    </row>
    <row r="8" spans="1:42" ht="24" customHeight="1">
      <c r="A8" s="334" t="s">
        <v>18</v>
      </c>
      <c r="B8" s="318">
        <v>1505335</v>
      </c>
      <c r="C8" s="318">
        <v>1535059</v>
      </c>
      <c r="D8" s="318">
        <v>0</v>
      </c>
      <c r="E8" s="318">
        <v>1563389</v>
      </c>
      <c r="F8" s="318">
        <v>1502603.69</v>
      </c>
      <c r="G8" s="318">
        <v>1545275.34</v>
      </c>
      <c r="H8" s="318">
        <v>1578967</v>
      </c>
      <c r="I8" s="318">
        <v>1620814</v>
      </c>
      <c r="J8" s="318">
        <v>1545098.37</v>
      </c>
      <c r="K8" s="318">
        <v>1601429</v>
      </c>
      <c r="L8" s="318">
        <v>1617704.64</v>
      </c>
      <c r="M8" s="318">
        <v>1632423.74</v>
      </c>
      <c r="N8" s="318">
        <v>1545564.5</v>
      </c>
      <c r="O8" s="318">
        <v>1535867</v>
      </c>
      <c r="P8" s="318">
        <v>1618443</v>
      </c>
      <c r="Q8" s="318">
        <v>1605386</v>
      </c>
      <c r="R8" s="318">
        <v>1406148</v>
      </c>
      <c r="S8" s="318">
        <v>1431328.7</v>
      </c>
      <c r="T8" s="318">
        <v>1436349.34</v>
      </c>
      <c r="U8" s="319">
        <v>1423198</v>
      </c>
      <c r="V8" s="318">
        <v>1393671.52</v>
      </c>
      <c r="W8" s="318">
        <v>1394825.33</v>
      </c>
      <c r="X8" s="318">
        <v>1397695.68</v>
      </c>
      <c r="Y8" s="318">
        <v>1410249</v>
      </c>
      <c r="Z8" s="318">
        <v>1311076.8500000001</v>
      </c>
      <c r="AA8" s="318">
        <v>1326644.72</v>
      </c>
      <c r="AB8" s="318">
        <v>1348183.1</v>
      </c>
      <c r="AC8" s="318">
        <v>1349536.11</v>
      </c>
      <c r="AD8" s="318">
        <v>1302016</v>
      </c>
      <c r="AE8" s="318">
        <v>1307880</v>
      </c>
      <c r="AF8" s="318">
        <v>1385879</v>
      </c>
      <c r="AG8" s="318">
        <v>1343211</v>
      </c>
      <c r="AH8" s="318">
        <v>1293967</v>
      </c>
      <c r="AI8" s="318">
        <v>1287096</v>
      </c>
      <c r="AJ8" s="318">
        <v>1311683</v>
      </c>
      <c r="AK8" s="318">
        <v>1319743</v>
      </c>
      <c r="AL8" s="318">
        <v>1268832</v>
      </c>
      <c r="AM8" s="318">
        <v>1245867</v>
      </c>
      <c r="AN8" s="318">
        <v>1201981</v>
      </c>
      <c r="AO8" s="318">
        <v>1244690</v>
      </c>
      <c r="AP8" s="13"/>
    </row>
    <row r="9" spans="1:42" ht="24" customHeight="1">
      <c r="A9" s="334" t="s">
        <v>17</v>
      </c>
      <c r="B9" s="318">
        <v>1471271</v>
      </c>
      <c r="C9" s="318">
        <v>1512043</v>
      </c>
      <c r="D9" s="318">
        <v>0</v>
      </c>
      <c r="E9" s="318">
        <v>1563389</v>
      </c>
      <c r="F9" s="318">
        <v>1456537.76</v>
      </c>
      <c r="G9" s="318">
        <v>1508248.16</v>
      </c>
      <c r="H9" s="318">
        <v>1578967</v>
      </c>
      <c r="I9" s="318">
        <v>1605569</v>
      </c>
      <c r="J9" s="318">
        <v>1486068.45</v>
      </c>
      <c r="K9" s="318">
        <v>1576883.56</v>
      </c>
      <c r="L9" s="318">
        <v>1617704.64</v>
      </c>
      <c r="M9" s="318">
        <v>1632423.74</v>
      </c>
      <c r="N9" s="318">
        <v>1524267.77</v>
      </c>
      <c r="O9" s="318">
        <v>1512113</v>
      </c>
      <c r="P9" s="318">
        <v>1618443</v>
      </c>
      <c r="Q9" s="318">
        <v>1605386</v>
      </c>
      <c r="R9" s="318">
        <v>1374672</v>
      </c>
      <c r="S9" s="318">
        <v>1423509.89</v>
      </c>
      <c r="T9" s="318">
        <v>1434596.82</v>
      </c>
      <c r="U9" s="319">
        <v>1422981</v>
      </c>
      <c r="V9" s="318">
        <f t="shared" ref="V9:AC9" si="0">SUM(V10:V11)</f>
        <v>1386729.5999999999</v>
      </c>
      <c r="W9" s="318">
        <f t="shared" si="0"/>
        <v>1388766.43</v>
      </c>
      <c r="X9" s="318">
        <f t="shared" si="0"/>
        <v>1394966.22</v>
      </c>
      <c r="Y9" s="318">
        <f t="shared" si="0"/>
        <v>1410065.89</v>
      </c>
      <c r="Z9" s="318">
        <f t="shared" si="0"/>
        <v>1300059.04</v>
      </c>
      <c r="AA9" s="318">
        <f t="shared" si="0"/>
        <v>1307036.4400000002</v>
      </c>
      <c r="AB9" s="318">
        <f t="shared" si="0"/>
        <v>1348183.1099999999</v>
      </c>
      <c r="AC9" s="318">
        <f t="shared" si="0"/>
        <v>1348275.74</v>
      </c>
      <c r="AD9" s="318">
        <v>1278764</v>
      </c>
      <c r="AE9" s="318">
        <v>1288137</v>
      </c>
      <c r="AF9" s="318">
        <v>1385879</v>
      </c>
      <c r="AG9" s="318">
        <v>1335607</v>
      </c>
      <c r="AH9" s="318">
        <v>1261602</v>
      </c>
      <c r="AI9" s="318">
        <v>1275923</v>
      </c>
      <c r="AJ9" s="318">
        <v>1310835</v>
      </c>
      <c r="AK9" s="318">
        <v>1289383</v>
      </c>
      <c r="AL9" s="318">
        <v>1197845.3400000001</v>
      </c>
      <c r="AM9" s="318">
        <v>1197067</v>
      </c>
      <c r="AN9" s="318">
        <v>1178865</v>
      </c>
      <c r="AO9" s="318">
        <v>1224882</v>
      </c>
      <c r="AP9" s="13"/>
    </row>
    <row r="10" spans="1:42" ht="24" customHeight="1">
      <c r="A10" s="334" t="s">
        <v>16</v>
      </c>
      <c r="B10" s="318">
        <v>1463504</v>
      </c>
      <c r="C10" s="318">
        <v>1497011</v>
      </c>
      <c r="D10" s="318">
        <v>0</v>
      </c>
      <c r="E10" s="318">
        <v>1554713</v>
      </c>
      <c r="F10" s="318">
        <v>1444247</v>
      </c>
      <c r="G10" s="318">
        <v>1502082.64</v>
      </c>
      <c r="H10" s="318">
        <v>1568700</v>
      </c>
      <c r="I10" s="318">
        <v>1596453</v>
      </c>
      <c r="J10" s="318">
        <v>1473724.65</v>
      </c>
      <c r="K10" s="318">
        <v>1558329.53</v>
      </c>
      <c r="L10" s="318">
        <v>1603167.91</v>
      </c>
      <c r="M10" s="318">
        <v>1616084.41</v>
      </c>
      <c r="N10" s="318">
        <v>1503381.22</v>
      </c>
      <c r="O10" s="318">
        <v>1501983</v>
      </c>
      <c r="P10" s="318">
        <v>1599586</v>
      </c>
      <c r="Q10" s="318">
        <v>1588286</v>
      </c>
      <c r="R10" s="318">
        <v>1349508</v>
      </c>
      <c r="S10" s="318">
        <v>1397340.87</v>
      </c>
      <c r="T10" s="318">
        <v>1405156.22</v>
      </c>
      <c r="U10" s="319">
        <v>1416408</v>
      </c>
      <c r="V10" s="318">
        <v>1362575.88</v>
      </c>
      <c r="W10" s="318">
        <v>1368351.78</v>
      </c>
      <c r="X10" s="318">
        <v>1366251.5</v>
      </c>
      <c r="Y10" s="318">
        <v>1389717.13</v>
      </c>
      <c r="Z10" s="318">
        <v>1280208.7</v>
      </c>
      <c r="AA10" s="318">
        <v>1281017.6100000001</v>
      </c>
      <c r="AB10" s="318">
        <v>1332622.46</v>
      </c>
      <c r="AC10" s="318">
        <v>1315215.74</v>
      </c>
      <c r="AD10" s="318">
        <v>1244459</v>
      </c>
      <c r="AE10" s="318">
        <v>1264250</v>
      </c>
      <c r="AF10" s="318">
        <v>1361389</v>
      </c>
      <c r="AG10" s="318">
        <v>1306823</v>
      </c>
      <c r="AH10" s="318">
        <v>1236358</v>
      </c>
      <c r="AI10" s="318">
        <v>1252549</v>
      </c>
      <c r="AJ10" s="318">
        <v>1299811</v>
      </c>
      <c r="AK10" s="318">
        <v>1263081</v>
      </c>
      <c r="AL10" s="318">
        <v>1184151</v>
      </c>
      <c r="AM10" s="318">
        <v>1171095</v>
      </c>
      <c r="AN10" s="318">
        <v>1164344</v>
      </c>
      <c r="AO10" s="318">
        <v>1198717</v>
      </c>
      <c r="AP10" s="13"/>
    </row>
    <row r="11" spans="1:42" ht="24" customHeight="1">
      <c r="A11" s="334" t="s">
        <v>15</v>
      </c>
      <c r="B11" s="318">
        <v>7767</v>
      </c>
      <c r="C11" s="318">
        <v>15032</v>
      </c>
      <c r="D11" s="318">
        <v>0</v>
      </c>
      <c r="E11" s="318">
        <v>8675</v>
      </c>
      <c r="F11" s="318">
        <v>12290.76</v>
      </c>
      <c r="G11" s="318">
        <v>6165.52</v>
      </c>
      <c r="H11" s="318">
        <v>10267</v>
      </c>
      <c r="I11" s="318">
        <v>9116</v>
      </c>
      <c r="J11" s="318">
        <v>12343</v>
      </c>
      <c r="K11" s="318">
        <v>18554.03</v>
      </c>
      <c r="L11" s="318">
        <v>14536.73</v>
      </c>
      <c r="M11" s="318">
        <v>16340</v>
      </c>
      <c r="N11" s="318">
        <v>20886.55</v>
      </c>
      <c r="O11" s="318">
        <v>10130</v>
      </c>
      <c r="P11" s="318">
        <v>18857</v>
      </c>
      <c r="Q11" s="318">
        <v>17100</v>
      </c>
      <c r="R11" s="318">
        <v>25164</v>
      </c>
      <c r="S11" s="318">
        <v>26169.03</v>
      </c>
      <c r="T11" s="318">
        <v>29440.6</v>
      </c>
      <c r="U11" s="319">
        <v>6573</v>
      </c>
      <c r="V11" s="318">
        <v>24153.72</v>
      </c>
      <c r="W11" s="318">
        <v>20414.650000000001</v>
      </c>
      <c r="X11" s="318">
        <v>28714.720000000001</v>
      </c>
      <c r="Y11" s="318">
        <v>20348.759999999998</v>
      </c>
      <c r="Z11" s="318">
        <v>19850.34</v>
      </c>
      <c r="AA11" s="318">
        <v>26018.83</v>
      </c>
      <c r="AB11" s="318">
        <v>15560.65</v>
      </c>
      <c r="AC11" s="318">
        <v>33060</v>
      </c>
      <c r="AD11" s="318">
        <v>34305</v>
      </c>
      <c r="AE11" s="318">
        <v>23887</v>
      </c>
      <c r="AF11" s="318">
        <v>24490</v>
      </c>
      <c r="AG11" s="318">
        <v>28784</v>
      </c>
      <c r="AH11" s="318">
        <v>25244</v>
      </c>
      <c r="AI11" s="318">
        <v>23374</v>
      </c>
      <c r="AJ11" s="318">
        <v>11024</v>
      </c>
      <c r="AK11" s="318">
        <v>26302</v>
      </c>
      <c r="AL11" s="318">
        <v>13694</v>
      </c>
      <c r="AM11" s="318">
        <v>25972</v>
      </c>
      <c r="AN11" s="318">
        <v>14521</v>
      </c>
      <c r="AO11" s="318">
        <v>26165</v>
      </c>
      <c r="AP11" s="13"/>
    </row>
    <row r="12" spans="1:42" ht="24" customHeight="1">
      <c r="A12" s="334" t="s">
        <v>14</v>
      </c>
      <c r="B12" s="318">
        <v>34064</v>
      </c>
      <c r="C12" s="318">
        <v>23016</v>
      </c>
      <c r="D12" s="318">
        <v>0</v>
      </c>
      <c r="E12" s="318">
        <v>0</v>
      </c>
      <c r="F12" s="318">
        <v>46065.93</v>
      </c>
      <c r="G12" s="318">
        <v>37027.18</v>
      </c>
      <c r="H12" s="318">
        <v>0</v>
      </c>
      <c r="I12" s="318">
        <v>15245</v>
      </c>
      <c r="J12" s="318">
        <v>59029.919999999998</v>
      </c>
      <c r="K12" s="318">
        <v>24545.439999999999</v>
      </c>
      <c r="L12" s="318">
        <v>0</v>
      </c>
      <c r="M12" s="318">
        <v>0</v>
      </c>
      <c r="N12" s="318">
        <v>21296.73</v>
      </c>
      <c r="O12" s="318">
        <v>23754</v>
      </c>
      <c r="P12" s="318">
        <v>0</v>
      </c>
      <c r="Q12" s="318">
        <v>0</v>
      </c>
      <c r="R12" s="318">
        <v>31476</v>
      </c>
      <c r="S12" s="318">
        <v>7818.8</v>
      </c>
      <c r="T12" s="318">
        <v>1752.52</v>
      </c>
      <c r="U12" s="301">
        <v>217</v>
      </c>
      <c r="V12" s="318">
        <v>6941.91</v>
      </c>
      <c r="W12" s="318">
        <v>6058.9</v>
      </c>
      <c r="X12" s="318">
        <v>2729.46</v>
      </c>
      <c r="Y12" s="318">
        <v>183.11</v>
      </c>
      <c r="Z12" s="318">
        <v>11017.81</v>
      </c>
      <c r="AA12" s="318">
        <v>19608.28</v>
      </c>
      <c r="AB12" s="318">
        <v>0</v>
      </c>
      <c r="AC12" s="318">
        <v>1259.8699999999999</v>
      </c>
      <c r="AD12" s="318">
        <v>23252</v>
      </c>
      <c r="AE12" s="318">
        <v>19743</v>
      </c>
      <c r="AF12" s="318">
        <v>0</v>
      </c>
      <c r="AG12" s="318">
        <v>7604</v>
      </c>
      <c r="AH12" s="318">
        <v>32365</v>
      </c>
      <c r="AI12" s="318">
        <v>11173</v>
      </c>
      <c r="AJ12" s="318">
        <v>848</v>
      </c>
      <c r="AK12" s="318">
        <v>30360</v>
      </c>
      <c r="AL12" s="318">
        <v>70987</v>
      </c>
      <c r="AM12" s="318">
        <v>48800</v>
      </c>
      <c r="AN12" s="318">
        <v>23116</v>
      </c>
      <c r="AO12" s="318">
        <v>19808</v>
      </c>
      <c r="AP12" s="13"/>
    </row>
    <row r="13" spans="1:42" ht="24" customHeight="1">
      <c r="A13" s="334" t="s">
        <v>13</v>
      </c>
      <c r="B13" s="318">
        <v>683363</v>
      </c>
      <c r="C13" s="318">
        <v>660083</v>
      </c>
      <c r="D13" s="318">
        <v>0</v>
      </c>
      <c r="E13" s="318">
        <v>642800</v>
      </c>
      <c r="F13" s="318">
        <v>708682.31</v>
      </c>
      <c r="G13" s="318">
        <v>671185.66</v>
      </c>
      <c r="H13" s="318">
        <v>642565</v>
      </c>
      <c r="I13" s="318">
        <v>605536</v>
      </c>
      <c r="J13" s="318">
        <v>686142.63</v>
      </c>
      <c r="K13" s="318">
        <v>634772</v>
      </c>
      <c r="L13" s="318">
        <v>609015.36</v>
      </c>
      <c r="M13" s="318">
        <v>574107.25</v>
      </c>
      <c r="N13" s="318">
        <v>647020</v>
      </c>
      <c r="O13" s="318">
        <v>643683</v>
      </c>
      <c r="P13" s="318">
        <v>559786</v>
      </c>
      <c r="Q13" s="318">
        <v>594220</v>
      </c>
      <c r="R13" s="318">
        <v>605321</v>
      </c>
      <c r="S13" s="318">
        <v>582953.31000000006</v>
      </c>
      <c r="T13" s="318">
        <v>580863.66</v>
      </c>
      <c r="U13" s="319">
        <v>595958</v>
      </c>
      <c r="V13" s="318">
        <v>627692.48</v>
      </c>
      <c r="W13" s="318">
        <v>628915</v>
      </c>
      <c r="X13" s="318">
        <v>628214.31999999995</v>
      </c>
      <c r="Y13" s="318">
        <v>617396</v>
      </c>
      <c r="Z13" s="318">
        <v>718602</v>
      </c>
      <c r="AA13" s="318">
        <v>705228.28</v>
      </c>
      <c r="AB13" s="318">
        <v>685632.9</v>
      </c>
      <c r="AC13" s="318">
        <v>686279.89</v>
      </c>
      <c r="AD13" s="318">
        <v>735714</v>
      </c>
      <c r="AE13" s="318">
        <v>731924</v>
      </c>
      <c r="AF13" s="318">
        <v>655715</v>
      </c>
      <c r="AG13" s="318">
        <v>699811</v>
      </c>
      <c r="AH13" s="318">
        <v>750155</v>
      </c>
      <c r="AI13" s="318">
        <v>758821</v>
      </c>
      <c r="AJ13" s="318">
        <v>735826</v>
      </c>
      <c r="AK13" s="318">
        <v>728808</v>
      </c>
      <c r="AL13" s="318">
        <v>781004</v>
      </c>
      <c r="AM13" s="318">
        <v>805488</v>
      </c>
      <c r="AN13" s="318">
        <v>850671</v>
      </c>
      <c r="AO13" s="318">
        <v>808555</v>
      </c>
      <c r="AP13" s="13"/>
    </row>
    <row r="14" spans="1:42" ht="24" customHeight="1">
      <c r="A14" s="334" t="s">
        <v>12</v>
      </c>
      <c r="B14" s="318">
        <v>208913</v>
      </c>
      <c r="C14" s="318">
        <v>201112</v>
      </c>
      <c r="D14" s="318">
        <v>0</v>
      </c>
      <c r="E14" s="318">
        <v>140723</v>
      </c>
      <c r="F14" s="318">
        <v>182252.23</v>
      </c>
      <c r="G14" s="318">
        <v>188434.23</v>
      </c>
      <c r="H14" s="318">
        <v>164644</v>
      </c>
      <c r="I14" s="318">
        <v>123080</v>
      </c>
      <c r="J14" s="318">
        <v>182035.07</v>
      </c>
      <c r="K14" s="318">
        <v>154532.07</v>
      </c>
      <c r="L14" s="318">
        <v>111498.86</v>
      </c>
      <c r="M14" s="318">
        <v>105861.19</v>
      </c>
      <c r="N14" s="318">
        <v>170922</v>
      </c>
      <c r="O14" s="318">
        <v>158805</v>
      </c>
      <c r="P14" s="318">
        <v>114091</v>
      </c>
      <c r="Q14" s="318">
        <v>132557</v>
      </c>
      <c r="R14" s="318">
        <v>133436</v>
      </c>
      <c r="S14" s="318">
        <v>124425.07</v>
      </c>
      <c r="T14" s="318">
        <v>139422.79</v>
      </c>
      <c r="U14" s="319">
        <v>129657</v>
      </c>
      <c r="V14" s="318">
        <v>146230.32</v>
      </c>
      <c r="W14" s="318">
        <v>137003.28</v>
      </c>
      <c r="X14" s="318">
        <v>143045</v>
      </c>
      <c r="Y14" s="318">
        <v>132986</v>
      </c>
      <c r="Z14" s="318">
        <v>153713</v>
      </c>
      <c r="AA14" s="318">
        <v>158874.64000000001</v>
      </c>
      <c r="AB14" s="318">
        <v>148910.26</v>
      </c>
      <c r="AC14" s="318">
        <v>144552</v>
      </c>
      <c r="AD14" s="318">
        <v>171545</v>
      </c>
      <c r="AE14" s="318">
        <v>169984</v>
      </c>
      <c r="AF14" s="318">
        <v>124602</v>
      </c>
      <c r="AG14" s="318">
        <v>160442</v>
      </c>
      <c r="AH14" s="318">
        <v>188581</v>
      </c>
      <c r="AI14" s="318">
        <v>206694</v>
      </c>
      <c r="AJ14" s="318">
        <v>201254</v>
      </c>
      <c r="AK14" s="318">
        <v>177775</v>
      </c>
      <c r="AL14" s="318">
        <v>189898</v>
      </c>
      <c r="AM14" s="318">
        <v>190458</v>
      </c>
      <c r="AN14" s="318">
        <v>231399</v>
      </c>
      <c r="AO14" s="318">
        <v>189374</v>
      </c>
      <c r="AP14" s="13"/>
    </row>
    <row r="15" spans="1:42" ht="24" customHeight="1">
      <c r="A15" s="334" t="s">
        <v>11</v>
      </c>
      <c r="B15" s="318">
        <v>193512</v>
      </c>
      <c r="C15" s="318">
        <v>141671</v>
      </c>
      <c r="D15" s="318">
        <v>0</v>
      </c>
      <c r="E15" s="318">
        <v>174219</v>
      </c>
      <c r="F15" s="318">
        <v>200056.25</v>
      </c>
      <c r="G15" s="318">
        <v>193428.5</v>
      </c>
      <c r="H15" s="318">
        <v>184031</v>
      </c>
      <c r="I15" s="318">
        <v>201126</v>
      </c>
      <c r="J15" s="318">
        <v>162074.07</v>
      </c>
      <c r="K15" s="318">
        <v>98885.42</v>
      </c>
      <c r="L15" s="318">
        <v>181215.71</v>
      </c>
      <c r="M15" s="318">
        <v>162067.22</v>
      </c>
      <c r="N15" s="318">
        <v>174123</v>
      </c>
      <c r="O15" s="318">
        <v>143024</v>
      </c>
      <c r="P15" s="318">
        <v>160731</v>
      </c>
      <c r="Q15" s="318">
        <v>173462</v>
      </c>
      <c r="R15" s="318">
        <v>157080</v>
      </c>
      <c r="S15" s="318">
        <v>139982.38</v>
      </c>
      <c r="T15" s="318">
        <v>148813.85999999999</v>
      </c>
      <c r="U15" s="319">
        <v>161087</v>
      </c>
      <c r="V15" s="318">
        <v>185051.26</v>
      </c>
      <c r="W15" s="318">
        <v>165750.10999999999</v>
      </c>
      <c r="X15" s="318">
        <v>162832.78</v>
      </c>
      <c r="Y15" s="318">
        <v>168633</v>
      </c>
      <c r="Z15" s="318">
        <v>197812</v>
      </c>
      <c r="AA15" s="318">
        <v>161038.28</v>
      </c>
      <c r="AB15" s="318">
        <v>177871.09</v>
      </c>
      <c r="AC15" s="318">
        <v>174288.38</v>
      </c>
      <c r="AD15" s="318">
        <v>166278</v>
      </c>
      <c r="AE15" s="318">
        <v>153574</v>
      </c>
      <c r="AF15" s="318">
        <v>169469</v>
      </c>
      <c r="AG15" s="318">
        <v>159828</v>
      </c>
      <c r="AH15" s="318">
        <v>184542</v>
      </c>
      <c r="AI15" s="318">
        <v>158171</v>
      </c>
      <c r="AJ15" s="318">
        <v>168598</v>
      </c>
      <c r="AK15" s="318">
        <v>162902</v>
      </c>
      <c r="AL15" s="318">
        <v>174365</v>
      </c>
      <c r="AM15" s="318">
        <v>164015</v>
      </c>
      <c r="AN15" s="318">
        <v>178910</v>
      </c>
      <c r="AO15" s="318">
        <v>150770</v>
      </c>
      <c r="AP15" s="13"/>
    </row>
    <row r="16" spans="1:42" ht="24" customHeight="1">
      <c r="A16" s="334" t="s">
        <v>10</v>
      </c>
      <c r="B16" s="318">
        <v>280938</v>
      </c>
      <c r="C16" s="318">
        <v>317300</v>
      </c>
      <c r="D16" s="318">
        <v>0</v>
      </c>
      <c r="E16" s="318">
        <v>327858</v>
      </c>
      <c r="F16" s="318">
        <v>326373.83</v>
      </c>
      <c r="G16" s="318">
        <v>289322.93</v>
      </c>
      <c r="H16" s="318">
        <v>293890</v>
      </c>
      <c r="I16" s="318">
        <v>281330</v>
      </c>
      <c r="J16" s="318">
        <v>342034</v>
      </c>
      <c r="K16" s="318">
        <v>381354.5</v>
      </c>
      <c r="L16" s="318">
        <v>316300.79999999999</v>
      </c>
      <c r="M16" s="318">
        <v>306178</v>
      </c>
      <c r="N16" s="318">
        <v>301975</v>
      </c>
      <c r="O16" s="318">
        <v>341854</v>
      </c>
      <c r="P16" s="318">
        <v>284964</v>
      </c>
      <c r="Q16" s="318">
        <v>288201</v>
      </c>
      <c r="R16" s="318">
        <v>314805</v>
      </c>
      <c r="S16" s="318">
        <v>318545.84999999998</v>
      </c>
      <c r="T16" s="318">
        <v>292627.01</v>
      </c>
      <c r="U16" s="319">
        <v>305214</v>
      </c>
      <c r="V16" s="318">
        <v>296410.90000000002</v>
      </c>
      <c r="W16" s="318">
        <v>326162.27</v>
      </c>
      <c r="X16" s="318">
        <v>322335.86</v>
      </c>
      <c r="Y16" s="318">
        <v>315777</v>
      </c>
      <c r="Z16" s="318">
        <v>367077</v>
      </c>
      <c r="AA16" s="318">
        <v>385315.36</v>
      </c>
      <c r="AB16" s="318">
        <v>358851.56</v>
      </c>
      <c r="AC16" s="318">
        <v>367440.13</v>
      </c>
      <c r="AD16" s="318">
        <v>397891</v>
      </c>
      <c r="AE16" s="318">
        <v>408366</v>
      </c>
      <c r="AF16" s="318">
        <v>361644</v>
      </c>
      <c r="AG16" s="318">
        <v>379541</v>
      </c>
      <c r="AH16" s="318">
        <v>377032</v>
      </c>
      <c r="AI16" s="318">
        <v>393956</v>
      </c>
      <c r="AJ16" s="318">
        <v>365974</v>
      </c>
      <c r="AK16" s="318">
        <v>388131</v>
      </c>
      <c r="AL16" s="318">
        <v>416741</v>
      </c>
      <c r="AM16" s="318">
        <v>451015</v>
      </c>
      <c r="AN16" s="318">
        <v>440362</v>
      </c>
      <c r="AO16" s="318">
        <v>468411</v>
      </c>
      <c r="AP16" s="13"/>
    </row>
    <row r="17" spans="1:41" s="339" customFormat="1" ht="24" customHeight="1">
      <c r="A17" s="342" t="s">
        <v>167</v>
      </c>
      <c r="B17" s="308">
        <v>624529</v>
      </c>
      <c r="C17" s="308">
        <v>621686</v>
      </c>
      <c r="D17" s="308" t="s">
        <v>168</v>
      </c>
      <c r="E17" s="308">
        <v>616217</v>
      </c>
      <c r="F17" s="308">
        <v>613556</v>
      </c>
      <c r="G17" s="308">
        <v>610919</v>
      </c>
      <c r="H17" s="308">
        <v>608479</v>
      </c>
      <c r="I17" s="308">
        <v>606400</v>
      </c>
      <c r="J17" s="308">
        <v>604337</v>
      </c>
      <c r="K17" s="308">
        <v>602287</v>
      </c>
      <c r="L17" s="308">
        <v>601202</v>
      </c>
      <c r="M17" s="308">
        <v>602043</v>
      </c>
      <c r="N17" s="308">
        <f t="shared" ref="N17:AO17" si="1">N6-N7</f>
        <v>5909436.7699999996</v>
      </c>
      <c r="O17" s="308">
        <f t="shared" si="1"/>
        <v>603935</v>
      </c>
      <c r="P17" s="308">
        <f t="shared" si="1"/>
        <v>603136</v>
      </c>
      <c r="Q17" s="308">
        <f t="shared" si="1"/>
        <v>598773</v>
      </c>
      <c r="R17" s="308">
        <f t="shared" si="1"/>
        <v>493674</v>
      </c>
      <c r="S17" s="308">
        <f t="shared" si="1"/>
        <v>489997</v>
      </c>
      <c r="T17" s="308">
        <f t="shared" si="1"/>
        <v>486193</v>
      </c>
      <c r="U17" s="308">
        <f t="shared" si="1"/>
        <v>483077</v>
      </c>
      <c r="V17" s="308">
        <f t="shared" si="1"/>
        <v>479885</v>
      </c>
      <c r="W17" s="308">
        <f t="shared" si="1"/>
        <v>476733</v>
      </c>
      <c r="X17" s="308">
        <f t="shared" si="1"/>
        <v>473683</v>
      </c>
      <c r="Y17" s="308">
        <f t="shared" si="1"/>
        <v>470691</v>
      </c>
      <c r="Z17" s="308">
        <f t="shared" si="1"/>
        <v>467614</v>
      </c>
      <c r="AA17" s="308">
        <f t="shared" si="1"/>
        <v>464589</v>
      </c>
      <c r="AB17" s="308">
        <f t="shared" si="1"/>
        <v>461806</v>
      </c>
      <c r="AC17" s="308">
        <f t="shared" si="1"/>
        <v>458734</v>
      </c>
      <c r="AD17" s="308">
        <f t="shared" si="1"/>
        <v>455953</v>
      </c>
      <c r="AE17" s="308">
        <f t="shared" si="1"/>
        <v>453216</v>
      </c>
      <c r="AF17" s="308">
        <f t="shared" si="1"/>
        <v>450563</v>
      </c>
      <c r="AG17" s="308">
        <f t="shared" si="1"/>
        <v>447680</v>
      </c>
      <c r="AH17" s="308">
        <f t="shared" si="1"/>
        <v>445339</v>
      </c>
      <c r="AI17" s="308">
        <f t="shared" si="1"/>
        <v>442540</v>
      </c>
      <c r="AJ17" s="308">
        <f t="shared" si="1"/>
        <v>439857</v>
      </c>
      <c r="AK17" s="308">
        <f t="shared" si="1"/>
        <v>437365</v>
      </c>
      <c r="AL17" s="308">
        <f t="shared" si="1"/>
        <v>434867</v>
      </c>
      <c r="AM17" s="308">
        <f t="shared" si="1"/>
        <v>432381</v>
      </c>
      <c r="AN17" s="308">
        <f t="shared" si="1"/>
        <v>429960</v>
      </c>
      <c r="AO17" s="308">
        <f t="shared" si="1"/>
        <v>427654</v>
      </c>
    </row>
    <row r="18" spans="1:41" s="339" customFormat="1" ht="29.25" customHeight="1">
      <c r="A18" s="594" t="s">
        <v>20</v>
      </c>
      <c r="B18" s="594"/>
      <c r="C18" s="594"/>
      <c r="D18" s="594"/>
      <c r="E18" s="594"/>
      <c r="F18" s="594"/>
      <c r="G18" s="594"/>
      <c r="H18" s="594"/>
      <c r="I18" s="594"/>
      <c r="J18" s="594"/>
      <c r="K18" s="594"/>
      <c r="L18" s="594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AC18" s="340"/>
    </row>
    <row r="19" spans="1:41" ht="24" customHeight="1">
      <c r="A19" s="338" t="s">
        <v>38</v>
      </c>
      <c r="B19" s="337">
        <v>100</v>
      </c>
      <c r="C19" s="337">
        <v>100</v>
      </c>
      <c r="D19" s="308">
        <v>0</v>
      </c>
      <c r="E19" s="337">
        <f>E7*100/E$7</f>
        <v>100</v>
      </c>
      <c r="F19" s="337">
        <f t="shared" ref="F19:AO19" si="2">F6*100/F$6</f>
        <v>100</v>
      </c>
      <c r="G19" s="337">
        <f t="shared" si="2"/>
        <v>100</v>
      </c>
      <c r="H19" s="337">
        <f t="shared" si="2"/>
        <v>100</v>
      </c>
      <c r="I19" s="337">
        <f t="shared" si="2"/>
        <v>100</v>
      </c>
      <c r="J19" s="337">
        <f t="shared" si="2"/>
        <v>100</v>
      </c>
      <c r="K19" s="337">
        <f t="shared" si="2"/>
        <v>100</v>
      </c>
      <c r="L19" s="337">
        <f t="shared" si="2"/>
        <v>100</v>
      </c>
      <c r="M19" s="310">
        <f t="shared" si="2"/>
        <v>100</v>
      </c>
      <c r="N19" s="310">
        <f t="shared" si="2"/>
        <v>100</v>
      </c>
      <c r="O19" s="310">
        <f t="shared" si="2"/>
        <v>100</v>
      </c>
      <c r="P19" s="310">
        <f t="shared" si="2"/>
        <v>100</v>
      </c>
      <c r="Q19" s="310">
        <f t="shared" si="2"/>
        <v>100</v>
      </c>
      <c r="R19" s="310">
        <f t="shared" si="2"/>
        <v>100</v>
      </c>
      <c r="S19" s="310">
        <f t="shared" si="2"/>
        <v>100</v>
      </c>
      <c r="T19" s="310">
        <f t="shared" si="2"/>
        <v>100</v>
      </c>
      <c r="U19" s="310">
        <f t="shared" si="2"/>
        <v>100</v>
      </c>
      <c r="V19" s="310">
        <f t="shared" si="2"/>
        <v>100</v>
      </c>
      <c r="W19" s="310">
        <f t="shared" si="2"/>
        <v>100</v>
      </c>
      <c r="X19" s="310">
        <f t="shared" si="2"/>
        <v>100</v>
      </c>
      <c r="Y19" s="310">
        <f t="shared" si="2"/>
        <v>100</v>
      </c>
      <c r="Z19" s="310">
        <f t="shared" si="2"/>
        <v>100</v>
      </c>
      <c r="AA19" s="310">
        <f t="shared" si="2"/>
        <v>100</v>
      </c>
      <c r="AB19" s="310">
        <f t="shared" si="2"/>
        <v>100</v>
      </c>
      <c r="AC19" s="310">
        <f t="shared" si="2"/>
        <v>100</v>
      </c>
      <c r="AD19" s="310">
        <f t="shared" si="2"/>
        <v>100</v>
      </c>
      <c r="AE19" s="310">
        <f t="shared" si="2"/>
        <v>100</v>
      </c>
      <c r="AF19" s="310">
        <f t="shared" si="2"/>
        <v>100</v>
      </c>
      <c r="AG19" s="310">
        <f t="shared" si="2"/>
        <v>100</v>
      </c>
      <c r="AH19" s="310">
        <f t="shared" si="2"/>
        <v>100</v>
      </c>
      <c r="AI19" s="310">
        <f t="shared" si="2"/>
        <v>100</v>
      </c>
      <c r="AJ19" s="310">
        <f t="shared" si="2"/>
        <v>100</v>
      </c>
      <c r="AK19" s="310">
        <f t="shared" si="2"/>
        <v>100</v>
      </c>
      <c r="AL19" s="310">
        <f t="shared" si="2"/>
        <v>100</v>
      </c>
      <c r="AM19" s="310">
        <f t="shared" si="2"/>
        <v>100</v>
      </c>
      <c r="AN19" s="310">
        <f t="shared" si="2"/>
        <v>100</v>
      </c>
      <c r="AO19" s="310">
        <f t="shared" si="2"/>
        <v>100</v>
      </c>
    </row>
    <row r="20" spans="1:41" ht="24" customHeight="1">
      <c r="A20" s="42" t="s">
        <v>19</v>
      </c>
      <c r="B20" s="336">
        <f>(B7/B6)*100</f>
        <v>77.800262829839184</v>
      </c>
      <c r="C20" s="336">
        <f>(C7/C6)*100</f>
        <v>77.929552014143553</v>
      </c>
      <c r="D20" s="308">
        <v>0</v>
      </c>
      <c r="E20" s="336">
        <f t="shared" ref="E20:AO20" si="3">(E7/E6)*100</f>
        <v>78.16696109631286</v>
      </c>
      <c r="F20" s="336">
        <f t="shared" si="3"/>
        <v>78.279988756893303</v>
      </c>
      <c r="G20" s="336">
        <f t="shared" si="3"/>
        <v>78.392752300716566</v>
      </c>
      <c r="H20" s="336">
        <f t="shared" si="3"/>
        <v>78.499058837580492</v>
      </c>
      <c r="I20" s="336">
        <f t="shared" si="3"/>
        <v>78.593239784661549</v>
      </c>
      <c r="J20" s="336">
        <f t="shared" si="3"/>
        <v>78.687343462250027</v>
      </c>
      <c r="K20" s="336">
        <f t="shared" si="3"/>
        <v>78.78141461228654</v>
      </c>
      <c r="L20" s="336">
        <f t="shared" si="3"/>
        <v>78.740502743710749</v>
      </c>
      <c r="M20" s="336">
        <f t="shared" si="3"/>
        <v>78.564103705296716</v>
      </c>
      <c r="N20" s="336">
        <f t="shared" si="3"/>
        <v>27.062195859787231</v>
      </c>
      <c r="O20" s="336">
        <f t="shared" si="3"/>
        <v>78.302918822986285</v>
      </c>
      <c r="P20" s="336">
        <f t="shared" si="3"/>
        <v>78.315107869697073</v>
      </c>
      <c r="Q20" s="336">
        <f t="shared" si="3"/>
        <v>78.602862585804132</v>
      </c>
      <c r="R20" s="336">
        <f t="shared" si="3"/>
        <v>80.293580047127051</v>
      </c>
      <c r="S20" s="336">
        <f t="shared" si="3"/>
        <v>80.433609833409136</v>
      </c>
      <c r="T20" s="336">
        <f t="shared" si="3"/>
        <v>80.578739525270777</v>
      </c>
      <c r="U20" s="336">
        <f t="shared" si="3"/>
        <v>80.694163972739545</v>
      </c>
      <c r="V20" s="336">
        <f t="shared" si="3"/>
        <v>80.814185233057572</v>
      </c>
      <c r="W20" s="336">
        <f t="shared" si="3"/>
        <v>80.934294857694979</v>
      </c>
      <c r="X20" s="336">
        <f t="shared" si="3"/>
        <v>81.049594874045496</v>
      </c>
      <c r="Y20" s="336">
        <f t="shared" si="3"/>
        <v>81.159819976176138</v>
      </c>
      <c r="Z20" s="336">
        <f t="shared" si="3"/>
        <v>81.275164748389557</v>
      </c>
      <c r="AA20" s="336">
        <f t="shared" si="3"/>
        <v>81.390103274153574</v>
      </c>
      <c r="AB20" s="336">
        <f t="shared" si="3"/>
        <v>81.495354665089508</v>
      </c>
      <c r="AC20" s="336">
        <f t="shared" si="3"/>
        <v>81.610551001182571</v>
      </c>
      <c r="AD20" s="336">
        <f t="shared" si="3"/>
        <v>81.71567917814734</v>
      </c>
      <c r="AE20" s="336">
        <f t="shared" si="3"/>
        <v>81.820610416037411</v>
      </c>
      <c r="AF20" s="336">
        <f t="shared" si="3"/>
        <v>81.920761813962756</v>
      </c>
      <c r="AG20" s="336">
        <f t="shared" si="3"/>
        <v>82.025950916649208</v>
      </c>
      <c r="AH20" s="336">
        <f t="shared" si="3"/>
        <v>82.111027246460182</v>
      </c>
      <c r="AI20" s="336">
        <f t="shared" si="3"/>
        <v>82.216289049800736</v>
      </c>
      <c r="AJ20" s="336">
        <f t="shared" si="3"/>
        <v>82.316353926201444</v>
      </c>
      <c r="AK20" s="336">
        <f t="shared" si="3"/>
        <v>82.406284041777752</v>
      </c>
      <c r="AL20" s="336">
        <f t="shared" si="3"/>
        <v>82.498230170768906</v>
      </c>
      <c r="AM20" s="336">
        <f t="shared" si="3"/>
        <v>82.591507309955645</v>
      </c>
      <c r="AN20" s="336">
        <f t="shared" si="3"/>
        <v>82.681143891997621</v>
      </c>
      <c r="AO20" s="336">
        <f t="shared" si="3"/>
        <v>82.762135822538525</v>
      </c>
    </row>
    <row r="21" spans="1:41" ht="24" customHeight="1">
      <c r="A21" s="35" t="s">
        <v>18</v>
      </c>
      <c r="B21" s="335">
        <f>(B8/B6)*100</f>
        <v>53.509190690975174</v>
      </c>
      <c r="C21" s="335">
        <f>(C8/C6)*100</f>
        <v>54.495975972990919</v>
      </c>
      <c r="D21" s="308">
        <v>0</v>
      </c>
      <c r="E21" s="335">
        <f t="shared" ref="E21:AO21" si="4">(E8/E6)*100</f>
        <v>55.39206620167333</v>
      </c>
      <c r="F21" s="335">
        <f t="shared" si="4"/>
        <v>53.192486163827922</v>
      </c>
      <c r="G21" s="335">
        <f t="shared" si="4"/>
        <v>54.653967277125822</v>
      </c>
      <c r="H21" s="335">
        <f t="shared" si="4"/>
        <v>55.793670059939693</v>
      </c>
      <c r="I21" s="335">
        <f t="shared" si="4"/>
        <v>57.21697996646369</v>
      </c>
      <c r="J21" s="335">
        <f t="shared" si="4"/>
        <v>54.489714971691839</v>
      </c>
      <c r="K21" s="335">
        <f t="shared" si="4"/>
        <v>56.418381899095571</v>
      </c>
      <c r="L21" s="335">
        <f t="shared" si="4"/>
        <v>57.204712152598269</v>
      </c>
      <c r="M21" s="335">
        <f t="shared" si="4"/>
        <v>58.122867334099084</v>
      </c>
      <c r="N21" s="335">
        <f t="shared" si="4"/>
        <v>19.076281746401676</v>
      </c>
      <c r="O21" s="335">
        <f t="shared" si="4"/>
        <v>55.177843602534239</v>
      </c>
      <c r="P21" s="335">
        <f t="shared" si="4"/>
        <v>58.188802979831841</v>
      </c>
      <c r="Q21" s="335">
        <f t="shared" si="4"/>
        <v>57.368426506917039</v>
      </c>
      <c r="R21" s="335">
        <f t="shared" si="4"/>
        <v>56.130448441466221</v>
      </c>
      <c r="S21" s="335">
        <f t="shared" si="4"/>
        <v>57.155320952657426</v>
      </c>
      <c r="T21" s="335">
        <f t="shared" si="4"/>
        <v>57.375804803535665</v>
      </c>
      <c r="U21" s="335">
        <f t="shared" si="4"/>
        <v>56.877117358775145</v>
      </c>
      <c r="V21" s="335">
        <f t="shared" si="4"/>
        <v>55.719023575821524</v>
      </c>
      <c r="W21" s="335">
        <f t="shared" si="4"/>
        <v>55.782436849973251</v>
      </c>
      <c r="X21" s="335">
        <f t="shared" si="4"/>
        <v>55.916930476281536</v>
      </c>
      <c r="Y21" s="335">
        <f t="shared" si="4"/>
        <v>56.447531476951063</v>
      </c>
      <c r="Z21" s="335">
        <f t="shared" si="4"/>
        <v>52.499920914366086</v>
      </c>
      <c r="AA21" s="335">
        <f t="shared" si="4"/>
        <v>53.140993934616262</v>
      </c>
      <c r="AB21" s="335">
        <f t="shared" si="4"/>
        <v>54.021927198910738</v>
      </c>
      <c r="AC21" s="335">
        <f t="shared" si="4"/>
        <v>54.099381050690511</v>
      </c>
      <c r="AD21" s="335">
        <f t="shared" si="4"/>
        <v>52.212570723704651</v>
      </c>
      <c r="AE21" s="335">
        <f t="shared" si="4"/>
        <v>52.461651947576861</v>
      </c>
      <c r="AF21" s="335">
        <f t="shared" si="4"/>
        <v>55.609618495142968</v>
      </c>
      <c r="AG21" s="335">
        <f t="shared" si="4"/>
        <v>53.929012784347542</v>
      </c>
      <c r="AH21" s="335">
        <f t="shared" si="4"/>
        <v>51.977797603577649</v>
      </c>
      <c r="AI21" s="335">
        <f t="shared" si="4"/>
        <v>51.722653837297571</v>
      </c>
      <c r="AJ21" s="335">
        <f t="shared" si="4"/>
        <v>52.733815610569579</v>
      </c>
      <c r="AK21" s="335">
        <f t="shared" si="4"/>
        <v>53.088801069706292</v>
      </c>
      <c r="AL21" s="335">
        <f t="shared" si="4"/>
        <v>51.065741056375757</v>
      </c>
      <c r="AM21" s="335">
        <f t="shared" si="4"/>
        <v>50.161007450067153</v>
      </c>
      <c r="AN21" s="335">
        <f t="shared" si="4"/>
        <v>48.415982843875724</v>
      </c>
      <c r="AO21" s="335">
        <f t="shared" si="4"/>
        <v>50.170925942571621</v>
      </c>
    </row>
    <row r="22" spans="1:41" ht="24" customHeight="1">
      <c r="A22" s="35" t="s">
        <v>17</v>
      </c>
      <c r="B22" s="335">
        <f>(B9/B6)*100</f>
        <v>52.29833923817737</v>
      </c>
      <c r="C22" s="335">
        <f t="shared" ref="C22:C27" si="5">(C9/C$6)*100</f>
        <v>53.678887259792042</v>
      </c>
      <c r="D22" s="308">
        <v>0</v>
      </c>
      <c r="E22" s="335">
        <f t="shared" ref="E22:AO22" si="6">(E9/E6)*100</f>
        <v>55.39206620167333</v>
      </c>
      <c r="F22" s="335">
        <f t="shared" si="6"/>
        <v>51.561742568256918</v>
      </c>
      <c r="G22" s="335">
        <f t="shared" si="6"/>
        <v>53.344373943368062</v>
      </c>
      <c r="H22" s="335">
        <f t="shared" si="6"/>
        <v>55.793670059939693</v>
      </c>
      <c r="I22" s="335">
        <f t="shared" si="6"/>
        <v>56.678810343305976</v>
      </c>
      <c r="J22" s="335">
        <f t="shared" si="6"/>
        <v>52.407955274021731</v>
      </c>
      <c r="K22" s="335">
        <f t="shared" si="6"/>
        <v>55.553645461950161</v>
      </c>
      <c r="L22" s="335">
        <f t="shared" si="6"/>
        <v>57.204712152598269</v>
      </c>
      <c r="M22" s="335">
        <f t="shared" si="6"/>
        <v>58.122867334099084</v>
      </c>
      <c r="N22" s="335">
        <f t="shared" si="6"/>
        <v>18.813424763236597</v>
      </c>
      <c r="O22" s="335">
        <f t="shared" si="6"/>
        <v>54.324452978909534</v>
      </c>
      <c r="P22" s="335">
        <f t="shared" si="6"/>
        <v>58.188802979831841</v>
      </c>
      <c r="Q22" s="335">
        <f t="shared" si="6"/>
        <v>57.368426506917039</v>
      </c>
      <c r="R22" s="335">
        <f t="shared" si="6"/>
        <v>54.873993221145454</v>
      </c>
      <c r="S22" s="335">
        <f t="shared" si="6"/>
        <v>56.843102944999337</v>
      </c>
      <c r="T22" s="335">
        <f t="shared" si="6"/>
        <v>57.30579937892616</v>
      </c>
      <c r="U22" s="335">
        <f t="shared" si="6"/>
        <v>56.868445104832368</v>
      </c>
      <c r="V22" s="335">
        <f t="shared" si="6"/>
        <v>55.441485433877226</v>
      </c>
      <c r="W22" s="335">
        <f t="shared" si="6"/>
        <v>55.54012679196024</v>
      </c>
      <c r="X22" s="335">
        <f t="shared" si="6"/>
        <v>55.807734299143895</v>
      </c>
      <c r="Y22" s="335">
        <f t="shared" si="6"/>
        <v>56.440202198583378</v>
      </c>
      <c r="Z22" s="335">
        <f t="shared" si="6"/>
        <v>52.058730793703425</v>
      </c>
      <c r="AA22" s="335">
        <f t="shared" si="6"/>
        <v>52.355551176024321</v>
      </c>
      <c r="AB22" s="335">
        <f t="shared" si="6"/>
        <v>54.02192759961244</v>
      </c>
      <c r="AC22" s="335">
        <f t="shared" si="6"/>
        <v>54.04885610631176</v>
      </c>
      <c r="AD22" s="335">
        <f t="shared" si="6"/>
        <v>51.280134644219011</v>
      </c>
      <c r="AE22" s="335">
        <f t="shared" si="6"/>
        <v>51.669721193684296</v>
      </c>
      <c r="AF22" s="335">
        <f t="shared" si="6"/>
        <v>55.609618495142968</v>
      </c>
      <c r="AG22" s="335">
        <f t="shared" si="6"/>
        <v>53.623717329491846</v>
      </c>
      <c r="AH22" s="335">
        <f t="shared" si="6"/>
        <v>50.677716983716557</v>
      </c>
      <c r="AI22" s="335">
        <f t="shared" si="6"/>
        <v>51.273660746398278</v>
      </c>
      <c r="AJ22" s="335">
        <f t="shared" si="6"/>
        <v>52.699723321778947</v>
      </c>
      <c r="AK22" s="335">
        <f t="shared" si="6"/>
        <v>51.867520865548158</v>
      </c>
      <c r="AL22" s="335">
        <f t="shared" si="6"/>
        <v>48.208793566072082</v>
      </c>
      <c r="AM22" s="335">
        <f t="shared" si="6"/>
        <v>48.196225363726256</v>
      </c>
      <c r="AN22" s="335">
        <f t="shared" si="6"/>
        <v>47.484866745186117</v>
      </c>
      <c r="AO22" s="335">
        <f t="shared" si="6"/>
        <v>49.372505692492922</v>
      </c>
    </row>
    <row r="23" spans="1:41" ht="24" customHeight="1">
      <c r="A23" s="35" t="s">
        <v>16</v>
      </c>
      <c r="B23" s="335">
        <f>(B10/B6)*100</f>
        <v>52.02225060402165</v>
      </c>
      <c r="C23" s="335">
        <f t="shared" si="5"/>
        <v>53.145237731776497</v>
      </c>
      <c r="D23" s="308">
        <v>0</v>
      </c>
      <c r="E23" s="335">
        <f t="shared" ref="E23:AO23" si="7">(E10/E6)*100</f>
        <v>55.08466889597031</v>
      </c>
      <c r="F23" s="335">
        <f t="shared" si="7"/>
        <v>51.126647083270491</v>
      </c>
      <c r="G23" s="335">
        <f t="shared" si="7"/>
        <v>53.126309162546235</v>
      </c>
      <c r="H23" s="335">
        <f t="shared" si="7"/>
        <v>55.430879950643295</v>
      </c>
      <c r="I23" s="335">
        <f t="shared" si="7"/>
        <v>56.357002912364308</v>
      </c>
      <c r="J23" s="335">
        <f t="shared" si="7"/>
        <v>51.972636619412341</v>
      </c>
      <c r="K23" s="335">
        <f t="shared" si="7"/>
        <v>54.899986542130883</v>
      </c>
      <c r="L23" s="335">
        <f t="shared" si="7"/>
        <v>56.690669332463905</v>
      </c>
      <c r="M23" s="335">
        <f t="shared" si="7"/>
        <v>57.541101284851315</v>
      </c>
      <c r="N23" s="335">
        <f t="shared" si="7"/>
        <v>18.555630467035886</v>
      </c>
      <c r="O23" s="335">
        <f t="shared" si="7"/>
        <v>53.960520714140728</v>
      </c>
      <c r="P23" s="335">
        <f t="shared" si="7"/>
        <v>57.510826518633841</v>
      </c>
      <c r="Q23" s="335">
        <f t="shared" si="7"/>
        <v>56.757358456449246</v>
      </c>
      <c r="R23" s="335">
        <f t="shared" si="7"/>
        <v>53.869499665288565</v>
      </c>
      <c r="S23" s="335">
        <f t="shared" si="7"/>
        <v>55.798130719460573</v>
      </c>
      <c r="T23" s="335">
        <f t="shared" si="7"/>
        <v>56.129777591010011</v>
      </c>
      <c r="U23" s="335">
        <f t="shared" si="7"/>
        <v>56.605759735404334</v>
      </c>
      <c r="V23" s="335">
        <f t="shared" si="7"/>
        <v>54.475819080787232</v>
      </c>
      <c r="W23" s="335">
        <f t="shared" si="7"/>
        <v>54.723695587316648</v>
      </c>
      <c r="X23" s="335">
        <f t="shared" si="7"/>
        <v>54.65895847844029</v>
      </c>
      <c r="Y23" s="335">
        <f t="shared" si="7"/>
        <v>55.625709672357914</v>
      </c>
      <c r="Z23" s="335">
        <f t="shared" si="7"/>
        <v>51.263856503822339</v>
      </c>
      <c r="AA23" s="335">
        <f t="shared" si="7"/>
        <v>51.31332301473045</v>
      </c>
      <c r="AB23" s="335">
        <f t="shared" si="7"/>
        <v>53.398409695057978</v>
      </c>
      <c r="AC23" s="335">
        <f t="shared" si="7"/>
        <v>52.723566976007696</v>
      </c>
      <c r="AD23" s="335">
        <f t="shared" si="7"/>
        <v>49.904458585954991</v>
      </c>
      <c r="AE23" s="335">
        <f t="shared" si="7"/>
        <v>50.711566408786766</v>
      </c>
      <c r="AF23" s="335">
        <f t="shared" si="7"/>
        <v>54.626935622434701</v>
      </c>
      <c r="AG23" s="335">
        <f t="shared" si="7"/>
        <v>52.468059205798198</v>
      </c>
      <c r="AH23" s="335">
        <f t="shared" si="7"/>
        <v>49.663682218761416</v>
      </c>
      <c r="AI23" s="335">
        <f t="shared" si="7"/>
        <v>50.334363824651184</v>
      </c>
      <c r="AJ23" s="335">
        <f t="shared" si="7"/>
        <v>52.256523567500722</v>
      </c>
      <c r="AK23" s="335">
        <f t="shared" si="7"/>
        <v>50.809480288151335</v>
      </c>
      <c r="AL23" s="335">
        <f t="shared" si="7"/>
        <v>47.657647614221901</v>
      </c>
      <c r="AM23" s="335">
        <f t="shared" si="7"/>
        <v>47.15054256974171</v>
      </c>
      <c r="AN23" s="335">
        <f t="shared" si="7"/>
        <v>46.899958591999074</v>
      </c>
      <c r="AO23" s="335">
        <f t="shared" si="7"/>
        <v>48.317847683440554</v>
      </c>
    </row>
    <row r="24" spans="1:41" ht="24" customHeight="1">
      <c r="A24" s="35" t="s">
        <v>15</v>
      </c>
      <c r="B24" s="335">
        <f>(B11/B6)*100</f>
        <v>0.27608863415572221</v>
      </c>
      <c r="C24" s="335">
        <f t="shared" si="5"/>
        <v>0.53364952801553522</v>
      </c>
      <c r="D24" s="308">
        <v>0</v>
      </c>
      <c r="E24" s="335">
        <f t="shared" ref="E24:AO24" si="8">(E11/E$6)*100</f>
        <v>0.30736187493932482</v>
      </c>
      <c r="F24" s="335">
        <f t="shared" si="8"/>
        <v>0.43509548498641692</v>
      </c>
      <c r="G24" s="335">
        <f t="shared" si="8"/>
        <v>0.21806478082182093</v>
      </c>
      <c r="H24" s="335">
        <f t="shared" si="8"/>
        <v>0.36279010929639499</v>
      </c>
      <c r="I24" s="335">
        <f t="shared" si="8"/>
        <v>0.32180743094166447</v>
      </c>
      <c r="J24" s="335">
        <f t="shared" si="8"/>
        <v>0.43529044166656677</v>
      </c>
      <c r="K24" s="335">
        <f t="shared" si="8"/>
        <v>0.65365891981928403</v>
      </c>
      <c r="L24" s="335">
        <f t="shared" si="8"/>
        <v>0.51404282013436009</v>
      </c>
      <c r="M24" s="335">
        <f t="shared" si="8"/>
        <v>0.58178990477017878</v>
      </c>
      <c r="N24" s="335">
        <f t="shared" si="8"/>
        <v>0.25779429620071237</v>
      </c>
      <c r="O24" s="335">
        <f t="shared" si="8"/>
        <v>0.36393226476880602</v>
      </c>
      <c r="P24" s="335">
        <f t="shared" si="8"/>
        <v>0.67797646119800892</v>
      </c>
      <c r="Q24" s="335">
        <f t="shared" si="8"/>
        <v>0.61106805046778867</v>
      </c>
      <c r="R24" s="335">
        <f t="shared" si="8"/>
        <v>1.004493555856891</v>
      </c>
      <c r="S24" s="335">
        <f t="shared" si="8"/>
        <v>1.0449726248552977</v>
      </c>
      <c r="T24" s="335">
        <f t="shared" si="8"/>
        <v>1.176021787916143</v>
      </c>
      <c r="U24" s="335">
        <f t="shared" si="8"/>
        <v>0.26268536942802689</v>
      </c>
      <c r="V24" s="335">
        <f t="shared" si="8"/>
        <v>0.96566635308999627</v>
      </c>
      <c r="W24" s="335">
        <f t="shared" si="8"/>
        <v>0.81643120464359953</v>
      </c>
      <c r="X24" s="335">
        <f t="shared" si="8"/>
        <v>1.1487758207036105</v>
      </c>
      <c r="Y24" s="335">
        <f t="shared" si="8"/>
        <v>0.81449252622545554</v>
      </c>
      <c r="Z24" s="335">
        <f t="shared" si="8"/>
        <v>0.79487428988108333</v>
      </c>
      <c r="AA24" s="335">
        <f t="shared" si="8"/>
        <v>1.0422281612938631</v>
      </c>
      <c r="AB24" s="335">
        <f t="shared" si="8"/>
        <v>0.62351790455445577</v>
      </c>
      <c r="AC24" s="335">
        <f t="shared" si="8"/>
        <v>1.3252891303040628</v>
      </c>
      <c r="AD24" s="335">
        <f t="shared" si="8"/>
        <v>1.3756760582640215</v>
      </c>
      <c r="AE24" s="335">
        <f t="shared" si="8"/>
        <v>0.95815478489751982</v>
      </c>
      <c r="AF24" s="335">
        <f t="shared" si="8"/>
        <v>0.98268287270826038</v>
      </c>
      <c r="AG24" s="335">
        <f t="shared" si="8"/>
        <v>1.1556581236936414</v>
      </c>
      <c r="AH24" s="335">
        <f t="shared" si="8"/>
        <v>1.0140347649551449</v>
      </c>
      <c r="AI24" s="335">
        <f t="shared" si="8"/>
        <v>0.93929692174709067</v>
      </c>
      <c r="AJ24" s="335">
        <f t="shared" si="8"/>
        <v>0.44319975427822039</v>
      </c>
      <c r="AK24" s="335">
        <f t="shared" si="8"/>
        <v>1.0580405773968227</v>
      </c>
      <c r="AL24" s="335">
        <f t="shared" si="8"/>
        <v>0.55113226812218596</v>
      </c>
      <c r="AM24" s="335">
        <f t="shared" si="8"/>
        <v>1.0456827939845459</v>
      </c>
      <c r="AN24" s="335">
        <f t="shared" si="8"/>
        <v>0.58490815318704648</v>
      </c>
      <c r="AO24" s="335">
        <f t="shared" si="8"/>
        <v>1.0546580090523636</v>
      </c>
    </row>
    <row r="25" spans="1:41" ht="24" customHeight="1">
      <c r="A25" s="35" t="s">
        <v>14</v>
      </c>
      <c r="B25" s="335">
        <f>(B12/B6)*100</f>
        <v>1.2108514527978014</v>
      </c>
      <c r="C25" s="335">
        <f t="shared" si="5"/>
        <v>0.81708871319887966</v>
      </c>
      <c r="D25" s="308">
        <v>0</v>
      </c>
      <c r="E25" s="335">
        <f t="shared" ref="E25:AO25" si="9">(E12/E$6)*100</f>
        <v>0</v>
      </c>
      <c r="F25" s="335">
        <f t="shared" si="9"/>
        <v>1.630743595571009</v>
      </c>
      <c r="G25" s="335">
        <f t="shared" si="9"/>
        <v>1.3095933337577546</v>
      </c>
      <c r="H25" s="335">
        <f t="shared" si="9"/>
        <v>0</v>
      </c>
      <c r="I25" s="335">
        <f t="shared" si="9"/>
        <v>0.53816962315770889</v>
      </c>
      <c r="J25" s="335">
        <f t="shared" si="9"/>
        <v>2.0817596976701047</v>
      </c>
      <c r="K25" s="335">
        <f t="shared" si="9"/>
        <v>0.86473643714540982</v>
      </c>
      <c r="L25" s="335">
        <f t="shared" si="9"/>
        <v>0</v>
      </c>
      <c r="M25" s="335">
        <f t="shared" si="9"/>
        <v>0</v>
      </c>
      <c r="N25" s="335">
        <f t="shared" si="9"/>
        <v>0.26285698316507983</v>
      </c>
      <c r="O25" s="335">
        <f t="shared" si="9"/>
        <v>0.85339062362470075</v>
      </c>
      <c r="P25" s="335">
        <f t="shared" si="9"/>
        <v>0</v>
      </c>
      <c r="Q25" s="335">
        <f t="shared" si="9"/>
        <v>0</v>
      </c>
      <c r="R25" s="335">
        <f t="shared" si="9"/>
        <v>1.2564552203207562</v>
      </c>
      <c r="S25" s="335">
        <f t="shared" si="9"/>
        <v>0.31221760834156259</v>
      </c>
      <c r="T25" s="335">
        <f t="shared" si="9"/>
        <v>7.0005424609511993E-2</v>
      </c>
      <c r="U25" s="335">
        <f t="shared" si="9"/>
        <v>8.6722539427783116E-3</v>
      </c>
      <c r="V25" s="335">
        <f t="shared" si="9"/>
        <v>0.27753774214402482</v>
      </c>
      <c r="W25" s="335">
        <f t="shared" si="9"/>
        <v>0.24231005801300071</v>
      </c>
      <c r="X25" s="335">
        <f t="shared" si="9"/>
        <v>0.10919617713763802</v>
      </c>
      <c r="Y25" s="335">
        <f t="shared" si="9"/>
        <v>7.32927836768153E-3</v>
      </c>
      <c r="Z25" s="335">
        <f t="shared" si="9"/>
        <v>0.44119012066265345</v>
      </c>
      <c r="AA25" s="335">
        <f t="shared" si="9"/>
        <v>0.78544275859195933</v>
      </c>
      <c r="AB25" s="335">
        <f t="shared" si="9"/>
        <v>0</v>
      </c>
      <c r="AC25" s="335">
        <f t="shared" si="9"/>
        <v>5.0504900683490006E-2</v>
      </c>
      <c r="AD25" s="335">
        <f t="shared" si="9"/>
        <v>0.93243607948564433</v>
      </c>
      <c r="AE25" s="335">
        <f t="shared" si="9"/>
        <v>0.79193075389256651</v>
      </c>
      <c r="AF25" s="335">
        <f t="shared" si="9"/>
        <v>0</v>
      </c>
      <c r="AG25" s="335">
        <f t="shared" si="9"/>
        <v>0.30529545485569931</v>
      </c>
      <c r="AH25" s="335">
        <f t="shared" si="9"/>
        <v>1.3000806198610864</v>
      </c>
      <c r="AI25" s="335">
        <f t="shared" si="9"/>
        <v>0.44899309089930028</v>
      </c>
      <c r="AJ25" s="335">
        <f t="shared" si="9"/>
        <v>3.4092288790632343E-2</v>
      </c>
      <c r="AK25" s="335">
        <f t="shared" si="9"/>
        <v>1.2212802041581454</v>
      </c>
      <c r="AL25" s="335">
        <f t="shared" si="9"/>
        <v>2.8569611740316652</v>
      </c>
      <c r="AM25" s="335">
        <f t="shared" si="9"/>
        <v>1.9647820863408993</v>
      </c>
      <c r="AN25" s="335">
        <f t="shared" si="9"/>
        <v>0.93111609868960599</v>
      </c>
      <c r="AO25" s="335">
        <f t="shared" si="9"/>
        <v>0.79842025007870132</v>
      </c>
    </row>
    <row r="26" spans="1:41" ht="24" customHeight="1">
      <c r="A26" s="35" t="s">
        <v>13</v>
      </c>
      <c r="B26" s="335">
        <f>(B13/B6)*100</f>
        <v>24.291072138864017</v>
      </c>
      <c r="C26" s="335">
        <f t="shared" si="5"/>
        <v>23.433540540252697</v>
      </c>
      <c r="D26" s="308">
        <v>0</v>
      </c>
      <c r="E26" s="335">
        <f t="shared" ref="E26:L26" si="10">(E13/E$6)*100</f>
        <v>22.774894894639537</v>
      </c>
      <c r="F26" s="335">
        <f t="shared" si="10"/>
        <v>25.087502593065388</v>
      </c>
      <c r="G26" s="335">
        <f t="shared" si="10"/>
        <v>23.738785023590747</v>
      </c>
      <c r="H26" s="335">
        <f t="shared" si="10"/>
        <v>22.705388777640795</v>
      </c>
      <c r="I26" s="335">
        <f t="shared" si="10"/>
        <v>21.376259818197866</v>
      </c>
      <c r="J26" s="335">
        <f t="shared" si="10"/>
        <v>24.197628490558188</v>
      </c>
      <c r="K26" s="335">
        <f t="shared" si="10"/>
        <v>22.363032713190968</v>
      </c>
      <c r="L26" s="335">
        <f t="shared" si="10"/>
        <v>21.535790591112484</v>
      </c>
      <c r="M26" s="335">
        <f t="shared" ref="M26:AC26" si="11">ROUNDUP((M13/M$6)*100,1)</f>
        <v>20.5</v>
      </c>
      <c r="N26" s="335">
        <f t="shared" si="11"/>
        <v>8</v>
      </c>
      <c r="O26" s="335">
        <f t="shared" si="11"/>
        <v>23.200000000000003</v>
      </c>
      <c r="P26" s="335">
        <f t="shared" si="11"/>
        <v>20.200000000000003</v>
      </c>
      <c r="Q26" s="335">
        <f t="shared" si="11"/>
        <v>21.3</v>
      </c>
      <c r="R26" s="335">
        <f t="shared" si="11"/>
        <v>24.200000000000003</v>
      </c>
      <c r="S26" s="335">
        <f t="shared" si="11"/>
        <v>23.3</v>
      </c>
      <c r="T26" s="335">
        <f t="shared" si="11"/>
        <v>23.3</v>
      </c>
      <c r="U26" s="335">
        <f t="shared" si="11"/>
        <v>23.900000000000002</v>
      </c>
      <c r="V26" s="335">
        <f t="shared" si="11"/>
        <v>25.1</v>
      </c>
      <c r="W26" s="335">
        <f t="shared" si="11"/>
        <v>25.200000000000003</v>
      </c>
      <c r="X26" s="335">
        <f t="shared" si="11"/>
        <v>25.200000000000003</v>
      </c>
      <c r="Y26" s="335">
        <f t="shared" si="11"/>
        <v>24.8</v>
      </c>
      <c r="Z26" s="335">
        <f t="shared" si="11"/>
        <v>28.8</v>
      </c>
      <c r="AA26" s="335">
        <f t="shared" si="11"/>
        <v>28.3</v>
      </c>
      <c r="AB26" s="335">
        <f t="shared" si="11"/>
        <v>27.5</v>
      </c>
      <c r="AC26" s="335">
        <f t="shared" si="11"/>
        <v>27.6</v>
      </c>
      <c r="AD26" s="335">
        <f t="shared" ref="AD26:AO26" si="12">(AD13/AD$6)*100</f>
        <v>29.503108454442682</v>
      </c>
      <c r="AE26" s="335">
        <f t="shared" si="12"/>
        <v>29.358918356483958</v>
      </c>
      <c r="AF26" s="335">
        <f t="shared" si="12"/>
        <v>26.311143318819802</v>
      </c>
      <c r="AG26" s="335">
        <f t="shared" si="12"/>
        <v>28.096938132301659</v>
      </c>
      <c r="AH26" s="335">
        <f t="shared" si="12"/>
        <v>30.133229642882537</v>
      </c>
      <c r="AI26" s="335">
        <f t="shared" si="12"/>
        <v>30.493635212503168</v>
      </c>
      <c r="AJ26" s="335">
        <f t="shared" si="12"/>
        <v>29.582538315631879</v>
      </c>
      <c r="AK26" s="335">
        <f t="shared" si="12"/>
        <v>29.317482972071463</v>
      </c>
      <c r="AL26" s="335">
        <f t="shared" si="12"/>
        <v>31.432489114393146</v>
      </c>
      <c r="AM26" s="335">
        <f t="shared" si="12"/>
        <v>32.430499859888492</v>
      </c>
      <c r="AN26" s="335">
        <f t="shared" si="12"/>
        <v>34.265161048121897</v>
      </c>
      <c r="AO26" s="335">
        <f t="shared" si="12"/>
        <v>32.591209879966897</v>
      </c>
    </row>
    <row r="27" spans="1:41" ht="24" customHeight="1">
      <c r="A27" s="35" t="s">
        <v>12</v>
      </c>
      <c r="B27" s="335">
        <f>(B14/B6)*100</f>
        <v>7.4260982139016871</v>
      </c>
      <c r="C27" s="335">
        <f t="shared" si="5"/>
        <v>7.1396569903047045</v>
      </c>
      <c r="D27" s="308">
        <v>0</v>
      </c>
      <c r="E27" s="335">
        <f t="shared" ref="E27:AC27" si="13">(E14/E6)*100</f>
        <v>4.9859233575892343</v>
      </c>
      <c r="F27" s="335">
        <f t="shared" si="13"/>
        <v>6.4517672138831124</v>
      </c>
      <c r="G27" s="335">
        <f t="shared" si="13"/>
        <v>6.6646234322942091</v>
      </c>
      <c r="H27" s="335">
        <f t="shared" si="13"/>
        <v>5.8177865739744474</v>
      </c>
      <c r="I27" s="335">
        <f t="shared" si="13"/>
        <v>4.3448945371105818</v>
      </c>
      <c r="J27" s="335">
        <f t="shared" si="13"/>
        <v>6.419681278384866</v>
      </c>
      <c r="K27" s="335">
        <f t="shared" si="13"/>
        <v>5.4441685150685863</v>
      </c>
      <c r="L27" s="335">
        <f t="shared" si="13"/>
        <v>3.9427841361961189</v>
      </c>
      <c r="M27" s="335">
        <f t="shared" si="13"/>
        <v>3.7692149111969275</v>
      </c>
      <c r="N27" s="335">
        <f t="shared" si="13"/>
        <v>2.1096215839963119</v>
      </c>
      <c r="O27" s="335">
        <f t="shared" si="13"/>
        <v>5.7052579769605369</v>
      </c>
      <c r="P27" s="335">
        <f t="shared" si="13"/>
        <v>4.1019787047007501</v>
      </c>
      <c r="Q27" s="335">
        <f t="shared" si="13"/>
        <v>4.7369209102841321</v>
      </c>
      <c r="R27" s="335">
        <f t="shared" si="13"/>
        <v>5.3264823604880034</v>
      </c>
      <c r="S27" s="335">
        <f t="shared" si="13"/>
        <v>4.9684987175949651</v>
      </c>
      <c r="T27" s="335">
        <f t="shared" si="13"/>
        <v>5.5693239530463696</v>
      </c>
      <c r="U27" s="335">
        <f t="shared" si="13"/>
        <v>5.1816517486580986</v>
      </c>
      <c r="V27" s="335">
        <f t="shared" si="13"/>
        <v>5.8462919925205377</v>
      </c>
      <c r="W27" s="335">
        <f t="shared" si="13"/>
        <v>5.4790923640877693</v>
      </c>
      <c r="X27" s="335">
        <f t="shared" si="13"/>
        <v>5.7227316607143646</v>
      </c>
      <c r="Y27" s="335">
        <f t="shared" si="13"/>
        <v>5.3229829774698043</v>
      </c>
      <c r="Z27" s="335">
        <f t="shared" si="13"/>
        <v>6.1551848341384048</v>
      </c>
      <c r="AA27" s="335">
        <f t="shared" si="13"/>
        <v>6.3639919213671199</v>
      </c>
      <c r="AB27" s="335">
        <f t="shared" si="13"/>
        <v>5.9668595644692992</v>
      </c>
      <c r="AC27" s="335">
        <f t="shared" si="13"/>
        <v>5.7947124731915576</v>
      </c>
      <c r="AD27" s="335">
        <f t="shared" ref="AD27:AO27" si="14">(AD14/AD$6)*100</f>
        <v>6.8791823178808205</v>
      </c>
      <c r="AE27" s="335">
        <f t="shared" si="14"/>
        <v>6.8183942293305986</v>
      </c>
      <c r="AF27" s="335">
        <f t="shared" si="14"/>
        <v>4.9997652635849192</v>
      </c>
      <c r="AG27" s="335">
        <f t="shared" si="14"/>
        <v>6.4416377390791828</v>
      </c>
      <c r="AH27" s="335">
        <f t="shared" si="14"/>
        <v>7.5751739031059335</v>
      </c>
      <c r="AI27" s="335">
        <f t="shared" si="14"/>
        <v>8.3061109755965248</v>
      </c>
      <c r="AJ27" s="335">
        <f t="shared" si="14"/>
        <v>8.0910489248466035</v>
      </c>
      <c r="AK27" s="335">
        <f t="shared" si="14"/>
        <v>7.1512874932218136</v>
      </c>
      <c r="AL27" s="335">
        <f t="shared" si="14"/>
        <v>7.6426840551969395</v>
      </c>
      <c r="AM27" s="335">
        <f t="shared" si="14"/>
        <v>7.6682062827933395</v>
      </c>
      <c r="AN27" s="335">
        <f t="shared" si="14"/>
        <v>9.3207879443102666</v>
      </c>
      <c r="AO27" s="335">
        <f t="shared" si="14"/>
        <v>7.6332813226173259</v>
      </c>
    </row>
    <row r="28" spans="1:41" ht="24" customHeight="1">
      <c r="A28" s="35" t="s">
        <v>11</v>
      </c>
      <c r="B28" s="335">
        <f>(B15/B6)*100</f>
        <v>6.8786486124297834</v>
      </c>
      <c r="C28" s="335">
        <f>(C15/C6)*100</f>
        <v>5.0294479965067111</v>
      </c>
      <c r="D28" s="308">
        <v>0</v>
      </c>
      <c r="E28" s="335">
        <f t="shared" ref="E28:AC28" si="15">(E15/E6)*100</f>
        <v>6.1727122178736868</v>
      </c>
      <c r="F28" s="335">
        <f t="shared" si="15"/>
        <v>7.0820332606213023</v>
      </c>
      <c r="G28" s="335">
        <f t="shared" si="15"/>
        <v>6.8412629360043571</v>
      </c>
      <c r="H28" s="335">
        <f t="shared" si="15"/>
        <v>6.5028369147681762</v>
      </c>
      <c r="I28" s="335">
        <f t="shared" si="15"/>
        <v>7.1000264760391838</v>
      </c>
      <c r="J28" s="335">
        <f t="shared" si="15"/>
        <v>5.7157330886330762</v>
      </c>
      <c r="K28" s="335">
        <f t="shared" si="15"/>
        <v>3.4837357071793154</v>
      </c>
      <c r="L28" s="335">
        <f t="shared" si="15"/>
        <v>6.4080872810494762</v>
      </c>
      <c r="M28" s="335">
        <f t="shared" si="15"/>
        <v>5.770445072837675</v>
      </c>
      <c r="N28" s="335">
        <f t="shared" si="15"/>
        <v>2.1491302411052398</v>
      </c>
      <c r="O28" s="335">
        <f t="shared" si="15"/>
        <v>5.1383068347772669</v>
      </c>
      <c r="P28" s="335">
        <f t="shared" si="15"/>
        <v>5.7788531889917358</v>
      </c>
      <c r="Q28" s="335">
        <f t="shared" si="15"/>
        <v>6.1986600099557636</v>
      </c>
      <c r="R28" s="335">
        <f t="shared" si="15"/>
        <v>6.2703007373231783</v>
      </c>
      <c r="S28" s="335">
        <f t="shared" si="15"/>
        <v>5.5897278218601043</v>
      </c>
      <c r="T28" s="335">
        <f t="shared" si="15"/>
        <v>5.9444556735903005</v>
      </c>
      <c r="U28" s="335">
        <f t="shared" si="15"/>
        <v>6.4377298197250212</v>
      </c>
      <c r="V28" s="335">
        <f t="shared" si="15"/>
        <v>7.3983541822505483</v>
      </c>
      <c r="W28" s="335">
        <f t="shared" si="15"/>
        <v>6.6287475894570385</v>
      </c>
      <c r="X28" s="335">
        <f t="shared" si="15"/>
        <v>6.5143717397192269</v>
      </c>
      <c r="Y28" s="335">
        <f t="shared" si="15"/>
        <v>6.7498126753166909</v>
      </c>
      <c r="Z28" s="335">
        <f t="shared" si="15"/>
        <v>7.9210569204334451</v>
      </c>
      <c r="AA28" s="335">
        <f t="shared" si="15"/>
        <v>6.4506601742786387</v>
      </c>
      <c r="AB28" s="335">
        <f t="shared" si="15"/>
        <v>7.127324971490073</v>
      </c>
      <c r="AC28" s="335">
        <f t="shared" si="15"/>
        <v>6.9867663506444053</v>
      </c>
      <c r="AD28" s="335">
        <f t="shared" ref="AD28:AO28" si="16">(AD15/AD$6)*100</f>
        <v>6.6679686231168915</v>
      </c>
      <c r="AE28" s="335">
        <f t="shared" si="16"/>
        <v>6.1601566934253666</v>
      </c>
      <c r="AF28" s="335">
        <f t="shared" si="16"/>
        <v>6.800093252551906</v>
      </c>
      <c r="AG28" s="335">
        <f t="shared" si="16"/>
        <v>6.4169860545340223</v>
      </c>
      <c r="AH28" s="335">
        <f t="shared" si="16"/>
        <v>7.4129299474866244</v>
      </c>
      <c r="AI28" s="335">
        <f t="shared" si="16"/>
        <v>6.3561877902652126</v>
      </c>
      <c r="AJ28" s="335">
        <f t="shared" si="16"/>
        <v>6.7781741810413108</v>
      </c>
      <c r="AK28" s="335">
        <f t="shared" si="16"/>
        <v>6.5529969636946701</v>
      </c>
      <c r="AL28" s="335">
        <f t="shared" si="16"/>
        <v>7.0175389171261111</v>
      </c>
      <c r="AM28" s="335">
        <f t="shared" si="16"/>
        <v>6.6035601207213652</v>
      </c>
      <c r="AN28" s="335">
        <f t="shared" si="16"/>
        <v>7.2065228074302397</v>
      </c>
      <c r="AO28" s="335">
        <f t="shared" si="16"/>
        <v>6.0772324870943955</v>
      </c>
    </row>
    <row r="29" spans="1:41" ht="25.5" customHeight="1">
      <c r="A29" s="35" t="s">
        <v>10</v>
      </c>
      <c r="B29" s="335">
        <f>(B16/B6)*100</f>
        <v>9.9863253125325464</v>
      </c>
      <c r="C29" s="335">
        <f>(C16/C6)*100</f>
        <v>11.264435553441279</v>
      </c>
      <c r="D29" s="308">
        <v>0</v>
      </c>
      <c r="E29" s="335">
        <f t="shared" ref="E29:AC29" si="17">(E16/E6)*100</f>
        <v>11.616259319176619</v>
      </c>
      <c r="F29" s="335">
        <f t="shared" si="17"/>
        <v>11.553702118560969</v>
      </c>
      <c r="G29" s="335">
        <f t="shared" si="17"/>
        <v>10.232898655292178</v>
      </c>
      <c r="H29" s="335">
        <f t="shared" si="17"/>
        <v>10.384765288898171</v>
      </c>
      <c r="I29" s="335">
        <f t="shared" si="17"/>
        <v>9.9313388050480977</v>
      </c>
      <c r="J29" s="335">
        <f t="shared" si="17"/>
        <v>12.062232109291298</v>
      </c>
      <c r="K29" s="335">
        <f t="shared" si="17"/>
        <v>13.435128138642828</v>
      </c>
      <c r="L29" s="335">
        <f t="shared" si="17"/>
        <v>11.18491952748343</v>
      </c>
      <c r="M29" s="335">
        <f t="shared" si="17"/>
        <v>10.901546478746866</v>
      </c>
      <c r="N29" s="335">
        <f t="shared" si="17"/>
        <v>3.7271561169848604</v>
      </c>
      <c r="O29" s="335">
        <f t="shared" si="17"/>
        <v>12.281510408714254</v>
      </c>
      <c r="P29" s="335">
        <f t="shared" si="17"/>
        <v>10.245472996172742</v>
      </c>
      <c r="Q29" s="335">
        <f t="shared" si="17"/>
        <v>10.298855158647202</v>
      </c>
      <c r="R29" s="335">
        <f t="shared" si="17"/>
        <v>12.56634850784965</v>
      </c>
      <c r="S29" s="335">
        <f t="shared" si="17"/>
        <v>12.720062341296638</v>
      </c>
      <c r="T29" s="335">
        <f t="shared" si="17"/>
        <v>11.689155095098439</v>
      </c>
      <c r="U29" s="335">
        <f t="shared" si="17"/>
        <v>12.197665045581287</v>
      </c>
      <c r="V29" s="335">
        <f t="shared" si="17"/>
        <v>11.850515482464962</v>
      </c>
      <c r="W29" s="335">
        <f t="shared" si="17"/>
        <v>13.044017654252754</v>
      </c>
      <c r="X29" s="335">
        <f t="shared" si="17"/>
        <v>12.895533792901483</v>
      </c>
      <c r="Y29" s="335">
        <f t="shared" si="17"/>
        <v>12.639492846438591</v>
      </c>
      <c r="Z29" s="335">
        <f t="shared" si="17"/>
        <v>14.698996072947788</v>
      </c>
      <c r="AA29" s="335">
        <f t="shared" si="17"/>
        <v>15.434457243891556</v>
      </c>
      <c r="AB29" s="335">
        <f t="shared" si="17"/>
        <v>14.37924333092111</v>
      </c>
      <c r="AC29" s="335">
        <f t="shared" si="17"/>
        <v>14.729715980838229</v>
      </c>
      <c r="AD29" s="335">
        <f t="shared" ref="AD29:AO29" si="18">(AD16/AD$6)*100</f>
        <v>15.955957513444973</v>
      </c>
      <c r="AE29" s="335">
        <f t="shared" si="18"/>
        <v>16.380367433727997</v>
      </c>
      <c r="AF29" s="335">
        <f t="shared" si="18"/>
        <v>14.511284802682978</v>
      </c>
      <c r="AG29" s="335">
        <f t="shared" si="18"/>
        <v>15.238314338688449</v>
      </c>
      <c r="AH29" s="335">
        <f t="shared" si="18"/>
        <v>15.14512579228998</v>
      </c>
      <c r="AI29" s="335">
        <f t="shared" si="18"/>
        <v>15.831336446641433</v>
      </c>
      <c r="AJ29" s="335">
        <f t="shared" si="18"/>
        <v>14.713315209743962</v>
      </c>
      <c r="AK29" s="335">
        <f t="shared" si="18"/>
        <v>15.613198515154977</v>
      </c>
      <c r="AL29" s="335">
        <f t="shared" si="18"/>
        <v>16.772266142070098</v>
      </c>
      <c r="AM29" s="335">
        <f t="shared" si="18"/>
        <v>18.158733456373785</v>
      </c>
      <c r="AN29" s="335">
        <f t="shared" si="18"/>
        <v>17.737850296381392</v>
      </c>
      <c r="AO29" s="335">
        <f t="shared" si="18"/>
        <v>18.88069607025518</v>
      </c>
    </row>
    <row r="30" spans="1:41" ht="24" customHeight="1">
      <c r="A30" s="306" t="s">
        <v>167</v>
      </c>
      <c r="B30" s="304">
        <f>((B17/B6)*100)</f>
        <v>22.199737170160816</v>
      </c>
      <c r="C30" s="304">
        <f>((C17/C6)*100)</f>
        <v>22.070412484956496</v>
      </c>
      <c r="D30" s="305">
        <v>0</v>
      </c>
      <c r="E30" s="304">
        <f t="shared" ref="E30:K30" si="19">ROUNDDOWN((E17/E6)*100,1)</f>
        <v>21.8</v>
      </c>
      <c r="F30" s="304">
        <f t="shared" si="19"/>
        <v>21.7</v>
      </c>
      <c r="G30" s="304">
        <f t="shared" si="19"/>
        <v>21.6</v>
      </c>
      <c r="H30" s="304">
        <f t="shared" si="19"/>
        <v>21.5</v>
      </c>
      <c r="I30" s="304">
        <f t="shared" si="19"/>
        <v>21.4</v>
      </c>
      <c r="J30" s="304">
        <f t="shared" si="19"/>
        <v>21.3</v>
      </c>
      <c r="K30" s="304">
        <f t="shared" si="19"/>
        <v>21.2</v>
      </c>
      <c r="L30" s="304">
        <f>((L17/L6)*100)</f>
        <v>21.259497256289247</v>
      </c>
      <c r="M30" s="304">
        <f t="shared" ref="M30:AC30" si="20">ROUNDDOWN((M17/M6)*100,1)</f>
        <v>21.4</v>
      </c>
      <c r="N30" s="304">
        <f t="shared" si="20"/>
        <v>72.900000000000006</v>
      </c>
      <c r="O30" s="304">
        <f t="shared" si="20"/>
        <v>21.6</v>
      </c>
      <c r="P30" s="304">
        <f t="shared" si="20"/>
        <v>21.6</v>
      </c>
      <c r="Q30" s="304">
        <f t="shared" si="20"/>
        <v>21.3</v>
      </c>
      <c r="R30" s="304">
        <f t="shared" si="20"/>
        <v>19.7</v>
      </c>
      <c r="S30" s="304">
        <f t="shared" si="20"/>
        <v>19.5</v>
      </c>
      <c r="T30" s="304">
        <f t="shared" si="20"/>
        <v>19.399999999999999</v>
      </c>
      <c r="U30" s="304">
        <f t="shared" si="20"/>
        <v>19.3</v>
      </c>
      <c r="V30" s="304">
        <f t="shared" si="20"/>
        <v>19.100000000000001</v>
      </c>
      <c r="W30" s="304">
        <f t="shared" si="20"/>
        <v>19</v>
      </c>
      <c r="X30" s="304">
        <f t="shared" si="20"/>
        <v>18.899999999999999</v>
      </c>
      <c r="Y30" s="304">
        <f t="shared" si="20"/>
        <v>18.8</v>
      </c>
      <c r="Z30" s="304">
        <f t="shared" si="20"/>
        <v>18.7</v>
      </c>
      <c r="AA30" s="304">
        <f t="shared" si="20"/>
        <v>18.600000000000001</v>
      </c>
      <c r="AB30" s="304">
        <f t="shared" si="20"/>
        <v>18.5</v>
      </c>
      <c r="AC30" s="304">
        <f t="shared" si="20"/>
        <v>18.3</v>
      </c>
      <c r="AD30" s="303">
        <f t="shared" ref="AD30:AO30" si="21">(AD17/AD$6)*100</f>
        <v>18.284320821852656</v>
      </c>
      <c r="AE30" s="303">
        <f t="shared" si="21"/>
        <v>18.179389583962589</v>
      </c>
      <c r="AF30" s="303">
        <f t="shared" si="21"/>
        <v>18.079238186037237</v>
      </c>
      <c r="AG30" s="303">
        <f t="shared" si="21"/>
        <v>17.974049083350799</v>
      </c>
      <c r="AH30" s="303">
        <f t="shared" si="21"/>
        <v>17.888972753539822</v>
      </c>
      <c r="AI30" s="303">
        <f t="shared" si="21"/>
        <v>17.783710950199261</v>
      </c>
      <c r="AJ30" s="303">
        <f t="shared" si="21"/>
        <v>17.683646073798549</v>
      </c>
      <c r="AK30" s="303">
        <f t="shared" si="21"/>
        <v>17.593715958222241</v>
      </c>
      <c r="AL30" s="303">
        <f t="shared" si="21"/>
        <v>17.501769829231097</v>
      </c>
      <c r="AM30" s="303">
        <f t="shared" si="21"/>
        <v>17.408492690044351</v>
      </c>
      <c r="AN30" s="303">
        <f t="shared" si="21"/>
        <v>17.318856108002379</v>
      </c>
      <c r="AO30" s="303">
        <f t="shared" si="21"/>
        <v>17.237864177461475</v>
      </c>
    </row>
    <row r="31" spans="1:41" ht="24" customHeight="1">
      <c r="A31" s="302" t="s">
        <v>166</v>
      </c>
    </row>
    <row r="33" spans="30:33" s="334" customFormat="1" ht="24" customHeight="1">
      <c r="AD33" s="334">
        <v>1</v>
      </c>
      <c r="AE33" s="334">
        <v>2</v>
      </c>
      <c r="AF33" s="334">
        <v>3</v>
      </c>
      <c r="AG33" s="334">
        <v>4</v>
      </c>
    </row>
  </sheetData>
  <mergeCells count="13">
    <mergeCell ref="AL3:AO3"/>
    <mergeCell ref="A18:L18"/>
    <mergeCell ref="A3:A4"/>
    <mergeCell ref="C3:E3"/>
    <mergeCell ref="F3:I3"/>
    <mergeCell ref="J3:L3"/>
    <mergeCell ref="AD3:AG3"/>
    <mergeCell ref="Z3:AC3"/>
    <mergeCell ref="V3:Y3"/>
    <mergeCell ref="N3:Q3"/>
    <mergeCell ref="R3:U3"/>
    <mergeCell ref="A5:L5"/>
    <mergeCell ref="AH3:AK3"/>
  </mergeCells>
  <pageMargins left="0.64" right="0.16" top="1" bottom="1" header="0.5" footer="0.5"/>
  <pageSetup paperSize="9" scale="80" orientation="portrait" r:id="rId1"/>
  <headerFooter alignWithMargins="0">
    <oddHeader>&amp;C&amp;"TH SarabunPSK,ธรรมดา"&amp;16 24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99B85-8CC8-4B35-B087-B044EFEE03EC}">
  <dimension ref="A1:K49"/>
  <sheetViews>
    <sheetView workbookViewId="0">
      <pane xSplit="1" ySplit="4" topLeftCell="B5" activePane="bottomRight" state="frozen"/>
      <selection activeCell="D14" sqref="D14"/>
      <selection pane="topRight" activeCell="D14" sqref="D14"/>
      <selection pane="bottomLeft" activeCell="D14" sqref="D14"/>
      <selection pane="bottomRight" activeCell="D14" sqref="D14"/>
    </sheetView>
  </sheetViews>
  <sheetFormatPr defaultRowHeight="18.75"/>
  <cols>
    <col min="1" max="1" width="20.140625" style="264" customWidth="1"/>
    <col min="2" max="10" width="15.28515625" style="263" customWidth="1"/>
    <col min="11" max="11" width="1.85546875" style="262" customWidth="1"/>
    <col min="12" max="16384" width="9.140625" style="261"/>
  </cols>
  <sheetData>
    <row r="1" spans="1:11">
      <c r="A1" s="293" t="s">
        <v>163</v>
      </c>
    </row>
    <row r="2" spans="1:11" s="286" customFormat="1" ht="7.5">
      <c r="A2" s="289"/>
      <c r="B2" s="288"/>
      <c r="C2" s="288"/>
      <c r="D2" s="288"/>
      <c r="E2" s="288"/>
      <c r="F2" s="288"/>
      <c r="G2" s="288"/>
      <c r="H2" s="288"/>
      <c r="I2" s="288"/>
      <c r="J2" s="288"/>
      <c r="K2" s="287"/>
    </row>
    <row r="3" spans="1:11" s="272" customFormat="1">
      <c r="A3" s="285" t="s">
        <v>133</v>
      </c>
      <c r="B3" s="284" t="s">
        <v>0</v>
      </c>
      <c r="C3" s="281"/>
      <c r="D3" s="283"/>
      <c r="E3" s="281" t="s">
        <v>132</v>
      </c>
      <c r="F3" s="282"/>
      <c r="G3" s="283"/>
      <c r="H3" s="281" t="s">
        <v>131</v>
      </c>
      <c r="I3" s="282"/>
      <c r="J3" s="281"/>
      <c r="K3" s="276"/>
    </row>
    <row r="4" spans="1:11" s="272" customFormat="1">
      <c r="A4" s="280" t="s">
        <v>130</v>
      </c>
      <c r="B4" s="279" t="s">
        <v>0</v>
      </c>
      <c r="C4" s="278" t="s">
        <v>1</v>
      </c>
      <c r="D4" s="278" t="s">
        <v>2</v>
      </c>
      <c r="E4" s="278" t="s">
        <v>0</v>
      </c>
      <c r="F4" s="278" t="s">
        <v>1</v>
      </c>
      <c r="G4" s="278" t="s">
        <v>2</v>
      </c>
      <c r="H4" s="278" t="s">
        <v>0</v>
      </c>
      <c r="I4" s="278" t="s">
        <v>1</v>
      </c>
      <c r="J4" s="277" t="s">
        <v>2</v>
      </c>
      <c r="K4" s="276"/>
    </row>
    <row r="5" spans="1:11" s="272" customFormat="1" ht="21.6" customHeight="1">
      <c r="A5" s="275" t="s">
        <v>129</v>
      </c>
      <c r="B5" s="274">
        <v>2487366</v>
      </c>
      <c r="C5" s="274">
        <v>1217075</v>
      </c>
      <c r="D5" s="274">
        <v>1270291</v>
      </c>
      <c r="E5" s="274">
        <v>644462</v>
      </c>
      <c r="F5" s="274">
        <v>309867</v>
      </c>
      <c r="G5" s="274">
        <v>334595</v>
      </c>
      <c r="H5" s="274">
        <v>1842904</v>
      </c>
      <c r="I5" s="274">
        <v>907208</v>
      </c>
      <c r="J5" s="273">
        <v>935696</v>
      </c>
      <c r="K5" s="265"/>
    </row>
    <row r="6" spans="1:11" ht="21.6" customHeight="1">
      <c r="A6" s="413" t="s">
        <v>128</v>
      </c>
      <c r="B6" s="271">
        <v>439857</v>
      </c>
      <c r="C6" s="270">
        <v>227592</v>
      </c>
      <c r="D6" s="270">
        <v>212265</v>
      </c>
      <c r="E6" s="271">
        <v>113857</v>
      </c>
      <c r="F6" s="270">
        <v>57945</v>
      </c>
      <c r="G6" s="270">
        <v>55912</v>
      </c>
      <c r="H6" s="271">
        <v>326000</v>
      </c>
      <c r="I6" s="270">
        <v>169647</v>
      </c>
      <c r="J6" s="263">
        <v>156353</v>
      </c>
    </row>
    <row r="7" spans="1:11" ht="21.6" customHeight="1">
      <c r="A7" s="412" t="s">
        <v>127</v>
      </c>
      <c r="B7" s="271">
        <v>116544</v>
      </c>
      <c r="C7" s="270">
        <v>60292</v>
      </c>
      <c r="D7" s="270">
        <v>56252</v>
      </c>
      <c r="E7" s="271">
        <v>30167</v>
      </c>
      <c r="F7" s="270">
        <v>15350</v>
      </c>
      <c r="G7" s="270">
        <v>14817</v>
      </c>
      <c r="H7" s="271">
        <v>86377</v>
      </c>
      <c r="I7" s="270">
        <v>44942</v>
      </c>
      <c r="J7" s="263">
        <v>41435</v>
      </c>
    </row>
    <row r="8" spans="1:11" ht="21.6" customHeight="1">
      <c r="A8" s="413" t="s">
        <v>126</v>
      </c>
      <c r="B8" s="271">
        <v>84086</v>
      </c>
      <c r="C8" s="270">
        <v>43160</v>
      </c>
      <c r="D8" s="270">
        <v>40926</v>
      </c>
      <c r="E8" s="271">
        <v>21769</v>
      </c>
      <c r="F8" s="270">
        <v>10989</v>
      </c>
      <c r="G8" s="270">
        <v>10780</v>
      </c>
      <c r="H8" s="271">
        <v>62317</v>
      </c>
      <c r="I8" s="270">
        <v>32171</v>
      </c>
      <c r="J8" s="263">
        <v>30146</v>
      </c>
    </row>
    <row r="9" spans="1:11" ht="21.6" customHeight="1">
      <c r="A9" s="412" t="s">
        <v>125</v>
      </c>
      <c r="B9" s="271">
        <v>230430</v>
      </c>
      <c r="C9" s="270">
        <v>116231</v>
      </c>
      <c r="D9" s="270">
        <v>114199</v>
      </c>
      <c r="E9" s="271">
        <v>59671</v>
      </c>
      <c r="F9" s="270">
        <v>29592</v>
      </c>
      <c r="G9" s="270">
        <v>30079</v>
      </c>
      <c r="H9" s="271">
        <v>170759</v>
      </c>
      <c r="I9" s="270">
        <v>86639</v>
      </c>
      <c r="J9" s="263">
        <v>84120</v>
      </c>
    </row>
    <row r="10" spans="1:11" ht="21.6" customHeight="1">
      <c r="A10" s="411" t="s">
        <v>124</v>
      </c>
      <c r="B10" s="271">
        <v>156863</v>
      </c>
      <c r="C10" s="270">
        <v>78866</v>
      </c>
      <c r="D10" s="270">
        <v>77997</v>
      </c>
      <c r="E10" s="271">
        <v>40624</v>
      </c>
      <c r="F10" s="270">
        <v>20079</v>
      </c>
      <c r="G10" s="270">
        <v>20545</v>
      </c>
      <c r="H10" s="271">
        <v>116239</v>
      </c>
      <c r="I10" s="270">
        <v>58787</v>
      </c>
      <c r="J10" s="263">
        <v>57452</v>
      </c>
    </row>
    <row r="11" spans="1:11" ht="21.6" customHeight="1">
      <c r="A11" s="411" t="s">
        <v>123</v>
      </c>
      <c r="B11" s="271">
        <v>120631</v>
      </c>
      <c r="C11" s="270">
        <v>62071</v>
      </c>
      <c r="D11" s="270">
        <v>58560</v>
      </c>
      <c r="E11" s="271">
        <v>31227</v>
      </c>
      <c r="F11" s="270">
        <v>15803</v>
      </c>
      <c r="G11" s="270">
        <v>15424</v>
      </c>
      <c r="H11" s="271">
        <v>89404</v>
      </c>
      <c r="I11" s="270">
        <v>46268</v>
      </c>
      <c r="J11" s="263">
        <v>43136</v>
      </c>
    </row>
    <row r="12" spans="1:11" ht="21.6" customHeight="1">
      <c r="A12" s="411" t="s">
        <v>122</v>
      </c>
      <c r="B12" s="271">
        <v>124569</v>
      </c>
      <c r="C12" s="270">
        <v>62071</v>
      </c>
      <c r="D12" s="270">
        <v>62498</v>
      </c>
      <c r="E12" s="271">
        <v>32265</v>
      </c>
      <c r="F12" s="270">
        <v>15803</v>
      </c>
      <c r="G12" s="270">
        <v>16462</v>
      </c>
      <c r="H12" s="271">
        <v>92304</v>
      </c>
      <c r="I12" s="270">
        <v>46268</v>
      </c>
      <c r="J12" s="263">
        <v>46036</v>
      </c>
    </row>
    <row r="13" spans="1:11" ht="21.6" customHeight="1">
      <c r="A13" s="411" t="s">
        <v>121</v>
      </c>
      <c r="B13" s="271">
        <v>356037</v>
      </c>
      <c r="C13" s="270">
        <v>169051</v>
      </c>
      <c r="D13" s="270">
        <v>186986</v>
      </c>
      <c r="E13" s="271">
        <v>92293</v>
      </c>
      <c r="F13" s="270">
        <v>43041</v>
      </c>
      <c r="G13" s="270">
        <v>49252</v>
      </c>
      <c r="H13" s="271">
        <v>263744</v>
      </c>
      <c r="I13" s="270">
        <v>126010</v>
      </c>
      <c r="J13" s="263">
        <v>137734</v>
      </c>
    </row>
    <row r="14" spans="1:11" ht="21.6" customHeight="1">
      <c r="A14" s="411" t="s">
        <v>120</v>
      </c>
      <c r="B14" s="271">
        <v>364505</v>
      </c>
      <c r="C14" s="270">
        <v>172945</v>
      </c>
      <c r="D14" s="270">
        <v>191560</v>
      </c>
      <c r="E14" s="271">
        <v>94490</v>
      </c>
      <c r="F14" s="270">
        <v>44032</v>
      </c>
      <c r="G14" s="270">
        <v>50458</v>
      </c>
      <c r="H14" s="271">
        <v>270015</v>
      </c>
      <c r="I14" s="270">
        <v>128913</v>
      </c>
      <c r="J14" s="263">
        <v>141102</v>
      </c>
    </row>
    <row r="15" spans="1:11" ht="21.6" customHeight="1">
      <c r="A15" s="410" t="s">
        <v>119</v>
      </c>
      <c r="B15" s="291">
        <v>493844</v>
      </c>
      <c r="C15" s="290">
        <v>224796</v>
      </c>
      <c r="D15" s="290">
        <v>269048</v>
      </c>
      <c r="E15" s="291">
        <v>128099</v>
      </c>
      <c r="F15" s="290">
        <v>57233</v>
      </c>
      <c r="G15" s="290">
        <v>70866</v>
      </c>
      <c r="H15" s="291">
        <v>365745</v>
      </c>
      <c r="I15" s="290">
        <v>167563</v>
      </c>
      <c r="J15" s="268">
        <v>198182</v>
      </c>
    </row>
    <row r="16" spans="1:11" ht="6" customHeight="1">
      <c r="A16" s="411"/>
      <c r="B16" s="269"/>
      <c r="C16" s="269"/>
      <c r="D16" s="269"/>
      <c r="E16" s="269"/>
      <c r="F16" s="269"/>
      <c r="G16" s="269"/>
      <c r="H16" s="269"/>
      <c r="I16" s="269"/>
      <c r="J16" s="269"/>
      <c r="K16" s="265"/>
    </row>
    <row r="17" spans="1:11" ht="21.2" customHeight="1">
      <c r="A17" s="267" t="s">
        <v>118</v>
      </c>
    </row>
    <row r="18" spans="1:11" ht="21.2" customHeight="1">
      <c r="A18" s="267" t="s">
        <v>117</v>
      </c>
    </row>
    <row r="19" spans="1:11" ht="21.6" customHeight="1">
      <c r="A19" s="266" t="s">
        <v>116</v>
      </c>
    </row>
    <row r="20" spans="1:11" ht="21.6" customHeight="1">
      <c r="A20" s="266"/>
    </row>
    <row r="21" spans="1:11" ht="21.6" customHeight="1">
      <c r="A21" s="266"/>
    </row>
    <row r="22" spans="1:11" ht="21.6" customHeight="1"/>
    <row r="23" spans="1:11" ht="21.6" customHeight="1"/>
    <row r="24" spans="1:11" ht="21.6" customHeight="1"/>
    <row r="25" spans="1:11" ht="21.6" customHeight="1"/>
    <row r="26" spans="1:11" ht="21.6" customHeight="1"/>
    <row r="27" spans="1:11" ht="21.6" customHeight="1">
      <c r="K27" s="265"/>
    </row>
    <row r="28" spans="1:11" ht="21.6" customHeight="1"/>
    <row r="29" spans="1:11" ht="21.6" customHeight="1"/>
    <row r="30" spans="1:11" ht="21.6" customHeight="1"/>
    <row r="31" spans="1:11" ht="21.6" customHeight="1"/>
    <row r="32" spans="1:11" ht="21.6" customHeight="1"/>
    <row r="33" spans="11:11" ht="21.6" customHeight="1"/>
    <row r="34" spans="11:11" ht="21.6" customHeight="1"/>
    <row r="35" spans="11:11" ht="21.6" customHeight="1"/>
    <row r="36" spans="11:11" ht="21.6" customHeight="1"/>
    <row r="37" spans="11:11" ht="21.6" customHeight="1"/>
    <row r="38" spans="11:11" ht="21.6" customHeight="1">
      <c r="K38" s="265"/>
    </row>
    <row r="39" spans="11:11" ht="21.6" customHeight="1"/>
    <row r="40" spans="11:11" ht="21.6" customHeight="1"/>
    <row r="41" spans="11:11" ht="21.6" customHeight="1"/>
    <row r="49" spans="11:11">
      <c r="K49" s="265"/>
    </row>
  </sheetData>
  <pageMargins left="0.28999999999999998" right="0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7811-F33C-43BE-800C-EE497FDA2D5E}">
  <dimension ref="A1:K49"/>
  <sheetViews>
    <sheetView zoomScale="90" zoomScaleNormal="90" workbookViewId="0">
      <pane xSplit="1" ySplit="4" topLeftCell="B5" activePane="bottomRight" state="frozen"/>
      <selection activeCell="D14" sqref="D14"/>
      <selection pane="topRight" activeCell="D14" sqref="D14"/>
      <selection pane="bottomLeft" activeCell="D14" sqref="D14"/>
      <selection pane="bottomRight" activeCell="D14" sqref="D14"/>
    </sheetView>
  </sheetViews>
  <sheetFormatPr defaultColWidth="16.85546875" defaultRowHeight="18.75"/>
  <cols>
    <col min="1" max="1" width="18.42578125" style="264" customWidth="1"/>
    <col min="2" max="10" width="13.140625" style="263" customWidth="1"/>
    <col min="11" max="11" width="16.85546875" style="262"/>
    <col min="12" max="16384" width="16.85546875" style="261"/>
  </cols>
  <sheetData>
    <row r="1" spans="1:11">
      <c r="A1" s="293" t="s">
        <v>164</v>
      </c>
    </row>
    <row r="3" spans="1:11" s="272" customFormat="1">
      <c r="A3" s="285" t="s">
        <v>133</v>
      </c>
      <c r="B3" s="284" t="s">
        <v>0</v>
      </c>
      <c r="C3" s="281"/>
      <c r="D3" s="283"/>
      <c r="E3" s="281" t="s">
        <v>132</v>
      </c>
      <c r="F3" s="282"/>
      <c r="G3" s="283"/>
      <c r="H3" s="281" t="s">
        <v>131</v>
      </c>
      <c r="I3" s="282"/>
      <c r="J3" s="281"/>
      <c r="K3" s="276"/>
    </row>
    <row r="4" spans="1:11" s="272" customFormat="1">
      <c r="A4" s="280" t="s">
        <v>130</v>
      </c>
      <c r="B4" s="279" t="s">
        <v>0</v>
      </c>
      <c r="C4" s="278" t="s">
        <v>1</v>
      </c>
      <c r="D4" s="278" t="s">
        <v>2</v>
      </c>
      <c r="E4" s="278" t="s">
        <v>0</v>
      </c>
      <c r="F4" s="278" t="s">
        <v>1</v>
      </c>
      <c r="G4" s="278" t="s">
        <v>2</v>
      </c>
      <c r="H4" s="278" t="s">
        <v>0</v>
      </c>
      <c r="I4" s="278" t="s">
        <v>1</v>
      </c>
      <c r="J4" s="277" t="s">
        <v>2</v>
      </c>
      <c r="K4" s="276"/>
    </row>
    <row r="5" spans="1:11" s="272" customFormat="1" ht="21.6" customHeight="1">
      <c r="A5" s="275" t="s">
        <v>129</v>
      </c>
      <c r="B5" s="274">
        <v>2485916</v>
      </c>
      <c r="C5" s="274">
        <v>1216164</v>
      </c>
      <c r="D5" s="274">
        <v>1269752</v>
      </c>
      <c r="E5" s="274">
        <v>644088</v>
      </c>
      <c r="F5" s="274">
        <v>309635</v>
      </c>
      <c r="G5" s="274">
        <v>334453</v>
      </c>
      <c r="H5" s="274">
        <v>1841828</v>
      </c>
      <c r="I5" s="274">
        <v>906529</v>
      </c>
      <c r="J5" s="273">
        <v>935299</v>
      </c>
      <c r="K5" s="265"/>
    </row>
    <row r="6" spans="1:11" ht="21.6" customHeight="1">
      <c r="A6" s="413" t="s">
        <v>128</v>
      </c>
      <c r="B6" s="271">
        <v>437365</v>
      </c>
      <c r="C6" s="270">
        <v>226330</v>
      </c>
      <c r="D6" s="270">
        <v>211035</v>
      </c>
      <c r="E6" s="271">
        <v>113211</v>
      </c>
      <c r="F6" s="270">
        <v>57624</v>
      </c>
      <c r="G6" s="270">
        <v>55587</v>
      </c>
      <c r="H6" s="271">
        <v>324154</v>
      </c>
      <c r="I6" s="270">
        <v>168706</v>
      </c>
      <c r="J6" s="263">
        <v>155448</v>
      </c>
    </row>
    <row r="7" spans="1:11" ht="21.6" customHeight="1">
      <c r="A7" s="412" t="s">
        <v>127</v>
      </c>
      <c r="B7" s="271">
        <v>115610</v>
      </c>
      <c r="C7" s="270">
        <v>59806</v>
      </c>
      <c r="D7" s="270">
        <v>55804</v>
      </c>
      <c r="E7" s="271">
        <v>29925</v>
      </c>
      <c r="F7" s="270">
        <v>15226</v>
      </c>
      <c r="G7" s="270">
        <v>14699</v>
      </c>
      <c r="H7" s="271">
        <v>85685</v>
      </c>
      <c r="I7" s="270">
        <v>44580</v>
      </c>
      <c r="J7" s="263">
        <v>41105</v>
      </c>
    </row>
    <row r="8" spans="1:11" ht="21.6" customHeight="1">
      <c r="A8" s="413" t="s">
        <v>126</v>
      </c>
      <c r="B8" s="271">
        <v>83656</v>
      </c>
      <c r="C8" s="270">
        <v>42960</v>
      </c>
      <c r="D8" s="270">
        <v>40696</v>
      </c>
      <c r="E8" s="271">
        <v>21657</v>
      </c>
      <c r="F8" s="270">
        <v>10938</v>
      </c>
      <c r="G8" s="270">
        <v>10719</v>
      </c>
      <c r="H8" s="271">
        <v>61999</v>
      </c>
      <c r="I8" s="270">
        <v>32022</v>
      </c>
      <c r="J8" s="263">
        <v>29977</v>
      </c>
    </row>
    <row r="9" spans="1:11" ht="21.6" customHeight="1">
      <c r="A9" s="412" t="s">
        <v>125</v>
      </c>
      <c r="B9" s="271">
        <v>231031</v>
      </c>
      <c r="C9" s="270">
        <v>116752</v>
      </c>
      <c r="D9" s="270">
        <v>114279</v>
      </c>
      <c r="E9" s="271">
        <v>59827</v>
      </c>
      <c r="F9" s="270">
        <v>29725</v>
      </c>
      <c r="G9" s="270">
        <v>30102</v>
      </c>
      <c r="H9" s="271">
        <v>171204</v>
      </c>
      <c r="I9" s="270">
        <v>87027</v>
      </c>
      <c r="J9" s="263">
        <v>84177</v>
      </c>
    </row>
    <row r="10" spans="1:11" ht="21.6" customHeight="1">
      <c r="A10" s="411" t="s">
        <v>124</v>
      </c>
      <c r="B10" s="271">
        <v>159757</v>
      </c>
      <c r="C10" s="270">
        <v>80144</v>
      </c>
      <c r="D10" s="270">
        <v>79613</v>
      </c>
      <c r="E10" s="271">
        <v>41375</v>
      </c>
      <c r="F10" s="270">
        <v>20405</v>
      </c>
      <c r="G10" s="270">
        <v>20970</v>
      </c>
      <c r="H10" s="271">
        <v>118382</v>
      </c>
      <c r="I10" s="270">
        <v>59739</v>
      </c>
      <c r="J10" s="263">
        <v>58643</v>
      </c>
    </row>
    <row r="11" spans="1:11" ht="21.6" customHeight="1">
      <c r="A11" s="411" t="s">
        <v>123</v>
      </c>
      <c r="B11" s="271">
        <v>120062</v>
      </c>
      <c r="C11" s="270">
        <v>61781</v>
      </c>
      <c r="D11" s="270">
        <v>58281</v>
      </c>
      <c r="E11" s="271">
        <v>31080</v>
      </c>
      <c r="F11" s="270">
        <v>15729</v>
      </c>
      <c r="G11" s="270">
        <v>15351</v>
      </c>
      <c r="H11" s="271">
        <v>88982</v>
      </c>
      <c r="I11" s="270">
        <v>46052</v>
      </c>
      <c r="J11" s="263">
        <v>42930</v>
      </c>
    </row>
    <row r="12" spans="1:11" ht="21.6" customHeight="1">
      <c r="A12" s="411" t="s">
        <v>122</v>
      </c>
      <c r="B12" s="271">
        <v>121878</v>
      </c>
      <c r="C12" s="270">
        <v>60931</v>
      </c>
      <c r="D12" s="270">
        <v>60947</v>
      </c>
      <c r="E12" s="271">
        <v>31566</v>
      </c>
      <c r="F12" s="270">
        <v>15513</v>
      </c>
      <c r="G12" s="270">
        <v>16053</v>
      </c>
      <c r="H12" s="271">
        <v>90312</v>
      </c>
      <c r="I12" s="270">
        <v>45418</v>
      </c>
      <c r="J12" s="263">
        <v>44894</v>
      </c>
    </row>
    <row r="13" spans="1:11" ht="21.6" customHeight="1">
      <c r="A13" s="411" t="s">
        <v>121</v>
      </c>
      <c r="B13" s="271">
        <v>352106</v>
      </c>
      <c r="C13" s="270">
        <v>167102</v>
      </c>
      <c r="D13" s="270">
        <v>185004</v>
      </c>
      <c r="E13" s="271">
        <v>91275</v>
      </c>
      <c r="F13" s="270">
        <v>42544</v>
      </c>
      <c r="G13" s="270">
        <v>48731</v>
      </c>
      <c r="H13" s="271">
        <v>260831</v>
      </c>
      <c r="I13" s="270">
        <v>124558</v>
      </c>
      <c r="J13" s="263">
        <v>136273</v>
      </c>
    </row>
    <row r="14" spans="1:11" ht="21.6" customHeight="1">
      <c r="A14" s="411" t="s">
        <v>120</v>
      </c>
      <c r="B14" s="271">
        <v>365661</v>
      </c>
      <c r="C14" s="270">
        <v>173422</v>
      </c>
      <c r="D14" s="270">
        <v>192239</v>
      </c>
      <c r="E14" s="271">
        <v>94787</v>
      </c>
      <c r="F14" s="270">
        <v>44153</v>
      </c>
      <c r="G14" s="270">
        <v>50634</v>
      </c>
      <c r="H14" s="271">
        <v>270874</v>
      </c>
      <c r="I14" s="270">
        <v>129269</v>
      </c>
      <c r="J14" s="269">
        <v>141605</v>
      </c>
    </row>
    <row r="15" spans="1:11" ht="21.6" customHeight="1">
      <c r="A15" s="410" t="s">
        <v>119</v>
      </c>
      <c r="B15" s="291">
        <v>498790</v>
      </c>
      <c r="C15" s="290">
        <v>226936</v>
      </c>
      <c r="D15" s="290">
        <v>271854</v>
      </c>
      <c r="E15" s="291">
        <v>129385</v>
      </c>
      <c r="F15" s="290">
        <v>57778</v>
      </c>
      <c r="G15" s="290">
        <v>71607</v>
      </c>
      <c r="H15" s="291">
        <v>369405</v>
      </c>
      <c r="I15" s="290">
        <v>169158</v>
      </c>
      <c r="J15" s="268">
        <v>200247</v>
      </c>
    </row>
    <row r="16" spans="1:11" ht="6" customHeight="1">
      <c r="A16" s="411"/>
      <c r="B16" s="269"/>
      <c r="C16" s="269"/>
      <c r="D16" s="269"/>
      <c r="E16" s="269"/>
      <c r="F16" s="269"/>
      <c r="G16" s="269"/>
      <c r="H16" s="269"/>
      <c r="I16" s="269"/>
      <c r="J16" s="269"/>
      <c r="K16" s="265"/>
    </row>
    <row r="17" spans="1:11" ht="21.2" customHeight="1">
      <c r="A17" s="293" t="s">
        <v>118</v>
      </c>
    </row>
    <row r="18" spans="1:11" ht="21.2" customHeight="1">
      <c r="A18" s="293" t="s">
        <v>117</v>
      </c>
    </row>
    <row r="19" spans="1:11" ht="21.6" customHeight="1">
      <c r="A19" s="292" t="s">
        <v>116</v>
      </c>
    </row>
    <row r="20" spans="1:11" ht="21.6" customHeight="1">
      <c r="A20" s="292"/>
    </row>
    <row r="21" spans="1:11" ht="21.6" customHeight="1">
      <c r="A21" s="292"/>
    </row>
    <row r="22" spans="1:11" ht="21.6" customHeight="1"/>
    <row r="23" spans="1:11" ht="21.6" customHeight="1"/>
    <row r="24" spans="1:11" ht="21.6" customHeight="1"/>
    <row r="25" spans="1:11" ht="21.6" customHeight="1"/>
    <row r="26" spans="1:11" ht="21.6" customHeight="1"/>
    <row r="27" spans="1:11" ht="21.6" customHeight="1">
      <c r="K27" s="265"/>
    </row>
    <row r="28" spans="1:11" ht="21.6" customHeight="1"/>
    <row r="29" spans="1:11" ht="21.6" customHeight="1"/>
    <row r="30" spans="1:11" ht="21.6" customHeight="1"/>
    <row r="31" spans="1:11" ht="21.6" customHeight="1"/>
    <row r="32" spans="1:11" ht="21.6" customHeight="1"/>
    <row r="33" spans="11:11" ht="21.6" customHeight="1"/>
    <row r="34" spans="11:11" ht="21.6" customHeight="1"/>
    <row r="35" spans="11:11" ht="21.6" customHeight="1"/>
    <row r="36" spans="11:11" ht="21.6" customHeight="1"/>
    <row r="37" spans="11:11" ht="21.6" customHeight="1"/>
    <row r="38" spans="11:11" ht="21.6" customHeight="1">
      <c r="K38" s="265"/>
    </row>
    <row r="39" spans="11:11" ht="21.6" customHeight="1"/>
    <row r="40" spans="11:11" ht="21.6" customHeight="1"/>
    <row r="41" spans="11:11" ht="21.6" customHeight="1"/>
    <row r="49" spans="11:11">
      <c r="K49" s="265"/>
    </row>
  </sheetData>
  <pageMargins left="0.2" right="0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F58AD-C63E-4324-B9C9-EFACD5FEA891}">
  <dimension ref="A1:AP33"/>
  <sheetViews>
    <sheetView topLeftCell="A3" zoomScale="69" zoomScaleNormal="69" workbookViewId="0">
      <pane xSplit="10365" ySplit="1680" topLeftCell="AL16" activePane="bottomRight"/>
      <selection activeCell="AM25" sqref="AM25"/>
      <selection pane="topRight" activeCell="AM25" sqref="AM25"/>
      <selection pane="bottomLeft" activeCell="AM25" sqref="AM25"/>
      <selection pane="bottomRight" activeCell="AM25" sqref="AM25"/>
    </sheetView>
  </sheetViews>
  <sheetFormatPr defaultColWidth="7.85546875" defaultRowHeight="24" customHeight="1"/>
  <cols>
    <col min="1" max="1" width="24.5703125" style="334" customWidth="1"/>
    <col min="2" max="15" width="14.28515625" style="334" customWidth="1"/>
    <col min="16" max="16" width="14.28515625" style="301" customWidth="1"/>
    <col min="17" max="33" width="14.28515625" style="334" customWidth="1"/>
    <col min="34" max="37" width="11.42578125" style="334" customWidth="1"/>
    <col min="38" max="38" width="11.5703125" style="334" customWidth="1"/>
    <col min="39" max="39" width="12.5703125" style="334" customWidth="1"/>
    <col min="40" max="41" width="11.5703125" style="334" customWidth="1"/>
    <col min="42" max="16384" width="7.85546875" style="334"/>
  </cols>
  <sheetData>
    <row r="1" spans="1:42" ht="25.5" customHeight="1">
      <c r="A1" s="345" t="s">
        <v>170</v>
      </c>
      <c r="P1" s="330"/>
    </row>
    <row r="2" spans="1:42" ht="3.75" customHeight="1">
      <c r="A2" s="329"/>
      <c r="G2" s="344"/>
      <c r="P2" s="327"/>
    </row>
    <row r="3" spans="1:42" s="339" customFormat="1" ht="26.25" customHeight="1">
      <c r="A3" s="595" t="s">
        <v>9</v>
      </c>
      <c r="B3" s="326"/>
      <c r="C3" s="597" t="s">
        <v>160</v>
      </c>
      <c r="D3" s="597"/>
      <c r="E3" s="597"/>
      <c r="F3" s="597" t="s">
        <v>169</v>
      </c>
      <c r="G3" s="597"/>
      <c r="H3" s="597"/>
      <c r="I3" s="597"/>
      <c r="J3" s="598" t="s">
        <v>159</v>
      </c>
      <c r="K3" s="598"/>
      <c r="L3" s="598"/>
      <c r="M3" s="343"/>
      <c r="N3" s="593" t="s">
        <v>158</v>
      </c>
      <c r="O3" s="593"/>
      <c r="P3" s="593"/>
      <c r="Q3" s="593"/>
      <c r="R3" s="593" t="s">
        <v>157</v>
      </c>
      <c r="S3" s="593"/>
      <c r="T3" s="593"/>
      <c r="U3" s="593"/>
      <c r="V3" s="593" t="s">
        <v>156</v>
      </c>
      <c r="W3" s="593"/>
      <c r="X3" s="593"/>
      <c r="Y3" s="593"/>
      <c r="Z3" s="593" t="s">
        <v>155</v>
      </c>
      <c r="AA3" s="593"/>
      <c r="AB3" s="593"/>
      <c r="AC3" s="593"/>
      <c r="AD3" s="593" t="s">
        <v>154</v>
      </c>
      <c r="AE3" s="593"/>
      <c r="AF3" s="593"/>
      <c r="AG3" s="593"/>
      <c r="AH3" s="593" t="s">
        <v>153</v>
      </c>
      <c r="AI3" s="593"/>
      <c r="AJ3" s="593"/>
      <c r="AK3" s="593"/>
      <c r="AL3" s="593" t="s">
        <v>165</v>
      </c>
      <c r="AM3" s="593"/>
      <c r="AN3" s="593"/>
      <c r="AO3" s="593"/>
    </row>
    <row r="4" spans="1:42" s="339" customFormat="1" ht="26.25" customHeight="1">
      <c r="A4" s="596"/>
      <c r="B4" s="324" t="s">
        <v>152</v>
      </c>
      <c r="C4" s="324" t="s">
        <v>151</v>
      </c>
      <c r="D4" s="324" t="s">
        <v>150</v>
      </c>
      <c r="E4" s="324" t="s">
        <v>149</v>
      </c>
      <c r="F4" s="324" t="s">
        <v>152</v>
      </c>
      <c r="G4" s="324" t="s">
        <v>151</v>
      </c>
      <c r="H4" s="324" t="s">
        <v>150</v>
      </c>
      <c r="I4" s="324" t="s">
        <v>149</v>
      </c>
      <c r="J4" s="323" t="s">
        <v>152</v>
      </c>
      <c r="K4" s="323" t="s">
        <v>151</v>
      </c>
      <c r="L4" s="323" t="s">
        <v>150</v>
      </c>
      <c r="M4" s="323" t="s">
        <v>149</v>
      </c>
      <c r="N4" s="323" t="s">
        <v>152</v>
      </c>
      <c r="O4" s="323" t="s">
        <v>151</v>
      </c>
      <c r="P4" s="323" t="s">
        <v>150</v>
      </c>
      <c r="Q4" s="323" t="s">
        <v>149</v>
      </c>
      <c r="R4" s="323" t="s">
        <v>152</v>
      </c>
      <c r="S4" s="323" t="s">
        <v>151</v>
      </c>
      <c r="T4" s="323" t="s">
        <v>150</v>
      </c>
      <c r="U4" s="323" t="s">
        <v>149</v>
      </c>
      <c r="V4" s="323" t="s">
        <v>152</v>
      </c>
      <c r="W4" s="323" t="s">
        <v>151</v>
      </c>
      <c r="X4" s="323" t="s">
        <v>150</v>
      </c>
      <c r="Y4" s="323" t="s">
        <v>149</v>
      </c>
      <c r="Z4" s="323" t="s">
        <v>152</v>
      </c>
      <c r="AA4" s="323" t="s">
        <v>151</v>
      </c>
      <c r="AB4" s="323" t="s">
        <v>150</v>
      </c>
      <c r="AC4" s="323" t="s">
        <v>149</v>
      </c>
      <c r="AD4" s="323" t="s">
        <v>152</v>
      </c>
      <c r="AE4" s="323" t="s">
        <v>151</v>
      </c>
      <c r="AF4" s="323" t="s">
        <v>150</v>
      </c>
      <c r="AG4" s="323" t="s">
        <v>149</v>
      </c>
      <c r="AH4" s="323" t="s">
        <v>152</v>
      </c>
      <c r="AI4" s="323" t="s">
        <v>151</v>
      </c>
      <c r="AJ4" s="323" t="s">
        <v>150</v>
      </c>
      <c r="AK4" s="323" t="s">
        <v>149</v>
      </c>
      <c r="AL4" s="323" t="s">
        <v>152</v>
      </c>
      <c r="AM4" s="323" t="s">
        <v>151</v>
      </c>
      <c r="AN4" s="323" t="s">
        <v>150</v>
      </c>
      <c r="AO4" s="323" t="s">
        <v>149</v>
      </c>
    </row>
    <row r="5" spans="1:42" s="339" customFormat="1" ht="24" customHeight="1">
      <c r="A5" s="599" t="s">
        <v>21</v>
      </c>
      <c r="B5" s="599"/>
      <c r="C5" s="599"/>
      <c r="D5" s="599"/>
      <c r="E5" s="599"/>
      <c r="F5" s="599"/>
      <c r="G5" s="599"/>
      <c r="H5" s="599"/>
      <c r="I5" s="599"/>
      <c r="J5" s="599"/>
      <c r="K5" s="599"/>
      <c r="L5" s="599"/>
      <c r="P5" s="327"/>
    </row>
    <row r="6" spans="1:42" s="339" customFormat="1" ht="24" customHeight="1">
      <c r="A6" s="338" t="s">
        <v>38</v>
      </c>
      <c r="B6" s="321">
        <v>2813227</v>
      </c>
      <c r="C6" s="321">
        <v>2816830</v>
      </c>
      <c r="D6" s="321">
        <v>0</v>
      </c>
      <c r="E6" s="321">
        <v>2822406</v>
      </c>
      <c r="F6" s="321">
        <v>2824842</v>
      </c>
      <c r="G6" s="321">
        <v>2827380</v>
      </c>
      <c r="H6" s="321">
        <v>2830011</v>
      </c>
      <c r="I6" s="321">
        <v>2832750</v>
      </c>
      <c r="J6" s="321">
        <v>2835578</v>
      </c>
      <c r="K6" s="321">
        <v>2838488</v>
      </c>
      <c r="L6" s="321">
        <v>2827922</v>
      </c>
      <c r="M6" s="321">
        <v>2808574</v>
      </c>
      <c r="N6" s="321">
        <f>SUM(N7:N16)</f>
        <v>8102021.7699999996</v>
      </c>
      <c r="O6" s="321">
        <v>2783485</v>
      </c>
      <c r="P6" s="321">
        <v>2781365</v>
      </c>
      <c r="Q6" s="321">
        <v>2798379</v>
      </c>
      <c r="R6" s="321">
        <v>2505143</v>
      </c>
      <c r="S6" s="321">
        <v>2504279</v>
      </c>
      <c r="T6" s="321">
        <v>2503406</v>
      </c>
      <c r="U6" s="321">
        <v>2502233</v>
      </c>
      <c r="V6" s="321">
        <v>2501249</v>
      </c>
      <c r="W6" s="321">
        <v>2500474</v>
      </c>
      <c r="X6" s="321">
        <v>2499593</v>
      </c>
      <c r="Y6" s="321">
        <v>2498336</v>
      </c>
      <c r="Z6" s="321">
        <v>2497293</v>
      </c>
      <c r="AA6" s="321">
        <v>2496462</v>
      </c>
      <c r="AB6" s="321">
        <v>2495622</v>
      </c>
      <c r="AC6" s="321">
        <v>2494550</v>
      </c>
      <c r="AD6" s="321">
        <v>2493683</v>
      </c>
      <c r="AE6" s="321">
        <v>2493021</v>
      </c>
      <c r="AF6" s="321">
        <v>2492157</v>
      </c>
      <c r="AG6" s="321">
        <v>2490702</v>
      </c>
      <c r="AH6" s="321">
        <v>2489461</v>
      </c>
      <c r="AI6" s="321">
        <v>2488457</v>
      </c>
      <c r="AJ6" s="321">
        <v>2487366</v>
      </c>
      <c r="AK6" s="321">
        <v>2485916</v>
      </c>
      <c r="AL6" s="321">
        <v>2484703</v>
      </c>
      <c r="AM6" s="321">
        <v>2483736</v>
      </c>
      <c r="AN6" s="321">
        <v>2482612</v>
      </c>
      <c r="AO6" s="321">
        <v>2480899</v>
      </c>
    </row>
    <row r="7" spans="1:42" ht="24" customHeight="1">
      <c r="A7" s="339" t="s">
        <v>19</v>
      </c>
      <c r="B7" s="321">
        <v>2188698</v>
      </c>
      <c r="C7" s="321">
        <v>2195143</v>
      </c>
      <c r="D7" s="321">
        <v>0</v>
      </c>
      <c r="E7" s="321">
        <v>2206189</v>
      </c>
      <c r="F7" s="321">
        <v>2211286</v>
      </c>
      <c r="G7" s="321">
        <v>2216461</v>
      </c>
      <c r="H7" s="321">
        <v>2221532</v>
      </c>
      <c r="I7" s="321">
        <v>2226350</v>
      </c>
      <c r="J7" s="321">
        <v>2231241</v>
      </c>
      <c r="K7" s="321">
        <v>2236201</v>
      </c>
      <c r="L7" s="321">
        <v>2226720</v>
      </c>
      <c r="M7" s="321">
        <v>2206530.9900000002</v>
      </c>
      <c r="N7" s="321">
        <v>2192585</v>
      </c>
      <c r="O7" s="321">
        <v>2179550</v>
      </c>
      <c r="P7" s="321">
        <v>2178229</v>
      </c>
      <c r="Q7" s="321">
        <v>2199606</v>
      </c>
      <c r="R7" s="321">
        <v>2011469</v>
      </c>
      <c r="S7" s="321">
        <v>2014282</v>
      </c>
      <c r="T7" s="321">
        <v>2017213</v>
      </c>
      <c r="U7" s="321">
        <v>2019156</v>
      </c>
      <c r="V7" s="321">
        <v>2021364</v>
      </c>
      <c r="W7" s="321">
        <v>2023741</v>
      </c>
      <c r="X7" s="321">
        <v>2025910</v>
      </c>
      <c r="Y7" s="321">
        <v>2027645</v>
      </c>
      <c r="Z7" s="321">
        <v>2029679</v>
      </c>
      <c r="AA7" s="321">
        <v>2031873</v>
      </c>
      <c r="AB7" s="321">
        <v>2033816</v>
      </c>
      <c r="AC7" s="321">
        <v>2035816</v>
      </c>
      <c r="AD7" s="321">
        <v>2037730</v>
      </c>
      <c r="AE7" s="321">
        <v>2039805</v>
      </c>
      <c r="AF7" s="321">
        <v>2041594</v>
      </c>
      <c r="AG7" s="321">
        <v>2043022</v>
      </c>
      <c r="AH7" s="321">
        <v>2044122</v>
      </c>
      <c r="AI7" s="321">
        <v>2045917</v>
      </c>
      <c r="AJ7" s="321">
        <v>2047509</v>
      </c>
      <c r="AK7" s="321">
        <v>2048551</v>
      </c>
      <c r="AL7" s="321">
        <v>2049836</v>
      </c>
      <c r="AM7" s="321">
        <v>2051355</v>
      </c>
      <c r="AN7" s="321">
        <v>2052652</v>
      </c>
      <c r="AO7" s="321">
        <v>2053245</v>
      </c>
      <c r="AP7" s="14"/>
    </row>
    <row r="8" spans="1:42" ht="24" customHeight="1">
      <c r="A8" s="334" t="s">
        <v>18</v>
      </c>
      <c r="B8" s="318">
        <v>1505335</v>
      </c>
      <c r="C8" s="318">
        <v>1535059</v>
      </c>
      <c r="D8" s="318">
        <v>0</v>
      </c>
      <c r="E8" s="318">
        <v>1563389</v>
      </c>
      <c r="F8" s="318">
        <v>1502603.69</v>
      </c>
      <c r="G8" s="318">
        <v>1545275.34</v>
      </c>
      <c r="H8" s="318">
        <v>1578967</v>
      </c>
      <c r="I8" s="318">
        <v>1620814</v>
      </c>
      <c r="J8" s="318">
        <v>1545098.37</v>
      </c>
      <c r="K8" s="318">
        <v>1601429</v>
      </c>
      <c r="L8" s="318">
        <v>1617704.64</v>
      </c>
      <c r="M8" s="318">
        <v>1632423.74</v>
      </c>
      <c r="N8" s="318">
        <v>1545564.5</v>
      </c>
      <c r="O8" s="318">
        <v>1535867</v>
      </c>
      <c r="P8" s="318">
        <v>1618443</v>
      </c>
      <c r="Q8" s="318">
        <v>1605386</v>
      </c>
      <c r="R8" s="318">
        <v>1406148</v>
      </c>
      <c r="S8" s="318">
        <v>1431328.7</v>
      </c>
      <c r="T8" s="318">
        <v>1436349.34</v>
      </c>
      <c r="U8" s="319">
        <v>1423198</v>
      </c>
      <c r="V8" s="318">
        <v>1393671.52</v>
      </c>
      <c r="W8" s="318">
        <v>1394825.33</v>
      </c>
      <c r="X8" s="318">
        <v>1397695.68</v>
      </c>
      <c r="Y8" s="318">
        <v>1410249</v>
      </c>
      <c r="Z8" s="318">
        <v>1311076.8500000001</v>
      </c>
      <c r="AA8" s="318">
        <v>1326644.72</v>
      </c>
      <c r="AB8" s="318">
        <v>1348183.1</v>
      </c>
      <c r="AC8" s="318">
        <v>1349536.11</v>
      </c>
      <c r="AD8" s="318">
        <v>1302016</v>
      </c>
      <c r="AE8" s="318">
        <v>1307880</v>
      </c>
      <c r="AF8" s="318">
        <v>1385879</v>
      </c>
      <c r="AG8" s="318">
        <v>1343211</v>
      </c>
      <c r="AH8" s="318">
        <v>1293967</v>
      </c>
      <c r="AI8" s="318">
        <v>1287096</v>
      </c>
      <c r="AJ8" s="318">
        <v>1311683</v>
      </c>
      <c r="AK8" s="318">
        <v>1319743</v>
      </c>
      <c r="AL8" s="318">
        <v>1268832</v>
      </c>
      <c r="AM8" s="318">
        <v>1245867</v>
      </c>
      <c r="AN8" s="318">
        <v>1201981</v>
      </c>
      <c r="AO8" s="318">
        <v>1244690</v>
      </c>
      <c r="AP8" s="13"/>
    </row>
    <row r="9" spans="1:42" ht="24" customHeight="1">
      <c r="A9" s="334" t="s">
        <v>17</v>
      </c>
      <c r="B9" s="318">
        <v>1471271</v>
      </c>
      <c r="C9" s="318">
        <v>1512043</v>
      </c>
      <c r="D9" s="318">
        <v>0</v>
      </c>
      <c r="E9" s="318">
        <v>1563389</v>
      </c>
      <c r="F9" s="318">
        <v>1456537.76</v>
      </c>
      <c r="G9" s="318">
        <v>1508248.16</v>
      </c>
      <c r="H9" s="318">
        <v>1578967</v>
      </c>
      <c r="I9" s="318">
        <v>1605569</v>
      </c>
      <c r="J9" s="318">
        <v>1486068.45</v>
      </c>
      <c r="K9" s="318">
        <v>1576883.56</v>
      </c>
      <c r="L9" s="318">
        <v>1617704.64</v>
      </c>
      <c r="M9" s="318">
        <v>1632423.74</v>
      </c>
      <c r="N9" s="318">
        <v>1524267.77</v>
      </c>
      <c r="O9" s="318">
        <v>1512113</v>
      </c>
      <c r="P9" s="318">
        <v>1618443</v>
      </c>
      <c r="Q9" s="318">
        <v>1605386</v>
      </c>
      <c r="R9" s="318">
        <v>1374672</v>
      </c>
      <c r="S9" s="318">
        <v>1423509.89</v>
      </c>
      <c r="T9" s="318">
        <v>1434596.82</v>
      </c>
      <c r="U9" s="319">
        <v>1422981</v>
      </c>
      <c r="V9" s="318">
        <f t="shared" ref="V9:AC9" si="0">SUM(V10:V11)</f>
        <v>1386729.5999999999</v>
      </c>
      <c r="W9" s="318">
        <f t="shared" si="0"/>
        <v>1388766.43</v>
      </c>
      <c r="X9" s="318">
        <f t="shared" si="0"/>
        <v>1394966.22</v>
      </c>
      <c r="Y9" s="318">
        <f t="shared" si="0"/>
        <v>1410065.89</v>
      </c>
      <c r="Z9" s="318">
        <f t="shared" si="0"/>
        <v>1300059.04</v>
      </c>
      <c r="AA9" s="318">
        <f t="shared" si="0"/>
        <v>1307036.4400000002</v>
      </c>
      <c r="AB9" s="318">
        <f t="shared" si="0"/>
        <v>1348183.1099999999</v>
      </c>
      <c r="AC9" s="318">
        <f t="shared" si="0"/>
        <v>1348275.74</v>
      </c>
      <c r="AD9" s="318">
        <v>1278764</v>
      </c>
      <c r="AE9" s="318">
        <v>1288137</v>
      </c>
      <c r="AF9" s="318">
        <v>1385879</v>
      </c>
      <c r="AG9" s="318">
        <v>1335607</v>
      </c>
      <c r="AH9" s="318">
        <v>1261602</v>
      </c>
      <c r="AI9" s="318">
        <v>1275923</v>
      </c>
      <c r="AJ9" s="318">
        <v>1310835</v>
      </c>
      <c r="AK9" s="318">
        <v>1289383</v>
      </c>
      <c r="AL9" s="318">
        <v>1197845.3400000001</v>
      </c>
      <c r="AM9" s="318">
        <v>1197067</v>
      </c>
      <c r="AN9" s="318">
        <v>1178865</v>
      </c>
      <c r="AO9" s="318">
        <v>1224882</v>
      </c>
      <c r="AP9" s="13"/>
    </row>
    <row r="10" spans="1:42" ht="24" customHeight="1">
      <c r="A10" s="334" t="s">
        <v>16</v>
      </c>
      <c r="B10" s="318">
        <v>1463504</v>
      </c>
      <c r="C10" s="318">
        <v>1497011</v>
      </c>
      <c r="D10" s="318">
        <v>0</v>
      </c>
      <c r="E10" s="318">
        <v>1554713</v>
      </c>
      <c r="F10" s="318">
        <v>1444247</v>
      </c>
      <c r="G10" s="318">
        <v>1502082.64</v>
      </c>
      <c r="H10" s="318">
        <v>1568700</v>
      </c>
      <c r="I10" s="318">
        <v>1596453</v>
      </c>
      <c r="J10" s="318">
        <v>1473724.65</v>
      </c>
      <c r="K10" s="318">
        <v>1558329.53</v>
      </c>
      <c r="L10" s="318">
        <v>1603167.91</v>
      </c>
      <c r="M10" s="318">
        <v>1616084.41</v>
      </c>
      <c r="N10" s="318">
        <v>1503381.22</v>
      </c>
      <c r="O10" s="318">
        <v>1501983</v>
      </c>
      <c r="P10" s="318">
        <v>1599586</v>
      </c>
      <c r="Q10" s="318">
        <v>1588286</v>
      </c>
      <c r="R10" s="318">
        <v>1349508</v>
      </c>
      <c r="S10" s="318">
        <v>1397340.87</v>
      </c>
      <c r="T10" s="318">
        <v>1405156.22</v>
      </c>
      <c r="U10" s="319">
        <v>1416408</v>
      </c>
      <c r="V10" s="318">
        <v>1362575.88</v>
      </c>
      <c r="W10" s="318">
        <v>1368351.78</v>
      </c>
      <c r="X10" s="318">
        <v>1366251.5</v>
      </c>
      <c r="Y10" s="318">
        <v>1389717.13</v>
      </c>
      <c r="Z10" s="318">
        <v>1280208.7</v>
      </c>
      <c r="AA10" s="318">
        <v>1281017.6100000001</v>
      </c>
      <c r="AB10" s="318">
        <v>1332622.46</v>
      </c>
      <c r="AC10" s="318">
        <v>1315215.74</v>
      </c>
      <c r="AD10" s="318">
        <v>1244459</v>
      </c>
      <c r="AE10" s="318">
        <v>1264250</v>
      </c>
      <c r="AF10" s="318">
        <v>1361389</v>
      </c>
      <c r="AG10" s="318">
        <v>1306823</v>
      </c>
      <c r="AH10" s="318">
        <v>1236358</v>
      </c>
      <c r="AI10" s="318">
        <v>1252549</v>
      </c>
      <c r="AJ10" s="318">
        <v>1299811</v>
      </c>
      <c r="AK10" s="318">
        <v>1263081</v>
      </c>
      <c r="AL10" s="318">
        <v>1184151</v>
      </c>
      <c r="AM10" s="318">
        <v>1171095</v>
      </c>
      <c r="AN10" s="318">
        <v>1164344</v>
      </c>
      <c r="AO10" s="318">
        <v>1198717</v>
      </c>
      <c r="AP10" s="13"/>
    </row>
    <row r="11" spans="1:42" ht="24" customHeight="1">
      <c r="A11" s="334" t="s">
        <v>15</v>
      </c>
      <c r="B11" s="318">
        <v>7767</v>
      </c>
      <c r="C11" s="318">
        <v>15032</v>
      </c>
      <c r="D11" s="318">
        <v>0</v>
      </c>
      <c r="E11" s="318">
        <v>8675</v>
      </c>
      <c r="F11" s="318">
        <v>12290.76</v>
      </c>
      <c r="G11" s="318">
        <v>6165.52</v>
      </c>
      <c r="H11" s="318">
        <v>10267</v>
      </c>
      <c r="I11" s="318">
        <v>9116</v>
      </c>
      <c r="J11" s="318">
        <v>12343</v>
      </c>
      <c r="K11" s="318">
        <v>18554.03</v>
      </c>
      <c r="L11" s="318">
        <v>14536.73</v>
      </c>
      <c r="M11" s="318">
        <v>16340</v>
      </c>
      <c r="N11" s="318">
        <v>20886.55</v>
      </c>
      <c r="O11" s="318">
        <v>10130</v>
      </c>
      <c r="P11" s="318">
        <v>18857</v>
      </c>
      <c r="Q11" s="318">
        <v>17100</v>
      </c>
      <c r="R11" s="318">
        <v>25164</v>
      </c>
      <c r="S11" s="318">
        <v>26169.03</v>
      </c>
      <c r="T11" s="318">
        <v>29440.6</v>
      </c>
      <c r="U11" s="319">
        <v>6573</v>
      </c>
      <c r="V11" s="318">
        <v>24153.72</v>
      </c>
      <c r="W11" s="318">
        <v>20414.650000000001</v>
      </c>
      <c r="X11" s="318">
        <v>28714.720000000001</v>
      </c>
      <c r="Y11" s="318">
        <v>20348.759999999998</v>
      </c>
      <c r="Z11" s="318">
        <v>19850.34</v>
      </c>
      <c r="AA11" s="318">
        <v>26018.83</v>
      </c>
      <c r="AB11" s="318">
        <v>15560.65</v>
      </c>
      <c r="AC11" s="318">
        <v>33060</v>
      </c>
      <c r="AD11" s="318">
        <v>34305</v>
      </c>
      <c r="AE11" s="318">
        <v>23887</v>
      </c>
      <c r="AF11" s="318">
        <v>24490</v>
      </c>
      <c r="AG11" s="318">
        <v>28784</v>
      </c>
      <c r="AH11" s="318">
        <v>25244</v>
      </c>
      <c r="AI11" s="318">
        <v>23374</v>
      </c>
      <c r="AJ11" s="318">
        <v>11024</v>
      </c>
      <c r="AK11" s="318">
        <v>26302</v>
      </c>
      <c r="AL11" s="318">
        <v>13694</v>
      </c>
      <c r="AM11" s="318">
        <v>25972</v>
      </c>
      <c r="AN11" s="318">
        <v>14521</v>
      </c>
      <c r="AO11" s="318">
        <v>26165</v>
      </c>
      <c r="AP11" s="13"/>
    </row>
    <row r="12" spans="1:42" ht="24" customHeight="1">
      <c r="A12" s="334" t="s">
        <v>14</v>
      </c>
      <c r="B12" s="318">
        <v>34064</v>
      </c>
      <c r="C12" s="318">
        <v>23016</v>
      </c>
      <c r="D12" s="318">
        <v>0</v>
      </c>
      <c r="E12" s="318">
        <v>0</v>
      </c>
      <c r="F12" s="318">
        <v>46065.93</v>
      </c>
      <c r="G12" s="318">
        <v>37027.18</v>
      </c>
      <c r="H12" s="318">
        <v>0</v>
      </c>
      <c r="I12" s="318">
        <v>15245</v>
      </c>
      <c r="J12" s="318">
        <v>59029.919999999998</v>
      </c>
      <c r="K12" s="318">
        <v>24545.439999999999</v>
      </c>
      <c r="L12" s="318">
        <v>0</v>
      </c>
      <c r="M12" s="318">
        <v>0</v>
      </c>
      <c r="N12" s="318">
        <v>21296.73</v>
      </c>
      <c r="O12" s="318">
        <v>23754</v>
      </c>
      <c r="P12" s="318">
        <v>0</v>
      </c>
      <c r="Q12" s="318">
        <v>0</v>
      </c>
      <c r="R12" s="318">
        <v>31476</v>
      </c>
      <c r="S12" s="318">
        <v>7818.8</v>
      </c>
      <c r="T12" s="318">
        <v>1752.52</v>
      </c>
      <c r="U12" s="301">
        <v>217</v>
      </c>
      <c r="V12" s="318">
        <v>6941.91</v>
      </c>
      <c r="W12" s="318">
        <v>6058.9</v>
      </c>
      <c r="X12" s="318">
        <v>2729.46</v>
      </c>
      <c r="Y12" s="318">
        <v>183.11</v>
      </c>
      <c r="Z12" s="318">
        <v>11017.81</v>
      </c>
      <c r="AA12" s="318">
        <v>19608.28</v>
      </c>
      <c r="AB12" s="318">
        <v>0</v>
      </c>
      <c r="AC12" s="318">
        <v>1259.8699999999999</v>
      </c>
      <c r="AD12" s="318">
        <v>23252</v>
      </c>
      <c r="AE12" s="318">
        <v>19743</v>
      </c>
      <c r="AF12" s="318">
        <v>0</v>
      </c>
      <c r="AG12" s="318">
        <v>7604</v>
      </c>
      <c r="AH12" s="318">
        <v>32365</v>
      </c>
      <c r="AI12" s="318">
        <v>11173</v>
      </c>
      <c r="AJ12" s="318">
        <v>848</v>
      </c>
      <c r="AK12" s="318">
        <v>30360</v>
      </c>
      <c r="AL12" s="318">
        <v>70987</v>
      </c>
      <c r="AM12" s="318">
        <v>48800</v>
      </c>
      <c r="AN12" s="318">
        <v>23116</v>
      </c>
      <c r="AO12" s="318">
        <v>19808</v>
      </c>
      <c r="AP12" s="13"/>
    </row>
    <row r="13" spans="1:42" ht="24" customHeight="1">
      <c r="A13" s="334" t="s">
        <v>13</v>
      </c>
      <c r="B13" s="318">
        <v>683363</v>
      </c>
      <c r="C13" s="318">
        <v>660083</v>
      </c>
      <c r="D13" s="318">
        <v>0</v>
      </c>
      <c r="E13" s="318">
        <v>642800</v>
      </c>
      <c r="F13" s="318">
        <v>708682.31</v>
      </c>
      <c r="G13" s="318">
        <v>671185.66</v>
      </c>
      <c r="H13" s="318">
        <v>642565</v>
      </c>
      <c r="I13" s="318">
        <v>605536</v>
      </c>
      <c r="J13" s="318">
        <v>686142.63</v>
      </c>
      <c r="K13" s="318">
        <v>634772</v>
      </c>
      <c r="L13" s="318">
        <v>609015.36</v>
      </c>
      <c r="M13" s="318">
        <v>574107.25</v>
      </c>
      <c r="N13" s="318">
        <v>647020</v>
      </c>
      <c r="O13" s="318">
        <v>643683</v>
      </c>
      <c r="P13" s="318">
        <v>559786</v>
      </c>
      <c r="Q13" s="318">
        <v>594220</v>
      </c>
      <c r="R13" s="318">
        <v>605321</v>
      </c>
      <c r="S13" s="318">
        <v>582953.31000000006</v>
      </c>
      <c r="T13" s="318">
        <v>580863.66</v>
      </c>
      <c r="U13" s="319">
        <v>595958</v>
      </c>
      <c r="V13" s="318">
        <v>627692.48</v>
      </c>
      <c r="W13" s="318">
        <v>628915</v>
      </c>
      <c r="X13" s="318">
        <v>628214.31999999995</v>
      </c>
      <c r="Y13" s="318">
        <v>617396</v>
      </c>
      <c r="Z13" s="318">
        <v>718602</v>
      </c>
      <c r="AA13" s="318">
        <v>705228.28</v>
      </c>
      <c r="AB13" s="318">
        <v>685632.9</v>
      </c>
      <c r="AC13" s="318">
        <v>686279.89</v>
      </c>
      <c r="AD13" s="318">
        <v>735714</v>
      </c>
      <c r="AE13" s="318">
        <v>731924</v>
      </c>
      <c r="AF13" s="318">
        <v>655715</v>
      </c>
      <c r="AG13" s="318">
        <v>699811</v>
      </c>
      <c r="AH13" s="318">
        <v>750155</v>
      </c>
      <c r="AI13" s="318">
        <v>758821</v>
      </c>
      <c r="AJ13" s="318">
        <v>735826</v>
      </c>
      <c r="AK13" s="318">
        <v>728808</v>
      </c>
      <c r="AL13" s="318">
        <v>781004</v>
      </c>
      <c r="AM13" s="318">
        <v>805488</v>
      </c>
      <c r="AN13" s="318">
        <v>850671</v>
      </c>
      <c r="AO13" s="318">
        <v>808555</v>
      </c>
      <c r="AP13" s="13"/>
    </row>
    <row r="14" spans="1:42" ht="24" customHeight="1">
      <c r="A14" s="334" t="s">
        <v>12</v>
      </c>
      <c r="B14" s="318">
        <v>208913</v>
      </c>
      <c r="C14" s="318">
        <v>201112</v>
      </c>
      <c r="D14" s="318">
        <v>0</v>
      </c>
      <c r="E14" s="318">
        <v>140723</v>
      </c>
      <c r="F14" s="318">
        <v>182252.23</v>
      </c>
      <c r="G14" s="318">
        <v>188434.23</v>
      </c>
      <c r="H14" s="318">
        <v>164644</v>
      </c>
      <c r="I14" s="318">
        <v>123080</v>
      </c>
      <c r="J14" s="318">
        <v>182035.07</v>
      </c>
      <c r="K14" s="318">
        <v>154532.07</v>
      </c>
      <c r="L14" s="318">
        <v>111498.86</v>
      </c>
      <c r="M14" s="318">
        <v>105861.19</v>
      </c>
      <c r="N14" s="318">
        <v>170922</v>
      </c>
      <c r="O14" s="318">
        <v>158805</v>
      </c>
      <c r="P14" s="318">
        <v>114091</v>
      </c>
      <c r="Q14" s="318">
        <v>132557</v>
      </c>
      <c r="R14" s="318">
        <v>133436</v>
      </c>
      <c r="S14" s="318">
        <v>124425.07</v>
      </c>
      <c r="T14" s="318">
        <v>139422.79</v>
      </c>
      <c r="U14" s="319">
        <v>129657</v>
      </c>
      <c r="V14" s="318">
        <v>146230.32</v>
      </c>
      <c r="W14" s="318">
        <v>137003.28</v>
      </c>
      <c r="X14" s="318">
        <v>143045</v>
      </c>
      <c r="Y14" s="318">
        <v>132986</v>
      </c>
      <c r="Z14" s="318">
        <v>153713</v>
      </c>
      <c r="AA14" s="318">
        <v>158874.64000000001</v>
      </c>
      <c r="AB14" s="318">
        <v>148910.26</v>
      </c>
      <c r="AC14" s="318">
        <v>144552</v>
      </c>
      <c r="AD14" s="318">
        <v>171545</v>
      </c>
      <c r="AE14" s="318">
        <v>169984</v>
      </c>
      <c r="AF14" s="318">
        <v>124602</v>
      </c>
      <c r="AG14" s="318">
        <v>160442</v>
      </c>
      <c r="AH14" s="318">
        <v>188581</v>
      </c>
      <c r="AI14" s="318">
        <v>206694</v>
      </c>
      <c r="AJ14" s="318">
        <v>201254</v>
      </c>
      <c r="AK14" s="318">
        <v>177775</v>
      </c>
      <c r="AL14" s="318">
        <v>189898</v>
      </c>
      <c r="AM14" s="318">
        <v>190458</v>
      </c>
      <c r="AN14" s="318">
        <v>231399</v>
      </c>
      <c r="AO14" s="318">
        <v>189374</v>
      </c>
      <c r="AP14" s="13"/>
    </row>
    <row r="15" spans="1:42" ht="24" customHeight="1">
      <c r="A15" s="334" t="s">
        <v>11</v>
      </c>
      <c r="B15" s="318">
        <v>193512</v>
      </c>
      <c r="C15" s="318">
        <v>141671</v>
      </c>
      <c r="D15" s="318">
        <v>0</v>
      </c>
      <c r="E15" s="318">
        <v>174219</v>
      </c>
      <c r="F15" s="318">
        <v>200056.25</v>
      </c>
      <c r="G15" s="318">
        <v>193428.5</v>
      </c>
      <c r="H15" s="318">
        <v>184031</v>
      </c>
      <c r="I15" s="318">
        <v>201126</v>
      </c>
      <c r="J15" s="318">
        <v>162074.07</v>
      </c>
      <c r="K15" s="318">
        <v>98885.42</v>
      </c>
      <c r="L15" s="318">
        <v>181215.71</v>
      </c>
      <c r="M15" s="318">
        <v>162067.22</v>
      </c>
      <c r="N15" s="318">
        <v>174123</v>
      </c>
      <c r="O15" s="318">
        <v>143024</v>
      </c>
      <c r="P15" s="318">
        <v>160731</v>
      </c>
      <c r="Q15" s="318">
        <v>173462</v>
      </c>
      <c r="R15" s="318">
        <v>157080</v>
      </c>
      <c r="S15" s="318">
        <v>139982.38</v>
      </c>
      <c r="T15" s="318">
        <v>148813.85999999999</v>
      </c>
      <c r="U15" s="319">
        <v>161087</v>
      </c>
      <c r="V15" s="318">
        <v>185051.26</v>
      </c>
      <c r="W15" s="318">
        <v>165750.10999999999</v>
      </c>
      <c r="X15" s="318">
        <v>162832.78</v>
      </c>
      <c r="Y15" s="318">
        <v>168633</v>
      </c>
      <c r="Z15" s="318">
        <v>197812</v>
      </c>
      <c r="AA15" s="318">
        <v>161038.28</v>
      </c>
      <c r="AB15" s="318">
        <v>177871.09</v>
      </c>
      <c r="AC15" s="318">
        <v>174288.38</v>
      </c>
      <c r="AD15" s="318">
        <v>166278</v>
      </c>
      <c r="AE15" s="318">
        <v>153574</v>
      </c>
      <c r="AF15" s="318">
        <v>169469</v>
      </c>
      <c r="AG15" s="318">
        <v>159828</v>
      </c>
      <c r="AH15" s="318">
        <v>184542</v>
      </c>
      <c r="AI15" s="318">
        <v>158171</v>
      </c>
      <c r="AJ15" s="318">
        <v>168598</v>
      </c>
      <c r="AK15" s="318">
        <v>162902</v>
      </c>
      <c r="AL15" s="318">
        <v>174365</v>
      </c>
      <c r="AM15" s="318">
        <v>164015</v>
      </c>
      <c r="AN15" s="318">
        <v>178910</v>
      </c>
      <c r="AO15" s="318">
        <v>150770</v>
      </c>
      <c r="AP15" s="13"/>
    </row>
    <row r="16" spans="1:42" ht="24" customHeight="1">
      <c r="A16" s="334" t="s">
        <v>10</v>
      </c>
      <c r="B16" s="318">
        <v>280938</v>
      </c>
      <c r="C16" s="318">
        <v>317300</v>
      </c>
      <c r="D16" s="318">
        <v>0</v>
      </c>
      <c r="E16" s="318">
        <v>327858</v>
      </c>
      <c r="F16" s="318">
        <v>326373.83</v>
      </c>
      <c r="G16" s="318">
        <v>289322.93</v>
      </c>
      <c r="H16" s="318">
        <v>293890</v>
      </c>
      <c r="I16" s="318">
        <v>281330</v>
      </c>
      <c r="J16" s="318">
        <v>342034</v>
      </c>
      <c r="K16" s="318">
        <v>381354.5</v>
      </c>
      <c r="L16" s="318">
        <v>316300.79999999999</v>
      </c>
      <c r="M16" s="318">
        <v>306178</v>
      </c>
      <c r="N16" s="318">
        <v>301975</v>
      </c>
      <c r="O16" s="318">
        <v>341854</v>
      </c>
      <c r="P16" s="318">
        <v>284964</v>
      </c>
      <c r="Q16" s="318">
        <v>288201</v>
      </c>
      <c r="R16" s="318">
        <v>314805</v>
      </c>
      <c r="S16" s="318">
        <v>318545.84999999998</v>
      </c>
      <c r="T16" s="318">
        <v>292627.01</v>
      </c>
      <c r="U16" s="319">
        <v>305214</v>
      </c>
      <c r="V16" s="318">
        <v>296410.90000000002</v>
      </c>
      <c r="W16" s="318">
        <v>326162.27</v>
      </c>
      <c r="X16" s="318">
        <v>322335.86</v>
      </c>
      <c r="Y16" s="318">
        <v>315777</v>
      </c>
      <c r="Z16" s="318">
        <v>367077</v>
      </c>
      <c r="AA16" s="318">
        <v>385315.36</v>
      </c>
      <c r="AB16" s="318">
        <v>358851.56</v>
      </c>
      <c r="AC16" s="318">
        <v>367440.13</v>
      </c>
      <c r="AD16" s="318">
        <v>397891</v>
      </c>
      <c r="AE16" s="318">
        <v>408366</v>
      </c>
      <c r="AF16" s="318">
        <v>361644</v>
      </c>
      <c r="AG16" s="318">
        <v>379541</v>
      </c>
      <c r="AH16" s="318">
        <v>377032</v>
      </c>
      <c r="AI16" s="318">
        <v>393956</v>
      </c>
      <c r="AJ16" s="318">
        <v>365974</v>
      </c>
      <c r="AK16" s="318">
        <v>388131</v>
      </c>
      <c r="AL16" s="318">
        <v>416741</v>
      </c>
      <c r="AM16" s="318">
        <v>451015</v>
      </c>
      <c r="AN16" s="318">
        <v>440362</v>
      </c>
      <c r="AO16" s="318">
        <v>468411</v>
      </c>
      <c r="AP16" s="13"/>
    </row>
    <row r="17" spans="1:41" s="339" customFormat="1" ht="24" customHeight="1">
      <c r="A17" s="342" t="s">
        <v>167</v>
      </c>
      <c r="B17" s="308">
        <v>624529</v>
      </c>
      <c r="C17" s="308">
        <v>621686</v>
      </c>
      <c r="D17" s="308" t="s">
        <v>168</v>
      </c>
      <c r="E17" s="308">
        <v>616217</v>
      </c>
      <c r="F17" s="308">
        <v>613556</v>
      </c>
      <c r="G17" s="308">
        <v>610919</v>
      </c>
      <c r="H17" s="308">
        <v>608479</v>
      </c>
      <c r="I17" s="308">
        <v>606400</v>
      </c>
      <c r="J17" s="308">
        <v>604337</v>
      </c>
      <c r="K17" s="308">
        <v>602287</v>
      </c>
      <c r="L17" s="308">
        <v>601202</v>
      </c>
      <c r="M17" s="308">
        <v>602043</v>
      </c>
      <c r="N17" s="308">
        <f t="shared" ref="N17:AO17" si="1">N6-N7</f>
        <v>5909436.7699999996</v>
      </c>
      <c r="O17" s="308">
        <f t="shared" si="1"/>
        <v>603935</v>
      </c>
      <c r="P17" s="308">
        <f t="shared" si="1"/>
        <v>603136</v>
      </c>
      <c r="Q17" s="308">
        <f t="shared" si="1"/>
        <v>598773</v>
      </c>
      <c r="R17" s="308">
        <f t="shared" si="1"/>
        <v>493674</v>
      </c>
      <c r="S17" s="308">
        <f t="shared" si="1"/>
        <v>489997</v>
      </c>
      <c r="T17" s="308">
        <f t="shared" si="1"/>
        <v>486193</v>
      </c>
      <c r="U17" s="308">
        <f t="shared" si="1"/>
        <v>483077</v>
      </c>
      <c r="V17" s="308">
        <f t="shared" si="1"/>
        <v>479885</v>
      </c>
      <c r="W17" s="308">
        <f t="shared" si="1"/>
        <v>476733</v>
      </c>
      <c r="X17" s="308">
        <f t="shared" si="1"/>
        <v>473683</v>
      </c>
      <c r="Y17" s="308">
        <f t="shared" si="1"/>
        <v>470691</v>
      </c>
      <c r="Z17" s="308">
        <f t="shared" si="1"/>
        <v>467614</v>
      </c>
      <c r="AA17" s="308">
        <f t="shared" si="1"/>
        <v>464589</v>
      </c>
      <c r="AB17" s="308">
        <f t="shared" si="1"/>
        <v>461806</v>
      </c>
      <c r="AC17" s="308">
        <f t="shared" si="1"/>
        <v>458734</v>
      </c>
      <c r="AD17" s="308">
        <f t="shared" si="1"/>
        <v>455953</v>
      </c>
      <c r="AE17" s="308">
        <f t="shared" si="1"/>
        <v>453216</v>
      </c>
      <c r="AF17" s="308">
        <f t="shared" si="1"/>
        <v>450563</v>
      </c>
      <c r="AG17" s="308">
        <f t="shared" si="1"/>
        <v>447680</v>
      </c>
      <c r="AH17" s="308">
        <f t="shared" si="1"/>
        <v>445339</v>
      </c>
      <c r="AI17" s="308">
        <f t="shared" si="1"/>
        <v>442540</v>
      </c>
      <c r="AJ17" s="308">
        <f t="shared" si="1"/>
        <v>439857</v>
      </c>
      <c r="AK17" s="308">
        <f t="shared" si="1"/>
        <v>437365</v>
      </c>
      <c r="AL17" s="308">
        <f t="shared" si="1"/>
        <v>434867</v>
      </c>
      <c r="AM17" s="308">
        <f t="shared" si="1"/>
        <v>432381</v>
      </c>
      <c r="AN17" s="308">
        <f t="shared" si="1"/>
        <v>429960</v>
      </c>
      <c r="AO17" s="308">
        <f t="shared" si="1"/>
        <v>427654</v>
      </c>
    </row>
    <row r="18" spans="1:41" s="339" customFormat="1" ht="29.25" customHeight="1">
      <c r="A18" s="594" t="s">
        <v>20</v>
      </c>
      <c r="B18" s="594"/>
      <c r="C18" s="594"/>
      <c r="D18" s="594"/>
      <c r="E18" s="594"/>
      <c r="F18" s="594"/>
      <c r="G18" s="594"/>
      <c r="H18" s="594"/>
      <c r="I18" s="594"/>
      <c r="J18" s="594"/>
      <c r="K18" s="594"/>
      <c r="L18" s="594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AC18" s="340"/>
    </row>
    <row r="19" spans="1:41" ht="24" customHeight="1">
      <c r="A19" s="338" t="s">
        <v>38</v>
      </c>
      <c r="B19" s="337">
        <v>100</v>
      </c>
      <c r="C19" s="337">
        <v>100</v>
      </c>
      <c r="D19" s="308">
        <v>0</v>
      </c>
      <c r="E19" s="337">
        <f>E7*100/E$7</f>
        <v>100</v>
      </c>
      <c r="F19" s="337">
        <f t="shared" ref="F19:AO19" si="2">F6*100/F$6</f>
        <v>100</v>
      </c>
      <c r="G19" s="337">
        <f t="shared" si="2"/>
        <v>100</v>
      </c>
      <c r="H19" s="337">
        <f t="shared" si="2"/>
        <v>100</v>
      </c>
      <c r="I19" s="337">
        <f t="shared" si="2"/>
        <v>100</v>
      </c>
      <c r="J19" s="337">
        <f t="shared" si="2"/>
        <v>100</v>
      </c>
      <c r="K19" s="337">
        <f t="shared" si="2"/>
        <v>100</v>
      </c>
      <c r="L19" s="337">
        <f t="shared" si="2"/>
        <v>100</v>
      </c>
      <c r="M19" s="310">
        <f t="shared" si="2"/>
        <v>100</v>
      </c>
      <c r="N19" s="310">
        <f t="shared" si="2"/>
        <v>100</v>
      </c>
      <c r="O19" s="310">
        <f t="shared" si="2"/>
        <v>100</v>
      </c>
      <c r="P19" s="310">
        <f t="shared" si="2"/>
        <v>100</v>
      </c>
      <c r="Q19" s="310">
        <f t="shared" si="2"/>
        <v>100</v>
      </c>
      <c r="R19" s="310">
        <f t="shared" si="2"/>
        <v>100</v>
      </c>
      <c r="S19" s="310">
        <f t="shared" si="2"/>
        <v>100</v>
      </c>
      <c r="T19" s="310">
        <f t="shared" si="2"/>
        <v>100</v>
      </c>
      <c r="U19" s="310">
        <f t="shared" si="2"/>
        <v>100</v>
      </c>
      <c r="V19" s="310">
        <f t="shared" si="2"/>
        <v>100</v>
      </c>
      <c r="W19" s="310">
        <f t="shared" si="2"/>
        <v>100</v>
      </c>
      <c r="X19" s="310">
        <f t="shared" si="2"/>
        <v>100</v>
      </c>
      <c r="Y19" s="310">
        <f t="shared" si="2"/>
        <v>100</v>
      </c>
      <c r="Z19" s="310">
        <f t="shared" si="2"/>
        <v>100</v>
      </c>
      <c r="AA19" s="310">
        <f t="shared" si="2"/>
        <v>100</v>
      </c>
      <c r="AB19" s="310">
        <f t="shared" si="2"/>
        <v>100</v>
      </c>
      <c r="AC19" s="310">
        <f t="shared" si="2"/>
        <v>100</v>
      </c>
      <c r="AD19" s="310">
        <f t="shared" si="2"/>
        <v>100</v>
      </c>
      <c r="AE19" s="310">
        <f t="shared" si="2"/>
        <v>100</v>
      </c>
      <c r="AF19" s="310">
        <f t="shared" si="2"/>
        <v>100</v>
      </c>
      <c r="AG19" s="310">
        <f t="shared" si="2"/>
        <v>100</v>
      </c>
      <c r="AH19" s="310">
        <f t="shared" si="2"/>
        <v>100</v>
      </c>
      <c r="AI19" s="310">
        <f t="shared" si="2"/>
        <v>100</v>
      </c>
      <c r="AJ19" s="310">
        <f t="shared" si="2"/>
        <v>100</v>
      </c>
      <c r="AK19" s="310">
        <f t="shared" si="2"/>
        <v>100</v>
      </c>
      <c r="AL19" s="310">
        <f t="shared" si="2"/>
        <v>100</v>
      </c>
      <c r="AM19" s="310">
        <f t="shared" si="2"/>
        <v>100</v>
      </c>
      <c r="AN19" s="310">
        <f t="shared" si="2"/>
        <v>100</v>
      </c>
      <c r="AO19" s="310">
        <f t="shared" si="2"/>
        <v>100</v>
      </c>
    </row>
    <row r="20" spans="1:41" ht="24" customHeight="1">
      <c r="A20" s="42" t="s">
        <v>19</v>
      </c>
      <c r="B20" s="336">
        <f>(B7/B6)*100</f>
        <v>77.800262829839184</v>
      </c>
      <c r="C20" s="336">
        <f>(C7/C6)*100</f>
        <v>77.929552014143553</v>
      </c>
      <c r="D20" s="308">
        <v>0</v>
      </c>
      <c r="E20" s="336">
        <f t="shared" ref="E20:AO20" si="3">(E7/E6)*100</f>
        <v>78.16696109631286</v>
      </c>
      <c r="F20" s="336">
        <f t="shared" si="3"/>
        <v>78.279988756893303</v>
      </c>
      <c r="G20" s="336">
        <f t="shared" si="3"/>
        <v>78.392752300716566</v>
      </c>
      <c r="H20" s="336">
        <f t="shared" si="3"/>
        <v>78.499058837580492</v>
      </c>
      <c r="I20" s="336">
        <f t="shared" si="3"/>
        <v>78.593239784661549</v>
      </c>
      <c r="J20" s="336">
        <f t="shared" si="3"/>
        <v>78.687343462250027</v>
      </c>
      <c r="K20" s="336">
        <f t="shared" si="3"/>
        <v>78.78141461228654</v>
      </c>
      <c r="L20" s="336">
        <f t="shared" si="3"/>
        <v>78.740502743710749</v>
      </c>
      <c r="M20" s="336">
        <f t="shared" si="3"/>
        <v>78.564103705296716</v>
      </c>
      <c r="N20" s="336">
        <f t="shared" si="3"/>
        <v>27.062195859787231</v>
      </c>
      <c r="O20" s="336">
        <f t="shared" si="3"/>
        <v>78.302918822986285</v>
      </c>
      <c r="P20" s="336">
        <f t="shared" si="3"/>
        <v>78.315107869697073</v>
      </c>
      <c r="Q20" s="336">
        <f t="shared" si="3"/>
        <v>78.602862585804132</v>
      </c>
      <c r="R20" s="336">
        <f t="shared" si="3"/>
        <v>80.293580047127051</v>
      </c>
      <c r="S20" s="336">
        <f t="shared" si="3"/>
        <v>80.433609833409136</v>
      </c>
      <c r="T20" s="336">
        <f t="shared" si="3"/>
        <v>80.578739525270777</v>
      </c>
      <c r="U20" s="336">
        <f t="shared" si="3"/>
        <v>80.694163972739545</v>
      </c>
      <c r="V20" s="336">
        <f t="shared" si="3"/>
        <v>80.814185233057572</v>
      </c>
      <c r="W20" s="336">
        <f t="shared" si="3"/>
        <v>80.934294857694979</v>
      </c>
      <c r="X20" s="336">
        <f t="shared" si="3"/>
        <v>81.049594874045496</v>
      </c>
      <c r="Y20" s="336">
        <f t="shared" si="3"/>
        <v>81.159819976176138</v>
      </c>
      <c r="Z20" s="336">
        <f t="shared" si="3"/>
        <v>81.275164748389557</v>
      </c>
      <c r="AA20" s="336">
        <f t="shared" si="3"/>
        <v>81.390103274153574</v>
      </c>
      <c r="AB20" s="336">
        <f t="shared" si="3"/>
        <v>81.495354665089508</v>
      </c>
      <c r="AC20" s="336">
        <f t="shared" si="3"/>
        <v>81.610551001182571</v>
      </c>
      <c r="AD20" s="336">
        <f t="shared" si="3"/>
        <v>81.71567917814734</v>
      </c>
      <c r="AE20" s="336">
        <f t="shared" si="3"/>
        <v>81.820610416037411</v>
      </c>
      <c r="AF20" s="336">
        <f t="shared" si="3"/>
        <v>81.920761813962756</v>
      </c>
      <c r="AG20" s="336">
        <f t="shared" si="3"/>
        <v>82.025950916649208</v>
      </c>
      <c r="AH20" s="336">
        <f t="shared" si="3"/>
        <v>82.111027246460182</v>
      </c>
      <c r="AI20" s="336">
        <f t="shared" si="3"/>
        <v>82.216289049800736</v>
      </c>
      <c r="AJ20" s="336">
        <f t="shared" si="3"/>
        <v>82.316353926201444</v>
      </c>
      <c r="AK20" s="336">
        <f t="shared" si="3"/>
        <v>82.406284041777752</v>
      </c>
      <c r="AL20" s="336">
        <f t="shared" si="3"/>
        <v>82.498230170768906</v>
      </c>
      <c r="AM20" s="336">
        <f t="shared" si="3"/>
        <v>82.591507309955645</v>
      </c>
      <c r="AN20" s="336">
        <f t="shared" si="3"/>
        <v>82.681143891997621</v>
      </c>
      <c r="AO20" s="336">
        <f t="shared" si="3"/>
        <v>82.762135822538525</v>
      </c>
    </row>
    <row r="21" spans="1:41" ht="24" customHeight="1">
      <c r="A21" s="35" t="s">
        <v>18</v>
      </c>
      <c r="B21" s="335">
        <f>(B8/B6)*100</f>
        <v>53.509190690975174</v>
      </c>
      <c r="C21" s="335">
        <f>(C8/C6)*100</f>
        <v>54.495975972990919</v>
      </c>
      <c r="D21" s="308">
        <v>0</v>
      </c>
      <c r="E21" s="335">
        <f t="shared" ref="E21:AO21" si="4">(E8/E6)*100</f>
        <v>55.39206620167333</v>
      </c>
      <c r="F21" s="335">
        <f t="shared" si="4"/>
        <v>53.192486163827922</v>
      </c>
      <c r="G21" s="335">
        <f t="shared" si="4"/>
        <v>54.653967277125822</v>
      </c>
      <c r="H21" s="335">
        <f t="shared" si="4"/>
        <v>55.793670059939693</v>
      </c>
      <c r="I21" s="335">
        <f t="shared" si="4"/>
        <v>57.21697996646369</v>
      </c>
      <c r="J21" s="335">
        <f t="shared" si="4"/>
        <v>54.489714971691839</v>
      </c>
      <c r="K21" s="335">
        <f t="shared" si="4"/>
        <v>56.418381899095571</v>
      </c>
      <c r="L21" s="335">
        <f t="shared" si="4"/>
        <v>57.204712152598269</v>
      </c>
      <c r="M21" s="335">
        <f t="shared" si="4"/>
        <v>58.122867334099084</v>
      </c>
      <c r="N21" s="335">
        <f t="shared" si="4"/>
        <v>19.076281746401676</v>
      </c>
      <c r="O21" s="335">
        <f t="shared" si="4"/>
        <v>55.177843602534239</v>
      </c>
      <c r="P21" s="335">
        <f t="shared" si="4"/>
        <v>58.188802979831841</v>
      </c>
      <c r="Q21" s="335">
        <f t="shared" si="4"/>
        <v>57.368426506917039</v>
      </c>
      <c r="R21" s="335">
        <f t="shared" si="4"/>
        <v>56.130448441466221</v>
      </c>
      <c r="S21" s="335">
        <f t="shared" si="4"/>
        <v>57.155320952657426</v>
      </c>
      <c r="T21" s="335">
        <f t="shared" si="4"/>
        <v>57.375804803535665</v>
      </c>
      <c r="U21" s="335">
        <f t="shared" si="4"/>
        <v>56.877117358775145</v>
      </c>
      <c r="V21" s="335">
        <f t="shared" si="4"/>
        <v>55.719023575821524</v>
      </c>
      <c r="W21" s="335">
        <f t="shared" si="4"/>
        <v>55.782436849973251</v>
      </c>
      <c r="X21" s="335">
        <f t="shared" si="4"/>
        <v>55.916930476281536</v>
      </c>
      <c r="Y21" s="335">
        <f t="shared" si="4"/>
        <v>56.447531476951063</v>
      </c>
      <c r="Z21" s="335">
        <f t="shared" si="4"/>
        <v>52.499920914366086</v>
      </c>
      <c r="AA21" s="335">
        <f t="shared" si="4"/>
        <v>53.140993934616262</v>
      </c>
      <c r="AB21" s="335">
        <f t="shared" si="4"/>
        <v>54.021927198910738</v>
      </c>
      <c r="AC21" s="335">
        <f t="shared" si="4"/>
        <v>54.099381050690511</v>
      </c>
      <c r="AD21" s="335">
        <f t="shared" si="4"/>
        <v>52.212570723704651</v>
      </c>
      <c r="AE21" s="335">
        <f t="shared" si="4"/>
        <v>52.461651947576861</v>
      </c>
      <c r="AF21" s="335">
        <f t="shared" si="4"/>
        <v>55.609618495142968</v>
      </c>
      <c r="AG21" s="335">
        <f t="shared" si="4"/>
        <v>53.929012784347542</v>
      </c>
      <c r="AH21" s="335">
        <f t="shared" si="4"/>
        <v>51.977797603577649</v>
      </c>
      <c r="AI21" s="335">
        <f t="shared" si="4"/>
        <v>51.722653837297571</v>
      </c>
      <c r="AJ21" s="335">
        <f t="shared" si="4"/>
        <v>52.733815610569579</v>
      </c>
      <c r="AK21" s="335">
        <f t="shared" si="4"/>
        <v>53.088801069706292</v>
      </c>
      <c r="AL21" s="335">
        <f t="shared" si="4"/>
        <v>51.065741056375757</v>
      </c>
      <c r="AM21" s="335">
        <f t="shared" si="4"/>
        <v>50.161007450067153</v>
      </c>
      <c r="AN21" s="335">
        <f t="shared" si="4"/>
        <v>48.415982843875724</v>
      </c>
      <c r="AO21" s="335">
        <f t="shared" si="4"/>
        <v>50.170925942571621</v>
      </c>
    </row>
    <row r="22" spans="1:41" ht="24" customHeight="1">
      <c r="A22" s="35" t="s">
        <v>17</v>
      </c>
      <c r="B22" s="335">
        <f>(B9/B6)*100</f>
        <v>52.29833923817737</v>
      </c>
      <c r="C22" s="335">
        <f t="shared" ref="C22:C27" si="5">(C9/C$6)*100</f>
        <v>53.678887259792042</v>
      </c>
      <c r="D22" s="308">
        <v>0</v>
      </c>
      <c r="E22" s="335">
        <f t="shared" ref="E22:AO22" si="6">(E9/E6)*100</f>
        <v>55.39206620167333</v>
      </c>
      <c r="F22" s="335">
        <f t="shared" si="6"/>
        <v>51.561742568256918</v>
      </c>
      <c r="G22" s="335">
        <f t="shared" si="6"/>
        <v>53.344373943368062</v>
      </c>
      <c r="H22" s="335">
        <f t="shared" si="6"/>
        <v>55.793670059939693</v>
      </c>
      <c r="I22" s="335">
        <f t="shared" si="6"/>
        <v>56.678810343305976</v>
      </c>
      <c r="J22" s="335">
        <f t="shared" si="6"/>
        <v>52.407955274021731</v>
      </c>
      <c r="K22" s="335">
        <f t="shared" si="6"/>
        <v>55.553645461950161</v>
      </c>
      <c r="L22" s="335">
        <f t="shared" si="6"/>
        <v>57.204712152598269</v>
      </c>
      <c r="M22" s="335">
        <f t="shared" si="6"/>
        <v>58.122867334099084</v>
      </c>
      <c r="N22" s="335">
        <f t="shared" si="6"/>
        <v>18.813424763236597</v>
      </c>
      <c r="O22" s="335">
        <f t="shared" si="6"/>
        <v>54.324452978909534</v>
      </c>
      <c r="P22" s="335">
        <f t="shared" si="6"/>
        <v>58.188802979831841</v>
      </c>
      <c r="Q22" s="335">
        <f t="shared" si="6"/>
        <v>57.368426506917039</v>
      </c>
      <c r="R22" s="335">
        <f t="shared" si="6"/>
        <v>54.873993221145454</v>
      </c>
      <c r="S22" s="335">
        <f t="shared" si="6"/>
        <v>56.843102944999337</v>
      </c>
      <c r="T22" s="335">
        <f t="shared" si="6"/>
        <v>57.30579937892616</v>
      </c>
      <c r="U22" s="335">
        <f t="shared" si="6"/>
        <v>56.868445104832368</v>
      </c>
      <c r="V22" s="335">
        <f t="shared" si="6"/>
        <v>55.441485433877226</v>
      </c>
      <c r="W22" s="335">
        <f t="shared" si="6"/>
        <v>55.54012679196024</v>
      </c>
      <c r="X22" s="335">
        <f t="shared" si="6"/>
        <v>55.807734299143895</v>
      </c>
      <c r="Y22" s="335">
        <f t="shared" si="6"/>
        <v>56.440202198583378</v>
      </c>
      <c r="Z22" s="335">
        <f t="shared" si="6"/>
        <v>52.058730793703425</v>
      </c>
      <c r="AA22" s="335">
        <f t="shared" si="6"/>
        <v>52.355551176024321</v>
      </c>
      <c r="AB22" s="335">
        <f t="shared" si="6"/>
        <v>54.02192759961244</v>
      </c>
      <c r="AC22" s="335">
        <f t="shared" si="6"/>
        <v>54.04885610631176</v>
      </c>
      <c r="AD22" s="335">
        <f t="shared" si="6"/>
        <v>51.280134644219011</v>
      </c>
      <c r="AE22" s="335">
        <f t="shared" si="6"/>
        <v>51.669721193684296</v>
      </c>
      <c r="AF22" s="335">
        <f t="shared" si="6"/>
        <v>55.609618495142968</v>
      </c>
      <c r="AG22" s="335">
        <f t="shared" si="6"/>
        <v>53.623717329491846</v>
      </c>
      <c r="AH22" s="335">
        <f t="shared" si="6"/>
        <v>50.677716983716557</v>
      </c>
      <c r="AI22" s="335">
        <f t="shared" si="6"/>
        <v>51.273660746398278</v>
      </c>
      <c r="AJ22" s="335">
        <f t="shared" si="6"/>
        <v>52.699723321778947</v>
      </c>
      <c r="AK22" s="335">
        <f t="shared" si="6"/>
        <v>51.867520865548158</v>
      </c>
      <c r="AL22" s="335">
        <f t="shared" si="6"/>
        <v>48.208793566072082</v>
      </c>
      <c r="AM22" s="335">
        <f t="shared" si="6"/>
        <v>48.196225363726256</v>
      </c>
      <c r="AN22" s="335">
        <f t="shared" si="6"/>
        <v>47.484866745186117</v>
      </c>
      <c r="AO22" s="335">
        <f t="shared" si="6"/>
        <v>49.372505692492922</v>
      </c>
    </row>
    <row r="23" spans="1:41" ht="24" customHeight="1">
      <c r="A23" s="35" t="s">
        <v>16</v>
      </c>
      <c r="B23" s="335">
        <f>(B10/B6)*100</f>
        <v>52.02225060402165</v>
      </c>
      <c r="C23" s="335">
        <f t="shared" si="5"/>
        <v>53.145237731776497</v>
      </c>
      <c r="D23" s="308">
        <v>0</v>
      </c>
      <c r="E23" s="335">
        <f t="shared" ref="E23:AO23" si="7">(E10/E6)*100</f>
        <v>55.08466889597031</v>
      </c>
      <c r="F23" s="335">
        <f t="shared" si="7"/>
        <v>51.126647083270491</v>
      </c>
      <c r="G23" s="335">
        <f t="shared" si="7"/>
        <v>53.126309162546235</v>
      </c>
      <c r="H23" s="335">
        <f t="shared" si="7"/>
        <v>55.430879950643295</v>
      </c>
      <c r="I23" s="335">
        <f t="shared" si="7"/>
        <v>56.357002912364308</v>
      </c>
      <c r="J23" s="335">
        <f t="shared" si="7"/>
        <v>51.972636619412341</v>
      </c>
      <c r="K23" s="335">
        <f t="shared" si="7"/>
        <v>54.899986542130883</v>
      </c>
      <c r="L23" s="335">
        <f t="shared" si="7"/>
        <v>56.690669332463905</v>
      </c>
      <c r="M23" s="335">
        <f t="shared" si="7"/>
        <v>57.541101284851315</v>
      </c>
      <c r="N23" s="335">
        <f t="shared" si="7"/>
        <v>18.555630467035886</v>
      </c>
      <c r="O23" s="335">
        <f t="shared" si="7"/>
        <v>53.960520714140728</v>
      </c>
      <c r="P23" s="335">
        <f t="shared" si="7"/>
        <v>57.510826518633841</v>
      </c>
      <c r="Q23" s="335">
        <f t="shared" si="7"/>
        <v>56.757358456449246</v>
      </c>
      <c r="R23" s="335">
        <f t="shared" si="7"/>
        <v>53.869499665288565</v>
      </c>
      <c r="S23" s="335">
        <f t="shared" si="7"/>
        <v>55.798130719460573</v>
      </c>
      <c r="T23" s="335">
        <f t="shared" si="7"/>
        <v>56.129777591010011</v>
      </c>
      <c r="U23" s="335">
        <f t="shared" si="7"/>
        <v>56.605759735404334</v>
      </c>
      <c r="V23" s="335">
        <f t="shared" si="7"/>
        <v>54.475819080787232</v>
      </c>
      <c r="W23" s="335">
        <f t="shared" si="7"/>
        <v>54.723695587316648</v>
      </c>
      <c r="X23" s="335">
        <f t="shared" si="7"/>
        <v>54.65895847844029</v>
      </c>
      <c r="Y23" s="335">
        <f t="shared" si="7"/>
        <v>55.625709672357914</v>
      </c>
      <c r="Z23" s="335">
        <f t="shared" si="7"/>
        <v>51.263856503822339</v>
      </c>
      <c r="AA23" s="335">
        <f t="shared" si="7"/>
        <v>51.31332301473045</v>
      </c>
      <c r="AB23" s="335">
        <f t="shared" si="7"/>
        <v>53.398409695057978</v>
      </c>
      <c r="AC23" s="335">
        <f t="shared" si="7"/>
        <v>52.723566976007696</v>
      </c>
      <c r="AD23" s="335">
        <f t="shared" si="7"/>
        <v>49.904458585954991</v>
      </c>
      <c r="AE23" s="335">
        <f t="shared" si="7"/>
        <v>50.711566408786766</v>
      </c>
      <c r="AF23" s="335">
        <f t="shared" si="7"/>
        <v>54.626935622434701</v>
      </c>
      <c r="AG23" s="335">
        <f t="shared" si="7"/>
        <v>52.468059205798198</v>
      </c>
      <c r="AH23" s="335">
        <f t="shared" si="7"/>
        <v>49.663682218761416</v>
      </c>
      <c r="AI23" s="335">
        <f t="shared" si="7"/>
        <v>50.334363824651184</v>
      </c>
      <c r="AJ23" s="335">
        <f t="shared" si="7"/>
        <v>52.256523567500722</v>
      </c>
      <c r="AK23" s="335">
        <f t="shared" si="7"/>
        <v>50.809480288151335</v>
      </c>
      <c r="AL23" s="335">
        <f t="shared" si="7"/>
        <v>47.657647614221901</v>
      </c>
      <c r="AM23" s="335">
        <f t="shared" si="7"/>
        <v>47.15054256974171</v>
      </c>
      <c r="AN23" s="335">
        <f t="shared" si="7"/>
        <v>46.899958591999074</v>
      </c>
      <c r="AO23" s="335">
        <f t="shared" si="7"/>
        <v>48.317847683440554</v>
      </c>
    </row>
    <row r="24" spans="1:41" ht="24" customHeight="1">
      <c r="A24" s="35" t="s">
        <v>15</v>
      </c>
      <c r="B24" s="335">
        <f>(B11/B6)*100</f>
        <v>0.27608863415572221</v>
      </c>
      <c r="C24" s="335">
        <f t="shared" si="5"/>
        <v>0.53364952801553522</v>
      </c>
      <c r="D24" s="308">
        <v>0</v>
      </c>
      <c r="E24" s="335">
        <f t="shared" ref="E24:AO24" si="8">(E11/E$6)*100</f>
        <v>0.30736187493932482</v>
      </c>
      <c r="F24" s="335">
        <f t="shared" si="8"/>
        <v>0.43509548498641692</v>
      </c>
      <c r="G24" s="335">
        <f t="shared" si="8"/>
        <v>0.21806478082182093</v>
      </c>
      <c r="H24" s="335">
        <f t="shared" si="8"/>
        <v>0.36279010929639499</v>
      </c>
      <c r="I24" s="335">
        <f t="shared" si="8"/>
        <v>0.32180743094166447</v>
      </c>
      <c r="J24" s="335">
        <f t="shared" si="8"/>
        <v>0.43529044166656677</v>
      </c>
      <c r="K24" s="335">
        <f t="shared" si="8"/>
        <v>0.65365891981928403</v>
      </c>
      <c r="L24" s="335">
        <f t="shared" si="8"/>
        <v>0.51404282013436009</v>
      </c>
      <c r="M24" s="335">
        <f t="shared" si="8"/>
        <v>0.58178990477017878</v>
      </c>
      <c r="N24" s="335">
        <f t="shared" si="8"/>
        <v>0.25779429620071237</v>
      </c>
      <c r="O24" s="335">
        <f t="shared" si="8"/>
        <v>0.36393226476880602</v>
      </c>
      <c r="P24" s="335">
        <f t="shared" si="8"/>
        <v>0.67797646119800892</v>
      </c>
      <c r="Q24" s="335">
        <f t="shared" si="8"/>
        <v>0.61106805046778867</v>
      </c>
      <c r="R24" s="335">
        <f t="shared" si="8"/>
        <v>1.004493555856891</v>
      </c>
      <c r="S24" s="335">
        <f t="shared" si="8"/>
        <v>1.0449726248552977</v>
      </c>
      <c r="T24" s="335">
        <f t="shared" si="8"/>
        <v>1.176021787916143</v>
      </c>
      <c r="U24" s="335">
        <f t="shared" si="8"/>
        <v>0.26268536942802689</v>
      </c>
      <c r="V24" s="335">
        <f t="shared" si="8"/>
        <v>0.96566635308999627</v>
      </c>
      <c r="W24" s="335">
        <f t="shared" si="8"/>
        <v>0.81643120464359953</v>
      </c>
      <c r="X24" s="335">
        <f t="shared" si="8"/>
        <v>1.1487758207036105</v>
      </c>
      <c r="Y24" s="335">
        <f t="shared" si="8"/>
        <v>0.81449252622545554</v>
      </c>
      <c r="Z24" s="335">
        <f t="shared" si="8"/>
        <v>0.79487428988108333</v>
      </c>
      <c r="AA24" s="335">
        <f t="shared" si="8"/>
        <v>1.0422281612938631</v>
      </c>
      <c r="AB24" s="335">
        <f t="shared" si="8"/>
        <v>0.62351790455445577</v>
      </c>
      <c r="AC24" s="335">
        <f t="shared" si="8"/>
        <v>1.3252891303040628</v>
      </c>
      <c r="AD24" s="335">
        <f t="shared" si="8"/>
        <v>1.3756760582640215</v>
      </c>
      <c r="AE24" s="335">
        <f t="shared" si="8"/>
        <v>0.95815478489751982</v>
      </c>
      <c r="AF24" s="335">
        <f t="shared" si="8"/>
        <v>0.98268287270826038</v>
      </c>
      <c r="AG24" s="335">
        <f t="shared" si="8"/>
        <v>1.1556581236936414</v>
      </c>
      <c r="AH24" s="335">
        <f t="shared" si="8"/>
        <v>1.0140347649551449</v>
      </c>
      <c r="AI24" s="335">
        <f t="shared" si="8"/>
        <v>0.93929692174709067</v>
      </c>
      <c r="AJ24" s="335">
        <f t="shared" si="8"/>
        <v>0.44319975427822039</v>
      </c>
      <c r="AK24" s="335">
        <f t="shared" si="8"/>
        <v>1.0580405773968227</v>
      </c>
      <c r="AL24" s="335">
        <f t="shared" si="8"/>
        <v>0.55113226812218596</v>
      </c>
      <c r="AM24" s="335">
        <f t="shared" si="8"/>
        <v>1.0456827939845459</v>
      </c>
      <c r="AN24" s="335">
        <f t="shared" si="8"/>
        <v>0.58490815318704648</v>
      </c>
      <c r="AO24" s="335">
        <f t="shared" si="8"/>
        <v>1.0546580090523636</v>
      </c>
    </row>
    <row r="25" spans="1:41" ht="24" customHeight="1">
      <c r="A25" s="35" t="s">
        <v>14</v>
      </c>
      <c r="B25" s="335">
        <f>(B12/B6)*100</f>
        <v>1.2108514527978014</v>
      </c>
      <c r="C25" s="335">
        <f t="shared" si="5"/>
        <v>0.81708871319887966</v>
      </c>
      <c r="D25" s="308">
        <v>0</v>
      </c>
      <c r="E25" s="335">
        <f t="shared" ref="E25:AO25" si="9">(E12/E$6)*100</f>
        <v>0</v>
      </c>
      <c r="F25" s="335">
        <f t="shared" si="9"/>
        <v>1.630743595571009</v>
      </c>
      <c r="G25" s="335">
        <f t="shared" si="9"/>
        <v>1.3095933337577546</v>
      </c>
      <c r="H25" s="335">
        <f t="shared" si="9"/>
        <v>0</v>
      </c>
      <c r="I25" s="335">
        <f t="shared" si="9"/>
        <v>0.53816962315770889</v>
      </c>
      <c r="J25" s="335">
        <f t="shared" si="9"/>
        <v>2.0817596976701047</v>
      </c>
      <c r="K25" s="335">
        <f t="shared" si="9"/>
        <v>0.86473643714540982</v>
      </c>
      <c r="L25" s="335">
        <f t="shared" si="9"/>
        <v>0</v>
      </c>
      <c r="M25" s="335">
        <f t="shared" si="9"/>
        <v>0</v>
      </c>
      <c r="N25" s="335">
        <f t="shared" si="9"/>
        <v>0.26285698316507983</v>
      </c>
      <c r="O25" s="335">
        <f t="shared" si="9"/>
        <v>0.85339062362470075</v>
      </c>
      <c r="P25" s="335">
        <f t="shared" si="9"/>
        <v>0</v>
      </c>
      <c r="Q25" s="335">
        <f t="shared" si="9"/>
        <v>0</v>
      </c>
      <c r="R25" s="335">
        <f t="shared" si="9"/>
        <v>1.2564552203207562</v>
      </c>
      <c r="S25" s="335">
        <f t="shared" si="9"/>
        <v>0.31221760834156259</v>
      </c>
      <c r="T25" s="335">
        <f t="shared" si="9"/>
        <v>7.0005424609511993E-2</v>
      </c>
      <c r="U25" s="335">
        <f t="shared" si="9"/>
        <v>8.6722539427783116E-3</v>
      </c>
      <c r="V25" s="335">
        <f t="shared" si="9"/>
        <v>0.27753774214402482</v>
      </c>
      <c r="W25" s="335">
        <f t="shared" si="9"/>
        <v>0.24231005801300071</v>
      </c>
      <c r="X25" s="335">
        <f t="shared" si="9"/>
        <v>0.10919617713763802</v>
      </c>
      <c r="Y25" s="335">
        <f t="shared" si="9"/>
        <v>7.32927836768153E-3</v>
      </c>
      <c r="Z25" s="335">
        <f t="shared" si="9"/>
        <v>0.44119012066265345</v>
      </c>
      <c r="AA25" s="335">
        <f t="shared" si="9"/>
        <v>0.78544275859195933</v>
      </c>
      <c r="AB25" s="335">
        <f t="shared" si="9"/>
        <v>0</v>
      </c>
      <c r="AC25" s="335">
        <f t="shared" si="9"/>
        <v>5.0504900683490006E-2</v>
      </c>
      <c r="AD25" s="335">
        <f t="shared" si="9"/>
        <v>0.93243607948564433</v>
      </c>
      <c r="AE25" s="335">
        <f t="shared" si="9"/>
        <v>0.79193075389256651</v>
      </c>
      <c r="AF25" s="335">
        <f t="shared" si="9"/>
        <v>0</v>
      </c>
      <c r="AG25" s="335">
        <f t="shared" si="9"/>
        <v>0.30529545485569931</v>
      </c>
      <c r="AH25" s="335">
        <f t="shared" si="9"/>
        <v>1.3000806198610864</v>
      </c>
      <c r="AI25" s="335">
        <f t="shared" si="9"/>
        <v>0.44899309089930028</v>
      </c>
      <c r="AJ25" s="335">
        <f t="shared" si="9"/>
        <v>3.4092288790632343E-2</v>
      </c>
      <c r="AK25" s="335">
        <f t="shared" si="9"/>
        <v>1.2212802041581454</v>
      </c>
      <c r="AL25" s="335">
        <f t="shared" si="9"/>
        <v>2.8569611740316652</v>
      </c>
      <c r="AM25" s="335">
        <f t="shared" si="9"/>
        <v>1.9647820863408993</v>
      </c>
      <c r="AN25" s="335">
        <f t="shared" si="9"/>
        <v>0.93111609868960599</v>
      </c>
      <c r="AO25" s="335">
        <f t="shared" si="9"/>
        <v>0.79842025007870132</v>
      </c>
    </row>
    <row r="26" spans="1:41" ht="24" customHeight="1">
      <c r="A26" s="35" t="s">
        <v>13</v>
      </c>
      <c r="B26" s="335">
        <f>(B13/B6)*100</f>
        <v>24.291072138864017</v>
      </c>
      <c r="C26" s="335">
        <f t="shared" si="5"/>
        <v>23.433540540252697</v>
      </c>
      <c r="D26" s="308">
        <v>0</v>
      </c>
      <c r="E26" s="335">
        <f t="shared" ref="E26:L26" si="10">(E13/E$6)*100</f>
        <v>22.774894894639537</v>
      </c>
      <c r="F26" s="335">
        <f t="shared" si="10"/>
        <v>25.087502593065388</v>
      </c>
      <c r="G26" s="335">
        <f t="shared" si="10"/>
        <v>23.738785023590747</v>
      </c>
      <c r="H26" s="335">
        <f t="shared" si="10"/>
        <v>22.705388777640795</v>
      </c>
      <c r="I26" s="335">
        <f t="shared" si="10"/>
        <v>21.376259818197866</v>
      </c>
      <c r="J26" s="335">
        <f t="shared" si="10"/>
        <v>24.197628490558188</v>
      </c>
      <c r="K26" s="335">
        <f t="shared" si="10"/>
        <v>22.363032713190968</v>
      </c>
      <c r="L26" s="335">
        <f t="shared" si="10"/>
        <v>21.535790591112484</v>
      </c>
      <c r="M26" s="335">
        <f t="shared" ref="M26:AC26" si="11">ROUNDUP((M13/M$6)*100,1)</f>
        <v>20.5</v>
      </c>
      <c r="N26" s="335">
        <f t="shared" si="11"/>
        <v>8</v>
      </c>
      <c r="O26" s="335">
        <f t="shared" si="11"/>
        <v>23.200000000000003</v>
      </c>
      <c r="P26" s="335">
        <f t="shared" si="11"/>
        <v>20.200000000000003</v>
      </c>
      <c r="Q26" s="335">
        <f t="shared" si="11"/>
        <v>21.3</v>
      </c>
      <c r="R26" s="335">
        <f t="shared" si="11"/>
        <v>24.200000000000003</v>
      </c>
      <c r="S26" s="335">
        <f t="shared" si="11"/>
        <v>23.3</v>
      </c>
      <c r="T26" s="335">
        <f t="shared" si="11"/>
        <v>23.3</v>
      </c>
      <c r="U26" s="335">
        <f t="shared" si="11"/>
        <v>23.900000000000002</v>
      </c>
      <c r="V26" s="335">
        <f t="shared" si="11"/>
        <v>25.1</v>
      </c>
      <c r="W26" s="335">
        <f t="shared" si="11"/>
        <v>25.200000000000003</v>
      </c>
      <c r="X26" s="335">
        <f t="shared" si="11"/>
        <v>25.200000000000003</v>
      </c>
      <c r="Y26" s="335">
        <f t="shared" si="11"/>
        <v>24.8</v>
      </c>
      <c r="Z26" s="335">
        <f t="shared" si="11"/>
        <v>28.8</v>
      </c>
      <c r="AA26" s="335">
        <f t="shared" si="11"/>
        <v>28.3</v>
      </c>
      <c r="AB26" s="335">
        <f t="shared" si="11"/>
        <v>27.5</v>
      </c>
      <c r="AC26" s="335">
        <f t="shared" si="11"/>
        <v>27.6</v>
      </c>
      <c r="AD26" s="335">
        <f t="shared" ref="AD26:AO26" si="12">(AD13/AD$6)*100</f>
        <v>29.503108454442682</v>
      </c>
      <c r="AE26" s="335">
        <f t="shared" si="12"/>
        <v>29.358918356483958</v>
      </c>
      <c r="AF26" s="335">
        <f t="shared" si="12"/>
        <v>26.311143318819802</v>
      </c>
      <c r="AG26" s="335">
        <f t="shared" si="12"/>
        <v>28.096938132301659</v>
      </c>
      <c r="AH26" s="335">
        <f t="shared" si="12"/>
        <v>30.133229642882537</v>
      </c>
      <c r="AI26" s="335">
        <f t="shared" si="12"/>
        <v>30.493635212503168</v>
      </c>
      <c r="AJ26" s="335">
        <f t="shared" si="12"/>
        <v>29.582538315631879</v>
      </c>
      <c r="AK26" s="335">
        <f t="shared" si="12"/>
        <v>29.317482972071463</v>
      </c>
      <c r="AL26" s="335">
        <f t="shared" si="12"/>
        <v>31.432489114393146</v>
      </c>
      <c r="AM26" s="335">
        <f t="shared" si="12"/>
        <v>32.430499859888492</v>
      </c>
      <c r="AN26" s="335">
        <f t="shared" si="12"/>
        <v>34.265161048121897</v>
      </c>
      <c r="AO26" s="335">
        <f t="shared" si="12"/>
        <v>32.591209879966897</v>
      </c>
    </row>
    <row r="27" spans="1:41" ht="24" customHeight="1">
      <c r="A27" s="35" t="s">
        <v>12</v>
      </c>
      <c r="B27" s="335">
        <f>(B14/B6)*100</f>
        <v>7.4260982139016871</v>
      </c>
      <c r="C27" s="335">
        <f t="shared" si="5"/>
        <v>7.1396569903047045</v>
      </c>
      <c r="D27" s="308">
        <v>0</v>
      </c>
      <c r="E27" s="335">
        <f t="shared" ref="E27:AC27" si="13">(E14/E6)*100</f>
        <v>4.9859233575892343</v>
      </c>
      <c r="F27" s="335">
        <f t="shared" si="13"/>
        <v>6.4517672138831124</v>
      </c>
      <c r="G27" s="335">
        <f t="shared" si="13"/>
        <v>6.6646234322942091</v>
      </c>
      <c r="H27" s="335">
        <f t="shared" si="13"/>
        <v>5.8177865739744474</v>
      </c>
      <c r="I27" s="335">
        <f t="shared" si="13"/>
        <v>4.3448945371105818</v>
      </c>
      <c r="J27" s="335">
        <f t="shared" si="13"/>
        <v>6.419681278384866</v>
      </c>
      <c r="K27" s="335">
        <f t="shared" si="13"/>
        <v>5.4441685150685863</v>
      </c>
      <c r="L27" s="335">
        <f t="shared" si="13"/>
        <v>3.9427841361961189</v>
      </c>
      <c r="M27" s="335">
        <f t="shared" si="13"/>
        <v>3.7692149111969275</v>
      </c>
      <c r="N27" s="335">
        <f t="shared" si="13"/>
        <v>2.1096215839963119</v>
      </c>
      <c r="O27" s="335">
        <f t="shared" si="13"/>
        <v>5.7052579769605369</v>
      </c>
      <c r="P27" s="335">
        <f t="shared" si="13"/>
        <v>4.1019787047007501</v>
      </c>
      <c r="Q27" s="335">
        <f t="shared" si="13"/>
        <v>4.7369209102841321</v>
      </c>
      <c r="R27" s="335">
        <f t="shared" si="13"/>
        <v>5.3264823604880034</v>
      </c>
      <c r="S27" s="335">
        <f t="shared" si="13"/>
        <v>4.9684987175949651</v>
      </c>
      <c r="T27" s="335">
        <f t="shared" si="13"/>
        <v>5.5693239530463696</v>
      </c>
      <c r="U27" s="335">
        <f t="shared" si="13"/>
        <v>5.1816517486580986</v>
      </c>
      <c r="V27" s="335">
        <f t="shared" si="13"/>
        <v>5.8462919925205377</v>
      </c>
      <c r="W27" s="335">
        <f t="shared" si="13"/>
        <v>5.4790923640877693</v>
      </c>
      <c r="X27" s="335">
        <f t="shared" si="13"/>
        <v>5.7227316607143646</v>
      </c>
      <c r="Y27" s="335">
        <f t="shared" si="13"/>
        <v>5.3229829774698043</v>
      </c>
      <c r="Z27" s="335">
        <f t="shared" si="13"/>
        <v>6.1551848341384048</v>
      </c>
      <c r="AA27" s="335">
        <f t="shared" si="13"/>
        <v>6.3639919213671199</v>
      </c>
      <c r="AB27" s="335">
        <f t="shared" si="13"/>
        <v>5.9668595644692992</v>
      </c>
      <c r="AC27" s="335">
        <f t="shared" si="13"/>
        <v>5.7947124731915576</v>
      </c>
      <c r="AD27" s="335">
        <f t="shared" ref="AD27:AO27" si="14">(AD14/AD$6)*100</f>
        <v>6.8791823178808205</v>
      </c>
      <c r="AE27" s="335">
        <f t="shared" si="14"/>
        <v>6.8183942293305986</v>
      </c>
      <c r="AF27" s="335">
        <f t="shared" si="14"/>
        <v>4.9997652635849192</v>
      </c>
      <c r="AG27" s="335">
        <f t="shared" si="14"/>
        <v>6.4416377390791828</v>
      </c>
      <c r="AH27" s="335">
        <f t="shared" si="14"/>
        <v>7.5751739031059335</v>
      </c>
      <c r="AI27" s="335">
        <f t="shared" si="14"/>
        <v>8.3061109755965248</v>
      </c>
      <c r="AJ27" s="335">
        <f t="shared" si="14"/>
        <v>8.0910489248466035</v>
      </c>
      <c r="AK27" s="335">
        <f t="shared" si="14"/>
        <v>7.1512874932218136</v>
      </c>
      <c r="AL27" s="335">
        <f t="shared" si="14"/>
        <v>7.6426840551969395</v>
      </c>
      <c r="AM27" s="335">
        <f t="shared" si="14"/>
        <v>7.6682062827933395</v>
      </c>
      <c r="AN27" s="335">
        <f t="shared" si="14"/>
        <v>9.3207879443102666</v>
      </c>
      <c r="AO27" s="335">
        <f t="shared" si="14"/>
        <v>7.6332813226173259</v>
      </c>
    </row>
    <row r="28" spans="1:41" ht="24" customHeight="1">
      <c r="A28" s="35" t="s">
        <v>11</v>
      </c>
      <c r="B28" s="335">
        <f>(B15/B6)*100</f>
        <v>6.8786486124297834</v>
      </c>
      <c r="C28" s="335">
        <f>(C15/C6)*100</f>
        <v>5.0294479965067111</v>
      </c>
      <c r="D28" s="308">
        <v>0</v>
      </c>
      <c r="E28" s="335">
        <f t="shared" ref="E28:AC28" si="15">(E15/E6)*100</f>
        <v>6.1727122178736868</v>
      </c>
      <c r="F28" s="335">
        <f t="shared" si="15"/>
        <v>7.0820332606213023</v>
      </c>
      <c r="G28" s="335">
        <f t="shared" si="15"/>
        <v>6.8412629360043571</v>
      </c>
      <c r="H28" s="335">
        <f t="shared" si="15"/>
        <v>6.5028369147681762</v>
      </c>
      <c r="I28" s="335">
        <f t="shared" si="15"/>
        <v>7.1000264760391838</v>
      </c>
      <c r="J28" s="335">
        <f t="shared" si="15"/>
        <v>5.7157330886330762</v>
      </c>
      <c r="K28" s="335">
        <f t="shared" si="15"/>
        <v>3.4837357071793154</v>
      </c>
      <c r="L28" s="335">
        <f t="shared" si="15"/>
        <v>6.4080872810494762</v>
      </c>
      <c r="M28" s="335">
        <f t="shared" si="15"/>
        <v>5.770445072837675</v>
      </c>
      <c r="N28" s="335">
        <f t="shared" si="15"/>
        <v>2.1491302411052398</v>
      </c>
      <c r="O28" s="335">
        <f t="shared" si="15"/>
        <v>5.1383068347772669</v>
      </c>
      <c r="P28" s="335">
        <f t="shared" si="15"/>
        <v>5.7788531889917358</v>
      </c>
      <c r="Q28" s="335">
        <f t="shared" si="15"/>
        <v>6.1986600099557636</v>
      </c>
      <c r="R28" s="335">
        <f t="shared" si="15"/>
        <v>6.2703007373231783</v>
      </c>
      <c r="S28" s="335">
        <f t="shared" si="15"/>
        <v>5.5897278218601043</v>
      </c>
      <c r="T28" s="335">
        <f t="shared" si="15"/>
        <v>5.9444556735903005</v>
      </c>
      <c r="U28" s="335">
        <f t="shared" si="15"/>
        <v>6.4377298197250212</v>
      </c>
      <c r="V28" s="335">
        <f t="shared" si="15"/>
        <v>7.3983541822505483</v>
      </c>
      <c r="W28" s="335">
        <f t="shared" si="15"/>
        <v>6.6287475894570385</v>
      </c>
      <c r="X28" s="335">
        <f t="shared" si="15"/>
        <v>6.5143717397192269</v>
      </c>
      <c r="Y28" s="335">
        <f t="shared" si="15"/>
        <v>6.7498126753166909</v>
      </c>
      <c r="Z28" s="335">
        <f t="shared" si="15"/>
        <v>7.9210569204334451</v>
      </c>
      <c r="AA28" s="335">
        <f t="shared" si="15"/>
        <v>6.4506601742786387</v>
      </c>
      <c r="AB28" s="335">
        <f t="shared" si="15"/>
        <v>7.127324971490073</v>
      </c>
      <c r="AC28" s="335">
        <f t="shared" si="15"/>
        <v>6.9867663506444053</v>
      </c>
      <c r="AD28" s="335">
        <f t="shared" ref="AD28:AO28" si="16">(AD15/AD$6)*100</f>
        <v>6.6679686231168915</v>
      </c>
      <c r="AE28" s="335">
        <f t="shared" si="16"/>
        <v>6.1601566934253666</v>
      </c>
      <c r="AF28" s="335">
        <f t="shared" si="16"/>
        <v>6.800093252551906</v>
      </c>
      <c r="AG28" s="335">
        <f t="shared" si="16"/>
        <v>6.4169860545340223</v>
      </c>
      <c r="AH28" s="335">
        <f t="shared" si="16"/>
        <v>7.4129299474866244</v>
      </c>
      <c r="AI28" s="335">
        <f t="shared" si="16"/>
        <v>6.3561877902652126</v>
      </c>
      <c r="AJ28" s="335">
        <f t="shared" si="16"/>
        <v>6.7781741810413108</v>
      </c>
      <c r="AK28" s="335">
        <f t="shared" si="16"/>
        <v>6.5529969636946701</v>
      </c>
      <c r="AL28" s="335">
        <f t="shared" si="16"/>
        <v>7.0175389171261111</v>
      </c>
      <c r="AM28" s="335">
        <f t="shared" si="16"/>
        <v>6.6035601207213652</v>
      </c>
      <c r="AN28" s="335">
        <f t="shared" si="16"/>
        <v>7.2065228074302397</v>
      </c>
      <c r="AO28" s="335">
        <f t="shared" si="16"/>
        <v>6.0772324870943955</v>
      </c>
    </row>
    <row r="29" spans="1:41" ht="25.5" customHeight="1">
      <c r="A29" s="35" t="s">
        <v>10</v>
      </c>
      <c r="B29" s="335">
        <f>(B16/B6)*100</f>
        <v>9.9863253125325464</v>
      </c>
      <c r="C29" s="335">
        <f>(C16/C6)*100</f>
        <v>11.264435553441279</v>
      </c>
      <c r="D29" s="308">
        <v>0</v>
      </c>
      <c r="E29" s="335">
        <f t="shared" ref="E29:AC29" si="17">(E16/E6)*100</f>
        <v>11.616259319176619</v>
      </c>
      <c r="F29" s="335">
        <f t="shared" si="17"/>
        <v>11.553702118560969</v>
      </c>
      <c r="G29" s="335">
        <f t="shared" si="17"/>
        <v>10.232898655292178</v>
      </c>
      <c r="H29" s="335">
        <f t="shared" si="17"/>
        <v>10.384765288898171</v>
      </c>
      <c r="I29" s="335">
        <f t="shared" si="17"/>
        <v>9.9313388050480977</v>
      </c>
      <c r="J29" s="335">
        <f t="shared" si="17"/>
        <v>12.062232109291298</v>
      </c>
      <c r="K29" s="335">
        <f t="shared" si="17"/>
        <v>13.435128138642828</v>
      </c>
      <c r="L29" s="335">
        <f t="shared" si="17"/>
        <v>11.18491952748343</v>
      </c>
      <c r="M29" s="335">
        <f t="shared" si="17"/>
        <v>10.901546478746866</v>
      </c>
      <c r="N29" s="335">
        <f t="shared" si="17"/>
        <v>3.7271561169848604</v>
      </c>
      <c r="O29" s="335">
        <f t="shared" si="17"/>
        <v>12.281510408714254</v>
      </c>
      <c r="P29" s="335">
        <f t="shared" si="17"/>
        <v>10.245472996172742</v>
      </c>
      <c r="Q29" s="335">
        <f t="shared" si="17"/>
        <v>10.298855158647202</v>
      </c>
      <c r="R29" s="335">
        <f t="shared" si="17"/>
        <v>12.56634850784965</v>
      </c>
      <c r="S29" s="335">
        <f t="shared" si="17"/>
        <v>12.720062341296638</v>
      </c>
      <c r="T29" s="335">
        <f t="shared" si="17"/>
        <v>11.689155095098439</v>
      </c>
      <c r="U29" s="335">
        <f t="shared" si="17"/>
        <v>12.197665045581287</v>
      </c>
      <c r="V29" s="335">
        <f t="shared" si="17"/>
        <v>11.850515482464962</v>
      </c>
      <c r="W29" s="335">
        <f t="shared" si="17"/>
        <v>13.044017654252754</v>
      </c>
      <c r="X29" s="335">
        <f t="shared" si="17"/>
        <v>12.895533792901483</v>
      </c>
      <c r="Y29" s="335">
        <f t="shared" si="17"/>
        <v>12.639492846438591</v>
      </c>
      <c r="Z29" s="335">
        <f t="shared" si="17"/>
        <v>14.698996072947788</v>
      </c>
      <c r="AA29" s="335">
        <f t="shared" si="17"/>
        <v>15.434457243891556</v>
      </c>
      <c r="AB29" s="335">
        <f t="shared" si="17"/>
        <v>14.37924333092111</v>
      </c>
      <c r="AC29" s="335">
        <f t="shared" si="17"/>
        <v>14.729715980838229</v>
      </c>
      <c r="AD29" s="335">
        <f t="shared" ref="AD29:AO29" si="18">(AD16/AD$6)*100</f>
        <v>15.955957513444973</v>
      </c>
      <c r="AE29" s="335">
        <f t="shared" si="18"/>
        <v>16.380367433727997</v>
      </c>
      <c r="AF29" s="335">
        <f t="shared" si="18"/>
        <v>14.511284802682978</v>
      </c>
      <c r="AG29" s="335">
        <f t="shared" si="18"/>
        <v>15.238314338688449</v>
      </c>
      <c r="AH29" s="335">
        <f t="shared" si="18"/>
        <v>15.14512579228998</v>
      </c>
      <c r="AI29" s="335">
        <f t="shared" si="18"/>
        <v>15.831336446641433</v>
      </c>
      <c r="AJ29" s="335">
        <f t="shared" si="18"/>
        <v>14.713315209743962</v>
      </c>
      <c r="AK29" s="335">
        <f t="shared" si="18"/>
        <v>15.613198515154977</v>
      </c>
      <c r="AL29" s="335">
        <f t="shared" si="18"/>
        <v>16.772266142070098</v>
      </c>
      <c r="AM29" s="335">
        <f t="shared" si="18"/>
        <v>18.158733456373785</v>
      </c>
      <c r="AN29" s="335">
        <f t="shared" si="18"/>
        <v>17.737850296381392</v>
      </c>
      <c r="AO29" s="335">
        <f t="shared" si="18"/>
        <v>18.88069607025518</v>
      </c>
    </row>
    <row r="30" spans="1:41" ht="24" customHeight="1">
      <c r="A30" s="306" t="s">
        <v>167</v>
      </c>
      <c r="B30" s="304">
        <f>((B17/B6)*100)</f>
        <v>22.199737170160816</v>
      </c>
      <c r="C30" s="304">
        <f>((C17/C6)*100)</f>
        <v>22.070412484956496</v>
      </c>
      <c r="D30" s="305">
        <v>0</v>
      </c>
      <c r="E30" s="304">
        <f t="shared" ref="E30:K30" si="19">ROUNDDOWN((E17/E6)*100,1)</f>
        <v>21.8</v>
      </c>
      <c r="F30" s="304">
        <f t="shared" si="19"/>
        <v>21.7</v>
      </c>
      <c r="G30" s="304">
        <f t="shared" si="19"/>
        <v>21.6</v>
      </c>
      <c r="H30" s="304">
        <f t="shared" si="19"/>
        <v>21.5</v>
      </c>
      <c r="I30" s="304">
        <f t="shared" si="19"/>
        <v>21.4</v>
      </c>
      <c r="J30" s="304">
        <f t="shared" si="19"/>
        <v>21.3</v>
      </c>
      <c r="K30" s="304">
        <f t="shared" si="19"/>
        <v>21.2</v>
      </c>
      <c r="L30" s="304">
        <f>((L17/L6)*100)</f>
        <v>21.259497256289247</v>
      </c>
      <c r="M30" s="304">
        <f t="shared" ref="M30:AC30" si="20">ROUNDDOWN((M17/M6)*100,1)</f>
        <v>21.4</v>
      </c>
      <c r="N30" s="304">
        <f t="shared" si="20"/>
        <v>72.900000000000006</v>
      </c>
      <c r="O30" s="304">
        <f t="shared" si="20"/>
        <v>21.6</v>
      </c>
      <c r="P30" s="304">
        <f t="shared" si="20"/>
        <v>21.6</v>
      </c>
      <c r="Q30" s="304">
        <f t="shared" si="20"/>
        <v>21.3</v>
      </c>
      <c r="R30" s="304">
        <f t="shared" si="20"/>
        <v>19.7</v>
      </c>
      <c r="S30" s="304">
        <f t="shared" si="20"/>
        <v>19.5</v>
      </c>
      <c r="T30" s="304">
        <f t="shared" si="20"/>
        <v>19.399999999999999</v>
      </c>
      <c r="U30" s="304">
        <f t="shared" si="20"/>
        <v>19.3</v>
      </c>
      <c r="V30" s="304">
        <f t="shared" si="20"/>
        <v>19.100000000000001</v>
      </c>
      <c r="W30" s="304">
        <f t="shared" si="20"/>
        <v>19</v>
      </c>
      <c r="X30" s="304">
        <f t="shared" si="20"/>
        <v>18.899999999999999</v>
      </c>
      <c r="Y30" s="304">
        <f t="shared" si="20"/>
        <v>18.8</v>
      </c>
      <c r="Z30" s="304">
        <f t="shared" si="20"/>
        <v>18.7</v>
      </c>
      <c r="AA30" s="304">
        <f t="shared" si="20"/>
        <v>18.600000000000001</v>
      </c>
      <c r="AB30" s="304">
        <f t="shared" si="20"/>
        <v>18.5</v>
      </c>
      <c r="AC30" s="304">
        <f t="shared" si="20"/>
        <v>18.3</v>
      </c>
      <c r="AD30" s="303">
        <f t="shared" ref="AD30:AO30" si="21">(AD17/AD$6)*100</f>
        <v>18.284320821852656</v>
      </c>
      <c r="AE30" s="303">
        <f t="shared" si="21"/>
        <v>18.179389583962589</v>
      </c>
      <c r="AF30" s="303">
        <f t="shared" si="21"/>
        <v>18.079238186037237</v>
      </c>
      <c r="AG30" s="303">
        <f t="shared" si="21"/>
        <v>17.974049083350799</v>
      </c>
      <c r="AH30" s="303">
        <f t="shared" si="21"/>
        <v>17.888972753539822</v>
      </c>
      <c r="AI30" s="303">
        <f t="shared" si="21"/>
        <v>17.783710950199261</v>
      </c>
      <c r="AJ30" s="303">
        <f t="shared" si="21"/>
        <v>17.683646073798549</v>
      </c>
      <c r="AK30" s="303">
        <f t="shared" si="21"/>
        <v>17.593715958222241</v>
      </c>
      <c r="AL30" s="303">
        <f t="shared" si="21"/>
        <v>17.501769829231097</v>
      </c>
      <c r="AM30" s="303">
        <f t="shared" si="21"/>
        <v>17.408492690044351</v>
      </c>
      <c r="AN30" s="303">
        <f t="shared" si="21"/>
        <v>17.318856108002379</v>
      </c>
      <c r="AO30" s="303">
        <f t="shared" si="21"/>
        <v>17.237864177461475</v>
      </c>
    </row>
    <row r="31" spans="1:41" ht="24" customHeight="1">
      <c r="A31" s="302" t="s">
        <v>166</v>
      </c>
    </row>
    <row r="33" spans="30:33" s="334" customFormat="1" ht="24" customHeight="1">
      <c r="AD33" s="334">
        <v>1</v>
      </c>
      <c r="AE33" s="334">
        <v>2</v>
      </c>
      <c r="AF33" s="334">
        <v>3</v>
      </c>
      <c r="AG33" s="334">
        <v>4</v>
      </c>
    </row>
  </sheetData>
  <mergeCells count="13">
    <mergeCell ref="AL3:AO3"/>
    <mergeCell ref="A18:L18"/>
    <mergeCell ref="A3:A4"/>
    <mergeCell ref="C3:E3"/>
    <mergeCell ref="F3:I3"/>
    <mergeCell ref="J3:L3"/>
    <mergeCell ref="AD3:AG3"/>
    <mergeCell ref="Z3:AC3"/>
    <mergeCell ref="V3:Y3"/>
    <mergeCell ref="N3:Q3"/>
    <mergeCell ref="R3:U3"/>
    <mergeCell ref="A5:L5"/>
    <mergeCell ref="AH3:AK3"/>
  </mergeCells>
  <pageMargins left="0.64" right="0.16" top="1" bottom="1" header="0.5" footer="0.5"/>
  <pageSetup paperSize="9" scale="80" orientation="portrait" r:id="rId1"/>
  <headerFooter alignWithMargins="0">
    <oddHeader>&amp;C&amp;"TH SarabunPSK,ธรรมดา"&amp;16 24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9E36A-1D67-4794-904A-3A9D89F4F3CD}">
  <dimension ref="A1:AO101"/>
  <sheetViews>
    <sheetView zoomScale="70" zoomScaleNormal="70" workbookViewId="0">
      <pane xSplit="1" topLeftCell="AF1" activePane="topRight" state="frozen"/>
      <selection activeCell="AM25" sqref="AM25"/>
      <selection pane="topRight" activeCell="AM25" sqref="AM25"/>
    </sheetView>
  </sheetViews>
  <sheetFormatPr defaultColWidth="8.140625" defaultRowHeight="19.5"/>
  <cols>
    <col min="1" max="1" width="28.5703125" style="533" customWidth="1"/>
    <col min="2" max="2" width="13" style="533" customWidth="1"/>
    <col min="3" max="3" width="11.28515625" style="533" customWidth="1"/>
    <col min="4" max="4" width="8.5703125" style="533" customWidth="1"/>
    <col min="5" max="5" width="10.42578125" style="533" customWidth="1"/>
    <col min="6" max="6" width="9.7109375" style="533" customWidth="1"/>
    <col min="7" max="7" width="10.5703125" style="533" customWidth="1"/>
    <col min="8" max="8" width="12.42578125" style="533" customWidth="1"/>
    <col min="9" max="15" width="10.28515625" style="533" customWidth="1"/>
    <col min="16" max="16" width="10.28515625" style="535" customWidth="1"/>
    <col min="17" max="24" width="10.28515625" style="533" customWidth="1"/>
    <col min="25" max="25" width="11" style="533" customWidth="1"/>
    <col min="26" max="27" width="10.140625" style="533" customWidth="1"/>
    <col min="28" max="28" width="11" style="533" customWidth="1"/>
    <col min="29" max="29" width="11" style="533" bestFit="1" customWidth="1"/>
    <col min="30" max="31" width="10.7109375" style="534" customWidth="1"/>
    <col min="32" max="32" width="10.5703125" style="534" customWidth="1"/>
    <col min="33" max="35" width="10.7109375" style="534" customWidth="1"/>
    <col min="36" max="36" width="10.5703125" style="534" customWidth="1"/>
    <col min="37" max="37" width="10.7109375" style="534" customWidth="1"/>
    <col min="38" max="41" width="10.42578125" style="533" customWidth="1"/>
    <col min="42" max="16384" width="8.140625" style="533"/>
  </cols>
  <sheetData>
    <row r="1" spans="1:41" s="566" customFormat="1" ht="27" customHeight="1">
      <c r="A1" s="568" t="s">
        <v>219</v>
      </c>
      <c r="B1" s="549"/>
      <c r="C1" s="549"/>
      <c r="D1" s="549"/>
      <c r="E1" s="549"/>
      <c r="F1" s="568"/>
      <c r="G1" s="568"/>
      <c r="H1" s="568"/>
      <c r="J1" s="568"/>
      <c r="K1" s="568"/>
      <c r="N1" s="533"/>
      <c r="P1" s="567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</row>
    <row r="2" spans="1:41" ht="3.75" customHeight="1">
      <c r="A2" s="549"/>
      <c r="B2" s="549"/>
      <c r="C2" s="549"/>
      <c r="D2" s="549"/>
      <c r="E2" s="549"/>
      <c r="F2" s="549"/>
      <c r="G2" s="549"/>
      <c r="H2" s="549"/>
      <c r="J2" s="549"/>
      <c r="K2" s="549"/>
      <c r="P2" s="565"/>
      <c r="AD2" s="533"/>
      <c r="AE2" s="533"/>
      <c r="AF2" s="533"/>
      <c r="AG2" s="533"/>
      <c r="AH2" s="533"/>
      <c r="AI2" s="533"/>
      <c r="AJ2" s="533"/>
      <c r="AK2" s="533"/>
    </row>
    <row r="3" spans="1:41" ht="18.75">
      <c r="A3" s="620" t="s">
        <v>4</v>
      </c>
      <c r="B3" s="622" t="s">
        <v>160</v>
      </c>
      <c r="C3" s="622"/>
      <c r="D3" s="622"/>
      <c r="E3" s="622"/>
      <c r="F3" s="622" t="s">
        <v>204</v>
      </c>
      <c r="G3" s="622"/>
      <c r="H3" s="622"/>
      <c r="I3" s="622"/>
      <c r="J3" s="617" t="s">
        <v>218</v>
      </c>
      <c r="K3" s="617"/>
      <c r="L3" s="617"/>
      <c r="M3" s="617"/>
      <c r="N3" s="617" t="s">
        <v>217</v>
      </c>
      <c r="O3" s="617"/>
      <c r="P3" s="617"/>
      <c r="Q3" s="617"/>
      <c r="R3" s="617" t="s">
        <v>157</v>
      </c>
      <c r="S3" s="617"/>
      <c r="T3" s="617"/>
      <c r="U3" s="617"/>
      <c r="V3" s="617" t="s">
        <v>156</v>
      </c>
      <c r="W3" s="617"/>
      <c r="X3" s="617"/>
      <c r="Y3" s="617"/>
      <c r="Z3" s="617" t="s">
        <v>155</v>
      </c>
      <c r="AA3" s="617"/>
      <c r="AB3" s="617"/>
      <c r="AC3" s="617"/>
      <c r="AD3" s="617" t="s">
        <v>154</v>
      </c>
      <c r="AE3" s="617"/>
      <c r="AF3" s="617"/>
      <c r="AG3" s="617"/>
      <c r="AH3" s="617" t="s">
        <v>153</v>
      </c>
      <c r="AI3" s="617"/>
      <c r="AJ3" s="617"/>
      <c r="AK3" s="617"/>
      <c r="AL3" s="617" t="s">
        <v>165</v>
      </c>
      <c r="AM3" s="617"/>
      <c r="AN3" s="617"/>
      <c r="AO3" s="617"/>
    </row>
    <row r="4" spans="1:41" ht="18.75">
      <c r="A4" s="621"/>
      <c r="B4" s="563" t="s">
        <v>152</v>
      </c>
      <c r="C4" s="563" t="s">
        <v>151</v>
      </c>
      <c r="D4" s="563" t="s">
        <v>150</v>
      </c>
      <c r="E4" s="563" t="s">
        <v>149</v>
      </c>
      <c r="F4" s="564" t="s">
        <v>152</v>
      </c>
      <c r="G4" s="564" t="s">
        <v>151</v>
      </c>
      <c r="H4" s="563" t="s">
        <v>150</v>
      </c>
      <c r="I4" s="564" t="s">
        <v>149</v>
      </c>
      <c r="J4" s="563" t="s">
        <v>152</v>
      </c>
      <c r="K4" s="563" t="s">
        <v>151</v>
      </c>
      <c r="L4" s="563" t="s">
        <v>216</v>
      </c>
      <c r="M4" s="563" t="s">
        <v>149</v>
      </c>
      <c r="N4" s="563" t="s">
        <v>152</v>
      </c>
      <c r="O4" s="563" t="s">
        <v>151</v>
      </c>
      <c r="P4" s="563" t="s">
        <v>150</v>
      </c>
      <c r="Q4" s="562" t="s">
        <v>149</v>
      </c>
      <c r="R4" s="562" t="s">
        <v>152</v>
      </c>
      <c r="S4" s="562" t="s">
        <v>151</v>
      </c>
      <c r="T4" s="562" t="s">
        <v>150</v>
      </c>
      <c r="U4" s="562" t="s">
        <v>149</v>
      </c>
      <c r="V4" s="562" t="s">
        <v>152</v>
      </c>
      <c r="W4" s="562" t="s">
        <v>151</v>
      </c>
      <c r="X4" s="562" t="s">
        <v>150</v>
      </c>
      <c r="Y4" s="562" t="s">
        <v>149</v>
      </c>
      <c r="Z4" s="562" t="s">
        <v>152</v>
      </c>
      <c r="AA4" s="562" t="s">
        <v>151</v>
      </c>
      <c r="AB4" s="562" t="s">
        <v>150</v>
      </c>
      <c r="AC4" s="562" t="s">
        <v>149</v>
      </c>
      <c r="AD4" s="562" t="s">
        <v>152</v>
      </c>
      <c r="AE4" s="562" t="s">
        <v>151</v>
      </c>
      <c r="AF4" s="562" t="s">
        <v>150</v>
      </c>
      <c r="AG4" s="562" t="s">
        <v>149</v>
      </c>
      <c r="AH4" s="562" t="s">
        <v>152</v>
      </c>
      <c r="AI4" s="562" t="s">
        <v>151</v>
      </c>
      <c r="AJ4" s="562" t="s">
        <v>150</v>
      </c>
      <c r="AK4" s="562" t="s">
        <v>149</v>
      </c>
      <c r="AL4" s="562" t="s">
        <v>152</v>
      </c>
      <c r="AM4" s="562" t="s">
        <v>151</v>
      </c>
      <c r="AN4" s="562" t="s">
        <v>150</v>
      </c>
      <c r="AO4" s="562" t="s">
        <v>149</v>
      </c>
    </row>
    <row r="5" spans="1:41" s="549" customFormat="1" ht="18.75" customHeight="1">
      <c r="A5" s="618" t="s">
        <v>21</v>
      </c>
      <c r="B5" s="618"/>
      <c r="C5" s="618"/>
      <c r="D5" s="618"/>
      <c r="E5" s="618"/>
      <c r="F5" s="618"/>
      <c r="G5" s="618"/>
      <c r="H5" s="618"/>
      <c r="I5" s="618"/>
      <c r="J5" s="618"/>
      <c r="K5" s="618"/>
      <c r="N5" s="533"/>
      <c r="P5" s="561"/>
      <c r="AA5" s="551"/>
      <c r="AB5" s="551"/>
      <c r="AC5" s="551"/>
      <c r="AE5" s="551"/>
      <c r="AF5" s="551"/>
      <c r="AG5" s="551"/>
      <c r="AI5" s="551"/>
      <c r="AJ5" s="551"/>
      <c r="AK5" s="551"/>
    </row>
    <row r="6" spans="1:41" s="549" customFormat="1" ht="18.75">
      <c r="A6" s="558" t="s">
        <v>38</v>
      </c>
      <c r="B6" s="560">
        <v>1463504</v>
      </c>
      <c r="C6" s="560">
        <v>1497012</v>
      </c>
      <c r="D6" s="560">
        <v>0</v>
      </c>
      <c r="E6" s="560">
        <v>1554713</v>
      </c>
      <c r="F6" s="560">
        <v>1444247</v>
      </c>
      <c r="G6" s="559">
        <v>1502083</v>
      </c>
      <c r="H6" s="560">
        <v>1568700</v>
      </c>
      <c r="I6" s="559">
        <v>1596453</v>
      </c>
      <c r="J6" s="560">
        <v>1473724.65</v>
      </c>
      <c r="K6" s="559">
        <v>1558329.53</v>
      </c>
      <c r="L6" s="559">
        <v>1603167.91</v>
      </c>
      <c r="M6" s="559">
        <v>1616084.41</v>
      </c>
      <c r="N6" s="559">
        <v>1503381</v>
      </c>
      <c r="O6" s="559">
        <v>1501983</v>
      </c>
      <c r="P6" s="559">
        <v>1599586</v>
      </c>
      <c r="Q6" s="559">
        <v>1588286</v>
      </c>
      <c r="R6" s="559">
        <v>1349508</v>
      </c>
      <c r="S6" s="559">
        <v>1397340.87</v>
      </c>
      <c r="T6" s="559">
        <v>1405156</v>
      </c>
      <c r="U6" s="559">
        <v>1416408.19</v>
      </c>
      <c r="V6" s="559">
        <v>1362576</v>
      </c>
      <c r="W6" s="559">
        <v>1368352</v>
      </c>
      <c r="X6" s="559">
        <v>1366251.5</v>
      </c>
      <c r="Y6" s="559">
        <v>1389717</v>
      </c>
      <c r="Z6" s="559">
        <v>1280209</v>
      </c>
      <c r="AA6" s="559">
        <v>1281017.6100000001</v>
      </c>
      <c r="AB6" s="559">
        <v>1332622</v>
      </c>
      <c r="AC6" s="559">
        <v>1315215.74</v>
      </c>
      <c r="AD6" s="559">
        <v>1244459</v>
      </c>
      <c r="AE6" s="559">
        <v>1264250</v>
      </c>
      <c r="AF6" s="559">
        <v>1361389</v>
      </c>
      <c r="AG6" s="559">
        <v>1306823</v>
      </c>
      <c r="AH6" s="559">
        <v>1236358</v>
      </c>
      <c r="AI6" s="559">
        <v>1252549</v>
      </c>
      <c r="AJ6" s="559">
        <v>1299811</v>
      </c>
      <c r="AK6" s="559">
        <v>1263081</v>
      </c>
      <c r="AL6" s="559">
        <v>1184151</v>
      </c>
      <c r="AM6" s="559">
        <v>1171095</v>
      </c>
      <c r="AN6" s="559">
        <v>1164344</v>
      </c>
      <c r="AO6" s="559">
        <v>1198717</v>
      </c>
    </row>
    <row r="7" spans="1:41" ht="18" customHeight="1">
      <c r="A7" s="558"/>
      <c r="B7" s="556"/>
      <c r="C7" s="556"/>
      <c r="D7" s="553"/>
      <c r="E7" s="556"/>
      <c r="F7" s="556"/>
      <c r="G7" s="554"/>
      <c r="H7" s="557"/>
      <c r="I7" s="554"/>
      <c r="J7" s="556"/>
      <c r="K7" s="554"/>
      <c r="L7" s="554"/>
      <c r="M7" s="554"/>
      <c r="N7" s="554"/>
      <c r="O7" s="554"/>
      <c r="P7" s="554"/>
      <c r="Q7" s="554"/>
      <c r="R7" s="554"/>
      <c r="S7" s="554"/>
      <c r="T7" s="554"/>
      <c r="U7" s="554"/>
      <c r="V7" s="554"/>
      <c r="W7" s="554"/>
      <c r="X7" s="554"/>
      <c r="Y7" s="554"/>
      <c r="Z7" s="554"/>
      <c r="AA7" s="554"/>
      <c r="AB7" s="554"/>
      <c r="AC7" s="554"/>
      <c r="AD7" s="554"/>
      <c r="AE7" s="554"/>
      <c r="AF7" s="554"/>
      <c r="AG7" s="554"/>
      <c r="AH7" s="554"/>
      <c r="AI7" s="554"/>
      <c r="AJ7" s="554"/>
      <c r="AK7" s="554"/>
      <c r="AL7" s="554"/>
      <c r="AM7" s="554"/>
      <c r="AN7" s="554"/>
      <c r="AO7" s="554"/>
    </row>
    <row r="8" spans="1:41" ht="17.25" customHeight="1">
      <c r="A8" s="545" t="s">
        <v>212</v>
      </c>
      <c r="B8" s="553">
        <v>409586</v>
      </c>
      <c r="C8" s="553">
        <v>461642</v>
      </c>
      <c r="D8" s="553">
        <v>0</v>
      </c>
      <c r="E8" s="553">
        <v>645658</v>
      </c>
      <c r="F8" s="553">
        <v>421740.79</v>
      </c>
      <c r="G8" s="554">
        <v>488670</v>
      </c>
      <c r="H8" s="553">
        <v>606399.67000000004</v>
      </c>
      <c r="I8" s="554">
        <v>638086</v>
      </c>
      <c r="J8" s="553">
        <v>452463</v>
      </c>
      <c r="K8" s="554">
        <v>608318.27</v>
      </c>
      <c r="L8" s="554">
        <v>598211</v>
      </c>
      <c r="M8" s="554">
        <v>576896</v>
      </c>
      <c r="N8" s="554">
        <v>483568</v>
      </c>
      <c r="O8" s="554">
        <v>476772</v>
      </c>
      <c r="P8" s="554">
        <v>621516</v>
      </c>
      <c r="Q8" s="554">
        <v>658100</v>
      </c>
      <c r="R8" s="554">
        <v>457417</v>
      </c>
      <c r="S8" s="554">
        <v>558584.24</v>
      </c>
      <c r="T8" s="554">
        <v>579869</v>
      </c>
      <c r="U8" s="555">
        <v>552535</v>
      </c>
      <c r="V8" s="554">
        <v>505935</v>
      </c>
      <c r="W8" s="554">
        <v>518575.75</v>
      </c>
      <c r="X8" s="554">
        <v>585832</v>
      </c>
      <c r="Y8" s="555">
        <v>579589</v>
      </c>
      <c r="Z8" s="554">
        <v>443872</v>
      </c>
      <c r="AA8" s="553">
        <v>460769.16</v>
      </c>
      <c r="AB8" s="553">
        <v>500982</v>
      </c>
      <c r="AC8" s="553">
        <v>494156.34</v>
      </c>
      <c r="AD8" s="554">
        <v>390218</v>
      </c>
      <c r="AE8" s="553">
        <v>485282</v>
      </c>
      <c r="AF8" s="553">
        <v>546957</v>
      </c>
      <c r="AG8" s="553">
        <v>504903</v>
      </c>
      <c r="AH8" s="554">
        <v>453461</v>
      </c>
      <c r="AI8" s="553">
        <v>465619</v>
      </c>
      <c r="AJ8" s="553">
        <v>521593</v>
      </c>
      <c r="AK8" s="553">
        <v>474834</v>
      </c>
      <c r="AL8" s="554">
        <v>363667</v>
      </c>
      <c r="AM8" s="553">
        <v>334071</v>
      </c>
      <c r="AN8" s="553">
        <v>386337</v>
      </c>
      <c r="AO8" s="553">
        <v>439634</v>
      </c>
    </row>
    <row r="9" spans="1:41" ht="17.25" customHeight="1">
      <c r="A9" s="545" t="s">
        <v>78</v>
      </c>
      <c r="B9" s="553">
        <v>6134</v>
      </c>
      <c r="C9" s="553">
        <v>1448</v>
      </c>
      <c r="D9" s="553">
        <v>0</v>
      </c>
      <c r="E9" s="553">
        <v>0</v>
      </c>
      <c r="F9" s="553">
        <v>334.31</v>
      </c>
      <c r="G9" s="553">
        <v>2653</v>
      </c>
      <c r="H9" s="553">
        <v>1693.92</v>
      </c>
      <c r="I9" s="553">
        <v>0</v>
      </c>
      <c r="J9" s="553">
        <v>4573.84</v>
      </c>
      <c r="K9" s="553">
        <v>1196.6400000000001</v>
      </c>
      <c r="L9" s="553">
        <v>1973</v>
      </c>
      <c r="M9" s="553">
        <v>12082</v>
      </c>
      <c r="N9" s="553">
        <v>1705</v>
      </c>
      <c r="O9" s="553">
        <v>490</v>
      </c>
      <c r="P9" s="553">
        <v>6025</v>
      </c>
      <c r="Q9" s="553">
        <v>2101</v>
      </c>
      <c r="R9" s="553">
        <v>652</v>
      </c>
      <c r="S9" s="553">
        <v>888.95</v>
      </c>
      <c r="T9" s="553">
        <v>2000</v>
      </c>
      <c r="U9" s="555">
        <v>6346</v>
      </c>
      <c r="V9" s="553">
        <v>9151</v>
      </c>
      <c r="W9" s="553">
        <v>646.88</v>
      </c>
      <c r="X9" s="553">
        <v>1041.3699999999999</v>
      </c>
      <c r="Y9" s="555">
        <v>5182</v>
      </c>
      <c r="Z9" s="553">
        <v>971</v>
      </c>
      <c r="AA9" s="553">
        <v>241.6</v>
      </c>
      <c r="AB9" s="553">
        <v>204</v>
      </c>
      <c r="AC9" s="553">
        <v>1543.44</v>
      </c>
      <c r="AD9" s="553">
        <v>7243</v>
      </c>
      <c r="AE9" s="553">
        <v>5563</v>
      </c>
      <c r="AF9" s="553">
        <v>5091</v>
      </c>
      <c r="AG9" s="553">
        <v>0</v>
      </c>
      <c r="AH9" s="553">
        <v>2371</v>
      </c>
      <c r="AI9" s="553">
        <v>8881</v>
      </c>
      <c r="AJ9" s="553">
        <v>0</v>
      </c>
      <c r="AK9" s="553">
        <v>0</v>
      </c>
      <c r="AL9" s="553">
        <v>0</v>
      </c>
      <c r="AM9" s="553">
        <v>0</v>
      </c>
      <c r="AN9" s="553">
        <v>0</v>
      </c>
      <c r="AO9" s="553">
        <v>0</v>
      </c>
    </row>
    <row r="10" spans="1:41" ht="17.25" customHeight="1">
      <c r="A10" s="545" t="s">
        <v>77</v>
      </c>
      <c r="B10" s="553">
        <v>279514</v>
      </c>
      <c r="C10" s="553">
        <v>298038</v>
      </c>
      <c r="D10" s="553">
        <v>0</v>
      </c>
      <c r="E10" s="553">
        <v>292521</v>
      </c>
      <c r="F10" s="553">
        <v>307968.18</v>
      </c>
      <c r="G10" s="553">
        <v>303046</v>
      </c>
      <c r="H10" s="553">
        <v>285052</v>
      </c>
      <c r="I10" s="553">
        <v>287339</v>
      </c>
      <c r="J10" s="553">
        <v>261766.71</v>
      </c>
      <c r="K10" s="553">
        <v>256268.79999999999</v>
      </c>
      <c r="L10" s="553">
        <v>288859</v>
      </c>
      <c r="M10" s="553">
        <v>225482.52</v>
      </c>
      <c r="N10" s="553">
        <v>309081</v>
      </c>
      <c r="O10" s="553">
        <v>278017</v>
      </c>
      <c r="P10" s="553">
        <v>291101</v>
      </c>
      <c r="Q10" s="553">
        <v>265925</v>
      </c>
      <c r="R10" s="553">
        <v>264009</v>
      </c>
      <c r="S10" s="553">
        <v>225808.07</v>
      </c>
      <c r="T10" s="553">
        <v>241905</v>
      </c>
      <c r="U10" s="555">
        <v>241314</v>
      </c>
      <c r="V10" s="553">
        <v>232309</v>
      </c>
      <c r="W10" s="553">
        <v>241529</v>
      </c>
      <c r="X10" s="553">
        <v>210208.99</v>
      </c>
      <c r="Y10" s="555">
        <v>239019</v>
      </c>
      <c r="Z10" s="553">
        <v>215909</v>
      </c>
      <c r="AA10" s="553">
        <v>217602</v>
      </c>
      <c r="AB10" s="553">
        <v>227851</v>
      </c>
      <c r="AC10" s="553">
        <v>225548.72</v>
      </c>
      <c r="AD10" s="553">
        <v>210547</v>
      </c>
      <c r="AE10" s="553">
        <v>168471</v>
      </c>
      <c r="AF10" s="553">
        <v>199366</v>
      </c>
      <c r="AG10" s="553">
        <v>235046</v>
      </c>
      <c r="AH10" s="553">
        <v>222233</v>
      </c>
      <c r="AI10" s="553">
        <v>229079</v>
      </c>
      <c r="AJ10" s="553">
        <v>237044</v>
      </c>
      <c r="AK10" s="553">
        <v>224118</v>
      </c>
      <c r="AL10" s="553">
        <v>231531</v>
      </c>
      <c r="AM10" s="553">
        <v>260967</v>
      </c>
      <c r="AN10" s="553">
        <v>263063</v>
      </c>
      <c r="AO10" s="553">
        <v>248453</v>
      </c>
    </row>
    <row r="11" spans="1:41" ht="17.25" customHeight="1">
      <c r="A11" s="545" t="s">
        <v>76</v>
      </c>
      <c r="B11" s="553">
        <v>5519</v>
      </c>
      <c r="C11" s="553">
        <v>1560</v>
      </c>
      <c r="D11" s="553">
        <v>0</v>
      </c>
      <c r="E11" s="553">
        <v>2866</v>
      </c>
      <c r="F11" s="553">
        <v>1644.94</v>
      </c>
      <c r="G11" s="553">
        <v>5952</v>
      </c>
      <c r="H11" s="553">
        <v>7773</v>
      </c>
      <c r="I11" s="553">
        <v>860</v>
      </c>
      <c r="J11" s="553">
        <v>3148.24</v>
      </c>
      <c r="K11" s="553">
        <v>402.88</v>
      </c>
      <c r="L11" s="553">
        <v>744</v>
      </c>
      <c r="M11" s="553">
        <v>3209.51</v>
      </c>
      <c r="N11" s="553">
        <v>2155</v>
      </c>
      <c r="O11" s="553">
        <v>1174</v>
      </c>
      <c r="P11" s="553">
        <v>4528</v>
      </c>
      <c r="Q11" s="553">
        <v>3008</v>
      </c>
      <c r="R11" s="553">
        <v>4502</v>
      </c>
      <c r="S11" s="553">
        <v>5084.33</v>
      </c>
      <c r="T11" s="553">
        <v>4803</v>
      </c>
      <c r="U11" s="555">
        <v>7486</v>
      </c>
      <c r="V11" s="553">
        <v>7713</v>
      </c>
      <c r="W11" s="553">
        <v>4087.07</v>
      </c>
      <c r="X11" s="553">
        <v>3958.07</v>
      </c>
      <c r="Y11" s="555">
        <v>5603</v>
      </c>
      <c r="Z11" s="553">
        <v>2489</v>
      </c>
      <c r="AA11" s="553">
        <v>6030.37</v>
      </c>
      <c r="AB11" s="553">
        <v>5973</v>
      </c>
      <c r="AC11" s="553">
        <v>5163.0200000000004</v>
      </c>
      <c r="AD11" s="553">
        <v>3036</v>
      </c>
      <c r="AE11" s="553">
        <v>2262</v>
      </c>
      <c r="AF11" s="553">
        <v>3384</v>
      </c>
      <c r="AG11" s="553">
        <v>8147</v>
      </c>
      <c r="AH11" s="553">
        <v>6246</v>
      </c>
      <c r="AI11" s="553">
        <v>2977</v>
      </c>
      <c r="AJ11" s="553">
        <v>1818</v>
      </c>
      <c r="AK11" s="553">
        <v>4344</v>
      </c>
      <c r="AL11" s="553">
        <v>5526</v>
      </c>
      <c r="AM11" s="553">
        <v>7518</v>
      </c>
      <c r="AN11" s="553">
        <v>2053</v>
      </c>
      <c r="AO11" s="553">
        <v>2914</v>
      </c>
    </row>
    <row r="12" spans="1:41" ht="17.25" customHeight="1">
      <c r="A12" s="545" t="s">
        <v>75</v>
      </c>
      <c r="B12" s="553">
        <v>0</v>
      </c>
      <c r="C12" s="553">
        <v>0</v>
      </c>
      <c r="D12" s="553">
        <v>0</v>
      </c>
      <c r="E12" s="553">
        <v>0</v>
      </c>
      <c r="F12" s="553">
        <v>1522.28</v>
      </c>
      <c r="G12" s="553">
        <v>2414</v>
      </c>
      <c r="H12" s="553">
        <v>2303</v>
      </c>
      <c r="I12" s="553">
        <v>2242</v>
      </c>
      <c r="J12" s="553">
        <v>3721.77</v>
      </c>
      <c r="K12" s="553">
        <v>6438.83</v>
      </c>
      <c r="L12" s="553">
        <v>3020</v>
      </c>
      <c r="M12" s="553">
        <v>7872.65</v>
      </c>
      <c r="N12" s="553">
        <v>5518</v>
      </c>
      <c r="O12" s="553">
        <v>0</v>
      </c>
      <c r="P12" s="553">
        <v>8729</v>
      </c>
      <c r="Q12" s="553">
        <v>1281</v>
      </c>
      <c r="R12" s="553">
        <v>3514</v>
      </c>
      <c r="S12" s="553">
        <v>2709.45</v>
      </c>
      <c r="T12" s="553">
        <v>2212</v>
      </c>
      <c r="U12" s="555">
        <v>4919</v>
      </c>
      <c r="V12" s="553">
        <v>2494</v>
      </c>
      <c r="W12" s="553">
        <v>961.88</v>
      </c>
      <c r="X12" s="553">
        <v>6928.65</v>
      </c>
      <c r="Y12" s="555">
        <v>7065</v>
      </c>
      <c r="Z12" s="553">
        <v>3375</v>
      </c>
      <c r="AA12" s="553">
        <v>8444.32</v>
      </c>
      <c r="AB12" s="553">
        <v>6236</v>
      </c>
      <c r="AC12" s="553">
        <v>11418.1</v>
      </c>
      <c r="AD12" s="553">
        <v>2562</v>
      </c>
      <c r="AE12" s="553">
        <v>3398</v>
      </c>
      <c r="AF12" s="553">
        <v>9500</v>
      </c>
      <c r="AG12" s="553">
        <v>3374</v>
      </c>
      <c r="AH12" s="553">
        <v>2291</v>
      </c>
      <c r="AI12" s="553">
        <v>1231</v>
      </c>
      <c r="AJ12" s="553">
        <v>4565</v>
      </c>
      <c r="AK12" s="553">
        <v>6284</v>
      </c>
      <c r="AL12" s="553">
        <v>263</v>
      </c>
      <c r="AM12" s="553">
        <v>659</v>
      </c>
      <c r="AN12" s="553">
        <v>3356</v>
      </c>
      <c r="AO12" s="553">
        <v>10444</v>
      </c>
    </row>
    <row r="13" spans="1:41" ht="17.25" customHeight="1">
      <c r="A13" s="545" t="s">
        <v>74</v>
      </c>
      <c r="B13" s="553">
        <v>112296</v>
      </c>
      <c r="C13" s="553">
        <v>115965</v>
      </c>
      <c r="D13" s="553">
        <v>0</v>
      </c>
      <c r="E13" s="553">
        <v>71994</v>
      </c>
      <c r="F13" s="553">
        <v>130888.13</v>
      </c>
      <c r="G13" s="553">
        <v>132348</v>
      </c>
      <c r="H13" s="553">
        <v>81239</v>
      </c>
      <c r="I13" s="553">
        <v>80196</v>
      </c>
      <c r="J13" s="553">
        <v>99802.97</v>
      </c>
      <c r="K13" s="553">
        <v>109775.39</v>
      </c>
      <c r="L13" s="553">
        <v>127885</v>
      </c>
      <c r="M13" s="553">
        <v>98916</v>
      </c>
      <c r="N13" s="553">
        <v>112042</v>
      </c>
      <c r="O13" s="553">
        <v>126005</v>
      </c>
      <c r="P13" s="553">
        <v>91586</v>
      </c>
      <c r="Q13" s="553">
        <v>96628</v>
      </c>
      <c r="R13" s="553">
        <v>80842</v>
      </c>
      <c r="S13" s="553">
        <v>86217.75</v>
      </c>
      <c r="T13" s="553">
        <v>79425</v>
      </c>
      <c r="U13" s="555">
        <v>84396</v>
      </c>
      <c r="V13" s="553">
        <v>105026</v>
      </c>
      <c r="W13" s="553">
        <v>113941.31</v>
      </c>
      <c r="X13" s="553">
        <v>70881.33</v>
      </c>
      <c r="Y13" s="555">
        <v>67045</v>
      </c>
      <c r="Z13" s="553">
        <v>131115</v>
      </c>
      <c r="AA13" s="553">
        <v>123074</v>
      </c>
      <c r="AB13" s="553">
        <v>83775</v>
      </c>
      <c r="AC13" s="553">
        <v>83996.43</v>
      </c>
      <c r="AD13" s="553">
        <v>114189</v>
      </c>
      <c r="AE13" s="553">
        <v>77956</v>
      </c>
      <c r="AF13" s="553">
        <v>88293</v>
      </c>
      <c r="AG13" s="553">
        <v>84845</v>
      </c>
      <c r="AH13" s="553">
        <v>102299</v>
      </c>
      <c r="AI13" s="553">
        <v>87212</v>
      </c>
      <c r="AJ13" s="553">
        <v>75980</v>
      </c>
      <c r="AK13" s="553">
        <v>76806</v>
      </c>
      <c r="AL13" s="553">
        <v>84627</v>
      </c>
      <c r="AM13" s="553">
        <v>87215</v>
      </c>
      <c r="AN13" s="553">
        <v>53312</v>
      </c>
      <c r="AO13" s="553">
        <v>63205</v>
      </c>
    </row>
    <row r="14" spans="1:41" ht="17.25" customHeight="1">
      <c r="A14" s="545" t="s">
        <v>215</v>
      </c>
      <c r="B14" s="553"/>
      <c r="C14" s="553"/>
      <c r="D14" s="553"/>
      <c r="E14" s="553"/>
      <c r="F14" s="553"/>
      <c r="G14" s="553"/>
      <c r="H14" s="553"/>
      <c r="I14" s="553"/>
      <c r="J14" s="553"/>
      <c r="K14" s="553"/>
      <c r="L14" s="553"/>
      <c r="M14" s="553"/>
      <c r="N14" s="553"/>
      <c r="O14" s="553"/>
      <c r="P14" s="553"/>
      <c r="Q14" s="553"/>
      <c r="R14" s="553"/>
      <c r="S14" s="553"/>
      <c r="T14" s="553"/>
      <c r="U14" s="553"/>
      <c r="V14" s="553"/>
      <c r="W14" s="553"/>
      <c r="X14" s="553"/>
      <c r="Y14" s="553"/>
      <c r="Z14" s="553"/>
      <c r="AA14" s="553"/>
      <c r="AB14" s="553"/>
      <c r="AC14" s="553"/>
      <c r="AD14" s="553"/>
      <c r="AE14" s="553"/>
      <c r="AF14" s="553"/>
      <c r="AG14" s="553"/>
      <c r="AH14" s="553"/>
      <c r="AI14" s="553"/>
      <c r="AJ14" s="553"/>
      <c r="AK14" s="553"/>
      <c r="AL14" s="553"/>
      <c r="AM14" s="553"/>
      <c r="AN14" s="553"/>
      <c r="AO14" s="553"/>
    </row>
    <row r="15" spans="1:41" ht="18.75">
      <c r="A15" s="545" t="s">
        <v>214</v>
      </c>
      <c r="B15" s="553">
        <v>273155</v>
      </c>
      <c r="C15" s="553">
        <v>277238</v>
      </c>
      <c r="D15" s="553">
        <v>0</v>
      </c>
      <c r="E15" s="553">
        <v>253177</v>
      </c>
      <c r="F15" s="553">
        <v>238139.82</v>
      </c>
      <c r="G15" s="553">
        <v>220644</v>
      </c>
      <c r="H15" s="553">
        <v>224684</v>
      </c>
      <c r="I15" s="553">
        <v>256529</v>
      </c>
      <c r="J15" s="553">
        <f>ROUNDUP(274126.48,1)</f>
        <v>274126.5</v>
      </c>
      <c r="K15" s="553">
        <v>250349.04</v>
      </c>
      <c r="L15" s="553">
        <v>243780</v>
      </c>
      <c r="M15" s="553">
        <v>327000.98</v>
      </c>
      <c r="N15" s="553">
        <v>234241</v>
      </c>
      <c r="O15" s="553">
        <v>258890</v>
      </c>
      <c r="P15" s="553">
        <v>257121</v>
      </c>
      <c r="Q15" s="553">
        <v>248821</v>
      </c>
      <c r="R15" s="553">
        <v>212044</v>
      </c>
      <c r="S15" s="553">
        <v>202336.62</v>
      </c>
      <c r="T15" s="553">
        <v>208171</v>
      </c>
      <c r="U15" s="555">
        <v>219672</v>
      </c>
      <c r="V15" s="553">
        <v>201761</v>
      </c>
      <c r="W15" s="553">
        <v>206430.38</v>
      </c>
      <c r="X15" s="553">
        <v>197995.95</v>
      </c>
      <c r="Y15" s="555">
        <v>193183</v>
      </c>
      <c r="Z15" s="553">
        <v>205955</v>
      </c>
      <c r="AA15" s="553">
        <v>220137.12</v>
      </c>
      <c r="AB15" s="553">
        <v>227163</v>
      </c>
      <c r="AC15" s="553">
        <v>193978.62</v>
      </c>
      <c r="AD15" s="553">
        <v>213889</v>
      </c>
      <c r="AE15" s="553">
        <v>211764</v>
      </c>
      <c r="AF15" s="553">
        <v>200446</v>
      </c>
      <c r="AG15" s="553">
        <v>190490</v>
      </c>
      <c r="AH15" s="553">
        <v>198617</v>
      </c>
      <c r="AI15" s="553">
        <v>195788</v>
      </c>
      <c r="AJ15" s="553">
        <v>199458</v>
      </c>
      <c r="AK15" s="553">
        <v>193017</v>
      </c>
      <c r="AL15" s="553">
        <v>193625</v>
      </c>
      <c r="AM15" s="553">
        <v>165590</v>
      </c>
      <c r="AN15" s="553">
        <v>188017</v>
      </c>
      <c r="AO15" s="553">
        <v>195265</v>
      </c>
    </row>
    <row r="16" spans="1:41" ht="17.25" customHeight="1">
      <c r="A16" s="545" t="s">
        <v>72</v>
      </c>
      <c r="B16" s="553">
        <v>32272</v>
      </c>
      <c r="C16" s="553">
        <v>41377</v>
      </c>
      <c r="D16" s="553">
        <v>0</v>
      </c>
      <c r="E16" s="553">
        <v>19000</v>
      </c>
      <c r="F16" s="553">
        <v>28065.27</v>
      </c>
      <c r="G16" s="553">
        <v>24321</v>
      </c>
      <c r="H16" s="553">
        <v>20294</v>
      </c>
      <c r="I16" s="553">
        <v>31136</v>
      </c>
      <c r="J16" s="553">
        <v>53502.85</v>
      </c>
      <c r="K16" s="553">
        <v>25570.23</v>
      </c>
      <c r="L16" s="553">
        <v>38671</v>
      </c>
      <c r="M16" s="553">
        <v>26866</v>
      </c>
      <c r="N16" s="553">
        <v>30516</v>
      </c>
      <c r="O16" s="553">
        <v>42484</v>
      </c>
      <c r="P16" s="553">
        <v>28894</v>
      </c>
      <c r="Q16" s="553">
        <v>27182</v>
      </c>
      <c r="R16" s="553">
        <v>26663</v>
      </c>
      <c r="S16" s="553">
        <v>32318.36</v>
      </c>
      <c r="T16" s="553">
        <v>31093</v>
      </c>
      <c r="U16" s="555">
        <v>24870</v>
      </c>
      <c r="V16" s="553">
        <v>31843</v>
      </c>
      <c r="W16" s="553">
        <v>25067</v>
      </c>
      <c r="X16" s="553">
        <v>28554.33</v>
      </c>
      <c r="Y16" s="555">
        <v>21545</v>
      </c>
      <c r="Z16" s="553">
        <v>28863</v>
      </c>
      <c r="AA16" s="553">
        <v>14218.65</v>
      </c>
      <c r="AB16" s="553">
        <v>17617</v>
      </c>
      <c r="AC16" s="553">
        <v>21051.07</v>
      </c>
      <c r="AD16" s="553">
        <v>36768</v>
      </c>
      <c r="AE16" s="553">
        <v>24327</v>
      </c>
      <c r="AF16" s="553">
        <v>23494</v>
      </c>
      <c r="AG16" s="553">
        <v>25732</v>
      </c>
      <c r="AH16" s="553">
        <v>21933</v>
      </c>
      <c r="AI16" s="553">
        <v>30119</v>
      </c>
      <c r="AJ16" s="553">
        <v>18902</v>
      </c>
      <c r="AK16" s="553">
        <v>16369</v>
      </c>
      <c r="AL16" s="553">
        <v>23908</v>
      </c>
      <c r="AM16" s="553">
        <v>14889</v>
      </c>
      <c r="AN16" s="553">
        <v>14563</v>
      </c>
      <c r="AO16" s="553">
        <v>14197</v>
      </c>
    </row>
    <row r="17" spans="1:41" ht="17.25" customHeight="1">
      <c r="A17" s="542" t="s">
        <v>70</v>
      </c>
      <c r="B17" s="553">
        <v>128690</v>
      </c>
      <c r="C17" s="553">
        <v>94450</v>
      </c>
      <c r="D17" s="553">
        <v>0</v>
      </c>
      <c r="E17" s="553">
        <v>67178</v>
      </c>
      <c r="F17" s="553">
        <v>99094.75</v>
      </c>
      <c r="G17" s="553">
        <v>105118</v>
      </c>
      <c r="H17" s="553">
        <v>75818</v>
      </c>
      <c r="I17" s="553">
        <v>82073</v>
      </c>
      <c r="J17" s="553">
        <v>86488.34</v>
      </c>
      <c r="K17" s="553">
        <v>66934.600000000006</v>
      </c>
      <c r="L17" s="553">
        <v>87114</v>
      </c>
      <c r="M17" s="553">
        <v>106909.98</v>
      </c>
      <c r="N17" s="553">
        <v>98817</v>
      </c>
      <c r="O17" s="553">
        <v>102365</v>
      </c>
      <c r="P17" s="553">
        <v>60884</v>
      </c>
      <c r="Q17" s="553">
        <v>78875</v>
      </c>
      <c r="R17" s="553">
        <v>97840</v>
      </c>
      <c r="S17" s="553">
        <v>95179.11</v>
      </c>
      <c r="T17" s="553">
        <v>77857</v>
      </c>
      <c r="U17" s="555">
        <v>98982</v>
      </c>
      <c r="V17" s="553">
        <v>91196</v>
      </c>
      <c r="W17" s="553">
        <v>88211.69</v>
      </c>
      <c r="X17" s="553">
        <v>88359</v>
      </c>
      <c r="Y17" s="555">
        <v>104845</v>
      </c>
      <c r="Z17" s="553">
        <v>71599</v>
      </c>
      <c r="AA17" s="553">
        <v>74751</v>
      </c>
      <c r="AB17" s="553">
        <v>104531</v>
      </c>
      <c r="AC17" s="553">
        <v>108462.72</v>
      </c>
      <c r="AD17" s="553">
        <v>75162</v>
      </c>
      <c r="AE17" s="553">
        <v>90107</v>
      </c>
      <c r="AF17" s="553">
        <v>96207</v>
      </c>
      <c r="AG17" s="553">
        <v>80775</v>
      </c>
      <c r="AH17" s="553">
        <v>76177</v>
      </c>
      <c r="AI17" s="553">
        <v>68559</v>
      </c>
      <c r="AJ17" s="553">
        <v>74960</v>
      </c>
      <c r="AK17" s="553">
        <v>77296</v>
      </c>
      <c r="AL17" s="553">
        <v>94207</v>
      </c>
      <c r="AM17" s="553">
        <v>115453</v>
      </c>
      <c r="AN17" s="553">
        <v>79797</v>
      </c>
      <c r="AO17" s="553">
        <v>76193</v>
      </c>
    </row>
    <row r="18" spans="1:41" ht="17.25" customHeight="1">
      <c r="A18" s="542" t="s">
        <v>69</v>
      </c>
      <c r="B18" s="553">
        <v>0</v>
      </c>
      <c r="C18" s="553">
        <v>0</v>
      </c>
      <c r="D18" s="553">
        <v>0</v>
      </c>
      <c r="E18" s="553">
        <v>0</v>
      </c>
      <c r="F18" s="553">
        <v>2828.43</v>
      </c>
      <c r="G18" s="553">
        <v>3376</v>
      </c>
      <c r="H18" s="553">
        <v>1632</v>
      </c>
      <c r="I18" s="553">
        <v>2594</v>
      </c>
      <c r="J18" s="553">
        <v>15048.66</v>
      </c>
      <c r="K18" s="553">
        <v>2722.97</v>
      </c>
      <c r="L18" s="553">
        <v>3393</v>
      </c>
      <c r="M18" s="553">
        <v>5065</v>
      </c>
      <c r="N18" s="553">
        <v>25800</v>
      </c>
      <c r="O18" s="553">
        <v>9278</v>
      </c>
      <c r="P18" s="553">
        <v>4551</v>
      </c>
      <c r="Q18" s="553">
        <v>9929</v>
      </c>
      <c r="R18" s="553">
        <v>2985</v>
      </c>
      <c r="S18" s="553">
        <v>3782.95</v>
      </c>
      <c r="T18" s="553">
        <v>5680</v>
      </c>
      <c r="U18" s="555">
        <v>6113</v>
      </c>
      <c r="V18" s="553">
        <v>5466</v>
      </c>
      <c r="W18" s="553">
        <v>5983.87</v>
      </c>
      <c r="X18" s="553">
        <v>288.54000000000002</v>
      </c>
      <c r="Y18" s="555">
        <v>2108</v>
      </c>
      <c r="Z18" s="553">
        <v>4305</v>
      </c>
      <c r="AA18" s="553">
        <v>3411</v>
      </c>
      <c r="AB18" s="553">
        <v>4868</v>
      </c>
      <c r="AC18" s="553">
        <v>1666.95</v>
      </c>
      <c r="AD18" s="553">
        <v>3544</v>
      </c>
      <c r="AE18" s="553">
        <v>1331</v>
      </c>
      <c r="AF18" s="553">
        <v>2299</v>
      </c>
      <c r="AG18" s="553">
        <v>3166</v>
      </c>
      <c r="AH18" s="553">
        <v>3820</v>
      </c>
      <c r="AI18" s="553">
        <v>3580</v>
      </c>
      <c r="AJ18" s="553">
        <v>5041</v>
      </c>
      <c r="AK18" s="553">
        <v>4698</v>
      </c>
      <c r="AL18" s="553">
        <v>3793</v>
      </c>
      <c r="AM18" s="553">
        <v>211</v>
      </c>
      <c r="AN18" s="553">
        <v>3876</v>
      </c>
      <c r="AO18" s="553">
        <v>3473</v>
      </c>
    </row>
    <row r="19" spans="1:41" ht="17.25" customHeight="1">
      <c r="A19" s="542" t="s">
        <v>68</v>
      </c>
      <c r="B19" s="553">
        <v>13055</v>
      </c>
      <c r="C19" s="553">
        <v>8059</v>
      </c>
      <c r="D19" s="553">
        <v>0</v>
      </c>
      <c r="E19" s="553">
        <v>12261</v>
      </c>
      <c r="F19" s="553">
        <v>14126.95</v>
      </c>
      <c r="G19" s="553">
        <v>10523</v>
      </c>
      <c r="H19" s="553">
        <v>16889</v>
      </c>
      <c r="I19" s="553">
        <v>7198</v>
      </c>
      <c r="J19" s="553">
        <v>8723.39</v>
      </c>
      <c r="K19" s="553">
        <v>12104.99</v>
      </c>
      <c r="L19" s="553">
        <v>12075</v>
      </c>
      <c r="M19" s="553">
        <v>7670.88</v>
      </c>
      <c r="N19" s="553">
        <v>14900</v>
      </c>
      <c r="O19" s="553">
        <v>12244</v>
      </c>
      <c r="P19" s="553">
        <v>13197</v>
      </c>
      <c r="Q19" s="553">
        <v>15417</v>
      </c>
      <c r="R19" s="553">
        <v>16048</v>
      </c>
      <c r="S19" s="553">
        <v>20261.03</v>
      </c>
      <c r="T19" s="553">
        <v>5535</v>
      </c>
      <c r="U19" s="555">
        <v>7084</v>
      </c>
      <c r="V19" s="553">
        <v>8922</v>
      </c>
      <c r="W19" s="553">
        <v>14383.94</v>
      </c>
      <c r="X19" s="553">
        <v>14977.92</v>
      </c>
      <c r="Y19" s="555">
        <v>10220</v>
      </c>
      <c r="Z19" s="553">
        <v>11125</v>
      </c>
      <c r="AA19" s="553">
        <v>21084.5</v>
      </c>
      <c r="AB19" s="553">
        <v>17881</v>
      </c>
      <c r="AC19" s="553">
        <v>11518.82</v>
      </c>
      <c r="AD19" s="553">
        <v>8599</v>
      </c>
      <c r="AE19" s="553">
        <v>8784</v>
      </c>
      <c r="AF19" s="553">
        <v>13538</v>
      </c>
      <c r="AG19" s="553">
        <v>11207</v>
      </c>
      <c r="AH19" s="553">
        <v>9416</v>
      </c>
      <c r="AI19" s="553">
        <v>9538</v>
      </c>
      <c r="AJ19" s="553">
        <v>8828</v>
      </c>
      <c r="AK19" s="553">
        <v>8598</v>
      </c>
      <c r="AL19" s="553">
        <v>11787</v>
      </c>
      <c r="AM19" s="553">
        <v>13337</v>
      </c>
      <c r="AN19" s="553">
        <v>11466</v>
      </c>
      <c r="AO19" s="553">
        <v>8360</v>
      </c>
    </row>
    <row r="20" spans="1:41" ht="17.25" customHeight="1">
      <c r="A20" s="542" t="s">
        <v>213</v>
      </c>
      <c r="B20" s="553">
        <v>15219</v>
      </c>
      <c r="C20" s="553">
        <v>20517</v>
      </c>
      <c r="D20" s="553">
        <v>0</v>
      </c>
      <c r="E20" s="553">
        <v>29273</v>
      </c>
      <c r="F20" s="553">
        <v>1327.64</v>
      </c>
      <c r="G20" s="553">
        <v>2003</v>
      </c>
      <c r="H20" s="553">
        <v>1221</v>
      </c>
      <c r="I20" s="553">
        <v>1158</v>
      </c>
      <c r="J20" s="553">
        <v>1676.2</v>
      </c>
      <c r="K20" s="553">
        <v>2208.16</v>
      </c>
      <c r="L20" s="553">
        <v>3342</v>
      </c>
      <c r="M20" s="553">
        <v>3082.57</v>
      </c>
      <c r="N20" s="553">
        <v>4166</v>
      </c>
      <c r="O20" s="553">
        <v>2196</v>
      </c>
      <c r="P20" s="553">
        <v>6080</v>
      </c>
      <c r="Q20" s="553">
        <v>5178</v>
      </c>
      <c r="R20" s="553">
        <v>1896</v>
      </c>
      <c r="S20" s="553">
        <v>8274.9599999999991</v>
      </c>
      <c r="T20" s="553">
        <v>5794</v>
      </c>
      <c r="U20" s="555">
        <v>4030</v>
      </c>
      <c r="V20" s="553">
        <v>3294</v>
      </c>
      <c r="W20" s="553">
        <v>3575.52</v>
      </c>
      <c r="X20" s="553">
        <v>888.45</v>
      </c>
      <c r="Y20" s="555">
        <v>789</v>
      </c>
      <c r="Z20" s="553">
        <v>2791</v>
      </c>
      <c r="AA20" s="553">
        <v>2995.1</v>
      </c>
      <c r="AB20" s="553">
        <v>1106</v>
      </c>
      <c r="AC20" s="553">
        <v>3913.69</v>
      </c>
      <c r="AD20" s="553">
        <v>1816</v>
      </c>
      <c r="AE20" s="553">
        <v>7103</v>
      </c>
      <c r="AF20" s="553">
        <v>5013</v>
      </c>
      <c r="AG20" s="553">
        <v>7695</v>
      </c>
      <c r="AH20" s="553">
        <v>1651</v>
      </c>
      <c r="AI20" s="553">
        <v>3164</v>
      </c>
      <c r="AJ20" s="553">
        <v>590</v>
      </c>
      <c r="AK20" s="553">
        <v>1110</v>
      </c>
      <c r="AL20" s="553">
        <v>1477</v>
      </c>
      <c r="AM20" s="553">
        <v>3891</v>
      </c>
      <c r="AN20" s="553">
        <v>2495</v>
      </c>
      <c r="AO20" s="553">
        <v>3324</v>
      </c>
    </row>
    <row r="21" spans="1:41" ht="17.25" customHeight="1">
      <c r="A21" s="542" t="s">
        <v>66</v>
      </c>
      <c r="B21" s="553">
        <v>0</v>
      </c>
      <c r="C21" s="553">
        <v>0</v>
      </c>
      <c r="D21" s="553">
        <v>0</v>
      </c>
      <c r="E21" s="553">
        <v>0</v>
      </c>
      <c r="F21" s="553">
        <v>9874.0300000000007</v>
      </c>
      <c r="G21" s="553">
        <v>2624</v>
      </c>
      <c r="H21" s="553">
        <v>2266</v>
      </c>
      <c r="I21" s="553">
        <v>5003</v>
      </c>
      <c r="J21" s="553">
        <v>3498.42</v>
      </c>
      <c r="K21" s="553">
        <v>1738.45</v>
      </c>
      <c r="L21" s="553">
        <v>1870</v>
      </c>
      <c r="M21" s="553">
        <v>1476.69</v>
      </c>
      <c r="N21" s="553">
        <v>7064</v>
      </c>
      <c r="O21" s="553">
        <v>3719</v>
      </c>
      <c r="P21" s="553">
        <v>2954</v>
      </c>
      <c r="Q21" s="553">
        <v>4846</v>
      </c>
      <c r="R21" s="553">
        <v>5514</v>
      </c>
      <c r="S21" s="553">
        <v>3176.88</v>
      </c>
      <c r="T21" s="553">
        <v>2340</v>
      </c>
      <c r="U21" s="555">
        <v>5516</v>
      </c>
      <c r="V21" s="553">
        <v>4830</v>
      </c>
      <c r="W21" s="553">
        <v>6149.93</v>
      </c>
      <c r="X21" s="553">
        <v>6316.67</v>
      </c>
      <c r="Y21" s="555">
        <v>8207</v>
      </c>
      <c r="Z21" s="553">
        <v>7645</v>
      </c>
      <c r="AA21" s="553">
        <v>4039.93</v>
      </c>
      <c r="AB21" s="553">
        <v>3192</v>
      </c>
      <c r="AC21" s="553">
        <v>3026.08</v>
      </c>
      <c r="AD21" s="553">
        <v>4375</v>
      </c>
      <c r="AE21" s="553">
        <v>4378</v>
      </c>
      <c r="AF21" s="553">
        <v>1725</v>
      </c>
      <c r="AG21" s="553">
        <v>3825</v>
      </c>
      <c r="AH21" s="553">
        <v>1933</v>
      </c>
      <c r="AI21" s="553">
        <v>2584</v>
      </c>
      <c r="AJ21" s="553">
        <v>5909</v>
      </c>
      <c r="AK21" s="553">
        <v>8026</v>
      </c>
      <c r="AL21" s="553">
        <v>9091</v>
      </c>
      <c r="AM21" s="553">
        <v>3485</v>
      </c>
      <c r="AN21" s="553">
        <v>2056</v>
      </c>
      <c r="AO21" s="553">
        <v>3514</v>
      </c>
    </row>
    <row r="22" spans="1:41" ht="17.25" customHeight="1">
      <c r="A22" s="542" t="s">
        <v>65</v>
      </c>
      <c r="B22" s="553">
        <v>0</v>
      </c>
      <c r="C22" s="553">
        <v>0</v>
      </c>
      <c r="D22" s="553">
        <v>0</v>
      </c>
      <c r="E22" s="553">
        <v>0</v>
      </c>
      <c r="F22" s="553">
        <v>12213.21</v>
      </c>
      <c r="G22" s="553">
        <v>12725</v>
      </c>
      <c r="H22" s="553">
        <v>21821</v>
      </c>
      <c r="I22" s="553">
        <v>10482</v>
      </c>
      <c r="J22" s="553">
        <v>5627.67</v>
      </c>
      <c r="K22" s="553">
        <v>6331.73</v>
      </c>
      <c r="L22" s="553">
        <v>4694</v>
      </c>
      <c r="M22" s="553">
        <v>9031</v>
      </c>
      <c r="N22" s="553">
        <v>7613</v>
      </c>
      <c r="O22" s="553">
        <v>9019</v>
      </c>
      <c r="P22" s="553">
        <v>8096</v>
      </c>
      <c r="Q22" s="553">
        <v>5905</v>
      </c>
      <c r="R22" s="553">
        <v>9249</v>
      </c>
      <c r="S22" s="553">
        <v>9429.93</v>
      </c>
      <c r="T22" s="553">
        <v>9144</v>
      </c>
      <c r="U22" s="555">
        <v>3465</v>
      </c>
      <c r="V22" s="553">
        <v>2548</v>
      </c>
      <c r="W22" s="553">
        <v>4103.05</v>
      </c>
      <c r="X22" s="553">
        <v>2569.83</v>
      </c>
      <c r="Y22" s="555">
        <v>6019</v>
      </c>
      <c r="Z22" s="553">
        <v>10399</v>
      </c>
      <c r="AA22" s="554">
        <v>4149</v>
      </c>
      <c r="AB22" s="554">
        <v>9205</v>
      </c>
      <c r="AC22" s="553">
        <v>10881.75</v>
      </c>
      <c r="AD22" s="553">
        <v>12737</v>
      </c>
      <c r="AE22" s="554">
        <v>11102</v>
      </c>
      <c r="AF22" s="554">
        <v>13958</v>
      </c>
      <c r="AG22" s="553">
        <v>5450</v>
      </c>
      <c r="AH22" s="553">
        <v>7070</v>
      </c>
      <c r="AI22" s="554">
        <v>9769</v>
      </c>
      <c r="AJ22" s="554">
        <v>3962</v>
      </c>
      <c r="AK22" s="553">
        <v>11005</v>
      </c>
      <c r="AL22" s="553">
        <v>3971</v>
      </c>
      <c r="AM22" s="553">
        <v>6831</v>
      </c>
      <c r="AN22" s="553">
        <v>2067</v>
      </c>
      <c r="AO22" s="553">
        <v>4014</v>
      </c>
    </row>
    <row r="23" spans="1:41" ht="17.25" customHeight="1">
      <c r="A23" s="542" t="s">
        <v>209</v>
      </c>
      <c r="B23" s="554"/>
      <c r="C23" s="554"/>
      <c r="D23" s="553"/>
      <c r="E23" s="554"/>
      <c r="F23" s="554"/>
      <c r="G23" s="554"/>
      <c r="H23" s="554"/>
      <c r="I23" s="554"/>
      <c r="J23" s="554"/>
      <c r="K23" s="554"/>
      <c r="L23" s="554"/>
      <c r="M23" s="554"/>
      <c r="N23" s="554"/>
      <c r="O23" s="554"/>
      <c r="P23" s="554"/>
      <c r="Q23" s="554"/>
      <c r="R23" s="554"/>
      <c r="S23" s="554"/>
      <c r="T23" s="554"/>
      <c r="U23" s="554"/>
      <c r="V23" s="554"/>
      <c r="W23" s="554"/>
      <c r="X23" s="554"/>
      <c r="Y23" s="554"/>
      <c r="Z23" s="554"/>
      <c r="AA23" s="554"/>
      <c r="AB23" s="554"/>
      <c r="AC23" s="554"/>
      <c r="AD23" s="554"/>
      <c r="AE23" s="554"/>
      <c r="AF23" s="554"/>
      <c r="AG23" s="554"/>
      <c r="AH23" s="554"/>
      <c r="AI23" s="554"/>
      <c r="AJ23" s="554"/>
      <c r="AK23" s="554"/>
      <c r="AL23" s="553"/>
      <c r="AM23" s="553"/>
      <c r="AN23" s="553"/>
      <c r="AO23" s="553"/>
    </row>
    <row r="24" spans="1:41" ht="18.75">
      <c r="A24" s="542" t="s">
        <v>208</v>
      </c>
      <c r="B24" s="553">
        <v>61377</v>
      </c>
      <c r="C24" s="553">
        <v>53263</v>
      </c>
      <c r="D24" s="553">
        <v>0</v>
      </c>
      <c r="E24" s="553">
        <v>65207</v>
      </c>
      <c r="F24" s="553">
        <v>58616.19</v>
      </c>
      <c r="G24" s="554">
        <v>57081</v>
      </c>
      <c r="H24" s="553">
        <v>57587</v>
      </c>
      <c r="I24" s="554">
        <v>74779</v>
      </c>
      <c r="J24" s="553">
        <v>76852.84</v>
      </c>
      <c r="K24" s="554">
        <v>76037.64</v>
      </c>
      <c r="L24" s="554">
        <v>86949</v>
      </c>
      <c r="M24" s="554">
        <v>96448.8</v>
      </c>
      <c r="N24" s="554">
        <v>67118</v>
      </c>
      <c r="O24" s="554">
        <v>65358</v>
      </c>
      <c r="P24" s="554">
        <v>78794</v>
      </c>
      <c r="Q24" s="554">
        <v>63134</v>
      </c>
      <c r="R24" s="554">
        <v>66856</v>
      </c>
      <c r="S24" s="554">
        <v>63145.79</v>
      </c>
      <c r="T24" s="554">
        <v>56134</v>
      </c>
      <c r="U24" s="555">
        <v>66390</v>
      </c>
      <c r="V24" s="554">
        <v>64352</v>
      </c>
      <c r="W24" s="554">
        <v>54966</v>
      </c>
      <c r="X24" s="554">
        <v>50596</v>
      </c>
      <c r="Y24" s="555">
        <v>51770</v>
      </c>
      <c r="Z24" s="554">
        <v>51588</v>
      </c>
      <c r="AA24" s="554">
        <v>47521.83</v>
      </c>
      <c r="AB24" s="554">
        <v>46935</v>
      </c>
      <c r="AC24" s="554">
        <v>49001.08</v>
      </c>
      <c r="AD24" s="554">
        <v>53958</v>
      </c>
      <c r="AE24" s="554">
        <v>65956</v>
      </c>
      <c r="AF24" s="554">
        <v>58832</v>
      </c>
      <c r="AG24" s="554">
        <v>43022</v>
      </c>
      <c r="AH24" s="554">
        <v>39154</v>
      </c>
      <c r="AI24" s="554">
        <v>43774</v>
      </c>
      <c r="AJ24" s="554">
        <v>41723</v>
      </c>
      <c r="AK24" s="554">
        <v>43125</v>
      </c>
      <c r="AL24" s="553">
        <v>35526</v>
      </c>
      <c r="AM24" s="554">
        <v>50135</v>
      </c>
      <c r="AN24" s="554">
        <v>60283</v>
      </c>
      <c r="AO24" s="553">
        <v>44097</v>
      </c>
    </row>
    <row r="25" spans="1:41" ht="18" customHeight="1">
      <c r="A25" s="542" t="s">
        <v>63</v>
      </c>
      <c r="B25" s="553">
        <v>54757</v>
      </c>
      <c r="C25" s="553">
        <v>53139</v>
      </c>
      <c r="D25" s="553">
        <v>0</v>
      </c>
      <c r="E25" s="553">
        <v>37450</v>
      </c>
      <c r="F25" s="553">
        <v>66201.350000000006</v>
      </c>
      <c r="G25" s="554">
        <v>63735</v>
      </c>
      <c r="H25" s="553">
        <v>55520</v>
      </c>
      <c r="I25" s="554">
        <v>38580</v>
      </c>
      <c r="J25" s="553">
        <v>54444.39</v>
      </c>
      <c r="K25" s="554">
        <v>49571.11</v>
      </c>
      <c r="L25" s="554">
        <v>50057</v>
      </c>
      <c r="M25" s="554">
        <v>42904.93</v>
      </c>
      <c r="N25" s="554">
        <v>36388</v>
      </c>
      <c r="O25" s="554">
        <v>38268</v>
      </c>
      <c r="P25" s="554">
        <v>49544</v>
      </c>
      <c r="Q25" s="554">
        <v>43031</v>
      </c>
      <c r="R25" s="554">
        <v>29206</v>
      </c>
      <c r="S25" s="554">
        <v>32902.49</v>
      </c>
      <c r="T25" s="554">
        <v>44575</v>
      </c>
      <c r="U25" s="555">
        <v>33356</v>
      </c>
      <c r="V25" s="554">
        <v>34406</v>
      </c>
      <c r="W25" s="554">
        <v>20985.09</v>
      </c>
      <c r="X25" s="554">
        <v>29960.07</v>
      </c>
      <c r="Y25" s="555">
        <v>40132</v>
      </c>
      <c r="Z25" s="554">
        <v>45011</v>
      </c>
      <c r="AA25" s="554">
        <v>28487.31</v>
      </c>
      <c r="AB25" s="554">
        <v>33122</v>
      </c>
      <c r="AC25" s="554">
        <v>39705.65</v>
      </c>
      <c r="AD25" s="554">
        <v>49959</v>
      </c>
      <c r="AE25" s="554">
        <v>48348</v>
      </c>
      <c r="AF25" s="554">
        <v>36540</v>
      </c>
      <c r="AG25" s="554">
        <v>37324</v>
      </c>
      <c r="AH25" s="554">
        <v>39800</v>
      </c>
      <c r="AI25" s="554">
        <v>41427</v>
      </c>
      <c r="AJ25" s="554">
        <v>36903</v>
      </c>
      <c r="AK25" s="554">
        <v>32084</v>
      </c>
      <c r="AL25" s="554">
        <v>43355</v>
      </c>
      <c r="AM25" s="554">
        <v>39741</v>
      </c>
      <c r="AN25" s="554">
        <v>51483</v>
      </c>
      <c r="AO25" s="554">
        <v>38459</v>
      </c>
    </row>
    <row r="26" spans="1:41" ht="18" customHeight="1">
      <c r="A26" s="542" t="s">
        <v>62</v>
      </c>
      <c r="B26" s="553">
        <v>31581</v>
      </c>
      <c r="C26" s="553">
        <v>26379</v>
      </c>
      <c r="D26" s="553">
        <v>0</v>
      </c>
      <c r="E26" s="553">
        <v>31603</v>
      </c>
      <c r="F26" s="553">
        <v>18778.52</v>
      </c>
      <c r="G26" s="554">
        <v>24929</v>
      </c>
      <c r="H26" s="553">
        <v>41296</v>
      </c>
      <c r="I26" s="554">
        <v>25672</v>
      </c>
      <c r="J26" s="553">
        <v>25979.86</v>
      </c>
      <c r="K26" s="554">
        <v>32646.25</v>
      </c>
      <c r="L26" s="554">
        <v>23184</v>
      </c>
      <c r="M26" s="554">
        <v>24499</v>
      </c>
      <c r="N26" s="554">
        <v>24344</v>
      </c>
      <c r="O26" s="554">
        <v>41276</v>
      </c>
      <c r="P26" s="554">
        <v>37222</v>
      </c>
      <c r="Q26" s="554">
        <v>22796</v>
      </c>
      <c r="R26" s="554">
        <v>26582</v>
      </c>
      <c r="S26" s="554">
        <v>23267.360000000001</v>
      </c>
      <c r="T26" s="554">
        <v>23219</v>
      </c>
      <c r="U26" s="555">
        <v>26327</v>
      </c>
      <c r="V26" s="554">
        <v>19441</v>
      </c>
      <c r="W26" s="554">
        <v>18310.310000000001</v>
      </c>
      <c r="X26" s="554">
        <v>22773.7</v>
      </c>
      <c r="Y26" s="555">
        <v>22695</v>
      </c>
      <c r="Z26" s="554">
        <v>17243</v>
      </c>
      <c r="AA26" s="554">
        <v>17309.689999999999</v>
      </c>
      <c r="AB26" s="554">
        <v>14889</v>
      </c>
      <c r="AC26" s="554">
        <v>14081.86</v>
      </c>
      <c r="AD26" s="554">
        <v>18248</v>
      </c>
      <c r="AE26" s="554">
        <v>19390</v>
      </c>
      <c r="AF26" s="554">
        <v>21529</v>
      </c>
      <c r="AG26" s="554">
        <v>25793</v>
      </c>
      <c r="AH26" s="554">
        <v>10539</v>
      </c>
      <c r="AI26" s="554">
        <v>21127</v>
      </c>
      <c r="AJ26" s="554">
        <v>22511</v>
      </c>
      <c r="AK26" s="554">
        <v>13608</v>
      </c>
      <c r="AL26" s="554">
        <v>20071</v>
      </c>
      <c r="AM26" s="554">
        <v>17743</v>
      </c>
      <c r="AN26" s="554">
        <v>15606</v>
      </c>
      <c r="AO26" s="554">
        <v>13830</v>
      </c>
    </row>
    <row r="27" spans="1:41" ht="18" customHeight="1">
      <c r="A27" s="542" t="s">
        <v>61</v>
      </c>
      <c r="B27" s="553">
        <v>0</v>
      </c>
      <c r="C27" s="553">
        <v>0</v>
      </c>
      <c r="D27" s="553">
        <v>0</v>
      </c>
      <c r="E27" s="553">
        <v>0</v>
      </c>
      <c r="F27" s="553">
        <v>6875.58</v>
      </c>
      <c r="G27" s="554">
        <v>6502</v>
      </c>
      <c r="H27" s="553">
        <v>7483</v>
      </c>
      <c r="I27" s="554">
        <v>4991</v>
      </c>
      <c r="J27" s="553">
        <f>ROUNDUP(9570.44,1)</f>
        <v>9570.5</v>
      </c>
      <c r="K27" s="554">
        <v>9633.56</v>
      </c>
      <c r="L27" s="554">
        <v>4218</v>
      </c>
      <c r="M27" s="554">
        <v>11684.02</v>
      </c>
      <c r="N27" s="554">
        <v>15391</v>
      </c>
      <c r="O27" s="554">
        <v>6763</v>
      </c>
      <c r="P27" s="554">
        <v>11379</v>
      </c>
      <c r="Q27" s="554">
        <v>13451</v>
      </c>
      <c r="R27" s="554">
        <v>10315</v>
      </c>
      <c r="S27" s="554">
        <v>2518.52</v>
      </c>
      <c r="T27" s="554">
        <v>4756</v>
      </c>
      <c r="U27" s="555">
        <v>2799</v>
      </c>
      <c r="V27" s="554">
        <v>6032</v>
      </c>
      <c r="W27" s="554">
        <v>7320.66</v>
      </c>
      <c r="X27" s="554">
        <v>15213.44</v>
      </c>
      <c r="Y27" s="555">
        <v>3748</v>
      </c>
      <c r="Z27" s="554">
        <v>5943</v>
      </c>
      <c r="AA27" s="554">
        <v>656</v>
      </c>
      <c r="AB27" s="554">
        <v>1802</v>
      </c>
      <c r="AC27" s="554">
        <v>8690.24</v>
      </c>
      <c r="AD27" s="554">
        <v>3652</v>
      </c>
      <c r="AE27" s="554">
        <v>4577</v>
      </c>
      <c r="AF27" s="554">
        <v>9206</v>
      </c>
      <c r="AG27" s="554">
        <v>7619</v>
      </c>
      <c r="AH27" s="554">
        <v>7833</v>
      </c>
      <c r="AI27" s="554">
        <v>6256</v>
      </c>
      <c r="AJ27" s="554">
        <v>11164</v>
      </c>
      <c r="AK27" s="554">
        <v>16719</v>
      </c>
      <c r="AL27" s="554">
        <v>6238</v>
      </c>
      <c r="AM27" s="554">
        <v>12641</v>
      </c>
      <c r="AN27" s="554">
        <v>9886</v>
      </c>
      <c r="AO27" s="554">
        <v>7309</v>
      </c>
    </row>
    <row r="28" spans="1:41" ht="18" customHeight="1">
      <c r="A28" s="542" t="s">
        <v>60</v>
      </c>
      <c r="B28" s="554">
        <v>33153</v>
      </c>
      <c r="C28" s="554">
        <v>37001</v>
      </c>
      <c r="D28" s="553">
        <v>0</v>
      </c>
      <c r="E28" s="553">
        <v>18631</v>
      </c>
      <c r="F28" s="554">
        <f>ROUNDUP(15300.43,1)</f>
        <v>15300.5</v>
      </c>
      <c r="G28" s="554">
        <v>27782</v>
      </c>
      <c r="H28" s="554">
        <v>53831</v>
      </c>
      <c r="I28" s="554">
        <v>31196</v>
      </c>
      <c r="J28" s="554">
        <v>16312.14</v>
      </c>
      <c r="K28" s="554">
        <v>27620.49</v>
      </c>
      <c r="L28" s="554">
        <v>14495</v>
      </c>
      <c r="M28" s="554">
        <v>26234.38</v>
      </c>
      <c r="N28" s="554">
        <v>19776</v>
      </c>
      <c r="O28" s="554">
        <v>22322</v>
      </c>
      <c r="P28" s="554">
        <v>13864</v>
      </c>
      <c r="Q28" s="554">
        <v>18355</v>
      </c>
      <c r="R28" s="554">
        <v>25000</v>
      </c>
      <c r="S28" s="554">
        <v>16100.43</v>
      </c>
      <c r="T28" s="554">
        <v>18455</v>
      </c>
      <c r="U28" s="555">
        <v>16724</v>
      </c>
      <c r="V28" s="554">
        <v>21011</v>
      </c>
      <c r="W28" s="554">
        <v>30921.45</v>
      </c>
      <c r="X28" s="554">
        <v>23546</v>
      </c>
      <c r="Y28" s="555">
        <v>15376</v>
      </c>
      <c r="Z28" s="554">
        <v>19288</v>
      </c>
      <c r="AA28" s="554">
        <v>24257.16</v>
      </c>
      <c r="AB28" s="554">
        <v>22156</v>
      </c>
      <c r="AC28" s="554">
        <v>25515.49</v>
      </c>
      <c r="AD28" s="554">
        <v>27225</v>
      </c>
      <c r="AE28" s="554">
        <v>18827</v>
      </c>
      <c r="AF28" s="554">
        <v>21025</v>
      </c>
      <c r="AG28" s="554">
        <v>23396</v>
      </c>
      <c r="AH28" s="554">
        <v>24252</v>
      </c>
      <c r="AI28" s="554">
        <v>15672</v>
      </c>
      <c r="AJ28" s="554">
        <v>22355</v>
      </c>
      <c r="AK28" s="554">
        <v>45839</v>
      </c>
      <c r="AL28" s="554">
        <v>46328</v>
      </c>
      <c r="AM28" s="554">
        <v>26172</v>
      </c>
      <c r="AN28" s="554">
        <v>10717</v>
      </c>
      <c r="AO28" s="554">
        <v>13316</v>
      </c>
    </row>
    <row r="29" spans="1:41" ht="18" customHeight="1">
      <c r="A29" s="542" t="s">
        <v>59</v>
      </c>
      <c r="B29" s="554">
        <v>7197</v>
      </c>
      <c r="C29" s="554">
        <v>6935</v>
      </c>
      <c r="D29" s="553">
        <v>0</v>
      </c>
      <c r="E29" s="553">
        <v>7893</v>
      </c>
      <c r="F29" s="554">
        <v>8706.17</v>
      </c>
      <c r="G29" s="554">
        <v>5637</v>
      </c>
      <c r="H29" s="554">
        <v>3900</v>
      </c>
      <c r="I29" s="554">
        <v>16339</v>
      </c>
      <c r="J29" s="554">
        <v>16396.07</v>
      </c>
      <c r="K29" s="554">
        <v>12459.5</v>
      </c>
      <c r="L29" s="554">
        <v>8634</v>
      </c>
      <c r="M29" s="554">
        <v>2751</v>
      </c>
      <c r="N29" s="554">
        <v>3178</v>
      </c>
      <c r="O29" s="554">
        <v>5343</v>
      </c>
      <c r="P29" s="554">
        <v>3521</v>
      </c>
      <c r="Q29" s="554">
        <v>4323</v>
      </c>
      <c r="R29" s="554">
        <v>8374</v>
      </c>
      <c r="S29" s="554">
        <v>5353.63</v>
      </c>
      <c r="T29" s="554">
        <v>2189</v>
      </c>
      <c r="U29" s="555">
        <v>4084</v>
      </c>
      <c r="V29" s="554">
        <v>4846</v>
      </c>
      <c r="W29" s="554">
        <v>2200.98</v>
      </c>
      <c r="X29" s="554">
        <v>5362.46</v>
      </c>
      <c r="Y29" s="555">
        <v>5577</v>
      </c>
      <c r="Z29" s="554">
        <v>723</v>
      </c>
      <c r="AA29" s="553">
        <v>1838.08</v>
      </c>
      <c r="AB29" s="553">
        <v>3134</v>
      </c>
      <c r="AC29" s="553">
        <v>1895.68</v>
      </c>
      <c r="AD29" s="554">
        <v>6732</v>
      </c>
      <c r="AE29" s="553">
        <v>5324</v>
      </c>
      <c r="AF29" s="553">
        <v>4986</v>
      </c>
      <c r="AG29" s="553">
        <v>5014</v>
      </c>
      <c r="AH29" s="554">
        <v>5262</v>
      </c>
      <c r="AI29" s="553">
        <v>6193</v>
      </c>
      <c r="AJ29" s="553">
        <v>6505</v>
      </c>
      <c r="AK29" s="553">
        <v>5201</v>
      </c>
      <c r="AL29" s="554">
        <v>5160</v>
      </c>
      <c r="AM29" s="554">
        <v>10546</v>
      </c>
      <c r="AN29" s="554">
        <v>3911</v>
      </c>
      <c r="AO29" s="554">
        <v>8716</v>
      </c>
    </row>
    <row r="30" spans="1:41" ht="18" customHeight="1">
      <c r="A30" s="542" t="s">
        <v>58</v>
      </c>
      <c r="B30" s="553">
        <v>0</v>
      </c>
      <c r="C30" s="553">
        <v>0</v>
      </c>
      <c r="D30" s="553">
        <v>0</v>
      </c>
      <c r="E30" s="553">
        <v>0</v>
      </c>
      <c r="F30" s="553">
        <v>0</v>
      </c>
      <c r="G30" s="553">
        <v>0</v>
      </c>
      <c r="H30" s="553">
        <v>0</v>
      </c>
      <c r="I30" s="553">
        <v>0</v>
      </c>
      <c r="J30" s="553">
        <v>0</v>
      </c>
      <c r="K30" s="553">
        <v>0</v>
      </c>
      <c r="L30" s="553">
        <v>0</v>
      </c>
      <c r="M30" s="553">
        <v>0</v>
      </c>
      <c r="N30" s="553">
        <v>0</v>
      </c>
      <c r="O30" s="553">
        <v>0</v>
      </c>
      <c r="P30" s="553">
        <v>0</v>
      </c>
      <c r="Q30" s="553">
        <v>0</v>
      </c>
      <c r="R30" s="553">
        <v>0</v>
      </c>
      <c r="S30" s="553">
        <v>0</v>
      </c>
      <c r="T30" s="553">
        <v>0</v>
      </c>
      <c r="U30" s="553">
        <v>0</v>
      </c>
      <c r="V30" s="553">
        <v>0</v>
      </c>
      <c r="W30" s="553">
        <v>0</v>
      </c>
      <c r="X30" s="553">
        <v>0</v>
      </c>
      <c r="Y30" s="553">
        <v>0</v>
      </c>
      <c r="Z30" s="553">
        <v>0</v>
      </c>
      <c r="AA30" s="553">
        <v>0</v>
      </c>
      <c r="AB30" s="553">
        <v>0</v>
      </c>
      <c r="AC30" s="553">
        <v>0</v>
      </c>
      <c r="AD30" s="553">
        <v>0</v>
      </c>
      <c r="AE30" s="553">
        <v>0</v>
      </c>
      <c r="AF30" s="553">
        <v>0</v>
      </c>
      <c r="AG30" s="553">
        <v>0</v>
      </c>
      <c r="AH30" s="553">
        <v>0</v>
      </c>
      <c r="AI30" s="553">
        <v>0</v>
      </c>
      <c r="AJ30" s="553">
        <v>0</v>
      </c>
      <c r="AK30" s="553">
        <v>0</v>
      </c>
      <c r="AL30" s="554">
        <v>0</v>
      </c>
      <c r="AM30" s="554">
        <v>0</v>
      </c>
      <c r="AN30" s="554">
        <v>0</v>
      </c>
      <c r="AO30" s="554">
        <v>0</v>
      </c>
    </row>
    <row r="31" spans="1:41" ht="18" customHeight="1">
      <c r="A31" s="542" t="s">
        <v>57</v>
      </c>
      <c r="B31" s="553">
        <v>0</v>
      </c>
      <c r="C31" s="553">
        <v>0</v>
      </c>
      <c r="D31" s="553">
        <v>0</v>
      </c>
      <c r="E31" s="553">
        <v>0</v>
      </c>
      <c r="F31" s="553">
        <v>0</v>
      </c>
      <c r="G31" s="553">
        <v>0</v>
      </c>
      <c r="H31" s="553">
        <v>0</v>
      </c>
      <c r="I31" s="553">
        <v>0</v>
      </c>
      <c r="J31" s="553">
        <v>0</v>
      </c>
      <c r="K31" s="553">
        <v>0</v>
      </c>
      <c r="L31" s="553">
        <v>0</v>
      </c>
      <c r="M31" s="553">
        <v>0</v>
      </c>
      <c r="N31" s="553">
        <v>0</v>
      </c>
      <c r="O31" s="553">
        <v>0</v>
      </c>
      <c r="P31" s="553">
        <v>0</v>
      </c>
      <c r="Q31" s="553">
        <v>0</v>
      </c>
      <c r="R31" s="553">
        <v>0</v>
      </c>
      <c r="S31" s="553">
        <v>0</v>
      </c>
      <c r="T31" s="553">
        <v>0</v>
      </c>
      <c r="U31" s="553">
        <v>0</v>
      </c>
      <c r="V31" s="553">
        <v>0</v>
      </c>
      <c r="W31" s="553">
        <v>0</v>
      </c>
      <c r="X31" s="553">
        <v>0</v>
      </c>
      <c r="Y31" s="553">
        <v>0</v>
      </c>
      <c r="Z31" s="553">
        <v>0</v>
      </c>
      <c r="AA31" s="553">
        <v>0</v>
      </c>
      <c r="AB31" s="553">
        <v>0</v>
      </c>
      <c r="AC31" s="553">
        <v>0</v>
      </c>
      <c r="AD31" s="553">
        <v>0</v>
      </c>
      <c r="AE31" s="553">
        <v>0</v>
      </c>
      <c r="AF31" s="553">
        <v>0</v>
      </c>
      <c r="AG31" s="553">
        <v>0</v>
      </c>
      <c r="AH31" s="553">
        <v>0</v>
      </c>
      <c r="AI31" s="553">
        <v>0</v>
      </c>
      <c r="AJ31" s="553">
        <v>0</v>
      </c>
      <c r="AK31" s="553">
        <v>0</v>
      </c>
      <c r="AL31" s="554">
        <v>0</v>
      </c>
      <c r="AM31" s="553">
        <v>0</v>
      </c>
      <c r="AN31" s="553">
        <v>0</v>
      </c>
      <c r="AO31" s="553">
        <v>0</v>
      </c>
    </row>
    <row r="32" spans="1:41" s="549" customFormat="1" ht="23.25" customHeight="1">
      <c r="A32" s="619" t="s">
        <v>20</v>
      </c>
      <c r="B32" s="619"/>
      <c r="C32" s="619"/>
      <c r="D32" s="619"/>
      <c r="E32" s="619"/>
      <c r="F32" s="619"/>
      <c r="G32" s="619"/>
      <c r="H32" s="619"/>
      <c r="I32" s="619"/>
      <c r="J32" s="619"/>
      <c r="K32" s="619"/>
      <c r="L32" s="533"/>
      <c r="M32" s="552"/>
      <c r="N32" s="552"/>
      <c r="O32" s="552" t="s">
        <v>20</v>
      </c>
      <c r="P32" s="533"/>
      <c r="Q32" s="552"/>
      <c r="R32" s="552"/>
      <c r="S32" s="552"/>
      <c r="T32" s="533"/>
      <c r="U32" s="552"/>
      <c r="V32" s="552"/>
      <c r="W32" s="552"/>
      <c r="X32" s="533"/>
      <c r="Y32" s="552"/>
      <c r="Z32" s="552"/>
      <c r="AA32" s="551"/>
      <c r="AB32" s="551"/>
      <c r="AC32" s="551"/>
      <c r="AD32" s="550"/>
      <c r="AE32" s="550"/>
      <c r="AF32" s="550"/>
      <c r="AG32" s="550"/>
      <c r="AH32" s="550"/>
      <c r="AI32" s="550"/>
      <c r="AJ32" s="550"/>
      <c r="AK32" s="550"/>
      <c r="AL32" s="533"/>
      <c r="AM32" s="533"/>
      <c r="AN32" s="533"/>
      <c r="AO32" s="533"/>
    </row>
    <row r="33" spans="1:41" ht="20.25" customHeight="1">
      <c r="A33" s="547" t="s">
        <v>38</v>
      </c>
      <c r="B33" s="548">
        <f>ROUNDUP(SUM(B35:B57),0)</f>
        <v>100</v>
      </c>
      <c r="C33" s="548">
        <f>ROUNDUP(SUM(C35:C57),0)</f>
        <v>100</v>
      </c>
      <c r="D33" s="548"/>
      <c r="E33" s="548">
        <f>ROUNDDOWN(SUM(E35:E57),1)</f>
        <v>100</v>
      </c>
      <c r="F33" s="548">
        <f>ROUNDUP(SUM(F35:F57),1)</f>
        <v>100</v>
      </c>
      <c r="G33" s="548">
        <f>ROUNDDOWN(SUM(G35:G57),1)</f>
        <v>100</v>
      </c>
      <c r="H33" s="548">
        <f>ROUNDDOWN(SUM(H35:H57),0)</f>
        <v>100</v>
      </c>
      <c r="I33" s="548">
        <f>ROUNDUP(SUM(I35:I57),0)</f>
        <v>100</v>
      </c>
      <c r="J33" s="548">
        <f>SUM(J35:J57)</f>
        <v>99.999980321968565</v>
      </c>
      <c r="K33" s="548">
        <f>ROUNDDOWN(SUM(K35:K57),1)</f>
        <v>100</v>
      </c>
      <c r="L33" s="548">
        <f t="shared" ref="L33:Y33" si="0">ROUNDDOWN(SUM(L35:L57),0)</f>
        <v>100</v>
      </c>
      <c r="M33" s="548">
        <f t="shared" si="0"/>
        <v>100</v>
      </c>
      <c r="N33" s="548">
        <f t="shared" si="0"/>
        <v>100</v>
      </c>
      <c r="O33" s="548">
        <f t="shared" si="0"/>
        <v>100</v>
      </c>
      <c r="P33" s="548">
        <f t="shared" si="0"/>
        <v>100</v>
      </c>
      <c r="Q33" s="548">
        <f t="shared" si="0"/>
        <v>100</v>
      </c>
      <c r="R33" s="548">
        <f t="shared" si="0"/>
        <v>100</v>
      </c>
      <c r="S33" s="548">
        <f t="shared" si="0"/>
        <v>100</v>
      </c>
      <c r="T33" s="548">
        <f t="shared" si="0"/>
        <v>100</v>
      </c>
      <c r="U33" s="548">
        <f t="shared" si="0"/>
        <v>100</v>
      </c>
      <c r="V33" s="548">
        <f t="shared" si="0"/>
        <v>100</v>
      </c>
      <c r="W33" s="548">
        <f t="shared" si="0"/>
        <v>100</v>
      </c>
      <c r="X33" s="548">
        <f t="shared" si="0"/>
        <v>100</v>
      </c>
      <c r="Y33" s="548">
        <f t="shared" si="0"/>
        <v>100</v>
      </c>
      <c r="Z33" s="548">
        <f>SUM(Z35:Z57)-0.09</f>
        <v>100.02345601382274</v>
      </c>
      <c r="AA33" s="548">
        <f t="shared" ref="AA33:AG33" si="1">ROUNDDOWN(SUM(AA35:AA57),0)</f>
        <v>100</v>
      </c>
      <c r="AB33" s="548">
        <f t="shared" si="1"/>
        <v>100</v>
      </c>
      <c r="AC33" s="548">
        <f t="shared" si="1"/>
        <v>100</v>
      </c>
      <c r="AD33" s="548">
        <f t="shared" si="1"/>
        <v>100</v>
      </c>
      <c r="AE33" s="548">
        <f t="shared" si="1"/>
        <v>100</v>
      </c>
      <c r="AF33" s="548">
        <f t="shared" si="1"/>
        <v>100</v>
      </c>
      <c r="AG33" s="548">
        <f t="shared" si="1"/>
        <v>100</v>
      </c>
      <c r="AH33" s="548">
        <v>100</v>
      </c>
      <c r="AI33" s="548">
        <v>100</v>
      </c>
      <c r="AJ33" s="548">
        <f t="shared" ref="AJ33:AO33" si="2">ROUNDDOWN(SUM(AJ35:AJ57),0)</f>
        <v>100</v>
      </c>
      <c r="AK33" s="548">
        <f t="shared" si="2"/>
        <v>100</v>
      </c>
      <c r="AL33" s="548">
        <f t="shared" si="2"/>
        <v>100</v>
      </c>
      <c r="AM33" s="548">
        <f t="shared" si="2"/>
        <v>100</v>
      </c>
      <c r="AN33" s="548">
        <f t="shared" si="2"/>
        <v>100</v>
      </c>
      <c r="AO33" s="548">
        <f t="shared" si="2"/>
        <v>100</v>
      </c>
    </row>
    <row r="34" spans="1:41" ht="20.25" customHeight="1">
      <c r="A34" s="547"/>
      <c r="F34" s="546"/>
      <c r="G34" s="546"/>
      <c r="H34" s="546"/>
      <c r="I34" s="546"/>
      <c r="J34" s="546"/>
      <c r="K34" s="546"/>
      <c r="L34" s="546"/>
      <c r="M34" s="546"/>
      <c r="N34" s="546"/>
      <c r="O34" s="546"/>
      <c r="P34" s="546"/>
      <c r="Q34" s="546"/>
      <c r="R34" s="546"/>
      <c r="S34" s="546"/>
      <c r="T34" s="546"/>
      <c r="U34" s="546"/>
      <c r="V34" s="546"/>
      <c r="W34" s="546"/>
      <c r="X34" s="546"/>
      <c r="Y34" s="546"/>
      <c r="Z34" s="546"/>
      <c r="AA34" s="546"/>
      <c r="AB34" s="546"/>
      <c r="AC34" s="546"/>
      <c r="AD34" s="546"/>
      <c r="AE34" s="546"/>
      <c r="AF34" s="546"/>
      <c r="AG34" s="546"/>
      <c r="AH34" s="546"/>
      <c r="AI34" s="546"/>
      <c r="AJ34" s="546"/>
      <c r="AK34" s="546"/>
      <c r="AL34" s="546"/>
      <c r="AM34" s="546"/>
      <c r="AN34" s="546"/>
      <c r="AO34" s="546"/>
    </row>
    <row r="35" spans="1:41" ht="17.25" customHeight="1">
      <c r="A35" s="545" t="s">
        <v>212</v>
      </c>
      <c r="B35" s="539">
        <f t="shared" ref="B35:B40" si="3">B8*100/$B$6</f>
        <v>27.986667614164361</v>
      </c>
      <c r="C35" s="539">
        <f t="shared" ref="C35:C40" si="4">C8*100/$C$6</f>
        <v>30.837561756351988</v>
      </c>
      <c r="D35" s="543" t="s">
        <v>207</v>
      </c>
      <c r="E35" s="539">
        <f t="shared" ref="E35:E40" si="5">SUM(E8*100/$E$6)</f>
        <v>41.529079643638411</v>
      </c>
      <c r="F35" s="539">
        <f t="shared" ref="F35:F40" si="6">F8/$F$6*100</f>
        <v>29.2014309186725</v>
      </c>
      <c r="G35" s="539">
        <f t="shared" ref="G35:G40" si="7">G8/$G$6*100</f>
        <v>32.532822753469681</v>
      </c>
      <c r="H35" s="539">
        <f t="shared" ref="H35:H40" si="8">H8/$H$6*100</f>
        <v>38.656191113660995</v>
      </c>
      <c r="I35" s="539">
        <f t="shared" ref="I35:I40" si="9">I8/$I$6*100</f>
        <v>39.968981235275955</v>
      </c>
      <c r="J35" s="539">
        <f t="shared" ref="J35:J40" si="10">J8/$J$6*100</f>
        <v>30.702003932688516</v>
      </c>
      <c r="K35" s="539">
        <f>K8/$K$6*100</f>
        <v>39.03656179832516</v>
      </c>
      <c r="L35" s="539">
        <f t="shared" ref="L35:AO35" si="11">L8/L$6*100</f>
        <v>37.31430727053413</v>
      </c>
      <c r="M35" s="539">
        <f t="shared" si="11"/>
        <v>35.697145299483459</v>
      </c>
      <c r="N35" s="539">
        <f t="shared" si="11"/>
        <v>32.165365931856257</v>
      </c>
      <c r="O35" s="539">
        <f t="shared" si="11"/>
        <v>31.742835970846539</v>
      </c>
      <c r="P35" s="539">
        <f t="shared" si="11"/>
        <v>38.854803680452314</v>
      </c>
      <c r="Q35" s="539">
        <f t="shared" si="11"/>
        <v>41.434603087856978</v>
      </c>
      <c r="R35" s="539">
        <f t="shared" si="11"/>
        <v>33.89509361930422</v>
      </c>
      <c r="S35" s="539">
        <f t="shared" si="11"/>
        <v>39.974801567208146</v>
      </c>
      <c r="T35" s="539">
        <f t="shared" si="11"/>
        <v>41.267232962034107</v>
      </c>
      <c r="U35" s="539">
        <f t="shared" si="11"/>
        <v>39.009588048202403</v>
      </c>
      <c r="V35" s="539">
        <f t="shared" si="11"/>
        <v>37.130772888998486</v>
      </c>
      <c r="W35" s="539">
        <f t="shared" si="11"/>
        <v>37.897832575243797</v>
      </c>
      <c r="X35" s="539">
        <f t="shared" si="11"/>
        <v>42.878781834823236</v>
      </c>
      <c r="Y35" s="539">
        <f t="shared" si="11"/>
        <v>41.705541487943229</v>
      </c>
      <c r="Z35" s="539">
        <f t="shared" si="11"/>
        <v>34.671838738830921</v>
      </c>
      <c r="AA35" s="539">
        <f t="shared" si="11"/>
        <v>35.96899499297281</v>
      </c>
      <c r="AB35" s="539">
        <f t="shared" si="11"/>
        <v>37.593706242280255</v>
      </c>
      <c r="AC35" s="539">
        <f t="shared" si="11"/>
        <v>37.572264760152585</v>
      </c>
      <c r="AD35" s="539">
        <f t="shared" si="11"/>
        <v>31.35643681310513</v>
      </c>
      <c r="AE35" s="539">
        <f t="shared" si="11"/>
        <v>38.384971326873639</v>
      </c>
      <c r="AF35" s="539">
        <f t="shared" si="11"/>
        <v>40.176393374707743</v>
      </c>
      <c r="AG35" s="539">
        <f t="shared" si="11"/>
        <v>38.635913203241756</v>
      </c>
      <c r="AH35" s="539">
        <f t="shared" si="11"/>
        <v>36.677159851758148</v>
      </c>
      <c r="AI35" s="539">
        <f t="shared" si="11"/>
        <v>37.173715359638628</v>
      </c>
      <c r="AJ35" s="539">
        <f t="shared" si="11"/>
        <v>40.128372509541769</v>
      </c>
      <c r="AK35" s="539">
        <f t="shared" si="11"/>
        <v>37.593313492958885</v>
      </c>
      <c r="AL35" s="539">
        <f t="shared" si="11"/>
        <v>30.711201527507892</v>
      </c>
      <c r="AM35" s="539">
        <f t="shared" si="11"/>
        <v>28.52637915796754</v>
      </c>
      <c r="AN35" s="539">
        <f t="shared" si="11"/>
        <v>33.180657949884228</v>
      </c>
      <c r="AO35" s="539">
        <f t="shared" si="11"/>
        <v>36.675378759123298</v>
      </c>
    </row>
    <row r="36" spans="1:41" ht="17.25" customHeight="1">
      <c r="A36" s="545" t="s">
        <v>78</v>
      </c>
      <c r="B36" s="539">
        <f t="shared" si="3"/>
        <v>0.41913107172921976</v>
      </c>
      <c r="C36" s="539">
        <f t="shared" si="4"/>
        <v>9.6726011548337626E-2</v>
      </c>
      <c r="D36" s="543" t="s">
        <v>207</v>
      </c>
      <c r="E36" s="539">
        <f t="shared" si="5"/>
        <v>0</v>
      </c>
      <c r="F36" s="539">
        <f t="shared" si="6"/>
        <v>2.3147702574421135E-2</v>
      </c>
      <c r="G36" s="539">
        <f t="shared" si="7"/>
        <v>0.17662139841806346</v>
      </c>
      <c r="H36" s="539">
        <f t="shared" si="8"/>
        <v>0.10798240581373113</v>
      </c>
      <c r="I36" s="539">
        <f t="shared" si="9"/>
        <v>0</v>
      </c>
      <c r="J36" s="539">
        <f t="shared" si="10"/>
        <v>0.31035919769680181</v>
      </c>
      <c r="K36" s="539">
        <f>K9/$K$6*100</f>
        <v>7.6789920037002704E-2</v>
      </c>
      <c r="L36" s="539">
        <f t="shared" ref="L36:AO36" si="12">L9/L$6*100</f>
        <v>0.12306883063795858</v>
      </c>
      <c r="M36" s="539">
        <f t="shared" si="12"/>
        <v>0.74760946428534636</v>
      </c>
      <c r="N36" s="539">
        <f t="shared" si="12"/>
        <v>0.11341103818659408</v>
      </c>
      <c r="O36" s="539">
        <f t="shared" si="12"/>
        <v>3.2623538348969333E-2</v>
      </c>
      <c r="P36" s="539">
        <f t="shared" si="12"/>
        <v>0.37665996076484792</v>
      </c>
      <c r="Q36" s="539">
        <f t="shared" si="12"/>
        <v>0.13228096199299119</v>
      </c>
      <c r="R36" s="539">
        <f t="shared" si="12"/>
        <v>4.8313904030209527E-2</v>
      </c>
      <c r="S36" s="539">
        <f t="shared" si="12"/>
        <v>6.3617261835331562E-2</v>
      </c>
      <c r="T36" s="539">
        <f t="shared" si="12"/>
        <v>0.14233295093213849</v>
      </c>
      <c r="U36" s="539">
        <f t="shared" si="12"/>
        <v>0.44803468694995335</v>
      </c>
      <c r="V36" s="539">
        <f t="shared" si="12"/>
        <v>0.67159556604549031</v>
      </c>
      <c r="W36" s="539">
        <f t="shared" si="12"/>
        <v>4.7274385538224079E-2</v>
      </c>
      <c r="X36" s="539">
        <f t="shared" si="12"/>
        <v>7.622095931825143E-2</v>
      </c>
      <c r="Y36" s="539">
        <f t="shared" si="12"/>
        <v>0.37288167303127184</v>
      </c>
      <c r="Z36" s="539">
        <f t="shared" si="12"/>
        <v>7.5846990608564702E-2</v>
      </c>
      <c r="AA36" s="539">
        <f t="shared" si="12"/>
        <v>1.8860006147768723E-2</v>
      </c>
      <c r="AB36" s="539">
        <f t="shared" si="12"/>
        <v>1.5308166907044909E-2</v>
      </c>
      <c r="AC36" s="539">
        <f t="shared" si="12"/>
        <v>0.11735261015048376</v>
      </c>
      <c r="AD36" s="539">
        <f t="shared" si="12"/>
        <v>0.58201997815918405</v>
      </c>
      <c r="AE36" s="539">
        <f t="shared" si="12"/>
        <v>0.44002372948388369</v>
      </c>
      <c r="AF36" s="539">
        <f t="shared" si="12"/>
        <v>0.37395630492093002</v>
      </c>
      <c r="AG36" s="539">
        <f t="shared" si="12"/>
        <v>0</v>
      </c>
      <c r="AH36" s="539">
        <f t="shared" si="12"/>
        <v>0.19177293308248905</v>
      </c>
      <c r="AI36" s="539">
        <f t="shared" si="12"/>
        <v>0.70903413758663336</v>
      </c>
      <c r="AJ36" s="539">
        <f t="shared" si="12"/>
        <v>0</v>
      </c>
      <c r="AK36" s="539">
        <f t="shared" si="12"/>
        <v>0</v>
      </c>
      <c r="AL36" s="539">
        <f t="shared" si="12"/>
        <v>0</v>
      </c>
      <c r="AM36" s="539">
        <f t="shared" si="12"/>
        <v>0</v>
      </c>
      <c r="AN36" s="539">
        <f t="shared" si="12"/>
        <v>0</v>
      </c>
      <c r="AO36" s="539">
        <f t="shared" si="12"/>
        <v>0</v>
      </c>
    </row>
    <row r="37" spans="1:41" ht="17.25" customHeight="1">
      <c r="A37" s="545" t="s">
        <v>77</v>
      </c>
      <c r="B37" s="539">
        <f t="shared" si="3"/>
        <v>19.098957023691085</v>
      </c>
      <c r="C37" s="539">
        <f t="shared" si="4"/>
        <v>19.908858446024482</v>
      </c>
      <c r="D37" s="543" t="s">
        <v>207</v>
      </c>
      <c r="E37" s="539">
        <f t="shared" si="5"/>
        <v>18.815112499863318</v>
      </c>
      <c r="F37" s="539">
        <f t="shared" si="6"/>
        <v>21.323788797899528</v>
      </c>
      <c r="G37" s="539">
        <f t="shared" si="7"/>
        <v>20.175050246890486</v>
      </c>
      <c r="H37" s="539">
        <f t="shared" si="8"/>
        <v>18.171224580863136</v>
      </c>
      <c r="I37" s="539">
        <f t="shared" si="9"/>
        <v>17.998588120038612</v>
      </c>
      <c r="J37" s="539">
        <f t="shared" si="10"/>
        <v>17.762253620443953</v>
      </c>
      <c r="K37" s="539">
        <f>ROUNDUP(K10/$K$6*100,1)</f>
        <v>16.5</v>
      </c>
      <c r="L37" s="539">
        <f t="shared" ref="L37:AJ37" si="13">L10/L$6*100</f>
        <v>18.018012848074036</v>
      </c>
      <c r="M37" s="539">
        <f t="shared" si="13"/>
        <v>13.952397449338678</v>
      </c>
      <c r="N37" s="539">
        <f t="shared" si="13"/>
        <v>20.55905987903266</v>
      </c>
      <c r="O37" s="539">
        <f t="shared" si="13"/>
        <v>18.509996451357971</v>
      </c>
      <c r="P37" s="539">
        <f t="shared" si="13"/>
        <v>18.198521367403817</v>
      </c>
      <c r="Q37" s="539">
        <f t="shared" si="13"/>
        <v>16.742891393615508</v>
      </c>
      <c r="R37" s="539">
        <f t="shared" si="13"/>
        <v>19.563351977165013</v>
      </c>
      <c r="S37" s="539">
        <f t="shared" si="13"/>
        <v>16.15984151383191</v>
      </c>
      <c r="T37" s="539">
        <f t="shared" si="13"/>
        <v>17.215526247619479</v>
      </c>
      <c r="U37" s="539">
        <f t="shared" si="13"/>
        <v>17.03703788948015</v>
      </c>
      <c r="V37" s="539">
        <f t="shared" si="13"/>
        <v>17.049250830779346</v>
      </c>
      <c r="W37" s="539">
        <f t="shared" si="13"/>
        <v>17.651086854844365</v>
      </c>
      <c r="X37" s="539">
        <f t="shared" si="13"/>
        <v>15.38581952151562</v>
      </c>
      <c r="Y37" s="539">
        <f t="shared" si="13"/>
        <v>17.199113200745188</v>
      </c>
      <c r="Z37" s="539">
        <f t="shared" si="13"/>
        <v>16.865136864371362</v>
      </c>
      <c r="AA37" s="539">
        <f t="shared" si="13"/>
        <v>16.986651729167093</v>
      </c>
      <c r="AB37" s="539">
        <f t="shared" si="13"/>
        <v>17.097946754593575</v>
      </c>
      <c r="AC37" s="539">
        <f t="shared" si="13"/>
        <v>17.149180407466837</v>
      </c>
      <c r="AD37" s="539">
        <f t="shared" si="13"/>
        <v>16.918757468104616</v>
      </c>
      <c r="AE37" s="539">
        <f t="shared" si="13"/>
        <v>13.325766264583747</v>
      </c>
      <c r="AF37" s="539">
        <f t="shared" si="13"/>
        <v>14.644308129417821</v>
      </c>
      <c r="AG37" s="539">
        <f t="shared" si="13"/>
        <v>17.986062381822173</v>
      </c>
      <c r="AH37" s="539">
        <f t="shared" si="13"/>
        <v>17.974809885162713</v>
      </c>
      <c r="AI37" s="539">
        <f t="shared" si="13"/>
        <v>18.289025020178851</v>
      </c>
      <c r="AJ37" s="539">
        <f t="shared" si="13"/>
        <v>18.236805197063266</v>
      </c>
      <c r="AK37" s="539">
        <f>AK10/AK$6*100+0.02</f>
        <v>17.763755151094824</v>
      </c>
      <c r="AL37" s="539">
        <f>AL10/AL$6*100+0.02</f>
        <v>19.572489505139124</v>
      </c>
      <c r="AM37" s="539">
        <f>AM10/AM$6*100+0.02</f>
        <v>22.304016241210149</v>
      </c>
      <c r="AN37" s="539">
        <f>AN10/AN$6*100+0.02</f>
        <v>22.613237050218835</v>
      </c>
      <c r="AO37" s="539">
        <f>AO10/AO$6*100+0.02</f>
        <v>20.746576831729257</v>
      </c>
    </row>
    <row r="38" spans="1:41" ht="17.25" customHeight="1">
      <c r="A38" s="545" t="s">
        <v>76</v>
      </c>
      <c r="B38" s="539">
        <f t="shared" si="3"/>
        <v>0.37710863789917898</v>
      </c>
      <c r="C38" s="539">
        <f t="shared" si="4"/>
        <v>0.10420758150235268</v>
      </c>
      <c r="D38" s="543" t="s">
        <v>207</v>
      </c>
      <c r="E38" s="539">
        <f t="shared" si="5"/>
        <v>0.18434270505231512</v>
      </c>
      <c r="F38" s="539">
        <f t="shared" si="6"/>
        <v>0.11389603024967336</v>
      </c>
      <c r="G38" s="539">
        <f t="shared" si="7"/>
        <v>0.39624974119273038</v>
      </c>
      <c r="H38" s="539">
        <f t="shared" si="8"/>
        <v>0.49550583285523042</v>
      </c>
      <c r="I38" s="539">
        <f t="shared" si="9"/>
        <v>5.3869421774396117E-2</v>
      </c>
      <c r="J38" s="539">
        <f t="shared" si="10"/>
        <v>0.21362470933766359</v>
      </c>
      <c r="K38" s="539">
        <f>K11/$K$6*100</f>
        <v>2.5853325130789251E-2</v>
      </c>
      <c r="L38" s="539">
        <f t="shared" ref="L38:AJ38" si="14">L11/L$6*100</f>
        <v>4.6408114543659999E-2</v>
      </c>
      <c r="M38" s="539">
        <f t="shared" si="14"/>
        <v>0.19859791853322814</v>
      </c>
      <c r="N38" s="539">
        <f t="shared" si="14"/>
        <v>0.14334357025930219</v>
      </c>
      <c r="O38" s="539">
        <f t="shared" si="14"/>
        <v>7.8163334738142839E-2</v>
      </c>
      <c r="P38" s="539">
        <f t="shared" si="14"/>
        <v>0.28307324520219607</v>
      </c>
      <c r="Q38" s="539">
        <f t="shared" si="14"/>
        <v>0.18938654625174559</v>
      </c>
      <c r="R38" s="539">
        <f t="shared" si="14"/>
        <v>0.33360306126380873</v>
      </c>
      <c r="S38" s="539">
        <f t="shared" si="14"/>
        <v>0.36385753177032598</v>
      </c>
      <c r="T38" s="539">
        <f t="shared" si="14"/>
        <v>0.34181258166353062</v>
      </c>
      <c r="U38" s="539">
        <f t="shared" si="14"/>
        <v>0.52851996005473545</v>
      </c>
      <c r="V38" s="539">
        <f t="shared" si="14"/>
        <v>0.56606016838693762</v>
      </c>
      <c r="W38" s="539">
        <f t="shared" si="14"/>
        <v>0.29868557213348612</v>
      </c>
      <c r="X38" s="539">
        <f t="shared" si="14"/>
        <v>0.28970288413224066</v>
      </c>
      <c r="Y38" s="539">
        <f t="shared" si="14"/>
        <v>0.40317561057395135</v>
      </c>
      <c r="Z38" s="539">
        <f t="shared" si="14"/>
        <v>0.19442137963410661</v>
      </c>
      <c r="AA38" s="539">
        <f t="shared" si="14"/>
        <v>0.47074840758824538</v>
      </c>
      <c r="AB38" s="539">
        <f t="shared" si="14"/>
        <v>0.44821412223421198</v>
      </c>
      <c r="AC38" s="539">
        <f t="shared" si="14"/>
        <v>0.39256069122165471</v>
      </c>
      <c r="AD38" s="539">
        <f t="shared" si="14"/>
        <v>0.24396143223681938</v>
      </c>
      <c r="AE38" s="539">
        <f t="shared" si="14"/>
        <v>0.17892030848329049</v>
      </c>
      <c r="AF38" s="539">
        <f t="shared" si="14"/>
        <v>0.24856965936995232</v>
      </c>
      <c r="AG38" s="539">
        <f t="shared" si="14"/>
        <v>0.62342031017207389</v>
      </c>
      <c r="AH38" s="539">
        <f t="shared" si="14"/>
        <v>0.50519347955850979</v>
      </c>
      <c r="AI38" s="539">
        <f t="shared" si="14"/>
        <v>0.23767533246204339</v>
      </c>
      <c r="AJ38" s="539">
        <f t="shared" si="14"/>
        <v>0.13986648828175788</v>
      </c>
      <c r="AK38" s="539">
        <f t="shared" ref="AK38:AO40" si="15">AK11/AK$6*100</f>
        <v>0.34392093618699038</v>
      </c>
      <c r="AL38" s="539">
        <f t="shared" si="15"/>
        <v>0.46666345761646955</v>
      </c>
      <c r="AM38" s="539">
        <f t="shared" si="15"/>
        <v>0.64196329076633407</v>
      </c>
      <c r="AN38" s="539">
        <f t="shared" si="15"/>
        <v>0.17632246140315919</v>
      </c>
      <c r="AO38" s="539">
        <f t="shared" si="15"/>
        <v>0.2430932405229925</v>
      </c>
    </row>
    <row r="39" spans="1:41" ht="17.25" customHeight="1">
      <c r="A39" s="545" t="s">
        <v>75</v>
      </c>
      <c r="B39" s="539">
        <f t="shared" si="3"/>
        <v>0</v>
      </c>
      <c r="C39" s="539">
        <f t="shared" si="4"/>
        <v>0</v>
      </c>
      <c r="D39" s="543" t="s">
        <v>207</v>
      </c>
      <c r="E39" s="539">
        <f t="shared" si="5"/>
        <v>0</v>
      </c>
      <c r="F39" s="539">
        <f t="shared" si="6"/>
        <v>0.10540302316708984</v>
      </c>
      <c r="G39" s="539">
        <f t="shared" si="7"/>
        <v>0.16071016049046558</v>
      </c>
      <c r="H39" s="539">
        <f t="shared" si="8"/>
        <v>0.14680946006247211</v>
      </c>
      <c r="I39" s="539">
        <f t="shared" si="9"/>
        <v>0.1404363297886001</v>
      </c>
      <c r="J39" s="539">
        <f t="shared" si="10"/>
        <v>0.25254174855526779</v>
      </c>
      <c r="K39" s="539">
        <f>K12/$K$6*100</f>
        <v>0.41318796031542826</v>
      </c>
      <c r="L39" s="539">
        <f t="shared" ref="L39:AJ39" si="16">L12/L$6*100</f>
        <v>0.18837702408851237</v>
      </c>
      <c r="M39" s="539">
        <f t="shared" si="16"/>
        <v>0.4871434902339043</v>
      </c>
      <c r="N39" s="539">
        <f t="shared" si="16"/>
        <v>0.36703935994934084</v>
      </c>
      <c r="O39" s="539">
        <f t="shared" si="16"/>
        <v>0</v>
      </c>
      <c r="P39" s="539">
        <f t="shared" si="16"/>
        <v>0.54570370083259045</v>
      </c>
      <c r="Q39" s="539">
        <f t="shared" si="16"/>
        <v>8.0652980634470114E-2</v>
      </c>
      <c r="R39" s="539">
        <f t="shared" si="16"/>
        <v>0.26039119442048508</v>
      </c>
      <c r="S39" s="539">
        <f t="shared" si="16"/>
        <v>0.193900433184925</v>
      </c>
      <c r="T39" s="539">
        <f t="shared" si="16"/>
        <v>0.15742024373094518</v>
      </c>
      <c r="U39" s="539">
        <f t="shared" si="16"/>
        <v>0.34728689333545865</v>
      </c>
      <c r="V39" s="539">
        <f t="shared" si="16"/>
        <v>0.18303566186399878</v>
      </c>
      <c r="W39" s="539">
        <f t="shared" si="16"/>
        <v>7.0294777951872028E-2</v>
      </c>
      <c r="X39" s="539">
        <f t="shared" si="16"/>
        <v>0.50712844597059914</v>
      </c>
      <c r="Y39" s="539">
        <f t="shared" si="16"/>
        <v>0.50837688536586945</v>
      </c>
      <c r="Z39" s="539">
        <f t="shared" si="16"/>
        <v>0.26362882935520687</v>
      </c>
      <c r="AA39" s="539">
        <f t="shared" si="16"/>
        <v>0.65918844004025823</v>
      </c>
      <c r="AB39" s="539">
        <f t="shared" si="16"/>
        <v>0.46794965113888265</v>
      </c>
      <c r="AC39" s="539">
        <f t="shared" si="16"/>
        <v>0.86815414785105893</v>
      </c>
      <c r="AD39" s="539">
        <f t="shared" si="16"/>
        <v>0.20587259202593258</v>
      </c>
      <c r="AE39" s="539">
        <f t="shared" si="16"/>
        <v>0.26877595412299782</v>
      </c>
      <c r="AF39" s="539">
        <f t="shared" si="16"/>
        <v>0.69781671513432242</v>
      </c>
      <c r="AG39" s="539">
        <f t="shared" si="16"/>
        <v>0.25818339591513156</v>
      </c>
      <c r="AH39" s="539">
        <f t="shared" si="16"/>
        <v>0.18530231534879057</v>
      </c>
      <c r="AI39" s="539">
        <f t="shared" si="16"/>
        <v>9.8279588263612827E-2</v>
      </c>
      <c r="AJ39" s="539">
        <f t="shared" si="16"/>
        <v>0.35120490594401799</v>
      </c>
      <c r="AK39" s="539">
        <f t="shared" si="15"/>
        <v>0.4975136194749189</v>
      </c>
      <c r="AL39" s="539">
        <f t="shared" si="15"/>
        <v>2.2210005311822566E-2</v>
      </c>
      <c r="AM39" s="539">
        <f t="shared" si="15"/>
        <v>5.6272121390664294E-2</v>
      </c>
      <c r="AN39" s="539">
        <f t="shared" si="15"/>
        <v>0.28823096954164751</v>
      </c>
      <c r="AO39" s="539">
        <f t="shared" si="15"/>
        <v>0.8712648606802107</v>
      </c>
    </row>
    <row r="40" spans="1:41" ht="17.25" customHeight="1">
      <c r="A40" s="545" t="s">
        <v>74</v>
      </c>
      <c r="B40" s="539">
        <f t="shared" si="3"/>
        <v>7.6730914298833488</v>
      </c>
      <c r="C40" s="539">
        <f t="shared" si="4"/>
        <v>7.7464308903335448</v>
      </c>
      <c r="D40" s="543" t="s">
        <v>207</v>
      </c>
      <c r="E40" s="539">
        <f t="shared" si="5"/>
        <v>4.6306938965583999</v>
      </c>
      <c r="F40" s="539">
        <f t="shared" si="6"/>
        <v>9.0627247278339507</v>
      </c>
      <c r="G40" s="539">
        <f t="shared" si="7"/>
        <v>8.8109645072875473</v>
      </c>
      <c r="H40" s="539">
        <f t="shared" si="8"/>
        <v>5.1787467329636003</v>
      </c>
      <c r="I40" s="539">
        <f t="shared" si="9"/>
        <v>5.0233862193249665</v>
      </c>
      <c r="J40" s="539">
        <f t="shared" si="10"/>
        <v>6.7721585575704388</v>
      </c>
      <c r="K40" s="539">
        <f>K13/$K$6*100</f>
        <v>7.0444272463989046</v>
      </c>
      <c r="L40" s="539">
        <f t="shared" ref="L40:AJ40" si="17">L13/L$6*100</f>
        <v>7.977018452171988</v>
      </c>
      <c r="M40" s="539">
        <f t="shared" si="17"/>
        <v>6.1207198948228205</v>
      </c>
      <c r="N40" s="539">
        <f t="shared" si="17"/>
        <v>7.4526683522008055</v>
      </c>
      <c r="O40" s="539">
        <f t="shared" si="17"/>
        <v>8.3892427544120007</v>
      </c>
      <c r="P40" s="539">
        <f t="shared" si="17"/>
        <v>5.7256065006820522</v>
      </c>
      <c r="Q40" s="539">
        <f t="shared" si="17"/>
        <v>6.0837909545258224</v>
      </c>
      <c r="R40" s="539">
        <f t="shared" si="17"/>
        <v>5.9904794932671752</v>
      </c>
      <c r="S40" s="539">
        <f t="shared" si="17"/>
        <v>6.170130127232305</v>
      </c>
      <c r="T40" s="539">
        <f t="shared" si="17"/>
        <v>5.6523973138925498</v>
      </c>
      <c r="U40" s="539">
        <f t="shared" si="17"/>
        <v>5.9584518499571795</v>
      </c>
      <c r="V40" s="539">
        <f t="shared" si="17"/>
        <v>7.7079003299632465</v>
      </c>
      <c r="W40" s="539">
        <f t="shared" si="17"/>
        <v>8.3269005343654268</v>
      </c>
      <c r="X40" s="539">
        <f t="shared" si="17"/>
        <v>5.1880147981539269</v>
      </c>
      <c r="Y40" s="539">
        <f t="shared" si="17"/>
        <v>4.824363521493944</v>
      </c>
      <c r="Z40" s="539">
        <f t="shared" si="17"/>
        <v>10.241687099528281</v>
      </c>
      <c r="AA40" s="539">
        <f t="shared" si="17"/>
        <v>9.6075181979738744</v>
      </c>
      <c r="AB40" s="539">
        <f t="shared" si="17"/>
        <v>6.286478836459251</v>
      </c>
      <c r="AC40" s="539">
        <f t="shared" si="17"/>
        <v>6.3865134399927417</v>
      </c>
      <c r="AD40" s="539">
        <f t="shared" si="17"/>
        <v>9.1757944616897795</v>
      </c>
      <c r="AE40" s="539">
        <f t="shared" si="17"/>
        <v>6.1661854854656912</v>
      </c>
      <c r="AF40" s="539">
        <f t="shared" si="17"/>
        <v>6.485508550458392</v>
      </c>
      <c r="AG40" s="539">
        <f t="shared" si="17"/>
        <v>6.4924630190928685</v>
      </c>
      <c r="AH40" s="539">
        <f t="shared" si="17"/>
        <v>8.2742215442452753</v>
      </c>
      <c r="AI40" s="539">
        <f t="shared" si="17"/>
        <v>6.9627615366744138</v>
      </c>
      <c r="AJ40" s="539">
        <f t="shared" si="17"/>
        <v>5.8454652253289137</v>
      </c>
      <c r="AK40" s="539">
        <f t="shared" si="15"/>
        <v>6.0808451714498117</v>
      </c>
      <c r="AL40" s="539">
        <f t="shared" si="15"/>
        <v>7.1466392377323498</v>
      </c>
      <c r="AM40" s="539">
        <f t="shared" si="15"/>
        <v>7.4473035919374597</v>
      </c>
      <c r="AN40" s="539">
        <f t="shared" si="15"/>
        <v>4.5787155685948484</v>
      </c>
      <c r="AO40" s="539">
        <f t="shared" si="15"/>
        <v>5.2727207506025193</v>
      </c>
    </row>
    <row r="41" spans="1:41" ht="17.25" customHeight="1">
      <c r="A41" s="545" t="s">
        <v>211</v>
      </c>
      <c r="B41" s="539"/>
      <c r="C41" s="539"/>
      <c r="D41" s="543"/>
      <c r="E41" s="539"/>
      <c r="F41" s="539"/>
      <c r="G41" s="539"/>
      <c r="H41" s="539"/>
      <c r="I41" s="539"/>
      <c r="J41" s="539"/>
      <c r="K41" s="539"/>
      <c r="L41" s="539"/>
      <c r="M41" s="539"/>
      <c r="N41" s="539"/>
      <c r="O41" s="539"/>
      <c r="P41" s="539"/>
      <c r="Q41" s="539"/>
      <c r="R41" s="539"/>
      <c r="S41" s="539"/>
      <c r="T41" s="539"/>
      <c r="U41" s="539"/>
      <c r="V41" s="539"/>
      <c r="W41" s="539"/>
      <c r="X41" s="539"/>
      <c r="Y41" s="539"/>
      <c r="Z41" s="539"/>
      <c r="AA41" s="539"/>
      <c r="AB41" s="539"/>
      <c r="AC41" s="539"/>
      <c r="AD41" s="539"/>
      <c r="AE41" s="539"/>
      <c r="AF41" s="539"/>
      <c r="AG41" s="539"/>
      <c r="AH41" s="539"/>
      <c r="AI41" s="539"/>
      <c r="AJ41" s="539"/>
      <c r="AK41" s="539"/>
      <c r="AL41" s="539"/>
      <c r="AM41" s="539"/>
      <c r="AN41" s="539"/>
      <c r="AO41" s="539"/>
    </row>
    <row r="42" spans="1:41" ht="17.25" customHeight="1">
      <c r="A42" s="542" t="s">
        <v>210</v>
      </c>
      <c r="B42" s="539">
        <f t="shared" ref="B42:B49" si="18">B15*100/$B$6</f>
        <v>18.664451890804536</v>
      </c>
      <c r="C42" s="539">
        <f t="shared" ref="C42:C49" si="19">C15*100/$C$6</f>
        <v>18.519424025993111</v>
      </c>
      <c r="D42" s="543" t="s">
        <v>207</v>
      </c>
      <c r="E42" s="539">
        <f>SUM(E15*100/$E$6)</f>
        <v>16.284484660512906</v>
      </c>
      <c r="F42" s="539">
        <f t="shared" ref="F42:F49" si="20">F15/$F$6*100</f>
        <v>16.488856822967264</v>
      </c>
      <c r="G42" s="539">
        <f t="shared" ref="G42:G49" si="21">G15/$G$6*100</f>
        <v>14.689201595384544</v>
      </c>
      <c r="H42" s="539">
        <f t="shared" ref="H42:H49" si="22">H15/$H$6*100</f>
        <v>14.322942563906418</v>
      </c>
      <c r="I42" s="539">
        <f>I15/$I$6*100</f>
        <v>16.068684765539608</v>
      </c>
      <c r="J42" s="539">
        <f t="shared" ref="J42:J49" si="23">J15/$J$6*100</f>
        <v>18.600930641962186</v>
      </c>
      <c r="K42" s="539">
        <f t="shared" ref="K42:K49" si="24">K15/$K$6*100</f>
        <v>16.06521824687491</v>
      </c>
      <c r="L42" s="539">
        <f t="shared" ref="L42:AG42" si="25">L15/L$6*100</f>
        <v>15.206142692813756</v>
      </c>
      <c r="M42" s="539">
        <f t="shared" si="25"/>
        <v>20.234152249510284</v>
      </c>
      <c r="N42" s="539">
        <f t="shared" si="25"/>
        <v>15.580947211651605</v>
      </c>
      <c r="O42" s="539">
        <f t="shared" si="25"/>
        <v>17.236546618703407</v>
      </c>
      <c r="P42" s="539">
        <f t="shared" si="25"/>
        <v>16.074221704866133</v>
      </c>
      <c r="Q42" s="539">
        <f t="shared" si="25"/>
        <v>15.66600725562021</v>
      </c>
      <c r="R42" s="539">
        <f t="shared" si="25"/>
        <v>15.712689365309432</v>
      </c>
      <c r="S42" s="539">
        <f t="shared" si="25"/>
        <v>14.480118941915723</v>
      </c>
      <c r="T42" s="539">
        <f t="shared" si="25"/>
        <v>14.814796364247101</v>
      </c>
      <c r="U42" s="539">
        <f t="shared" si="25"/>
        <v>15.509088520590947</v>
      </c>
      <c r="V42" s="539">
        <f t="shared" si="25"/>
        <v>14.807320839351345</v>
      </c>
      <c r="W42" s="539">
        <f t="shared" si="25"/>
        <v>15.08605826570941</v>
      </c>
      <c r="X42" s="539">
        <f t="shared" si="25"/>
        <v>14.491910896346683</v>
      </c>
      <c r="Y42" s="539">
        <f t="shared" si="25"/>
        <v>13.900887734697065</v>
      </c>
      <c r="Z42" s="539">
        <f t="shared" si="25"/>
        <v>16.087607570326405</v>
      </c>
      <c r="AA42" s="539">
        <f t="shared" si="25"/>
        <v>17.184550647980551</v>
      </c>
      <c r="AB42" s="539">
        <f t="shared" si="25"/>
        <v>17.046319211299227</v>
      </c>
      <c r="AC42" s="539">
        <f t="shared" si="25"/>
        <v>14.748806154038272</v>
      </c>
      <c r="AD42" s="539">
        <f t="shared" si="25"/>
        <v>17.187307898452257</v>
      </c>
      <c r="AE42" s="539">
        <f t="shared" si="25"/>
        <v>16.750168083844176</v>
      </c>
      <c r="AF42" s="539">
        <f t="shared" si="25"/>
        <v>14.723638871769934</v>
      </c>
      <c r="AG42" s="539">
        <f t="shared" si="25"/>
        <v>14.576572343768055</v>
      </c>
      <c r="AH42" s="539">
        <f>AH15/AH$6*100-0.02</f>
        <v>16.044683530174918</v>
      </c>
      <c r="AI42" s="539">
        <f t="shared" ref="AI42:AO46" si="26">AI15/AI$6*100</f>
        <v>15.631164928477848</v>
      </c>
      <c r="AJ42" s="539">
        <f t="shared" si="26"/>
        <v>15.3451540262392</v>
      </c>
      <c r="AK42" s="539">
        <f t="shared" si="26"/>
        <v>15.281442757827882</v>
      </c>
      <c r="AL42" s="539">
        <f t="shared" si="26"/>
        <v>16.351377484797126</v>
      </c>
      <c r="AM42" s="539">
        <f t="shared" si="26"/>
        <v>14.139758089651139</v>
      </c>
      <c r="AN42" s="539">
        <f t="shared" si="26"/>
        <v>16.147891001284844</v>
      </c>
      <c r="AO42" s="539">
        <f t="shared" si="26"/>
        <v>16.289499523240263</v>
      </c>
    </row>
    <row r="43" spans="1:41" ht="18.75" customHeight="1">
      <c r="A43" s="545" t="s">
        <v>72</v>
      </c>
      <c r="B43" s="539">
        <f t="shared" si="18"/>
        <v>2.2051186740863025</v>
      </c>
      <c r="C43" s="539">
        <f t="shared" si="19"/>
        <v>2.7639724998864406</v>
      </c>
      <c r="D43" s="543" t="s">
        <v>207</v>
      </c>
      <c r="E43" s="539">
        <f>SUM(E16*100/$E$6)</f>
        <v>1.2220905080230242</v>
      </c>
      <c r="F43" s="539">
        <f t="shared" si="20"/>
        <v>1.9432458575299099</v>
      </c>
      <c r="G43" s="539">
        <f t="shared" si="21"/>
        <v>1.619151538230577</v>
      </c>
      <c r="H43" s="539">
        <f t="shared" si="22"/>
        <v>1.293682667176643</v>
      </c>
      <c r="I43" s="539">
        <f>ROUNDDOWN(I16/$I$6*100,1)</f>
        <v>1.9</v>
      </c>
      <c r="J43" s="539">
        <f t="shared" si="23"/>
        <v>3.6304509122514852</v>
      </c>
      <c r="K43" s="539">
        <f t="shared" si="24"/>
        <v>1.6408743791180034</v>
      </c>
      <c r="L43" s="539">
        <f t="shared" ref="L43:Y43" si="27">L16/L$6*100</f>
        <v>2.4121615558035963</v>
      </c>
      <c r="M43" s="539">
        <f t="shared" si="27"/>
        <v>1.6624131656588408</v>
      </c>
      <c r="N43" s="539">
        <f t="shared" si="27"/>
        <v>2.0298247749572464</v>
      </c>
      <c r="O43" s="539">
        <f t="shared" si="27"/>
        <v>2.8285273535053328</v>
      </c>
      <c r="P43" s="539">
        <f t="shared" si="27"/>
        <v>1.8063423910936955</v>
      </c>
      <c r="Q43" s="539">
        <f t="shared" si="27"/>
        <v>1.7114046210820972</v>
      </c>
      <c r="R43" s="539">
        <f t="shared" si="27"/>
        <v>1.9757570907323261</v>
      </c>
      <c r="S43" s="539">
        <f t="shared" si="27"/>
        <v>2.3128472582355655</v>
      </c>
      <c r="T43" s="539">
        <f t="shared" si="27"/>
        <v>2.2127792216664912</v>
      </c>
      <c r="U43" s="539">
        <f t="shared" si="27"/>
        <v>1.7558497737859029</v>
      </c>
      <c r="V43" s="539">
        <f t="shared" si="27"/>
        <v>2.3369705616420662</v>
      </c>
      <c r="W43" s="539">
        <f t="shared" si="27"/>
        <v>1.831911671850518</v>
      </c>
      <c r="X43" s="539">
        <f t="shared" si="27"/>
        <v>2.0899761134754473</v>
      </c>
      <c r="Y43" s="539">
        <f t="shared" si="27"/>
        <v>1.5503156398029239</v>
      </c>
      <c r="Z43" s="539">
        <f>Z16/Z$6*100-0.01</f>
        <v>2.2445537486457292</v>
      </c>
      <c r="AA43" s="539">
        <f t="shared" ref="AA43:AH45" si="28">AA16/AA$6*100</f>
        <v>1.1099496126364725</v>
      </c>
      <c r="AB43" s="539">
        <f t="shared" si="28"/>
        <v>1.3219802764775008</v>
      </c>
      <c r="AC43" s="539">
        <f t="shared" si="28"/>
        <v>1.6005792327272481</v>
      </c>
      <c r="AD43" s="539">
        <f t="shared" si="28"/>
        <v>2.9545368710419551</v>
      </c>
      <c r="AE43" s="539">
        <f t="shared" si="28"/>
        <v>1.9242238481313032</v>
      </c>
      <c r="AF43" s="539">
        <f t="shared" si="28"/>
        <v>1.7257374637227128</v>
      </c>
      <c r="AG43" s="539">
        <f t="shared" si="28"/>
        <v>1.9690501315021238</v>
      </c>
      <c r="AH43" s="539">
        <f t="shared" si="28"/>
        <v>1.7740007344151127</v>
      </c>
      <c r="AI43" s="539">
        <f t="shared" si="26"/>
        <v>2.4046165060209219</v>
      </c>
      <c r="AJ43" s="539">
        <f t="shared" si="26"/>
        <v>1.4542114199679799</v>
      </c>
      <c r="AK43" s="539">
        <f t="shared" si="26"/>
        <v>1.2959580581134544</v>
      </c>
      <c r="AL43" s="539">
        <f t="shared" si="26"/>
        <v>2.0189992661408889</v>
      </c>
      <c r="AM43" s="539">
        <f t="shared" si="26"/>
        <v>1.2713742266852819</v>
      </c>
      <c r="AN43" s="539">
        <f t="shared" si="26"/>
        <v>1.2507472018578702</v>
      </c>
      <c r="AO43" s="539">
        <f t="shared" si="26"/>
        <v>1.184349600447812</v>
      </c>
    </row>
    <row r="44" spans="1:41" ht="19.5" customHeight="1">
      <c r="A44" s="542" t="s">
        <v>70</v>
      </c>
      <c r="B44" s="539">
        <f t="shared" si="18"/>
        <v>8.7932796903869068</v>
      </c>
      <c r="C44" s="539">
        <f t="shared" si="19"/>
        <v>6.3092346621135968</v>
      </c>
      <c r="D44" s="543" t="s">
        <v>207</v>
      </c>
      <c r="E44" s="539">
        <f>SUM(E17*100/$E$6)</f>
        <v>4.3209261130510903</v>
      </c>
      <c r="F44" s="539">
        <f t="shared" si="20"/>
        <v>6.8613436621298156</v>
      </c>
      <c r="G44" s="539">
        <f t="shared" si="21"/>
        <v>6.9981485710177136</v>
      </c>
      <c r="H44" s="539">
        <f t="shared" si="22"/>
        <v>4.8331739657040869</v>
      </c>
      <c r="I44" s="539">
        <f>I17/$I$6*100</f>
        <v>5.1409593642907119</v>
      </c>
      <c r="J44" s="539">
        <f t="shared" si="23"/>
        <v>5.868690599699204</v>
      </c>
      <c r="K44" s="539">
        <f t="shared" si="24"/>
        <v>4.2952789324347851</v>
      </c>
      <c r="L44" s="539">
        <f t="shared" ref="L44:Y44" si="29">L17/L$6*100</f>
        <v>5.4338662504790278</v>
      </c>
      <c r="M44" s="539">
        <f t="shared" si="29"/>
        <v>6.615371037457134</v>
      </c>
      <c r="N44" s="539">
        <f t="shared" si="29"/>
        <v>6.5729844929528838</v>
      </c>
      <c r="O44" s="539">
        <f t="shared" si="29"/>
        <v>6.8153234756984595</v>
      </c>
      <c r="P44" s="539">
        <f t="shared" si="29"/>
        <v>3.8062348632708716</v>
      </c>
      <c r="Q44" s="539">
        <f t="shared" si="29"/>
        <v>4.9660451581138414</v>
      </c>
      <c r="R44" s="539">
        <f t="shared" si="29"/>
        <v>7.2500496477234666</v>
      </c>
      <c r="S44" s="539">
        <f t="shared" si="29"/>
        <v>6.8114453705200795</v>
      </c>
      <c r="T44" s="539">
        <f t="shared" si="29"/>
        <v>5.5408082803617535</v>
      </c>
      <c r="U44" s="539">
        <f t="shared" si="29"/>
        <v>6.9882397389978381</v>
      </c>
      <c r="V44" s="539">
        <f t="shared" si="29"/>
        <v>6.6929110743180562</v>
      </c>
      <c r="W44" s="539">
        <f t="shared" si="29"/>
        <v>6.4465641881621103</v>
      </c>
      <c r="X44" s="539">
        <f t="shared" si="29"/>
        <v>6.4672573095070716</v>
      </c>
      <c r="Y44" s="539">
        <f t="shared" si="29"/>
        <v>7.5443417616680231</v>
      </c>
      <c r="Z44" s="539">
        <f t="shared" ref="Z44:Z49" si="30">Z17/Z$6*100</f>
        <v>5.592758682371394</v>
      </c>
      <c r="AA44" s="539">
        <f t="shared" si="28"/>
        <v>5.8352827796020694</v>
      </c>
      <c r="AB44" s="539">
        <f t="shared" si="28"/>
        <v>7.8440097792172123</v>
      </c>
      <c r="AC44" s="539">
        <f t="shared" si="28"/>
        <v>8.2467626185799752</v>
      </c>
      <c r="AD44" s="539">
        <f t="shared" si="28"/>
        <v>6.0397329281237875</v>
      </c>
      <c r="AE44" s="539">
        <f t="shared" si="28"/>
        <v>7.1273086810361876</v>
      </c>
      <c r="AF44" s="539">
        <f t="shared" si="28"/>
        <v>7.0668266013608161</v>
      </c>
      <c r="AG44" s="539">
        <f t="shared" si="28"/>
        <v>6.1810206891063286</v>
      </c>
      <c r="AH44" s="539">
        <f t="shared" si="28"/>
        <v>6.1614030887493749</v>
      </c>
      <c r="AI44" s="539">
        <f t="shared" si="26"/>
        <v>5.4735583198741127</v>
      </c>
      <c r="AJ44" s="539">
        <f t="shared" si="26"/>
        <v>5.7669922781081251</v>
      </c>
      <c r="AK44" s="539">
        <f t="shared" si="26"/>
        <v>6.1196391997029487</v>
      </c>
      <c r="AL44" s="539">
        <f t="shared" si="26"/>
        <v>7.9556576821706013</v>
      </c>
      <c r="AM44" s="539">
        <f t="shared" si="26"/>
        <v>9.8585511850020708</v>
      </c>
      <c r="AN44" s="539">
        <f t="shared" si="26"/>
        <v>6.853386971547927</v>
      </c>
      <c r="AO44" s="539">
        <f t="shared" si="26"/>
        <v>6.3562125172163242</v>
      </c>
    </row>
    <row r="45" spans="1:41" ht="19.5" customHeight="1">
      <c r="A45" s="542" t="s">
        <v>69</v>
      </c>
      <c r="B45" s="539">
        <f t="shared" si="18"/>
        <v>0</v>
      </c>
      <c r="C45" s="539">
        <f t="shared" si="19"/>
        <v>0</v>
      </c>
      <c r="D45" s="543" t="s">
        <v>207</v>
      </c>
      <c r="E45" s="539" t="s">
        <v>207</v>
      </c>
      <c r="F45" s="539">
        <f t="shared" si="20"/>
        <v>0.19584115459474727</v>
      </c>
      <c r="G45" s="539">
        <f t="shared" si="21"/>
        <v>0.22475455750447879</v>
      </c>
      <c r="H45" s="539">
        <f t="shared" si="22"/>
        <v>0.10403518837253778</v>
      </c>
      <c r="I45" s="539">
        <f>I18/$I$6*100</f>
        <v>0.16248520939858549</v>
      </c>
      <c r="J45" s="539">
        <f t="shared" si="23"/>
        <v>1.021131050498477</v>
      </c>
      <c r="K45" s="539">
        <f t="shared" si="24"/>
        <v>0.17473646924986397</v>
      </c>
      <c r="L45" s="539">
        <f t="shared" ref="L45:Y45" si="31">L18/L$6*100</f>
        <v>0.21164345785838493</v>
      </c>
      <c r="M45" s="539">
        <f t="shared" si="31"/>
        <v>0.3134118470952888</v>
      </c>
      <c r="N45" s="539">
        <f t="shared" si="31"/>
        <v>1.7161318388352653</v>
      </c>
      <c r="O45" s="539">
        <f t="shared" si="31"/>
        <v>0.61771671184028043</v>
      </c>
      <c r="P45" s="539">
        <f t="shared" si="31"/>
        <v>0.28451111725158884</v>
      </c>
      <c r="Q45" s="539">
        <f t="shared" si="31"/>
        <v>0.62513930110823868</v>
      </c>
      <c r="R45" s="539">
        <f t="shared" si="31"/>
        <v>0.22119172320579059</v>
      </c>
      <c r="S45" s="539">
        <f t="shared" si="31"/>
        <v>0.27072492340397941</v>
      </c>
      <c r="T45" s="539">
        <f t="shared" si="31"/>
        <v>0.40422558064727332</v>
      </c>
      <c r="U45" s="539">
        <f t="shared" si="31"/>
        <v>0.43158462674520404</v>
      </c>
      <c r="V45" s="539">
        <f t="shared" si="31"/>
        <v>0.4011519357452355</v>
      </c>
      <c r="W45" s="539">
        <f t="shared" si="31"/>
        <v>0.43730487476906527</v>
      </c>
      <c r="X45" s="539">
        <f t="shared" si="31"/>
        <v>2.111909849687265E-2</v>
      </c>
      <c r="Y45" s="539">
        <f t="shared" si="31"/>
        <v>0.15168555900230046</v>
      </c>
      <c r="Z45" s="539">
        <f t="shared" si="30"/>
        <v>0.33627321788864162</v>
      </c>
      <c r="AA45" s="539">
        <f t="shared" si="28"/>
        <v>0.26627268613426791</v>
      </c>
      <c r="AB45" s="539">
        <f t="shared" si="28"/>
        <v>0.36529488482105199</v>
      </c>
      <c r="AC45" s="539">
        <f t="shared" si="28"/>
        <v>0.12674346491625776</v>
      </c>
      <c r="AD45" s="539">
        <f t="shared" si="28"/>
        <v>0.28478238334890904</v>
      </c>
      <c r="AE45" s="539">
        <f t="shared" si="28"/>
        <v>0.10527981016412893</v>
      </c>
      <c r="AF45" s="539">
        <f t="shared" si="28"/>
        <v>0.16887164506250602</v>
      </c>
      <c r="AG45" s="539">
        <f t="shared" si="28"/>
        <v>0.24226693285930842</v>
      </c>
      <c r="AH45" s="539">
        <f t="shared" si="28"/>
        <v>0.30897199678410298</v>
      </c>
      <c r="AI45" s="539">
        <f t="shared" si="26"/>
        <v>0.28581716164397558</v>
      </c>
      <c r="AJ45" s="539">
        <f t="shared" si="26"/>
        <v>0.38782561464705256</v>
      </c>
      <c r="AK45" s="539">
        <f t="shared" si="26"/>
        <v>0.37194764231272576</v>
      </c>
      <c r="AL45" s="539">
        <f t="shared" si="26"/>
        <v>0.32031387888875656</v>
      </c>
      <c r="AM45" s="539">
        <f t="shared" si="26"/>
        <v>1.8017325665296156E-2</v>
      </c>
      <c r="AN45" s="539">
        <f t="shared" si="26"/>
        <v>0.3328913104718193</v>
      </c>
      <c r="AO45" s="539">
        <f t="shared" si="26"/>
        <v>0.28972643251075941</v>
      </c>
    </row>
    <row r="46" spans="1:41" ht="19.5" customHeight="1">
      <c r="A46" s="542" t="s">
        <v>68</v>
      </c>
      <c r="B46" s="539">
        <f t="shared" si="18"/>
        <v>0.89203719292875183</v>
      </c>
      <c r="C46" s="539">
        <f t="shared" si="19"/>
        <v>0.53833903803042327</v>
      </c>
      <c r="D46" s="543" t="s">
        <v>207</v>
      </c>
      <c r="E46" s="539">
        <f>SUM(E19*100/$E$6)</f>
        <v>0.78863430099317366</v>
      </c>
      <c r="F46" s="539">
        <f t="shared" si="20"/>
        <v>0.97815332141939715</v>
      </c>
      <c r="G46" s="539">
        <f t="shared" si="21"/>
        <v>0.70056048833519846</v>
      </c>
      <c r="H46" s="539">
        <f t="shared" si="22"/>
        <v>1.0766239561420283</v>
      </c>
      <c r="I46" s="539">
        <f>ROUNDDOWN(I19/$I$6*100,1)</f>
        <v>0.4</v>
      </c>
      <c r="J46" s="539">
        <f t="shared" si="23"/>
        <v>0.59192807828789451</v>
      </c>
      <c r="K46" s="539">
        <f t="shared" si="24"/>
        <v>0.77679269801169715</v>
      </c>
      <c r="L46" s="539">
        <f t="shared" ref="L46:Y46" si="32">L19/L$6*100</f>
        <v>0.75319621386383673</v>
      </c>
      <c r="M46" s="539">
        <f t="shared" si="32"/>
        <v>0.47465837505356551</v>
      </c>
      <c r="N46" s="539">
        <f t="shared" si="32"/>
        <v>0.99109939529633539</v>
      </c>
      <c r="O46" s="539">
        <f t="shared" si="32"/>
        <v>0.81518898682608254</v>
      </c>
      <c r="P46" s="539">
        <f t="shared" si="32"/>
        <v>0.82502597547115319</v>
      </c>
      <c r="Q46" s="539">
        <f t="shared" si="32"/>
        <v>0.97066901049307242</v>
      </c>
      <c r="R46" s="539">
        <f t="shared" si="32"/>
        <v>1.1891741286454027</v>
      </c>
      <c r="S46" s="539">
        <f t="shared" si="32"/>
        <v>1.4499704714140365</v>
      </c>
      <c r="T46" s="539">
        <f t="shared" si="32"/>
        <v>0.39390644170469324</v>
      </c>
      <c r="U46" s="539">
        <f t="shared" si="32"/>
        <v>0.50013831111778595</v>
      </c>
      <c r="V46" s="539">
        <f t="shared" si="32"/>
        <v>0.65478916405396836</v>
      </c>
      <c r="W46" s="539">
        <f t="shared" si="32"/>
        <v>1.051187121442436</v>
      </c>
      <c r="X46" s="539">
        <f t="shared" si="32"/>
        <v>1.0962783938389089</v>
      </c>
      <c r="Y46" s="539">
        <f t="shared" si="32"/>
        <v>0.73540152419521387</v>
      </c>
      <c r="Z46" s="539">
        <f t="shared" si="30"/>
        <v>0.86899873380049653</v>
      </c>
      <c r="AA46" s="539">
        <f t="shared" ref="AA46:AG49" si="33">AA19/AA$6*100</f>
        <v>1.6459180447956527</v>
      </c>
      <c r="AB46" s="539">
        <f t="shared" si="33"/>
        <v>1.3417908454160294</v>
      </c>
      <c r="AC46" s="539">
        <f t="shared" si="33"/>
        <v>0.87581220705281404</v>
      </c>
      <c r="AD46" s="539">
        <f t="shared" si="33"/>
        <v>0.69098298939539193</v>
      </c>
      <c r="AE46" s="539">
        <f t="shared" si="33"/>
        <v>0.69479928811548353</v>
      </c>
      <c r="AF46" s="539">
        <f t="shared" si="33"/>
        <v>0.99442554626194279</v>
      </c>
      <c r="AG46" s="539">
        <f t="shared" si="33"/>
        <v>0.85757596858947238</v>
      </c>
      <c r="AH46" s="539">
        <f>AH19/AH$6*100-0.04</f>
        <v>0.72159170725631239</v>
      </c>
      <c r="AI46" s="539">
        <f t="shared" si="26"/>
        <v>0.76148717535202215</v>
      </c>
      <c r="AJ46" s="539">
        <f t="shared" si="26"/>
        <v>0.67917566476972424</v>
      </c>
      <c r="AK46" s="539">
        <f t="shared" si="26"/>
        <v>0.68071643861320053</v>
      </c>
      <c r="AL46" s="539">
        <f t="shared" si="26"/>
        <v>0.99539670194088414</v>
      </c>
      <c r="AM46" s="539">
        <f t="shared" si="26"/>
        <v>1.1388486843509706</v>
      </c>
      <c r="AN46" s="539">
        <f t="shared" si="26"/>
        <v>0.98476051751028915</v>
      </c>
      <c r="AO46" s="539">
        <f t="shared" si="26"/>
        <v>0.69741231666857151</v>
      </c>
    </row>
    <row r="47" spans="1:41" ht="19.5" customHeight="1">
      <c r="A47" s="542" t="s">
        <v>67</v>
      </c>
      <c r="B47" s="539">
        <f t="shared" si="18"/>
        <v>1.039901496681936</v>
      </c>
      <c r="C47" s="539">
        <f t="shared" si="19"/>
        <v>1.3705300959511346</v>
      </c>
      <c r="D47" s="543" t="s">
        <v>207</v>
      </c>
      <c r="E47" s="539">
        <f>SUM(E20*100/$E$6)</f>
        <v>1.8828555495451571</v>
      </c>
      <c r="F47" s="539">
        <f t="shared" si="20"/>
        <v>9.1926104052838617E-2</v>
      </c>
      <c r="G47" s="539">
        <f t="shared" si="21"/>
        <v>0.13334815719237886</v>
      </c>
      <c r="H47" s="539">
        <f t="shared" si="22"/>
        <v>7.7835150124306751E-2</v>
      </c>
      <c r="I47" s="539">
        <f>I20/$I$6*100</f>
        <v>7.2535802807849645E-2</v>
      </c>
      <c r="J47" s="539">
        <f t="shared" si="23"/>
        <v>0.11373902173652317</v>
      </c>
      <c r="K47" s="539">
        <f t="shared" si="24"/>
        <v>0.14170045279190724</v>
      </c>
      <c r="L47" s="539">
        <f t="shared" ref="L47:Y47" si="34">L20/L$6*100</f>
        <v>0.20846225645821467</v>
      </c>
      <c r="M47" s="539">
        <f t="shared" si="34"/>
        <v>0.19074313079970867</v>
      </c>
      <c r="N47" s="539">
        <f t="shared" si="34"/>
        <v>0.27710873025533778</v>
      </c>
      <c r="O47" s="539">
        <f t="shared" si="34"/>
        <v>0.14620671472313601</v>
      </c>
      <c r="P47" s="539">
        <f t="shared" si="34"/>
        <v>0.38009835044817847</v>
      </c>
      <c r="Q47" s="539">
        <f t="shared" si="34"/>
        <v>0.32601181399319767</v>
      </c>
      <c r="R47" s="539">
        <f t="shared" si="34"/>
        <v>0.1404956473025725</v>
      </c>
      <c r="S47" s="539">
        <f t="shared" si="34"/>
        <v>0.59219337082726276</v>
      </c>
      <c r="T47" s="539">
        <f t="shared" si="34"/>
        <v>0.41233855885040521</v>
      </c>
      <c r="U47" s="539">
        <f t="shared" si="34"/>
        <v>0.28452250053708034</v>
      </c>
      <c r="V47" s="539">
        <f t="shared" si="34"/>
        <v>0.24174798323176103</v>
      </c>
      <c r="W47" s="539">
        <f t="shared" si="34"/>
        <v>0.26130118565983018</v>
      </c>
      <c r="X47" s="539">
        <f t="shared" si="34"/>
        <v>6.502829091130001E-2</v>
      </c>
      <c r="Y47" s="539">
        <f t="shared" si="34"/>
        <v>5.6774148981411331E-2</v>
      </c>
      <c r="Z47" s="539">
        <f t="shared" si="30"/>
        <v>0.21801127784603921</v>
      </c>
      <c r="AA47" s="539">
        <f t="shared" si="33"/>
        <v>0.23380630965721072</v>
      </c>
      <c r="AB47" s="539">
        <f t="shared" si="33"/>
        <v>8.2994277447017983E-2</v>
      </c>
      <c r="AC47" s="539">
        <f t="shared" si="33"/>
        <v>0.29757019179226063</v>
      </c>
      <c r="AD47" s="539">
        <f t="shared" si="33"/>
        <v>0.14592686460542292</v>
      </c>
      <c r="AE47" s="539">
        <f t="shared" si="33"/>
        <v>0.56183508008700811</v>
      </c>
      <c r="AF47" s="539">
        <f t="shared" si="33"/>
        <v>0.3682268624177219</v>
      </c>
      <c r="AG47" s="539">
        <f t="shared" si="33"/>
        <v>0.58883261160845801</v>
      </c>
      <c r="AH47" s="539">
        <f>AH20/AH$6*100</f>
        <v>0.13353737347920261</v>
      </c>
      <c r="AI47" s="539">
        <f>AI20/AI$6*100-0.02</f>
        <v>0.23260488811216171</v>
      </c>
      <c r="AJ47" s="539">
        <f>AJ20/AJ$6*100+0.02</f>
        <v>6.5391214568887329E-2</v>
      </c>
      <c r="AK47" s="539">
        <f t="shared" ref="AK47:AO49" si="35">AK20/AK$6*100</f>
        <v>8.7880349716288983E-2</v>
      </c>
      <c r="AL47" s="539">
        <f t="shared" si="35"/>
        <v>0.12473071424168032</v>
      </c>
      <c r="AM47" s="539">
        <f t="shared" si="35"/>
        <v>0.33225314769510583</v>
      </c>
      <c r="AN47" s="539">
        <f t="shared" si="35"/>
        <v>0.21428375119380527</v>
      </c>
      <c r="AO47" s="539">
        <f t="shared" si="35"/>
        <v>0.2772964761490827</v>
      </c>
    </row>
    <row r="48" spans="1:41" ht="19.5" customHeight="1">
      <c r="A48" s="542" t="s">
        <v>66</v>
      </c>
      <c r="B48" s="539">
        <f t="shared" si="18"/>
        <v>0</v>
      </c>
      <c r="C48" s="539">
        <f t="shared" si="19"/>
        <v>0</v>
      </c>
      <c r="D48" s="543" t="s">
        <v>207</v>
      </c>
      <c r="E48" s="539" t="s">
        <v>207</v>
      </c>
      <c r="F48" s="539">
        <f t="shared" si="20"/>
        <v>0.6836801461245896</v>
      </c>
      <c r="G48" s="539">
        <f t="shared" si="21"/>
        <v>0.17469074611722521</v>
      </c>
      <c r="H48" s="539">
        <f t="shared" si="22"/>
        <v>0.14445081914961433</v>
      </c>
      <c r="I48" s="539">
        <f>I21/$I$6*100</f>
        <v>0.31338222922942299</v>
      </c>
      <c r="J48" s="539">
        <f t="shared" si="23"/>
        <v>0.23738627158065112</v>
      </c>
      <c r="K48" s="539">
        <f t="shared" si="24"/>
        <v>0.11155856104453081</v>
      </c>
      <c r="L48" s="539">
        <f t="shared" ref="L48:Y48" si="36">L21/L$6*100</f>
        <v>0.11664405133957553</v>
      </c>
      <c r="M48" s="539">
        <f t="shared" si="36"/>
        <v>9.1374558832604549E-2</v>
      </c>
      <c r="N48" s="539">
        <f t="shared" si="36"/>
        <v>0.46987423680357804</v>
      </c>
      <c r="O48" s="539">
        <f t="shared" si="36"/>
        <v>0.24760599820370802</v>
      </c>
      <c r="P48" s="539">
        <f t="shared" si="36"/>
        <v>0.18467278408288143</v>
      </c>
      <c r="Q48" s="539">
        <f t="shared" si="36"/>
        <v>0.30510877763828431</v>
      </c>
      <c r="R48" s="539">
        <f t="shared" si="36"/>
        <v>0.4085933540223548</v>
      </c>
      <c r="S48" s="539">
        <f t="shared" si="36"/>
        <v>0.22735182718873742</v>
      </c>
      <c r="T48" s="539">
        <f t="shared" si="36"/>
        <v>0.16652955259060204</v>
      </c>
      <c r="U48" s="539">
        <f t="shared" si="36"/>
        <v>0.38943576004033131</v>
      </c>
      <c r="V48" s="539">
        <f t="shared" si="36"/>
        <v>0.35447564025786454</v>
      </c>
      <c r="W48" s="539">
        <f t="shared" si="36"/>
        <v>0.44944064100465375</v>
      </c>
      <c r="X48" s="539">
        <f t="shared" si="36"/>
        <v>0.46233581445290267</v>
      </c>
      <c r="Y48" s="539">
        <f t="shared" si="36"/>
        <v>0.59055188934149905</v>
      </c>
      <c r="Z48" s="539">
        <f t="shared" si="30"/>
        <v>0.5971681186431278</v>
      </c>
      <c r="AA48" s="539">
        <f t="shared" si="33"/>
        <v>0.31536881058176863</v>
      </c>
      <c r="AB48" s="539">
        <f t="shared" si="33"/>
        <v>0.23952778807493796</v>
      </c>
      <c r="AC48" s="539">
        <f t="shared" si="33"/>
        <v>0.23008240457949505</v>
      </c>
      <c r="AD48" s="539">
        <f t="shared" si="33"/>
        <v>0.35155838802242584</v>
      </c>
      <c r="AE48" s="539">
        <f t="shared" si="33"/>
        <v>0.34629226814316788</v>
      </c>
      <c r="AF48" s="539">
        <f t="shared" si="33"/>
        <v>0.1267088245901796</v>
      </c>
      <c r="AG48" s="539">
        <f t="shared" si="33"/>
        <v>0.29269457302174817</v>
      </c>
      <c r="AH48" s="539">
        <f>AH21/AH$6*100</f>
        <v>0.15634630099048979</v>
      </c>
      <c r="AI48" s="539">
        <f>AI21/AI$6*100</f>
        <v>0.20629931443799801</v>
      </c>
      <c r="AJ48" s="539">
        <f>AJ21/AJ$6*100</f>
        <v>0.45460455404670369</v>
      </c>
      <c r="AK48" s="539">
        <f t="shared" si="35"/>
        <v>0.63543034848913094</v>
      </c>
      <c r="AL48" s="539">
        <f t="shared" si="35"/>
        <v>0.76772303532235331</v>
      </c>
      <c r="AM48" s="539">
        <f t="shared" si="35"/>
        <v>0.29758473906899097</v>
      </c>
      <c r="AN48" s="539">
        <f t="shared" si="35"/>
        <v>0.17658011721621789</v>
      </c>
      <c r="AO48" s="539">
        <f t="shared" si="35"/>
        <v>0.29314675607336843</v>
      </c>
    </row>
    <row r="49" spans="1:41" ht="19.5" customHeight="1">
      <c r="A49" s="542" t="s">
        <v>65</v>
      </c>
      <c r="B49" s="539">
        <f t="shared" si="18"/>
        <v>0</v>
      </c>
      <c r="C49" s="539">
        <f t="shared" si="19"/>
        <v>0</v>
      </c>
      <c r="D49" s="543" t="s">
        <v>207</v>
      </c>
      <c r="E49" s="539" t="s">
        <v>207</v>
      </c>
      <c r="F49" s="539">
        <f t="shared" si="20"/>
        <v>0.84564551631403762</v>
      </c>
      <c r="G49" s="539">
        <f t="shared" si="21"/>
        <v>0.84715691476436383</v>
      </c>
      <c r="H49" s="539">
        <f t="shared" si="22"/>
        <v>1.3910244151208007</v>
      </c>
      <c r="I49" s="539">
        <f>I22/$I$6*100</f>
        <v>0.65658055702234897</v>
      </c>
      <c r="J49" s="539">
        <f t="shared" si="23"/>
        <v>0.38186712829971325</v>
      </c>
      <c r="K49" s="539">
        <f t="shared" si="24"/>
        <v>0.40631521626879519</v>
      </c>
      <c r="L49" s="539">
        <f t="shared" ref="L49:Y49" si="37">L22/L$6*100</f>
        <v>0.29279528181174735</v>
      </c>
      <c r="M49" s="539">
        <f t="shared" si="37"/>
        <v>0.55881982055627899</v>
      </c>
      <c r="N49" s="539">
        <f t="shared" si="37"/>
        <v>0.50639192593228188</v>
      </c>
      <c r="O49" s="539">
        <f t="shared" si="37"/>
        <v>0.60047284157011094</v>
      </c>
      <c r="P49" s="539">
        <f t="shared" si="37"/>
        <v>0.50613096138625868</v>
      </c>
      <c r="Q49" s="539">
        <f t="shared" si="37"/>
        <v>0.37178442673422796</v>
      </c>
      <c r="R49" s="539">
        <f t="shared" si="37"/>
        <v>0.68536088707884657</v>
      </c>
      <c r="S49" s="539">
        <f t="shared" si="37"/>
        <v>0.67484822082102269</v>
      </c>
      <c r="T49" s="539">
        <f t="shared" si="37"/>
        <v>0.65074625166173716</v>
      </c>
      <c r="U49" s="539">
        <f t="shared" si="37"/>
        <v>0.24463286956848224</v>
      </c>
      <c r="V49" s="539">
        <f t="shared" si="37"/>
        <v>0.18699874355632273</v>
      </c>
      <c r="W49" s="539">
        <f t="shared" si="37"/>
        <v>0.29985340029466101</v>
      </c>
      <c r="X49" s="539">
        <f t="shared" si="37"/>
        <v>0.18809348059270198</v>
      </c>
      <c r="Y49" s="539">
        <f t="shared" si="37"/>
        <v>0.43310976263512641</v>
      </c>
      <c r="Z49" s="539">
        <f t="shared" si="30"/>
        <v>0.81228924339697661</v>
      </c>
      <c r="AA49" s="539">
        <f t="shared" si="33"/>
        <v>0.32388313537703828</v>
      </c>
      <c r="AB49" s="539">
        <f t="shared" si="33"/>
        <v>0.69074351166347248</v>
      </c>
      <c r="AC49" s="539">
        <f t="shared" si="33"/>
        <v>0.82737376607126079</v>
      </c>
      <c r="AD49" s="539">
        <f t="shared" si="33"/>
        <v>1.0234969573123742</v>
      </c>
      <c r="AE49" s="539">
        <f t="shared" si="33"/>
        <v>0.87814910025706938</v>
      </c>
      <c r="AF49" s="539">
        <f t="shared" si="33"/>
        <v>1.0252763905099864</v>
      </c>
      <c r="AG49" s="539">
        <f t="shared" si="33"/>
        <v>0.41704194064536665</v>
      </c>
      <c r="AH49" s="539">
        <f>AH22/AH$6*100</f>
        <v>0.57184084221560427</v>
      </c>
      <c r="AI49" s="539">
        <f>AI22/AI$6*100</f>
        <v>0.77992956762569765</v>
      </c>
      <c r="AJ49" s="539">
        <f>AJ22/AJ$6*100</f>
        <v>0.30481354596937554</v>
      </c>
      <c r="AK49" s="539">
        <f t="shared" si="35"/>
        <v>0.87128220597095518</v>
      </c>
      <c r="AL49" s="539">
        <f t="shared" si="35"/>
        <v>0.33534574560170111</v>
      </c>
      <c r="AM49" s="539">
        <f t="shared" si="35"/>
        <v>0.58330024464283425</v>
      </c>
      <c r="AN49" s="539">
        <f t="shared" si="35"/>
        <v>0.17752485519743308</v>
      </c>
      <c r="AO49" s="539">
        <f t="shared" si="35"/>
        <v>0.33485801903201506</v>
      </c>
    </row>
    <row r="50" spans="1:41" ht="19.5" customHeight="1">
      <c r="A50" s="542" t="s">
        <v>209</v>
      </c>
      <c r="B50" s="543"/>
      <c r="C50" s="543"/>
      <c r="D50" s="543"/>
      <c r="E50" s="543"/>
      <c r="F50" s="543"/>
      <c r="G50" s="543"/>
      <c r="H50" s="543"/>
      <c r="I50" s="543"/>
      <c r="J50" s="543"/>
      <c r="K50" s="543"/>
      <c r="L50" s="543"/>
      <c r="M50" s="543"/>
      <c r="N50" s="543"/>
      <c r="O50" s="543"/>
      <c r="P50" s="543"/>
      <c r="Q50" s="543"/>
      <c r="R50" s="543"/>
      <c r="S50" s="543"/>
      <c r="T50" s="543"/>
      <c r="U50" s="543"/>
      <c r="V50" s="543"/>
      <c r="W50" s="543"/>
      <c r="X50" s="543"/>
      <c r="Y50" s="543"/>
      <c r="Z50" s="544"/>
      <c r="AA50" s="543"/>
      <c r="AB50" s="543"/>
      <c r="AC50" s="543"/>
      <c r="AD50" s="543"/>
      <c r="AE50" s="543"/>
      <c r="AF50" s="543"/>
      <c r="AG50" s="543"/>
      <c r="AH50" s="543"/>
      <c r="AI50" s="543"/>
      <c r="AJ50" s="543"/>
      <c r="AK50" s="543"/>
      <c r="AL50" s="543"/>
      <c r="AM50" s="543"/>
      <c r="AN50" s="543"/>
      <c r="AO50" s="543"/>
    </row>
    <row r="51" spans="1:41" ht="18.75" customHeight="1">
      <c r="A51" s="542" t="s">
        <v>208</v>
      </c>
      <c r="B51" s="539">
        <f>B24*100/$B$6</f>
        <v>4.1938388962380699</v>
      </c>
      <c r="C51" s="539">
        <f t="shared" ref="C51:C56" si="38">C24*100/$C$6</f>
        <v>3.5579541112562891</v>
      </c>
      <c r="D51" s="543" t="s">
        <v>207</v>
      </c>
      <c r="E51" s="539">
        <f>SUM(E24*100/$E$6)</f>
        <v>4.1941503029819653</v>
      </c>
      <c r="F51" s="539">
        <f>F24/$F$6*100</f>
        <v>4.0585987022995376</v>
      </c>
      <c r="G51" s="539">
        <f>G24/$G$6*100</f>
        <v>3.8001228960050808</v>
      </c>
      <c r="H51" s="539">
        <f>H24/$H$6*100</f>
        <v>3.6710014661821888</v>
      </c>
      <c r="I51" s="539">
        <f t="shared" ref="I51:I58" si="39">I24/$I$6*100</f>
        <v>4.6840715010087992</v>
      </c>
      <c r="J51" s="539">
        <f t="shared" ref="J51:J58" si="40">J24/$J$6*100</f>
        <v>5.2148710412084105</v>
      </c>
      <c r="K51" s="539">
        <f t="shared" ref="K51:K56" si="41">K24/$K$6*100</f>
        <v>4.8794326576099731</v>
      </c>
      <c r="L51" s="539">
        <f t="shared" ref="L51:AI51" si="42">ROUNDUP(L24/L$6*100,1)</f>
        <v>5.5</v>
      </c>
      <c r="M51" s="539">
        <f t="shared" si="42"/>
        <v>6</v>
      </c>
      <c r="N51" s="539">
        <f t="shared" si="42"/>
        <v>4.5</v>
      </c>
      <c r="O51" s="539">
        <f t="shared" si="42"/>
        <v>4.3999999999999995</v>
      </c>
      <c r="P51" s="539">
        <f t="shared" si="42"/>
        <v>5</v>
      </c>
      <c r="Q51" s="539">
        <f t="shared" si="42"/>
        <v>4</v>
      </c>
      <c r="R51" s="539">
        <f t="shared" si="42"/>
        <v>5</v>
      </c>
      <c r="S51" s="539">
        <f t="shared" si="42"/>
        <v>4.5999999999999996</v>
      </c>
      <c r="T51" s="539">
        <f t="shared" si="42"/>
        <v>4</v>
      </c>
      <c r="U51" s="539">
        <f t="shared" si="42"/>
        <v>4.6999999999999993</v>
      </c>
      <c r="V51" s="539">
        <f t="shared" si="42"/>
        <v>4.8</v>
      </c>
      <c r="W51" s="539">
        <f t="shared" si="42"/>
        <v>4.0999999999999996</v>
      </c>
      <c r="X51" s="539">
        <f t="shared" si="42"/>
        <v>3.8000000000000003</v>
      </c>
      <c r="Y51" s="539">
        <f t="shared" si="42"/>
        <v>3.8000000000000003</v>
      </c>
      <c r="Z51" s="539">
        <f t="shared" si="42"/>
        <v>4.0999999999999996</v>
      </c>
      <c r="AA51" s="539">
        <f t="shared" si="42"/>
        <v>3.8000000000000003</v>
      </c>
      <c r="AB51" s="539">
        <f t="shared" si="42"/>
        <v>3.6</v>
      </c>
      <c r="AC51" s="539">
        <f t="shared" si="42"/>
        <v>3.8000000000000003</v>
      </c>
      <c r="AD51" s="539">
        <f t="shared" si="42"/>
        <v>4.3999999999999995</v>
      </c>
      <c r="AE51" s="539">
        <f t="shared" si="42"/>
        <v>5.3</v>
      </c>
      <c r="AF51" s="539">
        <f t="shared" si="42"/>
        <v>4.3999999999999995</v>
      </c>
      <c r="AG51" s="539">
        <f t="shared" si="42"/>
        <v>3.3000000000000003</v>
      </c>
      <c r="AH51" s="539">
        <f t="shared" si="42"/>
        <v>3.2</v>
      </c>
      <c r="AI51" s="539">
        <f t="shared" si="42"/>
        <v>3.5</v>
      </c>
      <c r="AJ51" s="539">
        <f t="shared" ref="AJ51:AO51" si="43">(AJ24/AJ$6*100)</f>
        <v>3.2099282126401452</v>
      </c>
      <c r="AK51" s="539">
        <f t="shared" si="43"/>
        <v>3.4142703437071731</v>
      </c>
      <c r="AL51" s="539">
        <f t="shared" si="43"/>
        <v>3.0001241395734159</v>
      </c>
      <c r="AM51" s="539">
        <f t="shared" si="43"/>
        <v>4.281036124311008</v>
      </c>
      <c r="AN51" s="539">
        <f t="shared" si="43"/>
        <v>5.1774217928722095</v>
      </c>
      <c r="AO51" s="539">
        <f t="shared" si="43"/>
        <v>3.6786831253748797</v>
      </c>
    </row>
    <row r="52" spans="1:41" ht="17.25" customHeight="1">
      <c r="A52" s="542" t="s">
        <v>63</v>
      </c>
      <c r="B52" s="539">
        <f>B25*100/$B$6</f>
        <v>3.7414998524090128</v>
      </c>
      <c r="C52" s="539">
        <f t="shared" si="38"/>
        <v>3.5496709445214867</v>
      </c>
      <c r="D52" s="543" t="s">
        <v>207</v>
      </c>
      <c r="E52" s="539">
        <f>SUM(E25*100/$E$6)</f>
        <v>2.4088047118664346</v>
      </c>
      <c r="F52" s="539">
        <f>F25/$F$6*100</f>
        <v>4.5837969543990749</v>
      </c>
      <c r="G52" s="539">
        <f>G25/$G$6*100</f>
        <v>4.2431077377215507</v>
      </c>
      <c r="H52" s="539">
        <f>H25/$H$6*100</f>
        <v>3.5392363103206472</v>
      </c>
      <c r="I52" s="539">
        <f t="shared" si="39"/>
        <v>2.4166073163444208</v>
      </c>
      <c r="J52" s="539">
        <f t="shared" si="40"/>
        <v>3.6943393733693743</v>
      </c>
      <c r="K52" s="539">
        <f t="shared" si="41"/>
        <v>3.1810415605741618</v>
      </c>
      <c r="L52" s="539">
        <f t="shared" ref="L52:AO52" si="44">L25/L$6*100</f>
        <v>3.1223803625161137</v>
      </c>
      <c r="M52" s="539">
        <f t="shared" si="44"/>
        <v>2.6548693703443376</v>
      </c>
      <c r="N52" s="539">
        <f t="shared" si="44"/>
        <v>2.4204110601371176</v>
      </c>
      <c r="O52" s="539">
        <f t="shared" si="44"/>
        <v>2.5478317664048129</v>
      </c>
      <c r="P52" s="539">
        <f t="shared" si="44"/>
        <v>3.0973014267441701</v>
      </c>
      <c r="Q52" s="539">
        <f t="shared" si="44"/>
        <v>2.7092727632177076</v>
      </c>
      <c r="R52" s="539">
        <f t="shared" si="44"/>
        <v>2.1641961366661038</v>
      </c>
      <c r="S52" s="539">
        <f t="shared" si="44"/>
        <v>2.3546502293316585</v>
      </c>
      <c r="T52" s="539">
        <f t="shared" si="44"/>
        <v>3.1722456439000366</v>
      </c>
      <c r="U52" s="539">
        <f t="shared" si="44"/>
        <v>2.3549708505992188</v>
      </c>
      <c r="V52" s="539">
        <f t="shared" si="44"/>
        <v>2.5250701612240345</v>
      </c>
      <c r="W52" s="539">
        <f t="shared" si="44"/>
        <v>1.5336031956689506</v>
      </c>
      <c r="X52" s="539">
        <f t="shared" si="44"/>
        <v>2.1928663939252768</v>
      </c>
      <c r="Y52" s="539">
        <f t="shared" si="44"/>
        <v>2.887782188747781</v>
      </c>
      <c r="Z52" s="539">
        <f t="shared" si="44"/>
        <v>3.5159102927725083</v>
      </c>
      <c r="AA52" s="539">
        <f t="shared" si="44"/>
        <v>2.2238031528700062</v>
      </c>
      <c r="AB52" s="539">
        <f t="shared" si="44"/>
        <v>2.4854760014467718</v>
      </c>
      <c r="AC52" s="539">
        <f t="shared" si="44"/>
        <v>3.0189457738697687</v>
      </c>
      <c r="AD52" s="539">
        <f t="shared" si="44"/>
        <v>4.0145155445056844</v>
      </c>
      <c r="AE52" s="539">
        <f t="shared" si="44"/>
        <v>3.8242436227012058</v>
      </c>
      <c r="AF52" s="539">
        <f t="shared" si="44"/>
        <v>2.6840234495798043</v>
      </c>
      <c r="AG52" s="539">
        <f t="shared" si="44"/>
        <v>2.8560868610362689</v>
      </c>
      <c r="AH52" s="539">
        <f t="shared" si="44"/>
        <v>3.2191323225149997</v>
      </c>
      <c r="AI52" s="539">
        <f t="shared" si="44"/>
        <v>3.3074155182751337</v>
      </c>
      <c r="AJ52" s="539">
        <f t="shared" si="44"/>
        <v>2.8391050698909304</v>
      </c>
      <c r="AK52" s="539">
        <f t="shared" si="44"/>
        <v>2.540137964231906</v>
      </c>
      <c r="AL52" s="539">
        <f t="shared" si="44"/>
        <v>3.6612729288747801</v>
      </c>
      <c r="AM52" s="539">
        <f t="shared" si="44"/>
        <v>3.3934907074148555</v>
      </c>
      <c r="AN52" s="539">
        <f t="shared" si="44"/>
        <v>4.4216314079000707</v>
      </c>
      <c r="AO52" s="539">
        <f t="shared" si="44"/>
        <v>3.2083469242531804</v>
      </c>
    </row>
    <row r="53" spans="1:41" ht="17.25" customHeight="1">
      <c r="A53" s="542" t="s">
        <v>62</v>
      </c>
      <c r="B53" s="539">
        <f>ROUNDDOWN(B26*100/$B$6,1)</f>
        <v>2.1</v>
      </c>
      <c r="C53" s="539">
        <f t="shared" si="38"/>
        <v>1.7621101233657446</v>
      </c>
      <c r="D53" s="543" t="s">
        <v>207</v>
      </c>
      <c r="E53" s="539">
        <f>ROUNDUP(SUM(E26*100/$E$6),1)</f>
        <v>2.1</v>
      </c>
      <c r="F53" s="539">
        <f>F26/$F$6*100</f>
        <v>1.3002291159337704</v>
      </c>
      <c r="G53" s="539">
        <f>G26/$G$6*100</f>
        <v>1.6596286623309098</v>
      </c>
      <c r="H53" s="539">
        <f>H26/$H$6*100</f>
        <v>2.6324982469560783</v>
      </c>
      <c r="I53" s="539">
        <f t="shared" si="39"/>
        <v>1.6080648788282526</v>
      </c>
      <c r="J53" s="539">
        <f t="shared" si="40"/>
        <v>1.7628706963678731</v>
      </c>
      <c r="K53" s="539">
        <f t="shared" si="41"/>
        <v>2.0949516370905199</v>
      </c>
      <c r="L53" s="539">
        <f t="shared" ref="L53:AG53" si="45">ROUNDUP(L26/L$6*100,1)</f>
        <v>1.5</v>
      </c>
      <c r="M53" s="539">
        <f t="shared" si="45"/>
        <v>1.6</v>
      </c>
      <c r="N53" s="539">
        <f t="shared" si="45"/>
        <v>1.7000000000000002</v>
      </c>
      <c r="O53" s="539">
        <f t="shared" si="45"/>
        <v>2.8000000000000003</v>
      </c>
      <c r="P53" s="539">
        <f t="shared" si="45"/>
        <v>2.4</v>
      </c>
      <c r="Q53" s="539">
        <f t="shared" si="45"/>
        <v>1.5</v>
      </c>
      <c r="R53" s="539">
        <f t="shared" si="45"/>
        <v>2</v>
      </c>
      <c r="S53" s="539">
        <f t="shared" si="45"/>
        <v>1.7000000000000002</v>
      </c>
      <c r="T53" s="539">
        <f t="shared" si="45"/>
        <v>1.7000000000000002</v>
      </c>
      <c r="U53" s="539">
        <f t="shared" si="45"/>
        <v>1.9000000000000001</v>
      </c>
      <c r="V53" s="539">
        <f t="shared" si="45"/>
        <v>1.5</v>
      </c>
      <c r="W53" s="539">
        <f t="shared" si="45"/>
        <v>1.4000000000000001</v>
      </c>
      <c r="X53" s="539">
        <f t="shared" si="45"/>
        <v>1.7000000000000002</v>
      </c>
      <c r="Y53" s="539">
        <f t="shared" si="45"/>
        <v>1.7000000000000002</v>
      </c>
      <c r="Z53" s="539">
        <f t="shared" si="45"/>
        <v>1.4000000000000001</v>
      </c>
      <c r="AA53" s="539">
        <f t="shared" si="45"/>
        <v>1.4000000000000001</v>
      </c>
      <c r="AB53" s="539">
        <f t="shared" si="45"/>
        <v>1.2000000000000002</v>
      </c>
      <c r="AC53" s="539">
        <f t="shared" si="45"/>
        <v>1.1000000000000001</v>
      </c>
      <c r="AD53" s="539">
        <f t="shared" si="45"/>
        <v>1.5</v>
      </c>
      <c r="AE53" s="539">
        <f t="shared" si="45"/>
        <v>1.6</v>
      </c>
      <c r="AF53" s="539">
        <f t="shared" si="45"/>
        <v>1.6</v>
      </c>
      <c r="AG53" s="539">
        <f t="shared" si="45"/>
        <v>2</v>
      </c>
      <c r="AH53" s="539">
        <f>(AH26/AH$6*100)-0.02</f>
        <v>0.83242300369310507</v>
      </c>
      <c r="AI53" s="539">
        <f>ROUNDUP(AI26/AI$6*100,1)</f>
        <v>1.7000000000000002</v>
      </c>
      <c r="AJ53" s="539">
        <f>(AJ26/AJ$6*100)</f>
        <v>1.7318671714580041</v>
      </c>
      <c r="AK53" s="539">
        <f>ROUNDUP(AK26/AK$6*100,1)</f>
        <v>1.1000000000000001</v>
      </c>
      <c r="AL53" s="539">
        <f>ROUNDUP(AL26/AL$6*100,1)</f>
        <v>1.7000000000000002</v>
      </c>
      <c r="AM53" s="539">
        <f>ROUNDUP(AM26/AM$6*100,1)</f>
        <v>1.6</v>
      </c>
      <c r="AN53" s="539">
        <f>ROUNDUP(AN26/AN$6*100,1)</f>
        <v>1.4000000000000001</v>
      </c>
      <c r="AO53" s="539">
        <f>ROUNDUP(AO26/AO$6*100,1)</f>
        <v>1.2000000000000002</v>
      </c>
    </row>
    <row r="54" spans="1:41" ht="17.25" customHeight="1">
      <c r="A54" s="542" t="s">
        <v>61</v>
      </c>
      <c r="B54" s="539">
        <f>B27*100/$B$6</f>
        <v>0</v>
      </c>
      <c r="C54" s="539">
        <f t="shared" si="38"/>
        <v>0</v>
      </c>
      <c r="D54" s="543" t="s">
        <v>207</v>
      </c>
      <c r="E54" s="539">
        <f>SUM(E27*100/$E$6)</f>
        <v>0</v>
      </c>
      <c r="F54" s="539">
        <f>F27/$F$6*100</f>
        <v>0.47606676697268546</v>
      </c>
      <c r="G54" s="539">
        <f>G27/$G$6*100</f>
        <v>0.43286556069138654</v>
      </c>
      <c r="H54" s="539">
        <f>H27/$H$6*100</f>
        <v>0.47701918786256131</v>
      </c>
      <c r="I54" s="539">
        <f t="shared" si="39"/>
        <v>0.31263056287908259</v>
      </c>
      <c r="J54" s="539">
        <f t="shared" si="40"/>
        <v>0.64940896523648428</v>
      </c>
      <c r="K54" s="539">
        <f t="shared" si="41"/>
        <v>0.61819787243587687</v>
      </c>
      <c r="L54" s="539">
        <f t="shared" ref="L54:AO54" si="46">L27/L$6*100</f>
        <v>0.26310406874349179</v>
      </c>
      <c r="M54" s="539">
        <f t="shared" si="46"/>
        <v>0.72298327535997953</v>
      </c>
      <c r="N54" s="539">
        <f t="shared" si="46"/>
        <v>1.023759113624557</v>
      </c>
      <c r="O54" s="539">
        <f t="shared" si="46"/>
        <v>0.45027140786546849</v>
      </c>
      <c r="P54" s="539">
        <f t="shared" si="46"/>
        <v>0.71137156739306295</v>
      </c>
      <c r="Q54" s="539">
        <f t="shared" si="46"/>
        <v>0.84688777713837426</v>
      </c>
      <c r="R54" s="539">
        <f t="shared" si="46"/>
        <v>0.76435263814664312</v>
      </c>
      <c r="S54" s="539">
        <f t="shared" si="46"/>
        <v>0.18023662329435763</v>
      </c>
      <c r="T54" s="539">
        <f t="shared" si="46"/>
        <v>0.33846775731662537</v>
      </c>
      <c r="U54" s="539">
        <f t="shared" si="46"/>
        <v>0.19761252580726749</v>
      </c>
      <c r="V54" s="539">
        <f t="shared" si="46"/>
        <v>0.44269090311292725</v>
      </c>
      <c r="W54" s="539">
        <f t="shared" si="46"/>
        <v>0.53499830452982855</v>
      </c>
      <c r="X54" s="539">
        <f t="shared" si="46"/>
        <v>1.1135168012624324</v>
      </c>
      <c r="Y54" s="539">
        <f t="shared" si="46"/>
        <v>0.26969519693577904</v>
      </c>
      <c r="Z54" s="539">
        <f t="shared" si="46"/>
        <v>0.4642210764023687</v>
      </c>
      <c r="AA54" s="539">
        <f t="shared" si="46"/>
        <v>5.120928821579588E-2</v>
      </c>
      <c r="AB54" s="539">
        <f t="shared" si="46"/>
        <v>0.13522214101223004</v>
      </c>
      <c r="AC54" s="539">
        <f t="shared" si="46"/>
        <v>0.66074635025277295</v>
      </c>
      <c r="AD54" s="539">
        <f t="shared" si="46"/>
        <v>0.29346085327037691</v>
      </c>
      <c r="AE54" s="539">
        <f t="shared" si="46"/>
        <v>0.36203282578603913</v>
      </c>
      <c r="AF54" s="539">
        <f t="shared" si="46"/>
        <v>0.67622112416069169</v>
      </c>
      <c r="AG54" s="539">
        <f t="shared" si="46"/>
        <v>0.58301698087652276</v>
      </c>
      <c r="AH54" s="539">
        <f t="shared" si="46"/>
        <v>0.63355435885075362</v>
      </c>
      <c r="AI54" s="539">
        <f t="shared" si="46"/>
        <v>0.49946149811304785</v>
      </c>
      <c r="AJ54" s="539">
        <f t="shared" si="46"/>
        <v>0.85889410075772554</v>
      </c>
      <c r="AK54" s="539">
        <f t="shared" si="46"/>
        <v>1.323668078294266</v>
      </c>
      <c r="AL54" s="539">
        <f t="shared" si="46"/>
        <v>0.52679092446824771</v>
      </c>
      <c r="AM54" s="539">
        <f t="shared" si="46"/>
        <v>1.0794171267062023</v>
      </c>
      <c r="AN54" s="539">
        <f t="shared" si="46"/>
        <v>0.84906178929938236</v>
      </c>
      <c r="AO54" s="539">
        <f t="shared" si="46"/>
        <v>0.60973524192949624</v>
      </c>
    </row>
    <row r="55" spans="1:41" ht="17.25" customHeight="1">
      <c r="A55" s="542" t="s">
        <v>60</v>
      </c>
      <c r="B55" s="539">
        <f>B28*100/$B$6</f>
        <v>2.2653166646623446</v>
      </c>
      <c r="C55" s="539">
        <f t="shared" si="38"/>
        <v>2.4716568738259945</v>
      </c>
      <c r="D55" s="543" t="s">
        <v>207</v>
      </c>
      <c r="E55" s="539">
        <f>SUM(E28*100/$E$6)</f>
        <v>1.198356223946156</v>
      </c>
      <c r="F55" s="539">
        <f>ROUNDDOWN(F28/$F$6*100,0)</f>
        <v>1</v>
      </c>
      <c r="G55" s="539">
        <f>ROUNDUP(G28/$G$6*100,1)</f>
        <v>1.9000000000000001</v>
      </c>
      <c r="H55" s="539">
        <f>H28/$H$6*100</f>
        <v>3.4315675400012751</v>
      </c>
      <c r="I55" s="539">
        <f t="shared" si="39"/>
        <v>1.9540819554349549</v>
      </c>
      <c r="J55" s="539">
        <f t="shared" si="40"/>
        <v>1.1068648407285582</v>
      </c>
      <c r="K55" s="539">
        <f t="shared" si="41"/>
        <v>1.7724421868588989</v>
      </c>
      <c r="L55" s="539">
        <f t="shared" ref="L55:AH55" si="47">L28/L$6*100</f>
        <v>0.90414733912681688</v>
      </c>
      <c r="M55" s="539">
        <f t="shared" si="47"/>
        <v>1.6233298110956966</v>
      </c>
      <c r="N55" s="539">
        <f t="shared" si="47"/>
        <v>1.3154350094886127</v>
      </c>
      <c r="O55" s="539">
        <f t="shared" si="47"/>
        <v>1.4861686184197824</v>
      </c>
      <c r="P55" s="539">
        <f t="shared" si="47"/>
        <v>0.86672426490354382</v>
      </c>
      <c r="Q55" s="539">
        <f t="shared" si="47"/>
        <v>1.1556482900434808</v>
      </c>
      <c r="R55" s="539">
        <f t="shared" si="47"/>
        <v>1.8525269950233716</v>
      </c>
      <c r="S55" s="539">
        <f t="shared" si="47"/>
        <v>1.15221921477184</v>
      </c>
      <c r="T55" s="539">
        <f t="shared" si="47"/>
        <v>1.313377304726308</v>
      </c>
      <c r="U55" s="539">
        <f t="shared" si="47"/>
        <v>1.1807330766705042</v>
      </c>
      <c r="V55" s="539">
        <f t="shared" si="47"/>
        <v>1.5420057303225656</v>
      </c>
      <c r="W55" s="539">
        <f t="shared" si="47"/>
        <v>2.2597584539650617</v>
      </c>
      <c r="X55" s="539">
        <f t="shared" si="47"/>
        <v>1.7234015845545274</v>
      </c>
      <c r="Y55" s="539">
        <f t="shared" si="47"/>
        <v>1.1064123127226622</v>
      </c>
      <c r="Z55" s="539">
        <f t="shared" si="47"/>
        <v>1.5066289957342902</v>
      </c>
      <c r="AA55" s="539">
        <f t="shared" si="47"/>
        <v>1.8935852099644439</v>
      </c>
      <c r="AB55" s="539">
        <f t="shared" si="47"/>
        <v>1.66258699015925</v>
      </c>
      <c r="AC55" s="539">
        <f t="shared" si="47"/>
        <v>1.9400231630439584</v>
      </c>
      <c r="AD55" s="539">
        <f t="shared" si="47"/>
        <v>2.1876976260366954</v>
      </c>
      <c r="AE55" s="539">
        <f t="shared" si="47"/>
        <v>1.4891833102630017</v>
      </c>
      <c r="AF55" s="539">
        <f t="shared" si="47"/>
        <v>1.5443785721788557</v>
      </c>
      <c r="AG55" s="539">
        <f t="shared" si="47"/>
        <v>1.7902960079521097</v>
      </c>
      <c r="AH55" s="539">
        <f t="shared" si="47"/>
        <v>1.9615677659706978</v>
      </c>
      <c r="AI55" s="539">
        <f>AI28/AI$6*100-0.02</f>
        <v>1.2312085355542977</v>
      </c>
      <c r="AJ55" s="539">
        <f t="shared" ref="AJ55:AO58" si="48">AJ28/AJ$6*100</f>
        <v>1.7198654265889426</v>
      </c>
      <c r="AK55" s="539">
        <f t="shared" si="48"/>
        <v>3.6291417573378117</v>
      </c>
      <c r="AL55" s="539">
        <f t="shared" si="48"/>
        <v>3.912338882456714</v>
      </c>
      <c r="AM55" s="539">
        <f t="shared" si="48"/>
        <v>2.2348315038489619</v>
      </c>
      <c r="AN55" s="539">
        <f t="shared" si="48"/>
        <v>0.92043244951663761</v>
      </c>
      <c r="AO55" s="539">
        <f t="shared" si="48"/>
        <v>1.1108543551146768</v>
      </c>
    </row>
    <row r="56" spans="1:41" ht="17.25" customHeight="1">
      <c r="A56" s="542" t="s">
        <v>59</v>
      </c>
      <c r="B56" s="539">
        <f>B29*100/$B$6</f>
        <v>0.49176496955252597</v>
      </c>
      <c r="C56" s="539">
        <f t="shared" si="38"/>
        <v>0.46325613956334349</v>
      </c>
      <c r="D56" s="543" t="s">
        <v>207</v>
      </c>
      <c r="E56" s="539">
        <f>SUM(E29*100/$E$6)</f>
        <v>0.50768212525398582</v>
      </c>
      <c r="F56" s="539">
        <f>F29/$F$6*100</f>
        <v>0.60281724663440539</v>
      </c>
      <c r="G56" s="539">
        <f>G29/$G$6*100</f>
        <v>0.37527886275259092</v>
      </c>
      <c r="H56" s="539">
        <f>ROUNDUP(H29/$H$6*100,1)</f>
        <v>0.30000000000000004</v>
      </c>
      <c r="I56" s="539">
        <f t="shared" si="39"/>
        <v>1.0234563748509977</v>
      </c>
      <c r="J56" s="539">
        <f t="shared" si="40"/>
        <v>1.1125599344490846</v>
      </c>
      <c r="K56" s="539">
        <f t="shared" si="41"/>
        <v>0.79954205834756908</v>
      </c>
      <c r="L56" s="539">
        <f t="shared" ref="L56:AH56" si="49">L29/L$6*100</f>
        <v>0.53855868409940921</v>
      </c>
      <c r="M56" s="539">
        <f t="shared" si="49"/>
        <v>0.17022625693171561</v>
      </c>
      <c r="N56" s="539">
        <f t="shared" si="49"/>
        <v>0.21139019317125865</v>
      </c>
      <c r="O56" s="539">
        <f t="shared" si="49"/>
        <v>0.35572972530314928</v>
      </c>
      <c r="P56" s="539">
        <f t="shared" si="49"/>
        <v>0.2201194559092165</v>
      </c>
      <c r="Q56" s="539">
        <f t="shared" si="49"/>
        <v>0.27218019928400805</v>
      </c>
      <c r="R56" s="539">
        <f t="shared" si="49"/>
        <v>0.62052244225302844</v>
      </c>
      <c r="S56" s="539">
        <f t="shared" si="49"/>
        <v>0.38312985148713208</v>
      </c>
      <c r="T56" s="539">
        <f t="shared" si="49"/>
        <v>0.15578341479522559</v>
      </c>
      <c r="U56" s="539">
        <f t="shared" si="49"/>
        <v>0.28833496084204374</v>
      </c>
      <c r="V56" s="539">
        <f t="shared" si="49"/>
        <v>0.35564988668521974</v>
      </c>
      <c r="W56" s="539">
        <f t="shared" si="49"/>
        <v>0.16084896283997099</v>
      </c>
      <c r="X56" s="539">
        <f t="shared" si="49"/>
        <v>0.39249435407756189</v>
      </c>
      <c r="Y56" s="539">
        <f t="shared" si="49"/>
        <v>0.40130472607012796</v>
      </c>
      <c r="Z56" s="539">
        <f t="shared" si="49"/>
        <v>5.647515366631542E-2</v>
      </c>
      <c r="AA56" s="539">
        <f t="shared" si="49"/>
        <v>0.14348592756660072</v>
      </c>
      <c r="AB56" s="539">
        <f t="shared" si="49"/>
        <v>0.23517546611117029</v>
      </c>
      <c r="AC56" s="539">
        <f t="shared" si="49"/>
        <v>0.14413452807369839</v>
      </c>
      <c r="AD56" s="539">
        <f t="shared" si="49"/>
        <v>0.54095795843816463</v>
      </c>
      <c r="AE56" s="539">
        <f t="shared" si="49"/>
        <v>0.42111924065651574</v>
      </c>
      <c r="AF56" s="539">
        <f t="shared" si="49"/>
        <v>0.36624359385891914</v>
      </c>
      <c r="AG56" s="539">
        <f t="shared" si="49"/>
        <v>0.38367858539373734</v>
      </c>
      <c r="AH56" s="539">
        <f t="shared" si="49"/>
        <v>0.42560488143401831</v>
      </c>
      <c r="AI56" s="539">
        <f>AI29/AI$6*100</f>
        <v>0.49443175476568185</v>
      </c>
      <c r="AJ56" s="539">
        <f t="shared" si="48"/>
        <v>0.50045737418747804</v>
      </c>
      <c r="AK56" s="539">
        <f t="shared" si="48"/>
        <v>0.41177089988686394</v>
      </c>
      <c r="AL56" s="539">
        <f t="shared" si="48"/>
        <v>0.43575523729659477</v>
      </c>
      <c r="AM56" s="539">
        <f t="shared" si="48"/>
        <v>0.90052472258868832</v>
      </c>
      <c r="AN56" s="539">
        <f t="shared" si="48"/>
        <v>0.33589729495750398</v>
      </c>
      <c r="AO56" s="539">
        <f t="shared" si="48"/>
        <v>0.72711073589512787</v>
      </c>
    </row>
    <row r="57" spans="1:41" ht="17.25" customHeight="1">
      <c r="A57" s="542" t="s">
        <v>58</v>
      </c>
      <c r="B57" s="539">
        <f>B30*100/$B$6</f>
        <v>0</v>
      </c>
      <c r="C57" s="539">
        <f t="shared" ref="C57:E58" si="50">C30*100/$B$6</f>
        <v>0</v>
      </c>
      <c r="D57" s="539">
        <f t="shared" si="50"/>
        <v>0</v>
      </c>
      <c r="E57" s="539">
        <f t="shared" si="50"/>
        <v>0</v>
      </c>
      <c r="F57" s="539">
        <f>F30/$F$6*100</f>
        <v>0</v>
      </c>
      <c r="G57" s="539">
        <f>G30/$G$6*100</f>
        <v>0</v>
      </c>
      <c r="H57" s="539">
        <f>H30/$H$6*100</f>
        <v>0</v>
      </c>
      <c r="I57" s="539">
        <f t="shared" si="39"/>
        <v>0</v>
      </c>
      <c r="J57" s="539">
        <f t="shared" si="40"/>
        <v>0</v>
      </c>
      <c r="K57" s="539" t="s">
        <v>207</v>
      </c>
      <c r="L57" s="539">
        <f t="shared" ref="L57:AH57" si="51">L30/L$6*100</f>
        <v>0</v>
      </c>
      <c r="M57" s="539">
        <f t="shared" si="51"/>
        <v>0</v>
      </c>
      <c r="N57" s="539">
        <f t="shared" si="51"/>
        <v>0</v>
      </c>
      <c r="O57" s="539">
        <f t="shared" si="51"/>
        <v>0</v>
      </c>
      <c r="P57" s="539">
        <f t="shared" si="51"/>
        <v>0</v>
      </c>
      <c r="Q57" s="539">
        <f t="shared" si="51"/>
        <v>0</v>
      </c>
      <c r="R57" s="539">
        <f t="shared" si="51"/>
        <v>0</v>
      </c>
      <c r="S57" s="539">
        <f t="shared" si="51"/>
        <v>0</v>
      </c>
      <c r="T57" s="539">
        <f t="shared" si="51"/>
        <v>0</v>
      </c>
      <c r="U57" s="539">
        <f t="shared" si="51"/>
        <v>0</v>
      </c>
      <c r="V57" s="539">
        <f t="shared" si="51"/>
        <v>0</v>
      </c>
      <c r="W57" s="539">
        <f t="shared" si="51"/>
        <v>0</v>
      </c>
      <c r="X57" s="539">
        <f t="shared" si="51"/>
        <v>0</v>
      </c>
      <c r="Y57" s="539">
        <f t="shared" si="51"/>
        <v>0</v>
      </c>
      <c r="Z57" s="539">
        <f t="shared" si="51"/>
        <v>0</v>
      </c>
      <c r="AA57" s="539">
        <f t="shared" si="51"/>
        <v>0</v>
      </c>
      <c r="AB57" s="539">
        <f t="shared" si="51"/>
        <v>0</v>
      </c>
      <c r="AC57" s="539">
        <f t="shared" si="51"/>
        <v>0</v>
      </c>
      <c r="AD57" s="539">
        <f t="shared" si="51"/>
        <v>0</v>
      </c>
      <c r="AE57" s="539">
        <f t="shared" si="51"/>
        <v>0</v>
      </c>
      <c r="AF57" s="539">
        <f t="shared" si="51"/>
        <v>0</v>
      </c>
      <c r="AG57" s="539">
        <f t="shared" si="51"/>
        <v>0</v>
      </c>
      <c r="AH57" s="539">
        <f t="shared" si="51"/>
        <v>0</v>
      </c>
      <c r="AI57" s="539">
        <f>AI30/AI$6*100</f>
        <v>0</v>
      </c>
      <c r="AJ57" s="539">
        <f t="shared" si="48"/>
        <v>0</v>
      </c>
      <c r="AK57" s="539">
        <f t="shared" si="48"/>
        <v>0</v>
      </c>
      <c r="AL57" s="539">
        <f t="shared" si="48"/>
        <v>0</v>
      </c>
      <c r="AM57" s="539">
        <f t="shared" si="48"/>
        <v>0</v>
      </c>
      <c r="AN57" s="539">
        <f t="shared" si="48"/>
        <v>0</v>
      </c>
      <c r="AO57" s="539">
        <f t="shared" si="48"/>
        <v>0</v>
      </c>
    </row>
    <row r="58" spans="1:41" ht="18.75">
      <c r="A58" s="541" t="s">
        <v>57</v>
      </c>
      <c r="B58" s="540">
        <f>B31*100/$B$6</f>
        <v>0</v>
      </c>
      <c r="C58" s="540">
        <f t="shared" si="50"/>
        <v>0</v>
      </c>
      <c r="D58" s="540">
        <f t="shared" si="50"/>
        <v>0</v>
      </c>
      <c r="E58" s="540">
        <f t="shared" si="50"/>
        <v>0</v>
      </c>
      <c r="F58" s="540">
        <f>F31/$F$6*100</f>
        <v>0</v>
      </c>
      <c r="G58" s="540">
        <f>G31/$G$6*100</f>
        <v>0</v>
      </c>
      <c r="H58" s="540">
        <f>H31/$H$6*100</f>
        <v>0</v>
      </c>
      <c r="I58" s="540">
        <f t="shared" si="39"/>
        <v>0</v>
      </c>
      <c r="J58" s="540">
        <f t="shared" si="40"/>
        <v>0</v>
      </c>
      <c r="K58" s="540" t="s">
        <v>207</v>
      </c>
      <c r="L58" s="540">
        <f t="shared" ref="L58:AH58" si="52">L31/L$6*100</f>
        <v>0</v>
      </c>
      <c r="M58" s="540">
        <f t="shared" si="52"/>
        <v>0</v>
      </c>
      <c r="N58" s="540">
        <f t="shared" si="52"/>
        <v>0</v>
      </c>
      <c r="O58" s="540">
        <f t="shared" si="52"/>
        <v>0</v>
      </c>
      <c r="P58" s="540">
        <f t="shared" si="52"/>
        <v>0</v>
      </c>
      <c r="Q58" s="540">
        <f t="shared" si="52"/>
        <v>0</v>
      </c>
      <c r="R58" s="540">
        <f t="shared" si="52"/>
        <v>0</v>
      </c>
      <c r="S58" s="540">
        <f t="shared" si="52"/>
        <v>0</v>
      </c>
      <c r="T58" s="540">
        <f t="shared" si="52"/>
        <v>0</v>
      </c>
      <c r="U58" s="540">
        <f t="shared" si="52"/>
        <v>0</v>
      </c>
      <c r="V58" s="540">
        <f t="shared" si="52"/>
        <v>0</v>
      </c>
      <c r="W58" s="540">
        <f t="shared" si="52"/>
        <v>0</v>
      </c>
      <c r="X58" s="540">
        <f t="shared" si="52"/>
        <v>0</v>
      </c>
      <c r="Y58" s="540">
        <f t="shared" si="52"/>
        <v>0</v>
      </c>
      <c r="Z58" s="540">
        <f t="shared" si="52"/>
        <v>0</v>
      </c>
      <c r="AA58" s="540">
        <f t="shared" si="52"/>
        <v>0</v>
      </c>
      <c r="AB58" s="540">
        <f t="shared" si="52"/>
        <v>0</v>
      </c>
      <c r="AC58" s="540">
        <f t="shared" si="52"/>
        <v>0</v>
      </c>
      <c r="AD58" s="540">
        <f t="shared" si="52"/>
        <v>0</v>
      </c>
      <c r="AE58" s="540">
        <f t="shared" si="52"/>
        <v>0</v>
      </c>
      <c r="AF58" s="540">
        <f t="shared" si="52"/>
        <v>0</v>
      </c>
      <c r="AG58" s="540">
        <f t="shared" si="52"/>
        <v>0</v>
      </c>
      <c r="AH58" s="540">
        <f t="shared" si="52"/>
        <v>0</v>
      </c>
      <c r="AI58" s="540">
        <f>AI31/AI$6*100</f>
        <v>0</v>
      </c>
      <c r="AJ58" s="540">
        <f t="shared" si="48"/>
        <v>0</v>
      </c>
      <c r="AK58" s="540">
        <f t="shared" si="48"/>
        <v>0</v>
      </c>
      <c r="AL58" s="540">
        <f t="shared" si="48"/>
        <v>0</v>
      </c>
      <c r="AM58" s="540">
        <f t="shared" si="48"/>
        <v>0</v>
      </c>
      <c r="AN58" s="540">
        <f t="shared" si="48"/>
        <v>0</v>
      </c>
      <c r="AO58" s="540">
        <f t="shared" si="48"/>
        <v>0</v>
      </c>
    </row>
    <row r="59" spans="1:41">
      <c r="Q59" s="538"/>
      <c r="S59" s="538"/>
      <c r="W59" s="538"/>
      <c r="AA59" s="538"/>
      <c r="AB59" s="539"/>
      <c r="AD59" s="538"/>
      <c r="AE59" s="538"/>
      <c r="AF59" s="539"/>
      <c r="AG59" s="533"/>
      <c r="AH59" s="538"/>
      <c r="AI59" s="538"/>
      <c r="AJ59" s="539"/>
      <c r="AK59" s="533"/>
      <c r="AL59" s="538"/>
      <c r="AM59" s="538"/>
      <c r="AN59" s="538"/>
      <c r="AO59" s="538"/>
    </row>
    <row r="60" spans="1:41">
      <c r="AD60" s="533"/>
      <c r="AE60" s="533"/>
      <c r="AF60" s="533"/>
      <c r="AG60" s="533"/>
      <c r="AH60" s="533"/>
      <c r="AI60" s="533"/>
      <c r="AJ60" s="533"/>
      <c r="AK60" s="533"/>
      <c r="AL60" s="538"/>
      <c r="AM60" s="538"/>
      <c r="AN60" s="538"/>
      <c r="AO60" s="538"/>
    </row>
    <row r="61" spans="1:41">
      <c r="AD61" s="533"/>
      <c r="AE61" s="533"/>
      <c r="AF61" s="533"/>
      <c r="AG61" s="533"/>
      <c r="AH61" s="533"/>
      <c r="AI61" s="533"/>
      <c r="AJ61" s="533"/>
      <c r="AK61" s="533"/>
    </row>
    <row r="62" spans="1:41">
      <c r="AD62" s="533"/>
      <c r="AE62" s="533"/>
      <c r="AF62" s="533"/>
      <c r="AG62" s="533"/>
      <c r="AH62" s="533"/>
      <c r="AI62" s="533"/>
      <c r="AJ62" s="533"/>
      <c r="AK62" s="533"/>
    </row>
    <row r="63" spans="1:41">
      <c r="AD63" s="533"/>
      <c r="AE63" s="533"/>
      <c r="AF63" s="533"/>
      <c r="AG63" s="533"/>
      <c r="AH63" s="533"/>
      <c r="AI63" s="533"/>
      <c r="AJ63" s="533"/>
      <c r="AK63" s="533"/>
    </row>
    <row r="64" spans="1:41">
      <c r="AD64" s="533"/>
      <c r="AE64" s="533"/>
      <c r="AF64" s="533"/>
      <c r="AG64" s="533"/>
      <c r="AH64" s="533"/>
      <c r="AI64" s="533"/>
      <c r="AJ64" s="533"/>
      <c r="AK64" s="533"/>
    </row>
    <row r="65" s="533" customFormat="1" ht="18.75"/>
    <row r="66" s="533" customFormat="1" ht="18.75"/>
    <row r="67" s="533" customFormat="1" ht="18.75"/>
    <row r="68" s="533" customFormat="1" ht="18.75"/>
    <row r="69" s="533" customFormat="1" ht="18.75"/>
    <row r="70" s="533" customFormat="1" ht="18.75"/>
    <row r="71" s="533" customFormat="1" ht="18.75"/>
    <row r="72" s="533" customFormat="1" ht="18.75"/>
    <row r="73" s="533" customFormat="1" ht="18.75"/>
    <row r="74" s="533" customFormat="1" ht="18.75"/>
    <row r="75" s="533" customFormat="1" ht="18.75"/>
    <row r="76" s="533" customFormat="1" ht="18.75"/>
    <row r="77" s="533" customFormat="1" ht="18.75"/>
    <row r="78" s="533" customFormat="1" ht="18.75"/>
    <row r="79" s="533" customFormat="1" ht="18.75"/>
    <row r="80" s="533" customFormat="1" ht="18.75"/>
    <row r="81" spans="16:37">
      <c r="AD81" s="533"/>
      <c r="AE81" s="533"/>
      <c r="AF81" s="533"/>
      <c r="AG81" s="533"/>
      <c r="AH81" s="533"/>
      <c r="AI81" s="533"/>
      <c r="AJ81" s="533"/>
      <c r="AK81" s="533"/>
    </row>
    <row r="82" spans="16:37">
      <c r="P82" s="536"/>
      <c r="AD82" s="533"/>
      <c r="AE82" s="533"/>
      <c r="AF82" s="533"/>
      <c r="AG82" s="533"/>
      <c r="AH82" s="533"/>
      <c r="AI82" s="533"/>
      <c r="AJ82" s="533"/>
      <c r="AK82" s="533"/>
    </row>
    <row r="83" spans="16:37">
      <c r="P83" s="536"/>
      <c r="AD83" s="533"/>
      <c r="AE83" s="533"/>
      <c r="AF83" s="533"/>
      <c r="AG83" s="533"/>
      <c r="AH83" s="533"/>
      <c r="AI83" s="533"/>
      <c r="AJ83" s="533"/>
      <c r="AK83" s="533"/>
    </row>
    <row r="84" spans="16:37">
      <c r="P84" s="536"/>
      <c r="AD84" s="533"/>
      <c r="AE84" s="533"/>
      <c r="AF84" s="533"/>
      <c r="AG84" s="533"/>
      <c r="AH84" s="533"/>
      <c r="AI84" s="533"/>
      <c r="AJ84" s="533"/>
      <c r="AK84" s="533"/>
    </row>
    <row r="85" spans="16:37">
      <c r="P85" s="536"/>
      <c r="AD85" s="533"/>
      <c r="AE85" s="533"/>
      <c r="AF85" s="533"/>
      <c r="AG85" s="533"/>
      <c r="AH85" s="533"/>
      <c r="AI85" s="533"/>
      <c r="AJ85" s="533"/>
      <c r="AK85" s="533"/>
    </row>
    <row r="86" spans="16:37">
      <c r="P86" s="536"/>
      <c r="AD86" s="533"/>
      <c r="AE86" s="533"/>
      <c r="AF86" s="533"/>
      <c r="AG86" s="533"/>
      <c r="AH86" s="533"/>
      <c r="AI86" s="533"/>
      <c r="AJ86" s="533"/>
      <c r="AK86" s="533"/>
    </row>
    <row r="87" spans="16:37">
      <c r="P87" s="536"/>
      <c r="AD87" s="533"/>
      <c r="AE87" s="533"/>
      <c r="AF87" s="533"/>
      <c r="AG87" s="533"/>
      <c r="AH87" s="533"/>
      <c r="AI87" s="533"/>
      <c r="AJ87" s="533"/>
      <c r="AK87" s="533"/>
    </row>
    <row r="88" spans="16:37">
      <c r="P88" s="536"/>
      <c r="AD88" s="533"/>
      <c r="AE88" s="533"/>
      <c r="AF88" s="533"/>
      <c r="AG88" s="533"/>
      <c r="AH88" s="533"/>
      <c r="AI88" s="533"/>
      <c r="AJ88" s="533"/>
      <c r="AK88" s="533"/>
    </row>
    <row r="89" spans="16:37">
      <c r="P89" s="536"/>
      <c r="AD89" s="533"/>
      <c r="AE89" s="533"/>
      <c r="AF89" s="533"/>
      <c r="AG89" s="533"/>
      <c r="AH89" s="533"/>
      <c r="AI89" s="533"/>
      <c r="AJ89" s="533"/>
      <c r="AK89" s="533"/>
    </row>
    <row r="90" spans="16:37">
      <c r="P90" s="536"/>
      <c r="AD90" s="533"/>
      <c r="AE90" s="533"/>
      <c r="AF90" s="533"/>
      <c r="AG90" s="533"/>
      <c r="AH90" s="533"/>
      <c r="AI90" s="533"/>
      <c r="AJ90" s="533"/>
      <c r="AK90" s="533"/>
    </row>
    <row r="91" spans="16:37">
      <c r="P91" s="536"/>
      <c r="AD91" s="533"/>
      <c r="AE91" s="533"/>
      <c r="AF91" s="533"/>
      <c r="AG91" s="533"/>
      <c r="AH91" s="533"/>
      <c r="AI91" s="533"/>
      <c r="AJ91" s="533"/>
      <c r="AK91" s="533"/>
    </row>
    <row r="92" spans="16:37">
      <c r="P92" s="536"/>
      <c r="AD92" s="533"/>
      <c r="AE92" s="533"/>
      <c r="AF92" s="533"/>
      <c r="AG92" s="533"/>
      <c r="AH92" s="533"/>
      <c r="AI92" s="533"/>
      <c r="AJ92" s="533"/>
      <c r="AK92" s="533"/>
    </row>
    <row r="93" spans="16:37">
      <c r="P93" s="536"/>
      <c r="AD93" s="533"/>
      <c r="AE93" s="533"/>
      <c r="AF93" s="533"/>
      <c r="AG93" s="533"/>
      <c r="AH93" s="533"/>
      <c r="AI93" s="533"/>
      <c r="AJ93" s="533"/>
      <c r="AK93" s="533"/>
    </row>
    <row r="94" spans="16:37">
      <c r="P94" s="536"/>
      <c r="AD94" s="533"/>
      <c r="AE94" s="533"/>
      <c r="AF94" s="533"/>
      <c r="AG94" s="533"/>
      <c r="AH94" s="533"/>
      <c r="AI94" s="533"/>
      <c r="AJ94" s="533"/>
      <c r="AK94" s="533"/>
    </row>
    <row r="95" spans="16:37">
      <c r="P95" s="536"/>
      <c r="AD95" s="533"/>
      <c r="AE95" s="533"/>
      <c r="AF95" s="533"/>
      <c r="AG95" s="533"/>
      <c r="AH95" s="533"/>
      <c r="AI95" s="533"/>
      <c r="AJ95" s="533"/>
      <c r="AK95" s="533"/>
    </row>
    <row r="96" spans="16:37">
      <c r="P96" s="536"/>
      <c r="AD96" s="537"/>
      <c r="AE96" s="537"/>
      <c r="AF96" s="537"/>
      <c r="AG96" s="537"/>
      <c r="AH96" s="537"/>
      <c r="AI96" s="537"/>
      <c r="AJ96" s="537"/>
      <c r="AK96" s="537"/>
    </row>
    <row r="97" spans="16:37">
      <c r="P97" s="536"/>
      <c r="AD97" s="533"/>
      <c r="AE97" s="533"/>
      <c r="AF97" s="533"/>
      <c r="AG97" s="533"/>
      <c r="AH97" s="533"/>
      <c r="AI97" s="533"/>
      <c r="AJ97" s="533"/>
      <c r="AK97" s="533"/>
    </row>
    <row r="98" spans="16:37">
      <c r="P98" s="536"/>
      <c r="AD98" s="533"/>
      <c r="AE98" s="533"/>
      <c r="AF98" s="533"/>
      <c r="AG98" s="533"/>
      <c r="AH98" s="533"/>
      <c r="AI98" s="533"/>
      <c r="AJ98" s="533"/>
      <c r="AK98" s="533"/>
    </row>
    <row r="99" spans="16:37">
      <c r="P99" s="536"/>
      <c r="AD99" s="533"/>
      <c r="AE99" s="533"/>
      <c r="AF99" s="533"/>
      <c r="AG99" s="533"/>
      <c r="AH99" s="533"/>
      <c r="AI99" s="533"/>
      <c r="AJ99" s="533"/>
      <c r="AK99" s="533"/>
    </row>
    <row r="100" spans="16:37">
      <c r="P100" s="536"/>
      <c r="AD100" s="533"/>
      <c r="AE100" s="533"/>
      <c r="AF100" s="533"/>
      <c r="AG100" s="533"/>
      <c r="AH100" s="533"/>
      <c r="AI100" s="533"/>
      <c r="AJ100" s="533"/>
      <c r="AK100" s="533"/>
    </row>
    <row r="101" spans="16:37">
      <c r="P101" s="536"/>
      <c r="AD101" s="533"/>
      <c r="AE101" s="533"/>
      <c r="AF101" s="533"/>
      <c r="AG101" s="533"/>
      <c r="AH101" s="533"/>
      <c r="AI101" s="533"/>
      <c r="AJ101" s="533"/>
      <c r="AK101" s="533"/>
    </row>
  </sheetData>
  <sheetProtection selectLockedCells="1" selectUnlockedCells="1"/>
  <mergeCells count="13">
    <mergeCell ref="A32:K32"/>
    <mergeCell ref="A3:A4"/>
    <mergeCell ref="F3:I3"/>
    <mergeCell ref="J3:M3"/>
    <mergeCell ref="B3:E3"/>
    <mergeCell ref="Z3:AC3"/>
    <mergeCell ref="V3:Y3"/>
    <mergeCell ref="R3:U3"/>
    <mergeCell ref="AL3:AO3"/>
    <mergeCell ref="A5:K5"/>
    <mergeCell ref="N3:Q3"/>
    <mergeCell ref="AH3:AK3"/>
    <mergeCell ref="AD3:AG3"/>
  </mergeCells>
  <pageMargins left="0.51" right="0.11805555555555555" top="0.69" bottom="0.19652777777777777" header="0.51180555555555551" footer="0.51180555555555551"/>
  <pageSetup paperSize="9" scale="78" firstPageNumber="0" orientation="portrait" horizontalDpi="300" verticalDpi="300" r:id="rId1"/>
  <headerFooter alignWithMargins="0">
    <oddHeader>&amp;C&amp;"TH SarabunPSK,ธรรมดา"&amp;16 27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9C1CE-260E-46DE-8E15-969D88DD5A66}">
  <dimension ref="A1:AO31"/>
  <sheetViews>
    <sheetView zoomScale="64" zoomScaleNormal="64" workbookViewId="0">
      <pane xSplit="4440" ySplit="2085" topLeftCell="B6"/>
      <selection activeCell="AM25" sqref="AM25"/>
      <selection pane="topRight" activeCell="AM25" sqref="AM25"/>
      <selection pane="bottomLeft" activeCell="AM25" sqref="AM25"/>
      <selection pane="bottomRight" activeCell="AM25" sqref="AM25"/>
    </sheetView>
  </sheetViews>
  <sheetFormatPr defaultColWidth="8.140625" defaultRowHeight="30.75" customHeight="1"/>
  <cols>
    <col min="1" max="1" width="19" style="446" customWidth="1"/>
    <col min="2" max="6" width="10.85546875" style="446" customWidth="1"/>
    <col min="7" max="8" width="12" style="446" customWidth="1"/>
    <col min="9" max="10" width="10.85546875" style="446" customWidth="1"/>
    <col min="11" max="15" width="12.28515625" style="446" customWidth="1"/>
    <col min="16" max="16" width="12.28515625" style="453" customWidth="1"/>
    <col min="17" max="18" width="12.28515625" style="428" customWidth="1"/>
    <col min="19" max="20" width="10.85546875" style="428" customWidth="1"/>
    <col min="21" max="21" width="12.28515625" style="428" customWidth="1"/>
    <col min="22" max="22" width="10.85546875" style="428" customWidth="1"/>
    <col min="23" max="23" width="11.5703125" style="428" customWidth="1"/>
    <col min="24" max="24" width="10.85546875" style="428" customWidth="1"/>
    <col min="25" max="25" width="11.42578125" style="428" customWidth="1"/>
    <col min="26" max="26" width="9.85546875" style="428" customWidth="1"/>
    <col min="27" max="27" width="10.7109375" style="428" customWidth="1"/>
    <col min="28" max="28" width="9.42578125" style="428" customWidth="1"/>
    <col min="29" max="29" width="10.140625" style="428" customWidth="1"/>
    <col min="30" max="30" width="13.28515625" style="446" customWidth="1"/>
    <col min="31" max="31" width="10.7109375" style="446" customWidth="1"/>
    <col min="32" max="32" width="10.140625" style="428" customWidth="1"/>
    <col min="33" max="33" width="9.7109375" style="446" customWidth="1"/>
    <col min="34" max="37" width="10.7109375" style="446" customWidth="1"/>
    <col min="38" max="41" width="10.140625" style="446" customWidth="1"/>
    <col min="42" max="16384" width="8.140625" style="446"/>
  </cols>
  <sheetData>
    <row r="1" spans="1:41" s="427" customFormat="1" ht="34.5" customHeight="1">
      <c r="A1" s="427" t="s">
        <v>199</v>
      </c>
      <c r="Q1" s="428"/>
      <c r="R1" s="428"/>
      <c r="S1" s="428"/>
      <c r="T1" s="428"/>
      <c r="U1" s="428"/>
      <c r="V1" s="428"/>
      <c r="W1" s="428"/>
      <c r="X1" s="428"/>
      <c r="Y1" s="428"/>
      <c r="Z1" s="428"/>
      <c r="AA1" s="428"/>
      <c r="AB1" s="428"/>
      <c r="AC1" s="428"/>
      <c r="AF1" s="428"/>
    </row>
    <row r="2" spans="1:41" s="427" customFormat="1" ht="27.6" customHeight="1">
      <c r="A2" s="429"/>
      <c r="P2" s="430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28"/>
      <c r="AC2" s="428"/>
      <c r="AF2" s="428"/>
    </row>
    <row r="3" spans="1:41" s="427" customFormat="1" ht="30.75" customHeight="1">
      <c r="A3" s="623" t="s">
        <v>5</v>
      </c>
      <c r="B3" s="592" t="s">
        <v>160</v>
      </c>
      <c r="C3" s="592"/>
      <c r="D3" s="592"/>
      <c r="E3" s="592"/>
      <c r="F3" s="592" t="s">
        <v>169</v>
      </c>
      <c r="G3" s="592"/>
      <c r="H3" s="592"/>
      <c r="I3" s="592"/>
      <c r="J3" s="587" t="s">
        <v>159</v>
      </c>
      <c r="K3" s="587"/>
      <c r="L3" s="587"/>
      <c r="M3" s="587"/>
      <c r="N3" s="587" t="s">
        <v>158</v>
      </c>
      <c r="O3" s="587"/>
      <c r="P3" s="587"/>
      <c r="Q3" s="587"/>
      <c r="R3" s="587" t="s">
        <v>157</v>
      </c>
      <c r="S3" s="587"/>
      <c r="T3" s="587"/>
      <c r="U3" s="587"/>
      <c r="V3" s="587" t="s">
        <v>156</v>
      </c>
      <c r="W3" s="587"/>
      <c r="X3" s="587"/>
      <c r="Y3" s="587"/>
      <c r="Z3" s="587" t="s">
        <v>155</v>
      </c>
      <c r="AA3" s="587"/>
      <c r="AB3" s="587"/>
      <c r="AC3" s="587"/>
      <c r="AD3" s="587" t="s">
        <v>154</v>
      </c>
      <c r="AE3" s="587"/>
      <c r="AF3" s="587"/>
      <c r="AG3" s="587"/>
      <c r="AH3" s="587" t="s">
        <v>153</v>
      </c>
      <c r="AI3" s="587"/>
      <c r="AJ3" s="587"/>
      <c r="AK3" s="587"/>
      <c r="AL3" s="587" t="s">
        <v>165</v>
      </c>
      <c r="AM3" s="587"/>
      <c r="AN3" s="587"/>
      <c r="AO3" s="587"/>
    </row>
    <row r="4" spans="1:41" s="427" customFormat="1" ht="30.75" customHeight="1">
      <c r="A4" s="624"/>
      <c r="B4" s="431" t="s">
        <v>152</v>
      </c>
      <c r="C4" s="431" t="s">
        <v>151</v>
      </c>
      <c r="D4" s="431" t="s">
        <v>150</v>
      </c>
      <c r="E4" s="431" t="s">
        <v>149</v>
      </c>
      <c r="F4" s="431" t="s">
        <v>152</v>
      </c>
      <c r="G4" s="431" t="s">
        <v>151</v>
      </c>
      <c r="H4" s="431" t="s">
        <v>150</v>
      </c>
      <c r="I4" s="431" t="s">
        <v>149</v>
      </c>
      <c r="J4" s="432" t="s">
        <v>152</v>
      </c>
      <c r="K4" s="433" t="s">
        <v>151</v>
      </c>
      <c r="L4" s="433" t="s">
        <v>150</v>
      </c>
      <c r="M4" s="433" t="s">
        <v>149</v>
      </c>
      <c r="N4" s="433" t="s">
        <v>152</v>
      </c>
      <c r="O4" s="433" t="s">
        <v>151</v>
      </c>
      <c r="P4" s="433" t="s">
        <v>150</v>
      </c>
      <c r="Q4" s="432" t="s">
        <v>149</v>
      </c>
      <c r="R4" s="433" t="s">
        <v>152</v>
      </c>
      <c r="S4" s="433" t="s">
        <v>151</v>
      </c>
      <c r="T4" s="433" t="s">
        <v>150</v>
      </c>
      <c r="U4" s="433" t="s">
        <v>149</v>
      </c>
      <c r="V4" s="433" t="s">
        <v>152</v>
      </c>
      <c r="W4" s="433" t="s">
        <v>151</v>
      </c>
      <c r="X4" s="433" t="s">
        <v>150</v>
      </c>
      <c r="Y4" s="433" t="s">
        <v>149</v>
      </c>
      <c r="Z4" s="433" t="s">
        <v>152</v>
      </c>
      <c r="AA4" s="433" t="s">
        <v>151</v>
      </c>
      <c r="AB4" s="433" t="s">
        <v>150</v>
      </c>
      <c r="AC4" s="433" t="s">
        <v>149</v>
      </c>
      <c r="AD4" s="433" t="s">
        <v>152</v>
      </c>
      <c r="AE4" s="433" t="s">
        <v>151</v>
      </c>
      <c r="AF4" s="433" t="s">
        <v>150</v>
      </c>
      <c r="AG4" s="433" t="s">
        <v>149</v>
      </c>
      <c r="AH4" s="433" t="s">
        <v>152</v>
      </c>
      <c r="AI4" s="433" t="s">
        <v>151</v>
      </c>
      <c r="AJ4" s="433" t="s">
        <v>150</v>
      </c>
      <c r="AK4" s="433" t="s">
        <v>149</v>
      </c>
      <c r="AL4" s="433" t="s">
        <v>152</v>
      </c>
      <c r="AM4" s="433" t="s">
        <v>151</v>
      </c>
      <c r="AN4" s="433" t="s">
        <v>150</v>
      </c>
      <c r="AO4" s="433" t="s">
        <v>149</v>
      </c>
    </row>
    <row r="5" spans="1:41" s="434" customFormat="1" ht="18.75" customHeight="1">
      <c r="A5" s="589" t="s">
        <v>21</v>
      </c>
      <c r="B5" s="589"/>
      <c r="C5" s="589"/>
      <c r="D5" s="589"/>
      <c r="E5" s="589"/>
      <c r="F5" s="589"/>
      <c r="G5" s="589"/>
      <c r="H5" s="589"/>
      <c r="I5" s="589"/>
      <c r="J5" s="589"/>
      <c r="K5" s="589"/>
      <c r="L5" s="589"/>
      <c r="N5" s="427"/>
      <c r="P5" s="435"/>
    </row>
    <row r="6" spans="1:41" s="427" customFormat="1" ht="24.95" customHeight="1">
      <c r="A6" s="436" t="s">
        <v>38</v>
      </c>
      <c r="B6" s="437">
        <v>1463504</v>
      </c>
      <c r="C6" s="437">
        <v>1497012</v>
      </c>
      <c r="D6" s="438">
        <v>0</v>
      </c>
      <c r="E6" s="437">
        <v>1554713</v>
      </c>
      <c r="F6" s="437">
        <v>1444247</v>
      </c>
      <c r="G6" s="437">
        <v>1502083</v>
      </c>
      <c r="H6" s="437">
        <v>1568700</v>
      </c>
      <c r="I6" s="437">
        <v>1596453</v>
      </c>
      <c r="J6" s="437">
        <v>1473724.65</v>
      </c>
      <c r="K6" s="437">
        <v>1558329.53</v>
      </c>
      <c r="L6" s="437">
        <v>1603167.91</v>
      </c>
      <c r="M6" s="437">
        <v>1616084</v>
      </c>
      <c r="N6" s="437">
        <v>1503381</v>
      </c>
      <c r="O6" s="437">
        <v>1501983</v>
      </c>
      <c r="P6" s="437">
        <v>1599586</v>
      </c>
      <c r="Q6" s="437">
        <v>1588286</v>
      </c>
      <c r="R6" s="437">
        <v>1349508</v>
      </c>
      <c r="S6" s="437">
        <v>1397341</v>
      </c>
      <c r="T6" s="437">
        <v>1405156</v>
      </c>
      <c r="U6" s="437">
        <f>SUM(U8:U13)</f>
        <v>1416408</v>
      </c>
      <c r="V6" s="437">
        <v>1362576</v>
      </c>
      <c r="W6" s="437">
        <v>1368352</v>
      </c>
      <c r="X6" s="437">
        <v>1366251.5</v>
      </c>
      <c r="Y6" s="437">
        <v>1389717</v>
      </c>
      <c r="Z6" s="439">
        <v>1280209</v>
      </c>
      <c r="AA6" s="439">
        <v>1281018</v>
      </c>
      <c r="AB6" s="439">
        <v>1332622</v>
      </c>
      <c r="AC6" s="439">
        <v>1315216</v>
      </c>
      <c r="AD6" s="439">
        <v>1244459</v>
      </c>
      <c r="AE6" s="439">
        <v>1264250</v>
      </c>
      <c r="AF6" s="439">
        <v>1361389</v>
      </c>
      <c r="AG6" s="439">
        <v>1306823</v>
      </c>
      <c r="AH6" s="439">
        <v>1236358</v>
      </c>
      <c r="AI6" s="439">
        <v>1252549</v>
      </c>
      <c r="AJ6" s="439">
        <v>1299811</v>
      </c>
      <c r="AK6" s="439">
        <v>1263081</v>
      </c>
      <c r="AL6" s="439">
        <v>1184151</v>
      </c>
      <c r="AM6" s="439">
        <v>1171095</v>
      </c>
      <c r="AN6" s="439">
        <v>1164344</v>
      </c>
      <c r="AO6" s="439">
        <v>1198717</v>
      </c>
    </row>
    <row r="7" spans="1:41" s="427" customFormat="1" ht="6" customHeight="1">
      <c r="A7" s="436"/>
      <c r="B7" s="437"/>
      <c r="C7" s="437"/>
      <c r="D7" s="440"/>
      <c r="E7" s="437"/>
      <c r="F7" s="437"/>
      <c r="G7" s="437"/>
      <c r="H7" s="441"/>
      <c r="I7" s="441"/>
      <c r="J7" s="441"/>
      <c r="K7" s="437"/>
      <c r="L7" s="437"/>
      <c r="N7" s="437"/>
      <c r="O7" s="437"/>
      <c r="P7" s="437"/>
      <c r="Q7" s="437"/>
      <c r="R7" s="437"/>
      <c r="S7" s="437"/>
      <c r="T7" s="437"/>
      <c r="U7" s="437"/>
      <c r="V7" s="437"/>
      <c r="W7" s="437"/>
      <c r="X7" s="437"/>
      <c r="Y7" s="437"/>
    </row>
    <row r="8" spans="1:41" ht="24.95" customHeight="1">
      <c r="A8" s="442" t="s">
        <v>89</v>
      </c>
      <c r="B8" s="443">
        <v>30259</v>
      </c>
      <c r="C8" s="443">
        <v>28558</v>
      </c>
      <c r="D8" s="444">
        <v>0</v>
      </c>
      <c r="E8" s="443">
        <v>28350</v>
      </c>
      <c r="F8" s="443">
        <v>37077</v>
      </c>
      <c r="G8" s="443">
        <v>29567</v>
      </c>
      <c r="H8" s="443">
        <v>23227</v>
      </c>
      <c r="I8" s="443">
        <v>30768.880000000001</v>
      </c>
      <c r="J8" s="443">
        <v>41227.06</v>
      </c>
      <c r="K8" s="443">
        <v>26737.16</v>
      </c>
      <c r="L8" s="443">
        <v>23615.35</v>
      </c>
      <c r="M8" s="443">
        <v>32193</v>
      </c>
      <c r="N8" s="443">
        <v>32736</v>
      </c>
      <c r="O8" s="443">
        <v>30190</v>
      </c>
      <c r="P8" s="443">
        <v>31923</v>
      </c>
      <c r="Q8" s="443">
        <v>33558</v>
      </c>
      <c r="R8" s="443">
        <v>27800</v>
      </c>
      <c r="S8" s="443">
        <v>29983</v>
      </c>
      <c r="T8" s="443">
        <v>33095</v>
      </c>
      <c r="U8" s="443">
        <v>32264</v>
      </c>
      <c r="V8" s="443">
        <v>35015</v>
      </c>
      <c r="W8" s="443">
        <v>18358.34</v>
      </c>
      <c r="X8" s="443">
        <v>21061.279999999999</v>
      </c>
      <c r="Y8" s="443">
        <v>17303</v>
      </c>
      <c r="Z8" s="445">
        <v>35270</v>
      </c>
      <c r="AA8" s="445">
        <v>38575</v>
      </c>
      <c r="AB8" s="445">
        <v>24388</v>
      </c>
      <c r="AC8" s="445">
        <v>18302</v>
      </c>
      <c r="AD8" s="445">
        <v>26585</v>
      </c>
      <c r="AE8" s="445">
        <v>32943</v>
      </c>
      <c r="AF8" s="445">
        <v>33573</v>
      </c>
      <c r="AG8" s="445">
        <v>16876</v>
      </c>
      <c r="AH8" s="445">
        <v>23779</v>
      </c>
      <c r="AI8" s="445">
        <v>31443</v>
      </c>
      <c r="AJ8" s="445">
        <v>25072</v>
      </c>
      <c r="AK8" s="445">
        <v>25064</v>
      </c>
      <c r="AL8" s="445">
        <v>20864</v>
      </c>
      <c r="AM8" s="445">
        <v>11358</v>
      </c>
      <c r="AN8" s="445">
        <v>16620</v>
      </c>
      <c r="AO8" s="445">
        <v>13405</v>
      </c>
    </row>
    <row r="9" spans="1:41" ht="24.95" customHeight="1">
      <c r="A9" s="442" t="s">
        <v>88</v>
      </c>
      <c r="B9" s="443">
        <v>156053</v>
      </c>
      <c r="C9" s="443">
        <v>130149</v>
      </c>
      <c r="D9" s="444">
        <v>0</v>
      </c>
      <c r="E9" s="443">
        <v>130871</v>
      </c>
      <c r="F9" s="443">
        <v>143579</v>
      </c>
      <c r="G9" s="443">
        <v>148139</v>
      </c>
      <c r="H9" s="443">
        <v>157802</v>
      </c>
      <c r="I9" s="443">
        <v>134796.37</v>
      </c>
      <c r="J9" s="443">
        <v>173730.83</v>
      </c>
      <c r="K9" s="443">
        <v>158290.81</v>
      </c>
      <c r="L9" s="443">
        <v>155869.79999999999</v>
      </c>
      <c r="M9" s="443">
        <v>169390</v>
      </c>
      <c r="N9" s="443">
        <v>132100</v>
      </c>
      <c r="O9" s="443">
        <v>139851</v>
      </c>
      <c r="P9" s="443">
        <v>159664</v>
      </c>
      <c r="Q9" s="443">
        <v>134120</v>
      </c>
      <c r="R9" s="443">
        <v>129606</v>
      </c>
      <c r="S9" s="443">
        <v>122365</v>
      </c>
      <c r="T9" s="443">
        <v>120549</v>
      </c>
      <c r="U9" s="443">
        <v>135606</v>
      </c>
      <c r="V9" s="443">
        <v>125723</v>
      </c>
      <c r="W9" s="443">
        <v>98726.01</v>
      </c>
      <c r="X9" s="443">
        <v>107224.22</v>
      </c>
      <c r="Y9" s="443">
        <v>125107</v>
      </c>
      <c r="Z9" s="445">
        <v>116831</v>
      </c>
      <c r="AA9" s="445">
        <v>98862</v>
      </c>
      <c r="AB9" s="445">
        <v>102728</v>
      </c>
      <c r="AC9" s="445">
        <v>119602</v>
      </c>
      <c r="AD9" s="445">
        <v>122210</v>
      </c>
      <c r="AE9" s="445">
        <v>128812</v>
      </c>
      <c r="AF9" s="445">
        <v>116476</v>
      </c>
      <c r="AG9" s="445">
        <v>118240</v>
      </c>
      <c r="AH9" s="445">
        <v>99110</v>
      </c>
      <c r="AI9" s="445">
        <v>107195</v>
      </c>
      <c r="AJ9" s="445">
        <v>108346</v>
      </c>
      <c r="AK9" s="445">
        <v>100315</v>
      </c>
      <c r="AL9" s="445">
        <v>103336</v>
      </c>
      <c r="AM9" s="445">
        <v>113629</v>
      </c>
      <c r="AN9" s="445">
        <v>122330</v>
      </c>
      <c r="AO9" s="445">
        <v>99806</v>
      </c>
    </row>
    <row r="10" spans="1:41" ht="24.95" customHeight="1">
      <c r="A10" s="442" t="s">
        <v>87</v>
      </c>
      <c r="B10" s="443">
        <v>614948</v>
      </c>
      <c r="C10" s="443">
        <v>619498</v>
      </c>
      <c r="D10" s="444">
        <v>0</v>
      </c>
      <c r="E10" s="443">
        <v>553956</v>
      </c>
      <c r="F10" s="443">
        <v>632632</v>
      </c>
      <c r="G10" s="443">
        <v>594637</v>
      </c>
      <c r="H10" s="443">
        <v>542454</v>
      </c>
      <c r="I10" s="443">
        <v>569918.97</v>
      </c>
      <c r="J10" s="443">
        <v>592670.68000000005</v>
      </c>
      <c r="K10" s="443">
        <v>557815.27</v>
      </c>
      <c r="L10" s="443">
        <v>587531.65</v>
      </c>
      <c r="M10" s="443">
        <v>559121</v>
      </c>
      <c r="N10" s="443">
        <v>692924</v>
      </c>
      <c r="O10" s="443">
        <v>622426</v>
      </c>
      <c r="P10" s="443">
        <v>544261</v>
      </c>
      <c r="Q10" s="443">
        <v>554678</v>
      </c>
      <c r="R10" s="443">
        <v>538289</v>
      </c>
      <c r="S10" s="443">
        <v>499979</v>
      </c>
      <c r="T10" s="443">
        <v>484333</v>
      </c>
      <c r="U10" s="443">
        <v>434725</v>
      </c>
      <c r="V10" s="443">
        <v>515030</v>
      </c>
      <c r="W10" s="443">
        <v>570205.29</v>
      </c>
      <c r="X10" s="443">
        <v>481740</v>
      </c>
      <c r="Y10" s="443">
        <v>488050</v>
      </c>
      <c r="Z10" s="445">
        <v>548311</v>
      </c>
      <c r="AA10" s="445">
        <v>545935</v>
      </c>
      <c r="AB10" s="445">
        <v>519076</v>
      </c>
      <c r="AC10" s="445">
        <v>482583</v>
      </c>
      <c r="AD10" s="445">
        <v>546961</v>
      </c>
      <c r="AE10" s="445">
        <v>504414</v>
      </c>
      <c r="AF10" s="445">
        <v>538144</v>
      </c>
      <c r="AG10" s="445">
        <v>503009</v>
      </c>
      <c r="AH10" s="445">
        <v>502748</v>
      </c>
      <c r="AI10" s="445">
        <v>500329</v>
      </c>
      <c r="AJ10" s="445">
        <v>476056</v>
      </c>
      <c r="AK10" s="445">
        <v>494557</v>
      </c>
      <c r="AL10" s="445">
        <v>515650</v>
      </c>
      <c r="AM10" s="445">
        <v>478691</v>
      </c>
      <c r="AN10" s="445">
        <v>423293</v>
      </c>
      <c r="AO10" s="445">
        <v>461352</v>
      </c>
    </row>
    <row r="11" spans="1:41" ht="24.95" customHeight="1">
      <c r="A11" s="442" t="s">
        <v>86</v>
      </c>
      <c r="B11" s="443">
        <v>439713</v>
      </c>
      <c r="C11" s="443">
        <v>436256</v>
      </c>
      <c r="D11" s="444">
        <v>0</v>
      </c>
      <c r="E11" s="443">
        <v>488201</v>
      </c>
      <c r="F11" s="443">
        <v>395756</v>
      </c>
      <c r="G11" s="443">
        <v>444566</v>
      </c>
      <c r="H11" s="443">
        <v>499148</v>
      </c>
      <c r="I11" s="443">
        <v>497408.77</v>
      </c>
      <c r="J11" s="443">
        <v>405175.93</v>
      </c>
      <c r="K11" s="443">
        <v>495660.01</v>
      </c>
      <c r="L11" s="443">
        <v>487504.23</v>
      </c>
      <c r="M11" s="443">
        <v>478233</v>
      </c>
      <c r="N11" s="443">
        <v>417808</v>
      </c>
      <c r="O11" s="443">
        <v>446947</v>
      </c>
      <c r="P11" s="443">
        <v>513153</v>
      </c>
      <c r="Q11" s="443">
        <v>511200</v>
      </c>
      <c r="R11" s="443">
        <v>431211</v>
      </c>
      <c r="S11" s="443">
        <v>462478</v>
      </c>
      <c r="T11" s="443">
        <v>496335</v>
      </c>
      <c r="U11" s="443">
        <v>488280</v>
      </c>
      <c r="V11" s="443">
        <v>452652</v>
      </c>
      <c r="W11" s="443">
        <v>462103.94</v>
      </c>
      <c r="X11" s="443">
        <v>480634.06</v>
      </c>
      <c r="Y11" s="443">
        <v>468254</v>
      </c>
      <c r="Z11" s="445">
        <v>392951</v>
      </c>
      <c r="AA11" s="445">
        <v>401679</v>
      </c>
      <c r="AB11" s="445">
        <v>420958</v>
      </c>
      <c r="AC11" s="445">
        <v>424086</v>
      </c>
      <c r="AD11" s="445">
        <v>386425</v>
      </c>
      <c r="AE11" s="445">
        <v>398461</v>
      </c>
      <c r="AF11" s="445">
        <v>435780</v>
      </c>
      <c r="AG11" s="445">
        <v>442459</v>
      </c>
      <c r="AH11" s="445">
        <v>427385</v>
      </c>
      <c r="AI11" s="445">
        <v>416890</v>
      </c>
      <c r="AJ11" s="445">
        <v>461630</v>
      </c>
      <c r="AK11" s="445">
        <v>431592</v>
      </c>
      <c r="AL11" s="445">
        <v>383114</v>
      </c>
      <c r="AM11" s="445">
        <v>379025</v>
      </c>
      <c r="AN11" s="445">
        <v>416002</v>
      </c>
      <c r="AO11" s="445">
        <v>408909</v>
      </c>
    </row>
    <row r="12" spans="1:41" ht="24.95" customHeight="1">
      <c r="A12" s="442" t="s">
        <v>85</v>
      </c>
      <c r="B12" s="443">
        <v>218707</v>
      </c>
      <c r="C12" s="443">
        <v>282550</v>
      </c>
      <c r="D12" s="444">
        <v>0</v>
      </c>
      <c r="E12" s="443">
        <v>353335</v>
      </c>
      <c r="F12" s="443">
        <v>234972</v>
      </c>
      <c r="G12" s="443">
        <v>285174</v>
      </c>
      <c r="H12" s="443">
        <v>342093</v>
      </c>
      <c r="I12" s="443">
        <v>363210.4</v>
      </c>
      <c r="J12" s="443">
        <v>260920.15</v>
      </c>
      <c r="K12" s="443">
        <v>319128.61</v>
      </c>
      <c r="L12" s="443">
        <v>347641.67</v>
      </c>
      <c r="M12" s="443">
        <v>376864</v>
      </c>
      <c r="N12" s="443">
        <v>226327</v>
      </c>
      <c r="O12" s="443">
        <v>261843</v>
      </c>
      <c r="P12" s="443">
        <v>348976</v>
      </c>
      <c r="Q12" s="443">
        <v>354405</v>
      </c>
      <c r="R12" s="443">
        <v>222602</v>
      </c>
      <c r="S12" s="443">
        <v>282536</v>
      </c>
      <c r="T12" s="443">
        <v>269042</v>
      </c>
      <c r="U12" s="443">
        <v>316606</v>
      </c>
      <c r="V12" s="443">
        <v>230167</v>
      </c>
      <c r="W12" s="443">
        <v>215879</v>
      </c>
      <c r="X12" s="443">
        <v>275207.33</v>
      </c>
      <c r="Y12" s="443">
        <v>289384</v>
      </c>
      <c r="Z12" s="445">
        <v>184540</v>
      </c>
      <c r="AA12" s="445">
        <v>194467</v>
      </c>
      <c r="AB12" s="445">
        <v>262732</v>
      </c>
      <c r="AC12" s="445">
        <v>270643</v>
      </c>
      <c r="AD12" s="445">
        <v>161058</v>
      </c>
      <c r="AE12" s="445">
        <v>199620</v>
      </c>
      <c r="AF12" s="445">
        <v>235607</v>
      </c>
      <c r="AG12" s="445">
        <v>226239</v>
      </c>
      <c r="AH12" s="445">
        <v>183336</v>
      </c>
      <c r="AI12" s="445">
        <v>195636</v>
      </c>
      <c r="AJ12" s="445">
        <v>227955</v>
      </c>
      <c r="AK12" s="445">
        <v>211363</v>
      </c>
      <c r="AL12" s="445">
        <v>161187</v>
      </c>
      <c r="AM12" s="445">
        <v>186565</v>
      </c>
      <c r="AN12" s="445">
        <v>181568</v>
      </c>
      <c r="AO12" s="445">
        <v>212344</v>
      </c>
    </row>
    <row r="13" spans="1:41" ht="24.95" customHeight="1">
      <c r="A13" s="442" t="s">
        <v>84</v>
      </c>
      <c r="B13" s="443">
        <v>3824</v>
      </c>
      <c r="C13" s="444">
        <v>0</v>
      </c>
      <c r="D13" s="444">
        <v>0</v>
      </c>
      <c r="E13" s="444">
        <v>0</v>
      </c>
      <c r="F13" s="443">
        <v>231</v>
      </c>
      <c r="G13" s="444">
        <v>0</v>
      </c>
      <c r="H13" s="443">
        <v>3975</v>
      </c>
      <c r="I13" s="443">
        <v>349.54</v>
      </c>
      <c r="J13" s="444">
        <v>0</v>
      </c>
      <c r="K13" s="447">
        <v>697.67</v>
      </c>
      <c r="L13" s="447">
        <v>1005.21</v>
      </c>
      <c r="M13" s="443">
        <v>283</v>
      </c>
      <c r="N13" s="447">
        <v>1486</v>
      </c>
      <c r="O13" s="447">
        <v>726</v>
      </c>
      <c r="P13" s="447">
        <v>1609</v>
      </c>
      <c r="Q13" s="447">
        <v>325</v>
      </c>
      <c r="R13" s="447">
        <v>0</v>
      </c>
      <c r="S13" s="447">
        <v>0</v>
      </c>
      <c r="T13" s="447">
        <v>1802</v>
      </c>
      <c r="U13" s="447">
        <v>8927</v>
      </c>
      <c r="V13" s="447">
        <v>3989</v>
      </c>
      <c r="W13" s="447">
        <v>3079.73</v>
      </c>
      <c r="X13" s="447">
        <v>386</v>
      </c>
      <c r="Y13" s="447">
        <v>1619</v>
      </c>
      <c r="Z13" s="445">
        <v>2306</v>
      </c>
      <c r="AA13" s="445">
        <v>1500</v>
      </c>
      <c r="AB13" s="445">
        <v>2740</v>
      </c>
      <c r="AC13" s="448">
        <v>0</v>
      </c>
      <c r="AD13" s="445">
        <v>1220</v>
      </c>
      <c r="AE13" s="445">
        <v>0</v>
      </c>
      <c r="AF13" s="445">
        <v>1809</v>
      </c>
      <c r="AG13" s="448">
        <v>0</v>
      </c>
      <c r="AH13" s="445">
        <v>0</v>
      </c>
      <c r="AI13" s="445">
        <v>1056</v>
      </c>
      <c r="AJ13" s="445">
        <v>752</v>
      </c>
      <c r="AK13" s="448">
        <v>190</v>
      </c>
      <c r="AL13" s="445">
        <v>0</v>
      </c>
      <c r="AM13" s="445">
        <v>1827</v>
      </c>
      <c r="AN13" s="445">
        <v>4531</v>
      </c>
      <c r="AO13" s="448">
        <v>2901</v>
      </c>
    </row>
    <row r="14" spans="1:41" s="434" customFormat="1" ht="23.25" customHeight="1">
      <c r="A14" s="588" t="s">
        <v>20</v>
      </c>
      <c r="B14" s="588"/>
      <c r="C14" s="588"/>
      <c r="D14" s="588"/>
      <c r="E14" s="588"/>
      <c r="F14" s="588"/>
      <c r="G14" s="588"/>
      <c r="H14" s="588"/>
      <c r="I14" s="588"/>
      <c r="J14" s="588"/>
      <c r="K14" s="588"/>
      <c r="L14" s="588"/>
      <c r="M14" s="449"/>
      <c r="N14" s="449"/>
      <c r="O14" s="449"/>
      <c r="P14" s="449"/>
      <c r="Q14" s="449"/>
      <c r="R14" s="449"/>
      <c r="S14" s="449"/>
      <c r="T14" s="449"/>
      <c r="U14" s="449"/>
      <c r="V14" s="449"/>
      <c r="W14" s="449"/>
      <c r="X14" s="449"/>
      <c r="Y14" s="449"/>
      <c r="Z14" s="449"/>
      <c r="AA14" s="449"/>
      <c r="AB14" s="449"/>
      <c r="AC14" s="449"/>
      <c r="AF14" s="449"/>
    </row>
    <row r="15" spans="1:41" s="427" customFormat="1" ht="24.95" customHeight="1">
      <c r="A15" s="436" t="s">
        <v>38</v>
      </c>
      <c r="B15" s="438">
        <f>SUM(B17:B22)</f>
        <v>100</v>
      </c>
      <c r="C15" s="438">
        <f>SUM(C17:C22)</f>
        <v>99.999933200268259</v>
      </c>
      <c r="D15" s="438">
        <v>0</v>
      </c>
      <c r="E15" s="438">
        <f>ROUNDDOWN(SUM(E17:E22),1)</f>
        <v>100</v>
      </c>
      <c r="F15" s="438">
        <f>SUM(F17:F22)</f>
        <v>100.00000000000001</v>
      </c>
      <c r="G15" s="438">
        <f>ROUNDUP(SUM(G17:G22),1)</f>
        <v>100</v>
      </c>
      <c r="H15" s="438">
        <f>ROUNDUP(SUM(H17:H22),1)</f>
        <v>100</v>
      </c>
      <c r="I15" s="438">
        <f t="shared" ref="I15:AO15" si="0">SUM(I17:I22)</f>
        <v>99.99999561527963</v>
      </c>
      <c r="J15" s="438">
        <f t="shared" si="0"/>
        <v>100</v>
      </c>
      <c r="K15" s="438">
        <f t="shared" si="0"/>
        <v>100</v>
      </c>
      <c r="L15" s="438">
        <f t="shared" si="0"/>
        <v>100</v>
      </c>
      <c r="M15" s="438">
        <f t="shared" si="0"/>
        <v>100</v>
      </c>
      <c r="N15" s="438">
        <f t="shared" si="0"/>
        <v>100</v>
      </c>
      <c r="O15" s="438">
        <f t="shared" si="0"/>
        <v>99.999999999999986</v>
      </c>
      <c r="P15" s="438">
        <f t="shared" si="0"/>
        <v>99.999999999999986</v>
      </c>
      <c r="Q15" s="438">
        <f t="shared" si="0"/>
        <v>100</v>
      </c>
      <c r="R15" s="438">
        <f t="shared" si="0"/>
        <v>100</v>
      </c>
      <c r="S15" s="438">
        <f t="shared" si="0"/>
        <v>100</v>
      </c>
      <c r="T15" s="438">
        <f t="shared" si="0"/>
        <v>100</v>
      </c>
      <c r="U15" s="438">
        <f t="shared" si="0"/>
        <v>100</v>
      </c>
      <c r="V15" s="438">
        <f t="shared" si="0"/>
        <v>99.999999999999986</v>
      </c>
      <c r="W15" s="438">
        <f t="shared" si="0"/>
        <v>100.00002265498937</v>
      </c>
      <c r="X15" s="438">
        <f t="shared" si="0"/>
        <v>100.00010173822315</v>
      </c>
      <c r="Y15" s="438">
        <f t="shared" si="0"/>
        <v>99.999999999999986</v>
      </c>
      <c r="Z15" s="438">
        <f t="shared" si="0"/>
        <v>100</v>
      </c>
      <c r="AA15" s="438">
        <f t="shared" si="0"/>
        <v>100</v>
      </c>
      <c r="AB15" s="438">
        <f t="shared" si="0"/>
        <v>100</v>
      </c>
      <c r="AC15" s="438">
        <f t="shared" si="0"/>
        <v>100</v>
      </c>
      <c r="AD15" s="438">
        <f t="shared" si="0"/>
        <v>100</v>
      </c>
      <c r="AE15" s="438">
        <f t="shared" si="0"/>
        <v>100</v>
      </c>
      <c r="AF15" s="438">
        <f t="shared" si="0"/>
        <v>100</v>
      </c>
      <c r="AG15" s="438">
        <f t="shared" si="0"/>
        <v>100</v>
      </c>
      <c r="AH15" s="438">
        <f t="shared" si="0"/>
        <v>100</v>
      </c>
      <c r="AI15" s="438">
        <f t="shared" si="0"/>
        <v>99.98</v>
      </c>
      <c r="AJ15" s="438">
        <f t="shared" si="0"/>
        <v>100</v>
      </c>
      <c r="AK15" s="438">
        <f t="shared" si="0"/>
        <v>100</v>
      </c>
      <c r="AL15" s="438">
        <f t="shared" si="0"/>
        <v>100</v>
      </c>
      <c r="AM15" s="438">
        <f t="shared" si="0"/>
        <v>100</v>
      </c>
      <c r="AN15" s="438">
        <f t="shared" si="0"/>
        <v>100.00000000000001</v>
      </c>
      <c r="AO15" s="438">
        <f t="shared" si="0"/>
        <v>100</v>
      </c>
    </row>
    <row r="16" spans="1:41" s="427" customFormat="1" ht="4.5" customHeight="1">
      <c r="A16" s="436"/>
      <c r="B16" s="438"/>
      <c r="C16" s="438"/>
      <c r="D16" s="440"/>
      <c r="E16" s="438"/>
      <c r="F16" s="438"/>
      <c r="G16" s="438"/>
      <c r="H16" s="438"/>
      <c r="I16" s="438"/>
      <c r="J16" s="438"/>
      <c r="K16" s="438"/>
      <c r="L16" s="438"/>
      <c r="M16" s="438"/>
      <c r="N16" s="438"/>
      <c r="O16" s="438"/>
      <c r="P16" s="438"/>
      <c r="Q16" s="438"/>
      <c r="R16" s="438"/>
      <c r="S16" s="438"/>
      <c r="T16" s="438"/>
      <c r="U16" s="438"/>
      <c r="V16" s="438"/>
      <c r="W16" s="438"/>
      <c r="X16" s="438"/>
      <c r="Y16" s="438"/>
      <c r="Z16" s="438"/>
      <c r="AA16" s="438"/>
      <c r="AB16" s="438"/>
      <c r="AC16" s="438"/>
      <c r="AD16" s="438"/>
      <c r="AE16" s="438"/>
      <c r="AF16" s="438"/>
      <c r="AG16" s="438"/>
      <c r="AH16" s="438"/>
      <c r="AI16" s="438"/>
      <c r="AJ16" s="438"/>
      <c r="AK16" s="438"/>
      <c r="AL16" s="438"/>
      <c r="AM16" s="438"/>
      <c r="AN16" s="438"/>
      <c r="AO16" s="438"/>
    </row>
    <row r="17" spans="1:41" ht="24.95" customHeight="1">
      <c r="A17" s="442" t="s">
        <v>89</v>
      </c>
      <c r="B17" s="444">
        <f t="shared" ref="B17:B22" si="1">B8*100/$B$6</f>
        <v>2.0675720735987055</v>
      </c>
      <c r="C17" s="444">
        <f t="shared" ref="C17:C22" si="2">C8*100/$C$6</f>
        <v>1.907666738810377</v>
      </c>
      <c r="D17" s="444">
        <v>0</v>
      </c>
      <c r="E17" s="444">
        <f>E8*100/$E$6</f>
        <v>1.8234876790764598</v>
      </c>
      <c r="F17" s="444">
        <f t="shared" ref="F17:AO17" si="3">SUM(F8*100/F6)</f>
        <v>2.5672201500158907</v>
      </c>
      <c r="G17" s="444">
        <f t="shared" si="3"/>
        <v>1.9683998820304871</v>
      </c>
      <c r="H17" s="444">
        <f t="shared" si="3"/>
        <v>1.4806527698093963</v>
      </c>
      <c r="I17" s="444">
        <f t="shared" si="3"/>
        <v>1.9273276444718386</v>
      </c>
      <c r="J17" s="444">
        <f t="shared" si="3"/>
        <v>2.7974737343234373</v>
      </c>
      <c r="K17" s="444">
        <f t="shared" si="3"/>
        <v>1.7157577704376814</v>
      </c>
      <c r="L17" s="444">
        <f t="shared" si="3"/>
        <v>1.473042833049222</v>
      </c>
      <c r="M17" s="444">
        <f t="shared" si="3"/>
        <v>1.9920375426029835</v>
      </c>
      <c r="N17" s="444">
        <f t="shared" si="3"/>
        <v>2.1774919331826066</v>
      </c>
      <c r="O17" s="444">
        <f t="shared" si="3"/>
        <v>2.0100094341946613</v>
      </c>
      <c r="P17" s="444">
        <f t="shared" si="3"/>
        <v>1.9957038883811187</v>
      </c>
      <c r="Q17" s="444">
        <f t="shared" si="3"/>
        <v>2.1128436566210369</v>
      </c>
      <c r="R17" s="444">
        <f t="shared" si="3"/>
        <v>2.0600100184659893</v>
      </c>
      <c r="S17" s="444">
        <f t="shared" si="3"/>
        <v>2.1457181890461956</v>
      </c>
      <c r="T17" s="444">
        <f t="shared" si="3"/>
        <v>2.3552545055495617</v>
      </c>
      <c r="U17" s="444">
        <f t="shared" si="3"/>
        <v>2.2778747366577994</v>
      </c>
      <c r="V17" s="444">
        <f t="shared" si="3"/>
        <v>2.5697649158652434</v>
      </c>
      <c r="W17" s="444">
        <f t="shared" si="3"/>
        <v>1.3416387011529196</v>
      </c>
      <c r="X17" s="444">
        <f t="shared" si="3"/>
        <v>1.5415375573238164</v>
      </c>
      <c r="Y17" s="444">
        <f t="shared" si="3"/>
        <v>1.2450736372944995</v>
      </c>
      <c r="Z17" s="444">
        <f t="shared" si="3"/>
        <v>2.75501890706908</v>
      </c>
      <c r="AA17" s="444">
        <f t="shared" si="3"/>
        <v>3.0112769687857628</v>
      </c>
      <c r="AB17" s="444">
        <f t="shared" si="3"/>
        <v>1.8300763457304472</v>
      </c>
      <c r="AC17" s="444">
        <f t="shared" si="3"/>
        <v>1.3915584968552694</v>
      </c>
      <c r="AD17" s="444">
        <f t="shared" si="3"/>
        <v>2.1362696561317005</v>
      </c>
      <c r="AE17" s="444">
        <f t="shared" si="3"/>
        <v>2.6057346252719005</v>
      </c>
      <c r="AF17" s="444">
        <f t="shared" si="3"/>
        <v>2.4660842712846951</v>
      </c>
      <c r="AG17" s="444">
        <f t="shared" si="3"/>
        <v>1.2913761083176527</v>
      </c>
      <c r="AH17" s="444">
        <f t="shared" si="3"/>
        <v>1.9233102386202054</v>
      </c>
      <c r="AI17" s="444">
        <f t="shared" si="3"/>
        <v>2.5103209535115991</v>
      </c>
      <c r="AJ17" s="444">
        <f t="shared" si="3"/>
        <v>1.9288958163917678</v>
      </c>
      <c r="AK17" s="444">
        <f t="shared" si="3"/>
        <v>1.9843541308910513</v>
      </c>
      <c r="AL17" s="444">
        <f t="shared" si="3"/>
        <v>1.7619374556116576</v>
      </c>
      <c r="AM17" s="444">
        <f t="shared" si="3"/>
        <v>0.96986153984091816</v>
      </c>
      <c r="AN17" s="444">
        <f t="shared" si="3"/>
        <v>1.4274132043451075</v>
      </c>
      <c r="AO17" s="444">
        <f t="shared" si="3"/>
        <v>1.1182789599213159</v>
      </c>
    </row>
    <row r="18" spans="1:41" ht="24.95" customHeight="1">
      <c r="A18" s="442" t="s">
        <v>88</v>
      </c>
      <c r="B18" s="444">
        <f t="shared" si="1"/>
        <v>10.662970514600575</v>
      </c>
      <c r="C18" s="444">
        <f t="shared" si="2"/>
        <v>8.6939182852241661</v>
      </c>
      <c r="D18" s="444">
        <v>0</v>
      </c>
      <c r="E18" s="444">
        <f>E9*100/$E$6</f>
        <v>8.4176950987095367</v>
      </c>
      <c r="F18" s="444">
        <f>SUM(F9*100/F6)</f>
        <v>9.9414435342431045</v>
      </c>
      <c r="G18" s="444">
        <f>ROUNDDOWN(SUM(G9*100/G6),1)</f>
        <v>9.8000000000000007</v>
      </c>
      <c r="H18" s="444">
        <f t="shared" ref="H18:AO18" si="4">SUM(H9*100/H6)</f>
        <v>10.059412252183337</v>
      </c>
      <c r="I18" s="444">
        <f t="shared" si="4"/>
        <v>8.4434912897529717</v>
      </c>
      <c r="J18" s="444">
        <f t="shared" si="4"/>
        <v>11.788554259440527</v>
      </c>
      <c r="K18" s="444">
        <f t="shared" si="4"/>
        <v>10.157723828797623</v>
      </c>
      <c r="L18" s="444">
        <f t="shared" si="4"/>
        <v>9.7226122745932457</v>
      </c>
      <c r="M18" s="444">
        <f t="shared" si="4"/>
        <v>10.481509624499717</v>
      </c>
      <c r="N18" s="444">
        <f t="shared" si="4"/>
        <v>8.7868610817883166</v>
      </c>
      <c r="O18" s="444">
        <f t="shared" si="4"/>
        <v>9.3110907380443049</v>
      </c>
      <c r="P18" s="444">
        <f t="shared" si="4"/>
        <v>9.9815827345325605</v>
      </c>
      <c r="Q18" s="444">
        <f t="shared" si="4"/>
        <v>8.444322999762008</v>
      </c>
      <c r="R18" s="444">
        <f t="shared" si="4"/>
        <v>9.6039445486799639</v>
      </c>
      <c r="S18" s="444">
        <f t="shared" si="4"/>
        <v>8.7569891672827183</v>
      </c>
      <c r="T18" s="444">
        <f t="shared" si="4"/>
        <v>8.5790474509591821</v>
      </c>
      <c r="U18" s="444">
        <f t="shared" si="4"/>
        <v>9.5739363234322319</v>
      </c>
      <c r="V18" s="444">
        <f t="shared" si="4"/>
        <v>9.226861474148965</v>
      </c>
      <c r="W18" s="444">
        <f t="shared" si="4"/>
        <v>7.214957116297561</v>
      </c>
      <c r="X18" s="444">
        <f t="shared" si="4"/>
        <v>7.8480587212530049</v>
      </c>
      <c r="Y18" s="444">
        <f t="shared" si="4"/>
        <v>9.0023364469168907</v>
      </c>
      <c r="Z18" s="444">
        <f t="shared" si="4"/>
        <v>9.1259317814513103</v>
      </c>
      <c r="AA18" s="444">
        <f t="shared" si="4"/>
        <v>7.7174559608061717</v>
      </c>
      <c r="AB18" s="444">
        <f t="shared" si="4"/>
        <v>7.7087125981711244</v>
      </c>
      <c r="AC18" s="444">
        <f t="shared" si="4"/>
        <v>9.0937154049220812</v>
      </c>
      <c r="AD18" s="444">
        <f t="shared" si="4"/>
        <v>9.8203315657647217</v>
      </c>
      <c r="AE18" s="444">
        <f t="shared" si="4"/>
        <v>10.188807593434843</v>
      </c>
      <c r="AF18" s="444">
        <f t="shared" si="4"/>
        <v>8.5556736538931926</v>
      </c>
      <c r="AG18" s="444">
        <f t="shared" si="4"/>
        <v>9.0478970755794776</v>
      </c>
      <c r="AH18" s="444">
        <f t="shared" si="4"/>
        <v>8.0162865448357188</v>
      </c>
      <c r="AI18" s="444">
        <f t="shared" si="4"/>
        <v>8.5581482241413305</v>
      </c>
      <c r="AJ18" s="444">
        <f t="shared" si="4"/>
        <v>8.3355195486112983</v>
      </c>
      <c r="AK18" s="444">
        <f t="shared" si="4"/>
        <v>7.9420876412518275</v>
      </c>
      <c r="AL18" s="444">
        <f t="shared" si="4"/>
        <v>8.7265897676901005</v>
      </c>
      <c r="AM18" s="444">
        <f t="shared" si="4"/>
        <v>9.702799516691643</v>
      </c>
      <c r="AN18" s="444">
        <f t="shared" si="4"/>
        <v>10.506345203822924</v>
      </c>
      <c r="AO18" s="444">
        <f t="shared" si="4"/>
        <v>8.3260686217013689</v>
      </c>
    </row>
    <row r="19" spans="1:41" ht="24.95" customHeight="1">
      <c r="A19" s="442" t="s">
        <v>87</v>
      </c>
      <c r="B19" s="444">
        <f t="shared" si="1"/>
        <v>42.018880713684418</v>
      </c>
      <c r="C19" s="444">
        <f t="shared" si="2"/>
        <v>41.382300208682359</v>
      </c>
      <c r="D19" s="444">
        <v>0</v>
      </c>
      <c r="E19" s="444">
        <f>ROUNDUP(E10*100/$E$6,1)</f>
        <v>35.700000000000003</v>
      </c>
      <c r="F19" s="444">
        <f t="shared" ref="F19:AH19" si="5">SUM(F10*100/F6)</f>
        <v>43.80358761347609</v>
      </c>
      <c r="G19" s="444">
        <f t="shared" si="5"/>
        <v>39.587492834949863</v>
      </c>
      <c r="H19" s="444">
        <f t="shared" si="5"/>
        <v>34.579843182252823</v>
      </c>
      <c r="I19" s="444">
        <f t="shared" si="5"/>
        <v>35.699076014138846</v>
      </c>
      <c r="J19" s="444">
        <f t="shared" si="5"/>
        <v>40.215835434387294</v>
      </c>
      <c r="K19" s="444">
        <f t="shared" si="5"/>
        <v>35.795719663991733</v>
      </c>
      <c r="L19" s="444">
        <f t="shared" si="5"/>
        <v>36.648166816163382</v>
      </c>
      <c r="M19" s="444">
        <f t="shared" si="5"/>
        <v>34.597273409055468</v>
      </c>
      <c r="N19" s="444">
        <f t="shared" si="5"/>
        <v>46.091044119887108</v>
      </c>
      <c r="O19" s="444">
        <f t="shared" si="5"/>
        <v>41.440282613052212</v>
      </c>
      <c r="P19" s="444">
        <f t="shared" si="5"/>
        <v>34.025116498894086</v>
      </c>
      <c r="Q19" s="444">
        <f t="shared" si="5"/>
        <v>34.923055419489941</v>
      </c>
      <c r="R19" s="444">
        <f t="shared" si="5"/>
        <v>39.887796144965428</v>
      </c>
      <c r="S19" s="444">
        <f t="shared" si="5"/>
        <v>35.780743569393586</v>
      </c>
      <c r="T19" s="444">
        <f t="shared" si="5"/>
        <v>34.468272561907717</v>
      </c>
      <c r="U19" s="444">
        <f t="shared" si="5"/>
        <v>30.692074599974021</v>
      </c>
      <c r="V19" s="444">
        <f t="shared" si="5"/>
        <v>37.79825859254823</v>
      </c>
      <c r="W19" s="444">
        <f t="shared" si="5"/>
        <v>41.670950895675965</v>
      </c>
      <c r="X19" s="444">
        <f t="shared" si="5"/>
        <v>35.259979586481698</v>
      </c>
      <c r="Y19" s="444">
        <f t="shared" si="5"/>
        <v>35.118660849655001</v>
      </c>
      <c r="Z19" s="444">
        <f t="shared" si="5"/>
        <v>42.829803571135649</v>
      </c>
      <c r="AA19" s="444">
        <f t="shared" si="5"/>
        <v>42.617277821232804</v>
      </c>
      <c r="AB19" s="444">
        <f t="shared" si="5"/>
        <v>38.95148061490805</v>
      </c>
      <c r="AC19" s="444">
        <f t="shared" si="5"/>
        <v>36.692299972019804</v>
      </c>
      <c r="AD19" s="444">
        <f t="shared" si="5"/>
        <v>43.951709136259211</v>
      </c>
      <c r="AE19" s="444">
        <f t="shared" si="5"/>
        <v>39.898279612418428</v>
      </c>
      <c r="AF19" s="444">
        <f t="shared" si="5"/>
        <v>39.529039826236293</v>
      </c>
      <c r="AG19" s="444">
        <f t="shared" si="5"/>
        <v>38.490981563685366</v>
      </c>
      <c r="AH19" s="444">
        <f t="shared" si="5"/>
        <v>40.663626554768115</v>
      </c>
      <c r="AI19" s="444">
        <f>SUM(AI10*100/AI6)+0.02</f>
        <v>39.964864432449353</v>
      </c>
      <c r="AJ19" s="444">
        <f t="shared" ref="AJ19:AO19" si="6">SUM(AJ10*100/AJ6)</f>
        <v>36.62501702170546</v>
      </c>
      <c r="AK19" s="444">
        <f t="shared" si="6"/>
        <v>39.154812715890749</v>
      </c>
      <c r="AL19" s="444">
        <f t="shared" si="6"/>
        <v>43.54596668836998</v>
      </c>
      <c r="AM19" s="444">
        <f t="shared" si="6"/>
        <v>40.875505403062945</v>
      </c>
      <c r="AN19" s="444">
        <f t="shared" si="6"/>
        <v>36.354634025683133</v>
      </c>
      <c r="AO19" s="444">
        <f t="shared" si="6"/>
        <v>38.487149176995068</v>
      </c>
    </row>
    <row r="20" spans="1:41" ht="24.95" customHeight="1">
      <c r="A20" s="442" t="s">
        <v>86</v>
      </c>
      <c r="B20" s="444">
        <f t="shared" si="1"/>
        <v>30.045220238550765</v>
      </c>
      <c r="C20" s="444">
        <f t="shared" si="2"/>
        <v>29.141783766596394</v>
      </c>
      <c r="D20" s="444">
        <v>0</v>
      </c>
      <c r="E20" s="444">
        <f>E11*100/$E$6</f>
        <v>31.401358321439393</v>
      </c>
      <c r="F20" s="444">
        <f t="shared" ref="F20:AO20" si="7">SUM(F11*100/F6)</f>
        <v>27.402237982838116</v>
      </c>
      <c r="G20" s="444">
        <f t="shared" si="7"/>
        <v>29.596633474981076</v>
      </c>
      <c r="H20" s="444">
        <f t="shared" si="7"/>
        <v>31.819213361382037</v>
      </c>
      <c r="I20" s="444">
        <f t="shared" si="7"/>
        <v>31.157119564434407</v>
      </c>
      <c r="J20" s="444">
        <f t="shared" si="7"/>
        <v>27.49332651794893</v>
      </c>
      <c r="K20" s="444">
        <f t="shared" si="7"/>
        <v>31.80713709506615</v>
      </c>
      <c r="L20" s="444">
        <f t="shared" si="7"/>
        <v>30.40880664833168</v>
      </c>
      <c r="M20" s="444">
        <f t="shared" si="7"/>
        <v>29.592088035027881</v>
      </c>
      <c r="N20" s="444">
        <f t="shared" si="7"/>
        <v>27.791225244964515</v>
      </c>
      <c r="O20" s="444">
        <f t="shared" si="7"/>
        <v>29.757127743789376</v>
      </c>
      <c r="P20" s="444">
        <f t="shared" si="7"/>
        <v>32.080363294002325</v>
      </c>
      <c r="Q20" s="444">
        <f t="shared" si="7"/>
        <v>32.185639110336552</v>
      </c>
      <c r="R20" s="444">
        <f t="shared" si="7"/>
        <v>31.953200722040922</v>
      </c>
      <c r="S20" s="444">
        <f t="shared" si="7"/>
        <v>33.09700352311998</v>
      </c>
      <c r="T20" s="444">
        <f t="shared" si="7"/>
        <v>35.322412600451479</v>
      </c>
      <c r="U20" s="444">
        <f t="shared" si="7"/>
        <v>34.473117915176985</v>
      </c>
      <c r="V20" s="444">
        <f t="shared" si="7"/>
        <v>33.220312114700391</v>
      </c>
      <c r="W20" s="444">
        <f t="shared" si="7"/>
        <v>33.770838205374055</v>
      </c>
      <c r="X20" s="444">
        <f t="shared" si="7"/>
        <v>35.179032557329307</v>
      </c>
      <c r="Y20" s="444">
        <f t="shared" si="7"/>
        <v>33.694198171282352</v>
      </c>
      <c r="Z20" s="444">
        <f t="shared" si="7"/>
        <v>30.6942850737653</v>
      </c>
      <c r="AA20" s="444">
        <f t="shared" si="7"/>
        <v>31.356233870250065</v>
      </c>
      <c r="AB20" s="444">
        <f t="shared" si="7"/>
        <v>31.588702572822601</v>
      </c>
      <c r="AC20" s="444">
        <f t="shared" si="7"/>
        <v>32.244589481879785</v>
      </c>
      <c r="AD20" s="444">
        <f t="shared" si="7"/>
        <v>31.051645735215061</v>
      </c>
      <c r="AE20" s="444">
        <f t="shared" si="7"/>
        <v>31.517579592643859</v>
      </c>
      <c r="AF20" s="444">
        <f t="shared" si="7"/>
        <v>32.00995453907737</v>
      </c>
      <c r="AG20" s="444">
        <f t="shared" si="7"/>
        <v>33.857607342386842</v>
      </c>
      <c r="AH20" s="444">
        <f t="shared" si="7"/>
        <v>34.568062001459126</v>
      </c>
      <c r="AI20" s="444">
        <f t="shared" si="7"/>
        <v>33.283328636244967</v>
      </c>
      <c r="AJ20" s="444">
        <f t="shared" si="7"/>
        <v>35.515163358365179</v>
      </c>
      <c r="AK20" s="444">
        <f t="shared" si="7"/>
        <v>34.169780085362696</v>
      </c>
      <c r="AL20" s="444">
        <f t="shared" si="7"/>
        <v>32.353475190241788</v>
      </c>
      <c r="AM20" s="444">
        <f t="shared" si="7"/>
        <v>32.365008816534953</v>
      </c>
      <c r="AN20" s="444">
        <f t="shared" si="7"/>
        <v>35.728444514679509</v>
      </c>
      <c r="AO20" s="444">
        <f t="shared" si="7"/>
        <v>34.11222165031446</v>
      </c>
    </row>
    <row r="21" spans="1:41" ht="24.95" customHeight="1">
      <c r="A21" s="442" t="s">
        <v>85</v>
      </c>
      <c r="B21" s="444">
        <f t="shared" si="1"/>
        <v>14.944065749051591</v>
      </c>
      <c r="C21" s="444">
        <f t="shared" si="2"/>
        <v>18.874264200954968</v>
      </c>
      <c r="D21" s="444">
        <v>0</v>
      </c>
      <c r="E21" s="444">
        <f>E12*100/$E$6</f>
        <v>22.726702613279748</v>
      </c>
      <c r="F21" s="444">
        <f>SUM(F12*100/F$6)</f>
        <v>16.269516225410197</v>
      </c>
      <c r="G21" s="444">
        <f>SUM(G12*100/G$6)</f>
        <v>18.985235835835969</v>
      </c>
      <c r="H21" s="444">
        <f>SUM(H12*100/H$6)</f>
        <v>21.807420156817749</v>
      </c>
      <c r="I21" s="444">
        <f t="shared" ref="I21:AO21" si="8">SUM(I12*100/I6)</f>
        <v>22.751086314473397</v>
      </c>
      <c r="J21" s="444">
        <f t="shared" si="8"/>
        <v>17.704810053899827</v>
      </c>
      <c r="K21" s="444">
        <f t="shared" si="8"/>
        <v>20.478891265058682</v>
      </c>
      <c r="L21" s="444">
        <f t="shared" si="8"/>
        <v>21.684669948265121</v>
      </c>
      <c r="M21" s="444">
        <f t="shared" si="8"/>
        <v>23.319579922825795</v>
      </c>
      <c r="N21" s="444">
        <f t="shared" si="8"/>
        <v>15.054533747599578</v>
      </c>
      <c r="O21" s="444">
        <f t="shared" si="8"/>
        <v>17.433153371243215</v>
      </c>
      <c r="P21" s="444">
        <f t="shared" si="8"/>
        <v>21.816645056908474</v>
      </c>
      <c r="Q21" s="444">
        <f t="shared" si="8"/>
        <v>22.313676504105683</v>
      </c>
      <c r="R21" s="444">
        <f t="shared" si="8"/>
        <v>16.4950485658477</v>
      </c>
      <c r="S21" s="444">
        <f t="shared" si="8"/>
        <v>20.21954555115752</v>
      </c>
      <c r="T21" s="444">
        <f t="shared" si="8"/>
        <v>19.146770892342204</v>
      </c>
      <c r="U21" s="444">
        <f t="shared" si="8"/>
        <v>22.352740170911208</v>
      </c>
      <c r="V21" s="444">
        <f t="shared" si="8"/>
        <v>16.892048590317163</v>
      </c>
      <c r="W21" s="444">
        <f t="shared" si="8"/>
        <v>15.776569186875891</v>
      </c>
      <c r="X21" s="444">
        <f t="shared" si="8"/>
        <v>20.143240830842636</v>
      </c>
      <c r="Y21" s="444">
        <f t="shared" si="8"/>
        <v>20.823232355940096</v>
      </c>
      <c r="Z21" s="444">
        <f t="shared" si="8"/>
        <v>14.414833827914036</v>
      </c>
      <c r="AA21" s="444">
        <f t="shared" si="8"/>
        <v>15.180661005544028</v>
      </c>
      <c r="AB21" s="444">
        <f t="shared" si="8"/>
        <v>19.715418175596682</v>
      </c>
      <c r="AC21" s="444">
        <f t="shared" si="8"/>
        <v>20.57783664432306</v>
      </c>
      <c r="AD21" s="444">
        <f t="shared" si="8"/>
        <v>12.942009338997909</v>
      </c>
      <c r="AE21" s="444">
        <f t="shared" si="8"/>
        <v>15.789598576230967</v>
      </c>
      <c r="AF21" s="444">
        <f t="shared" si="8"/>
        <v>17.306368716068661</v>
      </c>
      <c r="AG21" s="444">
        <f t="shared" si="8"/>
        <v>17.31213791003066</v>
      </c>
      <c r="AH21" s="444">
        <f t="shared" si="8"/>
        <v>14.828714660316834</v>
      </c>
      <c r="AI21" s="444">
        <f t="shared" si="8"/>
        <v>15.619029674687377</v>
      </c>
      <c r="AJ21" s="444">
        <f t="shared" si="8"/>
        <v>17.537549689916457</v>
      </c>
      <c r="AK21" s="444">
        <f t="shared" si="8"/>
        <v>16.733922844219808</v>
      </c>
      <c r="AL21" s="444">
        <f t="shared" si="8"/>
        <v>13.612030898086477</v>
      </c>
      <c r="AM21" s="444">
        <f t="shared" si="8"/>
        <v>15.930816885052025</v>
      </c>
      <c r="AN21" s="444">
        <f t="shared" si="8"/>
        <v>15.594016888479693</v>
      </c>
      <c r="AO21" s="444">
        <f t="shared" si="8"/>
        <v>17.714272843381714</v>
      </c>
    </row>
    <row r="22" spans="1:41" ht="24.95" customHeight="1">
      <c r="A22" s="442" t="s">
        <v>84</v>
      </c>
      <c r="B22" s="444">
        <f t="shared" si="1"/>
        <v>0.26129071051394459</v>
      </c>
      <c r="C22" s="444">
        <f t="shared" si="2"/>
        <v>0</v>
      </c>
      <c r="D22" s="444">
        <v>0</v>
      </c>
      <c r="E22" s="444">
        <f>E13*100/$E$6</f>
        <v>0</v>
      </c>
      <c r="F22" s="444">
        <f>SUM(F13*100/F$6)</f>
        <v>1.5994494016605194E-2</v>
      </c>
      <c r="G22" s="444">
        <f>SUM(G13*100/G$6)</f>
        <v>0</v>
      </c>
      <c r="H22" s="444">
        <f>ROUNDDOWN(SUM(H13*100/H$6),1)</f>
        <v>0.2</v>
      </c>
      <c r="I22" s="444">
        <f t="shared" ref="I22:AH22" si="9">SUM(I13*100/I$6)</f>
        <v>2.1894788008165602E-2</v>
      </c>
      <c r="J22" s="444">
        <f t="shared" si="9"/>
        <v>0</v>
      </c>
      <c r="K22" s="444">
        <f t="shared" si="9"/>
        <v>4.4770376648127816E-2</v>
      </c>
      <c r="L22" s="444">
        <f t="shared" si="9"/>
        <v>6.2701479597355461E-2</v>
      </c>
      <c r="M22" s="444">
        <f t="shared" si="9"/>
        <v>1.751146598815408E-2</v>
      </c>
      <c r="N22" s="444">
        <f t="shared" si="9"/>
        <v>9.8843872577876135E-2</v>
      </c>
      <c r="O22" s="444">
        <f t="shared" si="9"/>
        <v>4.8336099676228025E-2</v>
      </c>
      <c r="P22" s="444">
        <f t="shared" si="9"/>
        <v>0.10058852728143407</v>
      </c>
      <c r="Q22" s="444">
        <f t="shared" si="9"/>
        <v>2.0462309684779693E-2</v>
      </c>
      <c r="R22" s="444">
        <f t="shared" si="9"/>
        <v>0</v>
      </c>
      <c r="S22" s="444">
        <f t="shared" si="9"/>
        <v>0</v>
      </c>
      <c r="T22" s="444">
        <f t="shared" si="9"/>
        <v>0.12824198878985679</v>
      </c>
      <c r="U22" s="444">
        <f t="shared" si="9"/>
        <v>0.63025625384776141</v>
      </c>
      <c r="V22" s="444">
        <f t="shared" si="9"/>
        <v>0.29275431242000444</v>
      </c>
      <c r="W22" s="444">
        <f t="shared" si="9"/>
        <v>0.22506854961296507</v>
      </c>
      <c r="X22" s="444">
        <f t="shared" si="9"/>
        <v>2.8252484992697172E-2</v>
      </c>
      <c r="Y22" s="444">
        <f t="shared" si="9"/>
        <v>0.1164985389111596</v>
      </c>
      <c r="Z22" s="444">
        <f t="shared" si="9"/>
        <v>0.18012683866462428</v>
      </c>
      <c r="AA22" s="444">
        <f t="shared" si="9"/>
        <v>0.11709437338117029</v>
      </c>
      <c r="AB22" s="444">
        <f t="shared" si="9"/>
        <v>0.20560969277109337</v>
      </c>
      <c r="AC22" s="444">
        <f t="shared" si="9"/>
        <v>0</v>
      </c>
      <c r="AD22" s="444">
        <f t="shared" si="9"/>
        <v>9.8034567631396452E-2</v>
      </c>
      <c r="AE22" s="444">
        <f t="shared" si="9"/>
        <v>0</v>
      </c>
      <c r="AF22" s="444">
        <f t="shared" si="9"/>
        <v>0.13287899343978835</v>
      </c>
      <c r="AG22" s="444">
        <f t="shared" si="9"/>
        <v>0</v>
      </c>
      <c r="AH22" s="444">
        <f t="shared" si="9"/>
        <v>0</v>
      </c>
      <c r="AI22" s="444">
        <f>SUM(AI13*100/AI$6)-0.04</f>
        <v>4.4308078965373802E-2</v>
      </c>
      <c r="AJ22" s="444">
        <f t="shared" ref="AJ22:AO22" si="10">SUM(AJ13*100/AJ$6)</f>
        <v>5.7854565009836045E-2</v>
      </c>
      <c r="AK22" s="444">
        <f t="shared" si="10"/>
        <v>1.5042582383869284E-2</v>
      </c>
      <c r="AL22" s="444">
        <f t="shared" si="10"/>
        <v>0</v>
      </c>
      <c r="AM22" s="444">
        <f t="shared" si="10"/>
        <v>0.15600783881751695</v>
      </c>
      <c r="AN22" s="444">
        <f t="shared" si="10"/>
        <v>0.38914616298963195</v>
      </c>
      <c r="AO22" s="444">
        <f t="shared" si="10"/>
        <v>0.2420087476860677</v>
      </c>
    </row>
    <row r="23" spans="1:41" ht="19.5" customHeight="1">
      <c r="A23" s="450"/>
      <c r="B23" s="451"/>
      <c r="C23" s="451"/>
      <c r="D23" s="451"/>
      <c r="E23" s="451"/>
      <c r="F23" s="451"/>
      <c r="G23" s="451"/>
      <c r="H23" s="451"/>
      <c r="I23" s="451"/>
      <c r="J23" s="451"/>
      <c r="K23" s="451"/>
      <c r="L23" s="451"/>
      <c r="M23" s="451"/>
      <c r="N23" s="451"/>
      <c r="O23" s="451"/>
      <c r="P23" s="451"/>
      <c r="Q23" s="451"/>
      <c r="R23" s="451"/>
      <c r="S23" s="451"/>
      <c r="T23" s="451"/>
      <c r="U23" s="451"/>
      <c r="V23" s="451"/>
      <c r="W23" s="451"/>
      <c r="X23" s="451"/>
      <c r="Y23" s="451"/>
      <c r="Z23" s="451"/>
      <c r="AA23" s="451"/>
      <c r="AB23" s="451"/>
      <c r="AC23" s="451"/>
      <c r="AD23" s="451"/>
      <c r="AE23" s="451"/>
      <c r="AF23" s="451"/>
      <c r="AG23" s="451"/>
      <c r="AH23" s="451"/>
      <c r="AI23" s="451"/>
      <c r="AJ23" s="451"/>
      <c r="AK23" s="451"/>
      <c r="AL23" s="451"/>
      <c r="AM23" s="451"/>
      <c r="AN23" s="451"/>
      <c r="AO23" s="451"/>
    </row>
    <row r="25" spans="1:41" ht="30.75" customHeight="1">
      <c r="P25" s="452"/>
    </row>
    <row r="26" spans="1:41" ht="30.75" customHeight="1">
      <c r="P26" s="452"/>
    </row>
    <row r="27" spans="1:41" ht="30.75" customHeight="1">
      <c r="P27" s="452"/>
    </row>
    <row r="28" spans="1:41" ht="30.75" customHeight="1">
      <c r="P28" s="452"/>
    </row>
    <row r="29" spans="1:41" ht="30.75" customHeight="1">
      <c r="P29" s="452"/>
    </row>
    <row r="30" spans="1:41" ht="30.75" customHeight="1">
      <c r="P30" s="452"/>
    </row>
    <row r="31" spans="1:41" ht="30.75" customHeight="1">
      <c r="P31" s="452"/>
    </row>
  </sheetData>
  <sheetProtection selectLockedCells="1" selectUnlockedCells="1"/>
  <mergeCells count="13">
    <mergeCell ref="A14:L14"/>
    <mergeCell ref="A3:A4"/>
    <mergeCell ref="B3:E3"/>
    <mergeCell ref="F3:I3"/>
    <mergeCell ref="J3:M3"/>
    <mergeCell ref="Z3:AC3"/>
    <mergeCell ref="V3:Y3"/>
    <mergeCell ref="R3:U3"/>
    <mergeCell ref="AL3:AO3"/>
    <mergeCell ref="A5:L5"/>
    <mergeCell ref="AH3:AK3"/>
    <mergeCell ref="N3:Q3"/>
    <mergeCell ref="AD3:AG3"/>
  </mergeCells>
  <pageMargins left="0.53" right="0.11805555555555555" top="0.98402777777777772" bottom="0.98402777777777772" header="0.51180555555555551" footer="0.51180555555555551"/>
  <pageSetup paperSize="9" scale="95" firstPageNumber="0" orientation="portrait" horizontalDpi="300" verticalDpi="300" r:id="rId1"/>
  <headerFooter alignWithMargins="0">
    <oddHeader>&amp;C&amp;"TH SarabunPSK,ธรรมดา"&amp;16 28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1BE62-2525-4CF8-9032-6D62FD0A0CFE}">
  <dimension ref="A1:AO41"/>
  <sheetViews>
    <sheetView zoomScale="42" zoomScaleNormal="42" workbookViewId="0">
      <selection activeCell="AM25" sqref="AM25"/>
    </sheetView>
  </sheetViews>
  <sheetFormatPr defaultColWidth="8.140625" defaultRowHeight="30.75" customHeight="1"/>
  <cols>
    <col min="1" max="1" width="18.42578125" style="446" customWidth="1"/>
    <col min="2" max="3" width="12.7109375" style="446" customWidth="1"/>
    <col min="4" max="4" width="11.85546875" style="446" customWidth="1"/>
    <col min="5" max="6" width="12.7109375" style="446" customWidth="1"/>
    <col min="7" max="7" width="12.7109375" style="428" customWidth="1"/>
    <col min="8" max="8" width="11.85546875" style="428" customWidth="1"/>
    <col min="9" max="9" width="11.85546875" style="446" customWidth="1"/>
    <col min="10" max="10" width="13.140625" style="446" customWidth="1"/>
    <col min="11" max="11" width="13.140625" style="428" customWidth="1"/>
    <col min="12" max="15" width="13.140625" style="446" customWidth="1"/>
    <col min="16" max="16" width="13.140625" style="453" customWidth="1"/>
    <col min="17" max="17" width="13.140625" style="446" customWidth="1"/>
    <col min="18" max="29" width="13.140625" style="428" customWidth="1"/>
    <col min="30" max="37" width="13.140625" style="446" customWidth="1"/>
    <col min="38" max="41" width="13.28515625" style="446" customWidth="1"/>
    <col min="42" max="16384" width="8.140625" style="446"/>
  </cols>
  <sheetData>
    <row r="1" spans="1:41" s="586" customFormat="1" ht="36.75" customHeight="1">
      <c r="A1" s="586" t="s">
        <v>225</v>
      </c>
      <c r="N1" s="427"/>
      <c r="P1" s="427"/>
      <c r="Q1" s="427"/>
      <c r="R1" s="428"/>
      <c r="S1" s="428"/>
      <c r="T1" s="428"/>
      <c r="U1" s="428"/>
      <c r="V1" s="428"/>
      <c r="W1" s="428"/>
      <c r="X1" s="428"/>
      <c r="Y1" s="428"/>
      <c r="Z1" s="428"/>
      <c r="AA1" s="428"/>
      <c r="AB1" s="428"/>
      <c r="AC1" s="428"/>
    </row>
    <row r="2" spans="1:41" ht="16.149999999999999" customHeight="1">
      <c r="P2" s="430"/>
    </row>
    <row r="3" spans="1:41" s="477" customFormat="1" ht="30.75" customHeight="1">
      <c r="A3" s="623" t="s">
        <v>224</v>
      </c>
      <c r="B3" s="592" t="s">
        <v>223</v>
      </c>
      <c r="C3" s="592"/>
      <c r="D3" s="592"/>
      <c r="E3" s="592"/>
      <c r="F3" s="592" t="s">
        <v>204</v>
      </c>
      <c r="G3" s="592"/>
      <c r="H3" s="592"/>
      <c r="I3" s="592"/>
      <c r="J3" s="587" t="s">
        <v>218</v>
      </c>
      <c r="K3" s="587"/>
      <c r="L3" s="587"/>
      <c r="M3" s="587"/>
      <c r="N3" s="587" t="s">
        <v>158</v>
      </c>
      <c r="O3" s="587"/>
      <c r="P3" s="587"/>
      <c r="Q3" s="587"/>
      <c r="R3" s="587" t="s">
        <v>157</v>
      </c>
      <c r="S3" s="587"/>
      <c r="T3" s="587"/>
      <c r="U3" s="587"/>
      <c r="V3" s="587" t="s">
        <v>156</v>
      </c>
      <c r="W3" s="587"/>
      <c r="X3" s="587"/>
      <c r="Y3" s="587"/>
      <c r="Z3" s="587" t="s">
        <v>155</v>
      </c>
      <c r="AA3" s="587"/>
      <c r="AB3" s="587"/>
      <c r="AC3" s="587"/>
      <c r="AD3" s="587" t="s">
        <v>154</v>
      </c>
      <c r="AE3" s="587"/>
      <c r="AF3" s="587"/>
      <c r="AG3" s="587"/>
      <c r="AH3" s="587" t="s">
        <v>153</v>
      </c>
      <c r="AI3" s="587"/>
      <c r="AJ3" s="587"/>
      <c r="AK3" s="587"/>
      <c r="AL3" s="587" t="s">
        <v>165</v>
      </c>
      <c r="AM3" s="587"/>
      <c r="AN3" s="587"/>
      <c r="AO3" s="587"/>
    </row>
    <row r="4" spans="1:41" s="477" customFormat="1" ht="30.75" customHeight="1">
      <c r="A4" s="624"/>
      <c r="B4" s="584" t="s">
        <v>152</v>
      </c>
      <c r="C4" s="584" t="s">
        <v>151</v>
      </c>
      <c r="D4" s="584" t="s">
        <v>150</v>
      </c>
      <c r="E4" s="584" t="s">
        <v>149</v>
      </c>
      <c r="F4" s="584" t="s">
        <v>152</v>
      </c>
      <c r="G4" s="584" t="s">
        <v>151</v>
      </c>
      <c r="H4" s="584" t="s">
        <v>150</v>
      </c>
      <c r="I4" s="584" t="s">
        <v>149</v>
      </c>
      <c r="J4" s="584" t="s">
        <v>152</v>
      </c>
      <c r="K4" s="584" t="s">
        <v>151</v>
      </c>
      <c r="L4" s="584" t="s">
        <v>150</v>
      </c>
      <c r="M4" s="584" t="s">
        <v>149</v>
      </c>
      <c r="N4" s="585" t="s">
        <v>152</v>
      </c>
      <c r="O4" s="585" t="s">
        <v>151</v>
      </c>
      <c r="P4" s="585" t="s">
        <v>150</v>
      </c>
      <c r="Q4" s="584" t="s">
        <v>149</v>
      </c>
      <c r="R4" s="583" t="s">
        <v>152</v>
      </c>
      <c r="S4" s="583" t="s">
        <v>151</v>
      </c>
      <c r="T4" s="583" t="s">
        <v>150</v>
      </c>
      <c r="U4" s="583" t="s">
        <v>149</v>
      </c>
      <c r="V4" s="583" t="s">
        <v>152</v>
      </c>
      <c r="W4" s="583" t="s">
        <v>151</v>
      </c>
      <c r="X4" s="583" t="s">
        <v>150</v>
      </c>
      <c r="Y4" s="583" t="s">
        <v>149</v>
      </c>
      <c r="Z4" s="583" t="s">
        <v>152</v>
      </c>
      <c r="AA4" s="583" t="s">
        <v>151</v>
      </c>
      <c r="AB4" s="583" t="s">
        <v>150</v>
      </c>
      <c r="AC4" s="583" t="s">
        <v>149</v>
      </c>
      <c r="AD4" s="583" t="s">
        <v>152</v>
      </c>
      <c r="AE4" s="583" t="s">
        <v>151</v>
      </c>
      <c r="AF4" s="583" t="s">
        <v>150</v>
      </c>
      <c r="AG4" s="583" t="s">
        <v>149</v>
      </c>
      <c r="AH4" s="583" t="s">
        <v>152</v>
      </c>
      <c r="AI4" s="583" t="s">
        <v>151</v>
      </c>
      <c r="AJ4" s="583" t="s">
        <v>150</v>
      </c>
      <c r="AK4" s="583" t="s">
        <v>149</v>
      </c>
      <c r="AL4" s="583" t="s">
        <v>152</v>
      </c>
      <c r="AM4" s="583" t="s">
        <v>151</v>
      </c>
      <c r="AN4" s="583" t="s">
        <v>150</v>
      </c>
      <c r="AO4" s="583" t="s">
        <v>149</v>
      </c>
    </row>
    <row r="5" spans="1:41" s="434" customFormat="1" ht="18.75" customHeight="1">
      <c r="A5" s="589" t="s">
        <v>21</v>
      </c>
      <c r="B5" s="589"/>
      <c r="C5" s="589"/>
      <c r="D5" s="589"/>
      <c r="E5" s="589"/>
      <c r="F5" s="589"/>
      <c r="G5" s="589"/>
      <c r="H5" s="589"/>
      <c r="I5" s="589"/>
      <c r="J5" s="589"/>
      <c r="K5" s="589"/>
      <c r="L5" s="589"/>
      <c r="N5" s="477"/>
      <c r="P5" s="435"/>
      <c r="Q5" s="477"/>
    </row>
    <row r="6" spans="1:41" s="477" customFormat="1" ht="26.25" customHeight="1">
      <c r="A6" s="436" t="s">
        <v>38</v>
      </c>
      <c r="B6" s="578">
        <v>1463504</v>
      </c>
      <c r="C6" s="578">
        <v>1497012</v>
      </c>
      <c r="D6" s="578" t="s">
        <v>200</v>
      </c>
      <c r="E6" s="578">
        <v>1554713</v>
      </c>
      <c r="F6" s="578">
        <v>1444247</v>
      </c>
      <c r="G6" s="578">
        <v>1502083</v>
      </c>
      <c r="H6" s="582">
        <v>1568700</v>
      </c>
      <c r="I6" s="582">
        <v>1596453</v>
      </c>
      <c r="J6" s="578">
        <v>1473724.65</v>
      </c>
      <c r="K6" s="578">
        <v>1558329.53</v>
      </c>
      <c r="L6" s="578">
        <v>1603167.91</v>
      </c>
      <c r="M6" s="578">
        <v>1616084</v>
      </c>
      <c r="N6" s="578">
        <v>1503381</v>
      </c>
      <c r="O6" s="578">
        <v>1501983</v>
      </c>
      <c r="P6" s="578">
        <v>1599586</v>
      </c>
      <c r="Q6" s="578">
        <v>1588286</v>
      </c>
      <c r="R6" s="578">
        <v>1349508</v>
      </c>
      <c r="S6" s="578">
        <v>1397341</v>
      </c>
      <c r="T6" s="578">
        <v>1405156.22</v>
      </c>
      <c r="U6" s="578">
        <v>1416408</v>
      </c>
      <c r="V6" s="578">
        <v>1362575.88</v>
      </c>
      <c r="W6" s="578">
        <v>1368352</v>
      </c>
      <c r="X6" s="578">
        <v>1366251.5</v>
      </c>
      <c r="Y6" s="578">
        <v>1389717</v>
      </c>
      <c r="Z6" s="578">
        <v>1280208.7</v>
      </c>
      <c r="AA6" s="578">
        <v>1281018</v>
      </c>
      <c r="AB6" s="578">
        <v>1332622</v>
      </c>
      <c r="AC6" s="578">
        <v>1315216</v>
      </c>
      <c r="AD6" s="578">
        <v>1244459</v>
      </c>
      <c r="AE6" s="578">
        <v>1264250</v>
      </c>
      <c r="AF6" s="578">
        <v>1361389</v>
      </c>
      <c r="AG6" s="578">
        <v>1306823</v>
      </c>
      <c r="AH6" s="578">
        <v>1236358</v>
      </c>
      <c r="AI6" s="578">
        <v>1252549</v>
      </c>
      <c r="AJ6" s="578">
        <v>1299811</v>
      </c>
      <c r="AK6" s="578">
        <v>1263081</v>
      </c>
      <c r="AL6" s="578">
        <v>1184151</v>
      </c>
      <c r="AM6" s="578">
        <v>1171095</v>
      </c>
      <c r="AN6" s="578">
        <v>1164344</v>
      </c>
      <c r="AO6" s="578">
        <v>1198717</v>
      </c>
    </row>
    <row r="7" spans="1:41" s="477" customFormat="1" ht="16.149999999999999" customHeight="1">
      <c r="A7" s="436"/>
      <c r="B7" s="581"/>
      <c r="C7" s="581"/>
      <c r="D7" s="581"/>
      <c r="E7" s="581"/>
      <c r="F7" s="581"/>
      <c r="G7" s="581"/>
      <c r="J7" s="581"/>
      <c r="K7" s="581"/>
      <c r="L7" s="581"/>
      <c r="N7" s="581"/>
      <c r="O7" s="581"/>
      <c r="P7" s="581"/>
      <c r="R7" s="581"/>
      <c r="S7" s="581"/>
      <c r="T7" s="581"/>
      <c r="U7" s="428"/>
      <c r="V7" s="581"/>
      <c r="W7" s="581"/>
      <c r="X7" s="581"/>
      <c r="Y7" s="428"/>
      <c r="Z7" s="581"/>
      <c r="AA7" s="581"/>
      <c r="AB7" s="581"/>
      <c r="AC7" s="428"/>
      <c r="AD7" s="581"/>
      <c r="AE7" s="581"/>
      <c r="AF7" s="581"/>
      <c r="AG7" s="428"/>
      <c r="AH7" s="581"/>
      <c r="AI7" s="581"/>
      <c r="AJ7" s="581"/>
      <c r="AK7" s="428"/>
      <c r="AL7" s="581"/>
      <c r="AM7" s="581"/>
      <c r="AN7" s="581"/>
      <c r="AO7" s="428"/>
    </row>
    <row r="8" spans="1:41" s="453" customFormat="1" ht="26.25" customHeight="1">
      <c r="A8" s="467" t="s">
        <v>222</v>
      </c>
      <c r="B8" s="572">
        <v>57859</v>
      </c>
      <c r="C8" s="572">
        <v>49688</v>
      </c>
      <c r="D8" s="572" t="s">
        <v>200</v>
      </c>
      <c r="E8" s="572">
        <v>15297</v>
      </c>
      <c r="F8" s="572">
        <v>39589</v>
      </c>
      <c r="G8" s="572">
        <v>35502</v>
      </c>
      <c r="H8" s="480">
        <v>6229</v>
      </c>
      <c r="I8" s="480">
        <v>6833</v>
      </c>
      <c r="J8" s="572">
        <v>22002.12</v>
      </c>
      <c r="K8" s="572">
        <v>30684.51</v>
      </c>
      <c r="L8" s="572">
        <v>4500.68</v>
      </c>
      <c r="M8" s="572">
        <v>1957</v>
      </c>
      <c r="N8" s="572">
        <v>55366</v>
      </c>
      <c r="O8" s="572">
        <v>51298</v>
      </c>
      <c r="P8" s="572">
        <v>9257</v>
      </c>
      <c r="Q8" s="572">
        <v>8568</v>
      </c>
      <c r="R8" s="572">
        <v>30430</v>
      </c>
      <c r="S8" s="572">
        <v>7114</v>
      </c>
      <c r="T8" s="572">
        <v>12729</v>
      </c>
      <c r="U8" s="580">
        <v>5282</v>
      </c>
      <c r="V8" s="572">
        <v>41519.410000000003</v>
      </c>
      <c r="W8" s="572">
        <v>23443.54</v>
      </c>
      <c r="X8" s="572">
        <v>5327.89</v>
      </c>
      <c r="Y8" s="580">
        <v>2055</v>
      </c>
      <c r="Z8" s="572">
        <v>28726</v>
      </c>
      <c r="AA8" s="572">
        <v>20773</v>
      </c>
      <c r="AB8" s="572">
        <v>1541</v>
      </c>
      <c r="AC8" s="579">
        <v>2019</v>
      </c>
      <c r="AD8" s="572">
        <v>36245</v>
      </c>
      <c r="AE8" s="572">
        <v>31608</v>
      </c>
      <c r="AF8" s="572">
        <v>1433</v>
      </c>
      <c r="AG8" s="579">
        <v>5849</v>
      </c>
      <c r="AH8" s="572">
        <v>19869</v>
      </c>
      <c r="AI8" s="572">
        <v>12423</v>
      </c>
      <c r="AJ8" s="572">
        <v>4090</v>
      </c>
      <c r="AK8" s="579">
        <v>8077</v>
      </c>
      <c r="AL8" s="572">
        <v>30317</v>
      </c>
      <c r="AM8" s="572">
        <v>19002</v>
      </c>
      <c r="AN8" s="572">
        <v>8908</v>
      </c>
      <c r="AO8" s="579">
        <v>9183</v>
      </c>
    </row>
    <row r="9" spans="1:41" s="453" customFormat="1" ht="26.25" customHeight="1">
      <c r="A9" s="573" t="s">
        <v>99</v>
      </c>
      <c r="B9" s="572">
        <v>18044</v>
      </c>
      <c r="C9" s="572">
        <v>8203</v>
      </c>
      <c r="D9" s="572" t="s">
        <v>200</v>
      </c>
      <c r="E9" s="572">
        <v>6010</v>
      </c>
      <c r="F9" s="572">
        <v>7902</v>
      </c>
      <c r="G9" s="572">
        <v>5202</v>
      </c>
      <c r="H9" s="480">
        <v>2949</v>
      </c>
      <c r="I9" s="480">
        <v>4503</v>
      </c>
      <c r="J9" s="572">
        <v>27230.34</v>
      </c>
      <c r="K9" s="572">
        <v>8825.19</v>
      </c>
      <c r="L9" s="572">
        <v>986.34</v>
      </c>
      <c r="M9" s="572">
        <v>15318</v>
      </c>
      <c r="N9" s="572">
        <v>15302</v>
      </c>
      <c r="O9" s="572">
        <v>17662</v>
      </c>
      <c r="P9" s="572">
        <v>9075</v>
      </c>
      <c r="Q9" s="572">
        <v>8939</v>
      </c>
      <c r="R9" s="572">
        <v>6938</v>
      </c>
      <c r="S9" s="572">
        <v>2488</v>
      </c>
      <c r="T9" s="572">
        <v>4963</v>
      </c>
      <c r="U9" s="580">
        <v>12882</v>
      </c>
      <c r="V9" s="572">
        <v>29633.77</v>
      </c>
      <c r="W9" s="572">
        <v>5873.79</v>
      </c>
      <c r="X9" s="572">
        <v>5228.24</v>
      </c>
      <c r="Y9" s="580">
        <v>247</v>
      </c>
      <c r="Z9" s="572">
        <v>5613</v>
      </c>
      <c r="AA9" s="572">
        <v>6012</v>
      </c>
      <c r="AB9" s="572">
        <v>1274</v>
      </c>
      <c r="AC9" s="579">
        <v>2530</v>
      </c>
      <c r="AD9" s="572">
        <v>10045</v>
      </c>
      <c r="AE9" s="572">
        <v>4630</v>
      </c>
      <c r="AF9" s="572">
        <v>3158</v>
      </c>
      <c r="AG9" s="579">
        <v>275</v>
      </c>
      <c r="AH9" s="572">
        <v>8595</v>
      </c>
      <c r="AI9" s="572">
        <v>4727</v>
      </c>
      <c r="AJ9" s="572">
        <v>14204</v>
      </c>
      <c r="AK9" s="579">
        <v>31287</v>
      </c>
      <c r="AL9" s="572">
        <v>8458</v>
      </c>
      <c r="AM9" s="572">
        <v>388</v>
      </c>
      <c r="AN9" s="572">
        <v>4980</v>
      </c>
      <c r="AO9" s="579">
        <v>5577</v>
      </c>
    </row>
    <row r="10" spans="1:41" s="453" customFormat="1" ht="26.25" customHeight="1">
      <c r="A10" s="574" t="s">
        <v>98</v>
      </c>
      <c r="B10" s="572">
        <v>75342</v>
      </c>
      <c r="C10" s="572">
        <v>66268</v>
      </c>
      <c r="D10" s="572" t="s">
        <v>200</v>
      </c>
      <c r="E10" s="572">
        <v>73864</v>
      </c>
      <c r="F10" s="572">
        <v>76540</v>
      </c>
      <c r="G10" s="572">
        <v>54387</v>
      </c>
      <c r="H10" s="480">
        <v>56016</v>
      </c>
      <c r="I10" s="480">
        <v>43152</v>
      </c>
      <c r="J10" s="572">
        <v>78718.53</v>
      </c>
      <c r="K10" s="572">
        <v>45147.8</v>
      </c>
      <c r="L10" s="572">
        <v>39946.65</v>
      </c>
      <c r="M10" s="572">
        <v>74110</v>
      </c>
      <c r="N10" s="572">
        <v>69699</v>
      </c>
      <c r="O10" s="572">
        <v>33891</v>
      </c>
      <c r="P10" s="572">
        <v>29399</v>
      </c>
      <c r="Q10" s="572">
        <v>54699</v>
      </c>
      <c r="R10" s="572">
        <v>87607</v>
      </c>
      <c r="S10" s="572">
        <v>37229</v>
      </c>
      <c r="T10" s="572">
        <v>32754</v>
      </c>
      <c r="U10" s="580">
        <v>31616</v>
      </c>
      <c r="V10" s="572">
        <v>49353.01</v>
      </c>
      <c r="W10" s="572">
        <v>32063</v>
      </c>
      <c r="X10" s="572">
        <v>41718.04</v>
      </c>
      <c r="Y10" s="580">
        <v>24655</v>
      </c>
      <c r="Z10" s="572">
        <v>35903</v>
      </c>
      <c r="AA10" s="572">
        <v>27744</v>
      </c>
      <c r="AB10" s="572">
        <v>19208</v>
      </c>
      <c r="AC10" s="579">
        <v>25745</v>
      </c>
      <c r="AD10" s="572">
        <v>42929</v>
      </c>
      <c r="AE10" s="572">
        <v>54940</v>
      </c>
      <c r="AF10" s="572">
        <v>41573</v>
      </c>
      <c r="AG10" s="579">
        <v>31201</v>
      </c>
      <c r="AH10" s="572">
        <v>40914</v>
      </c>
      <c r="AI10" s="572">
        <v>53738</v>
      </c>
      <c r="AJ10" s="572">
        <v>52331</v>
      </c>
      <c r="AK10" s="579">
        <v>48649</v>
      </c>
      <c r="AL10" s="572">
        <v>45124</v>
      </c>
      <c r="AM10" s="572">
        <v>46686</v>
      </c>
      <c r="AN10" s="572">
        <v>85610</v>
      </c>
      <c r="AO10" s="579">
        <v>53659</v>
      </c>
    </row>
    <row r="11" spans="1:41" s="453" customFormat="1" ht="26.25" customHeight="1">
      <c r="A11" s="573" t="s">
        <v>97</v>
      </c>
      <c r="B11" s="572">
        <v>161851</v>
      </c>
      <c r="C11" s="572">
        <v>122944</v>
      </c>
      <c r="D11" s="572" t="s">
        <v>200</v>
      </c>
      <c r="E11" s="572">
        <v>123268</v>
      </c>
      <c r="F11" s="572">
        <v>186816</v>
      </c>
      <c r="G11" s="572">
        <v>108063</v>
      </c>
      <c r="H11" s="480">
        <v>123582</v>
      </c>
      <c r="I11" s="480">
        <v>119451</v>
      </c>
      <c r="J11" s="572">
        <v>160667.60999999999</v>
      </c>
      <c r="K11" s="572">
        <v>128487.36</v>
      </c>
      <c r="L11" s="572">
        <v>138272.25</v>
      </c>
      <c r="M11" s="572">
        <v>141766</v>
      </c>
      <c r="N11" s="572">
        <v>138085</v>
      </c>
      <c r="O11" s="572">
        <v>105816</v>
      </c>
      <c r="P11" s="572">
        <v>117107</v>
      </c>
      <c r="Q11" s="572">
        <v>107476</v>
      </c>
      <c r="R11" s="572">
        <v>128110</v>
      </c>
      <c r="S11" s="572">
        <v>84873</v>
      </c>
      <c r="T11" s="572">
        <v>79898</v>
      </c>
      <c r="U11" s="580">
        <v>73199</v>
      </c>
      <c r="V11" s="572">
        <v>172330</v>
      </c>
      <c r="W11" s="572">
        <v>102201.33</v>
      </c>
      <c r="X11" s="572">
        <v>95275.520000000004</v>
      </c>
      <c r="Y11" s="580">
        <v>84456</v>
      </c>
      <c r="Z11" s="572">
        <v>81640</v>
      </c>
      <c r="AA11" s="572">
        <v>67871</v>
      </c>
      <c r="AB11" s="572">
        <v>73042</v>
      </c>
      <c r="AC11" s="579">
        <v>89109</v>
      </c>
      <c r="AD11" s="572">
        <v>134880</v>
      </c>
      <c r="AE11" s="572">
        <v>106873</v>
      </c>
      <c r="AF11" s="572">
        <v>71220</v>
      </c>
      <c r="AG11" s="579">
        <v>48466</v>
      </c>
      <c r="AH11" s="572">
        <v>105339</v>
      </c>
      <c r="AI11" s="572">
        <v>97401</v>
      </c>
      <c r="AJ11" s="572">
        <v>118269</v>
      </c>
      <c r="AK11" s="579">
        <v>88566</v>
      </c>
      <c r="AL11" s="572">
        <v>107197</v>
      </c>
      <c r="AM11" s="572">
        <v>122244</v>
      </c>
      <c r="AN11" s="572">
        <v>71948</v>
      </c>
      <c r="AO11" s="579">
        <v>90521</v>
      </c>
    </row>
    <row r="12" spans="1:41" s="453" customFormat="1" ht="26.25" customHeight="1">
      <c r="A12" s="573" t="s">
        <v>96</v>
      </c>
      <c r="B12" s="572">
        <v>171159</v>
      </c>
      <c r="C12" s="572">
        <v>90922</v>
      </c>
      <c r="D12" s="572" t="s">
        <v>200</v>
      </c>
      <c r="E12" s="572">
        <v>115250</v>
      </c>
      <c r="F12" s="572">
        <v>151642</v>
      </c>
      <c r="G12" s="572">
        <v>74515</v>
      </c>
      <c r="H12" s="480">
        <v>111492</v>
      </c>
      <c r="I12" s="480">
        <v>88550</v>
      </c>
      <c r="J12" s="572">
        <v>152293.79</v>
      </c>
      <c r="K12" s="572">
        <v>122238.53</v>
      </c>
      <c r="L12" s="572">
        <v>88703.92</v>
      </c>
      <c r="M12" s="572">
        <v>103447</v>
      </c>
      <c r="N12" s="572">
        <v>113525</v>
      </c>
      <c r="O12" s="572">
        <v>64819</v>
      </c>
      <c r="P12" s="572">
        <v>98128</v>
      </c>
      <c r="Q12" s="572">
        <v>122064</v>
      </c>
      <c r="R12" s="572">
        <v>137219</v>
      </c>
      <c r="S12" s="572">
        <v>88177</v>
      </c>
      <c r="T12" s="572">
        <v>117306</v>
      </c>
      <c r="U12" s="580">
        <v>125913</v>
      </c>
      <c r="V12" s="572">
        <v>124878.5</v>
      </c>
      <c r="W12" s="572">
        <v>115081.81</v>
      </c>
      <c r="X12" s="572">
        <v>108324.23</v>
      </c>
      <c r="Y12" s="580">
        <v>86132</v>
      </c>
      <c r="Z12" s="572">
        <v>104703</v>
      </c>
      <c r="AA12" s="572">
        <v>116561</v>
      </c>
      <c r="AB12" s="572">
        <v>141895</v>
      </c>
      <c r="AC12" s="579">
        <v>93980</v>
      </c>
      <c r="AD12" s="572">
        <v>96859</v>
      </c>
      <c r="AE12" s="572">
        <v>67936</v>
      </c>
      <c r="AF12" s="572">
        <v>115966</v>
      </c>
      <c r="AG12" s="579">
        <v>63174</v>
      </c>
      <c r="AH12" s="572">
        <v>88868</v>
      </c>
      <c r="AI12" s="572">
        <v>129834</v>
      </c>
      <c r="AJ12" s="572">
        <v>121433</v>
      </c>
      <c r="AK12" s="579">
        <v>108215</v>
      </c>
      <c r="AL12" s="572">
        <v>71752</v>
      </c>
      <c r="AM12" s="572">
        <v>73411</v>
      </c>
      <c r="AN12" s="572">
        <v>89647</v>
      </c>
      <c r="AO12" s="579">
        <v>140691</v>
      </c>
    </row>
    <row r="13" spans="1:41" s="453" customFormat="1" ht="26.25" customHeight="1">
      <c r="A13" s="573" t="s">
        <v>95</v>
      </c>
      <c r="B13" s="572">
        <v>152222</v>
      </c>
      <c r="C13" s="572">
        <v>148849</v>
      </c>
      <c r="D13" s="572" t="s">
        <v>200</v>
      </c>
      <c r="E13" s="572">
        <v>149497</v>
      </c>
      <c r="F13" s="572">
        <v>110817</v>
      </c>
      <c r="G13" s="572">
        <v>174789</v>
      </c>
      <c r="H13" s="480">
        <v>183949</v>
      </c>
      <c r="I13" s="480">
        <v>197695</v>
      </c>
      <c r="J13" s="572">
        <v>143021.01</v>
      </c>
      <c r="K13" s="572">
        <v>190896.07</v>
      </c>
      <c r="L13" s="572">
        <v>207588.67</v>
      </c>
      <c r="M13" s="572">
        <v>218281</v>
      </c>
      <c r="N13" s="572">
        <v>160695</v>
      </c>
      <c r="O13" s="572">
        <v>170225</v>
      </c>
      <c r="P13" s="572">
        <v>235464</v>
      </c>
      <c r="Q13" s="572">
        <v>234253</v>
      </c>
      <c r="R13" s="572">
        <v>185920</v>
      </c>
      <c r="S13" s="572">
        <v>201044</v>
      </c>
      <c r="T13" s="572">
        <v>270037</v>
      </c>
      <c r="U13" s="580">
        <v>207196</v>
      </c>
      <c r="V13" s="572">
        <v>158796</v>
      </c>
      <c r="W13" s="572">
        <v>185788</v>
      </c>
      <c r="X13" s="572">
        <v>176922.62</v>
      </c>
      <c r="Y13" s="580">
        <v>239109</v>
      </c>
      <c r="Z13" s="572">
        <v>213637</v>
      </c>
      <c r="AA13" s="572">
        <v>172002</v>
      </c>
      <c r="AB13" s="572">
        <v>188457</v>
      </c>
      <c r="AC13" s="579">
        <v>173588</v>
      </c>
      <c r="AD13" s="572">
        <v>134734</v>
      </c>
      <c r="AE13" s="572">
        <v>168725</v>
      </c>
      <c r="AF13" s="572">
        <v>200473</v>
      </c>
      <c r="AG13" s="579">
        <v>174361</v>
      </c>
      <c r="AH13" s="572">
        <v>181147</v>
      </c>
      <c r="AI13" s="572">
        <v>180068</v>
      </c>
      <c r="AJ13" s="572">
        <v>187213</v>
      </c>
      <c r="AK13" s="579">
        <v>170948</v>
      </c>
      <c r="AL13" s="572">
        <v>155320</v>
      </c>
      <c r="AM13" s="572">
        <v>133850</v>
      </c>
      <c r="AN13" s="572">
        <v>185993</v>
      </c>
      <c r="AO13" s="579">
        <v>183179</v>
      </c>
    </row>
    <row r="14" spans="1:41" s="453" customFormat="1" ht="26.25" customHeight="1">
      <c r="A14" s="573" t="s">
        <v>94</v>
      </c>
      <c r="B14" s="572">
        <v>524465</v>
      </c>
      <c r="C14" s="572">
        <v>704710</v>
      </c>
      <c r="D14" s="572" t="s">
        <v>200</v>
      </c>
      <c r="E14" s="572">
        <v>684265</v>
      </c>
      <c r="F14" s="572">
        <v>518904</v>
      </c>
      <c r="G14" s="572">
        <v>643640</v>
      </c>
      <c r="H14" s="480">
        <v>688640</v>
      </c>
      <c r="I14" s="480">
        <v>802754</v>
      </c>
      <c r="J14" s="572">
        <v>627257.48</v>
      </c>
      <c r="K14" s="572">
        <v>708862.45</v>
      </c>
      <c r="L14" s="572">
        <v>686919.43</v>
      </c>
      <c r="M14" s="572">
        <v>672191</v>
      </c>
      <c r="N14" s="572">
        <v>685769</v>
      </c>
      <c r="O14" s="572">
        <v>710247</v>
      </c>
      <c r="P14" s="572">
        <v>713056</v>
      </c>
      <c r="Q14" s="572">
        <v>732584</v>
      </c>
      <c r="R14" s="572">
        <v>556129</v>
      </c>
      <c r="S14" s="572">
        <v>725228</v>
      </c>
      <c r="T14" s="572">
        <v>594880</v>
      </c>
      <c r="U14" s="580">
        <v>633565</v>
      </c>
      <c r="V14" s="572">
        <v>508543.23</v>
      </c>
      <c r="W14" s="572">
        <v>609880.24</v>
      </c>
      <c r="X14" s="572">
        <v>675640.09</v>
      </c>
      <c r="Y14" s="580">
        <v>689713</v>
      </c>
      <c r="Z14" s="572">
        <v>608163</v>
      </c>
      <c r="AA14" s="572">
        <v>633097</v>
      </c>
      <c r="AB14" s="572">
        <v>657295</v>
      </c>
      <c r="AC14" s="579">
        <v>656748</v>
      </c>
      <c r="AD14" s="572">
        <v>532256</v>
      </c>
      <c r="AE14" s="572">
        <v>600712</v>
      </c>
      <c r="AF14" s="572">
        <v>696493</v>
      </c>
      <c r="AG14" s="579">
        <v>698203</v>
      </c>
      <c r="AH14" s="572">
        <v>574826</v>
      </c>
      <c r="AI14" s="572">
        <v>601685</v>
      </c>
      <c r="AJ14" s="572">
        <v>584498</v>
      </c>
      <c r="AK14" s="579">
        <v>629982</v>
      </c>
      <c r="AL14" s="572">
        <v>579512</v>
      </c>
      <c r="AM14" s="572">
        <v>555670</v>
      </c>
      <c r="AN14" s="572">
        <v>542246</v>
      </c>
      <c r="AO14" s="579">
        <v>551226</v>
      </c>
    </row>
    <row r="15" spans="1:41" s="453" customFormat="1" ht="26.25" customHeight="1">
      <c r="A15" s="573" t="s">
        <v>93</v>
      </c>
      <c r="B15" s="572">
        <v>302561</v>
      </c>
      <c r="C15" s="572">
        <v>305427</v>
      </c>
      <c r="D15" s="572" t="s">
        <v>200</v>
      </c>
      <c r="E15" s="572">
        <v>387262</v>
      </c>
      <c r="F15" s="572">
        <v>352037</v>
      </c>
      <c r="G15" s="572">
        <v>405985</v>
      </c>
      <c r="H15" s="480">
        <v>395843</v>
      </c>
      <c r="I15" s="480">
        <v>333514</v>
      </c>
      <c r="J15" s="572">
        <v>262533.78999999998</v>
      </c>
      <c r="K15" s="572">
        <v>323187.62</v>
      </c>
      <c r="L15" s="572">
        <v>436249.97</v>
      </c>
      <c r="M15" s="572">
        <v>389014</v>
      </c>
      <c r="N15" s="572">
        <v>264940</v>
      </c>
      <c r="O15" s="572">
        <v>348025</v>
      </c>
      <c r="P15" s="572">
        <v>388100</v>
      </c>
      <c r="Q15" s="572">
        <v>319703</v>
      </c>
      <c r="R15" s="572">
        <v>217155</v>
      </c>
      <c r="S15" s="572">
        <v>251188</v>
      </c>
      <c r="T15" s="572">
        <v>292589</v>
      </c>
      <c r="U15" s="580">
        <v>326755</v>
      </c>
      <c r="V15" s="572">
        <v>277522.12</v>
      </c>
      <c r="W15" s="572">
        <v>294019.71999999997</v>
      </c>
      <c r="X15" s="572">
        <v>257814.86</v>
      </c>
      <c r="Y15" s="580">
        <v>263350</v>
      </c>
      <c r="Z15" s="572">
        <v>201824</v>
      </c>
      <c r="AA15" s="572">
        <v>236958</v>
      </c>
      <c r="AB15" s="572">
        <v>249910</v>
      </c>
      <c r="AC15" s="579">
        <v>271497</v>
      </c>
      <c r="AD15" s="572">
        <v>256511</v>
      </c>
      <c r="AE15" s="572">
        <v>228826</v>
      </c>
      <c r="AF15" s="572">
        <v>231073</v>
      </c>
      <c r="AG15" s="579">
        <v>285294</v>
      </c>
      <c r="AH15" s="572">
        <v>216800</v>
      </c>
      <c r="AI15" s="572">
        <v>172673</v>
      </c>
      <c r="AJ15" s="572">
        <v>217773</v>
      </c>
      <c r="AK15" s="579">
        <v>177357</v>
      </c>
      <c r="AL15" s="572">
        <v>186471</v>
      </c>
      <c r="AM15" s="572">
        <v>219844</v>
      </c>
      <c r="AN15" s="572">
        <v>175012</v>
      </c>
      <c r="AO15" s="579">
        <v>164681</v>
      </c>
    </row>
    <row r="16" spans="1:41" s="434" customFormat="1" ht="23.25" customHeight="1">
      <c r="A16" s="588" t="s">
        <v>20</v>
      </c>
      <c r="B16" s="588"/>
      <c r="C16" s="588"/>
      <c r="D16" s="588"/>
      <c r="E16" s="588"/>
      <c r="F16" s="588"/>
      <c r="G16" s="588"/>
      <c r="H16" s="588"/>
      <c r="I16" s="588"/>
      <c r="J16" s="588"/>
      <c r="K16" s="588"/>
      <c r="L16" s="588"/>
      <c r="M16" s="477"/>
      <c r="N16" s="477"/>
      <c r="O16" s="477"/>
      <c r="P16" s="477"/>
      <c r="Q16" s="477"/>
      <c r="R16" s="477"/>
      <c r="S16" s="477"/>
      <c r="T16" s="477"/>
      <c r="U16" s="428"/>
      <c r="V16" s="477"/>
      <c r="W16" s="477"/>
      <c r="X16" s="477"/>
      <c r="Y16" s="428"/>
      <c r="Z16" s="477"/>
      <c r="AA16" s="477"/>
      <c r="AB16" s="477"/>
      <c r="AC16" s="428"/>
      <c r="AD16" s="453"/>
      <c r="AE16" s="453"/>
      <c r="AF16" s="453"/>
      <c r="AG16" s="453"/>
      <c r="AH16" s="453"/>
      <c r="AI16" s="453"/>
      <c r="AJ16" s="453"/>
      <c r="AK16" s="453"/>
    </row>
    <row r="17" spans="1:41" s="477" customFormat="1" ht="26.25" customHeight="1">
      <c r="A17" s="436" t="s">
        <v>38</v>
      </c>
      <c r="B17" s="577">
        <v>100</v>
      </c>
      <c r="C17" s="577">
        <v>100</v>
      </c>
      <c r="D17" s="578" t="s">
        <v>200</v>
      </c>
      <c r="E17" s="577">
        <v>100</v>
      </c>
      <c r="F17" s="577">
        <v>100</v>
      </c>
      <c r="G17" s="577">
        <v>100</v>
      </c>
      <c r="H17" s="577">
        <v>100</v>
      </c>
      <c r="I17" s="577">
        <v>100</v>
      </c>
      <c r="J17" s="577">
        <v>100</v>
      </c>
      <c r="K17" s="577">
        <v>100</v>
      </c>
      <c r="L17" s="577">
        <v>100</v>
      </c>
      <c r="M17" s="577">
        <v>100</v>
      </c>
      <c r="N17" s="577">
        <v>100</v>
      </c>
      <c r="O17" s="577">
        <v>100</v>
      </c>
      <c r="P17" s="577">
        <v>100</v>
      </c>
      <c r="Q17" s="577">
        <v>100</v>
      </c>
      <c r="R17" s="577">
        <v>100</v>
      </c>
      <c r="S17" s="577">
        <v>100</v>
      </c>
      <c r="T17" s="577">
        <v>100</v>
      </c>
      <c r="U17" s="577">
        <v>100</v>
      </c>
      <c r="V17" s="577">
        <v>100</v>
      </c>
      <c r="W17" s="577">
        <v>100</v>
      </c>
      <c r="X17" s="577">
        <v>100</v>
      </c>
      <c r="Y17" s="577">
        <v>100</v>
      </c>
      <c r="Z17" s="577">
        <v>100</v>
      </c>
      <c r="AA17" s="577">
        <v>100</v>
      </c>
      <c r="AB17" s="577">
        <v>100</v>
      </c>
      <c r="AC17" s="577">
        <v>100</v>
      </c>
      <c r="AD17" s="577">
        <v>100</v>
      </c>
      <c r="AE17" s="577">
        <v>100</v>
      </c>
      <c r="AF17" s="577">
        <v>100</v>
      </c>
      <c r="AG17" s="577">
        <v>100</v>
      </c>
      <c r="AH17" s="577">
        <v>100</v>
      </c>
      <c r="AI17" s="577">
        <v>100</v>
      </c>
      <c r="AJ17" s="577">
        <v>100</v>
      </c>
      <c r="AK17" s="577">
        <v>100</v>
      </c>
      <c r="AL17" s="577">
        <v>100</v>
      </c>
      <c r="AM17" s="577">
        <v>100</v>
      </c>
      <c r="AN17" s="577">
        <v>100</v>
      </c>
      <c r="AO17" s="577">
        <v>100</v>
      </c>
    </row>
    <row r="18" spans="1:41" s="477" customFormat="1" ht="6" customHeight="1">
      <c r="A18" s="436"/>
      <c r="B18" s="577"/>
      <c r="C18" s="577"/>
      <c r="D18" s="578"/>
      <c r="E18" s="577"/>
      <c r="F18" s="576"/>
      <c r="G18" s="434"/>
      <c r="H18" s="434"/>
      <c r="I18" s="434"/>
      <c r="J18" s="576"/>
      <c r="K18" s="434"/>
      <c r="L18" s="434"/>
      <c r="M18" s="434"/>
      <c r="N18" s="575"/>
      <c r="O18" s="575"/>
      <c r="P18" s="575"/>
      <c r="Q18" s="434"/>
      <c r="R18" s="575"/>
      <c r="S18" s="575"/>
      <c r="T18" s="575"/>
      <c r="U18" s="575"/>
      <c r="V18" s="575"/>
      <c r="W18" s="575"/>
      <c r="X18" s="575"/>
      <c r="Y18" s="575"/>
      <c r="Z18" s="575"/>
      <c r="AA18" s="575"/>
      <c r="AB18" s="575"/>
      <c r="AC18" s="575"/>
      <c r="AD18" s="575"/>
      <c r="AE18" s="575"/>
      <c r="AF18" s="575"/>
      <c r="AG18" s="575"/>
      <c r="AH18" s="575"/>
      <c r="AI18" s="575"/>
      <c r="AJ18" s="575"/>
      <c r="AK18" s="575"/>
      <c r="AL18" s="575"/>
      <c r="AM18" s="575"/>
      <c r="AN18" s="575"/>
      <c r="AO18" s="575"/>
    </row>
    <row r="19" spans="1:41" s="453" customFormat="1" ht="26.25" customHeight="1">
      <c r="A19" s="467" t="s">
        <v>221</v>
      </c>
      <c r="B19" s="571">
        <f t="shared" ref="B19:B26" si="0">B8*100/$B$6</f>
        <v>3.9534569088980964</v>
      </c>
      <c r="C19" s="571">
        <f>C8*100/$C$6</f>
        <v>3.3191450703133976</v>
      </c>
      <c r="D19" s="572" t="s">
        <v>200</v>
      </c>
      <c r="E19" s="571">
        <f t="shared" ref="E19:E26" si="1">E8*100/$E$6</f>
        <v>0.98391150006464212</v>
      </c>
      <c r="F19" s="571">
        <f t="shared" ref="F19:AO19" si="2">SUM(F8*100/F6)</f>
        <v>2.7411516174172426</v>
      </c>
      <c r="G19" s="571">
        <f t="shared" si="2"/>
        <v>2.3635178615296226</v>
      </c>
      <c r="H19" s="571">
        <f t="shared" si="2"/>
        <v>0.39708038503219228</v>
      </c>
      <c r="I19" s="571">
        <f t="shared" si="2"/>
        <v>0.42801134765633564</v>
      </c>
      <c r="J19" s="571">
        <f t="shared" si="2"/>
        <v>1.4929600315771336</v>
      </c>
      <c r="K19" s="571">
        <f t="shared" si="2"/>
        <v>1.9690642710210335</v>
      </c>
      <c r="L19" s="571">
        <f t="shared" si="2"/>
        <v>0.28073665721016089</v>
      </c>
      <c r="M19" s="571">
        <f t="shared" si="2"/>
        <v>0.1210951905965284</v>
      </c>
      <c r="N19" s="571">
        <f t="shared" si="2"/>
        <v>3.6827657127501281</v>
      </c>
      <c r="O19" s="571">
        <f t="shared" si="2"/>
        <v>3.41535157188863</v>
      </c>
      <c r="P19" s="571">
        <f t="shared" si="2"/>
        <v>0.57871224179256386</v>
      </c>
      <c r="Q19" s="571">
        <f t="shared" si="2"/>
        <v>0.53944944424366892</v>
      </c>
      <c r="R19" s="571">
        <f t="shared" si="2"/>
        <v>2.2548958583424477</v>
      </c>
      <c r="S19" s="571">
        <f t="shared" si="2"/>
        <v>0.50910980211702084</v>
      </c>
      <c r="T19" s="571">
        <f t="shared" si="2"/>
        <v>0.90587792437768955</v>
      </c>
      <c r="U19" s="571">
        <f t="shared" si="2"/>
        <v>0.37291514874245274</v>
      </c>
      <c r="V19" s="571">
        <f t="shared" si="2"/>
        <v>3.0471264470056529</v>
      </c>
      <c r="W19" s="571">
        <f t="shared" si="2"/>
        <v>1.7132682233811183</v>
      </c>
      <c r="X19" s="571">
        <f t="shared" si="2"/>
        <v>0.38996407323249049</v>
      </c>
      <c r="Y19" s="571">
        <f t="shared" si="2"/>
        <v>0.14787183289835268</v>
      </c>
      <c r="Z19" s="571">
        <f t="shared" si="2"/>
        <v>2.2438528967972178</v>
      </c>
      <c r="AA19" s="571">
        <f t="shared" si="2"/>
        <v>1.6216009454980336</v>
      </c>
      <c r="AB19" s="571">
        <f t="shared" si="2"/>
        <v>0.11563669217527552</v>
      </c>
      <c r="AC19" s="571">
        <f t="shared" si="2"/>
        <v>0.15351090619335531</v>
      </c>
      <c r="AD19" s="571">
        <f t="shared" si="2"/>
        <v>2.9125105768852166</v>
      </c>
      <c r="AE19" s="571">
        <f t="shared" si="2"/>
        <v>2.5001384219893219</v>
      </c>
      <c r="AF19" s="571">
        <f t="shared" si="2"/>
        <v>0.10526014239868252</v>
      </c>
      <c r="AG19" s="571">
        <f t="shared" si="2"/>
        <v>0.44757400198802744</v>
      </c>
      <c r="AH19" s="571">
        <f t="shared" si="2"/>
        <v>1.6070587968856918</v>
      </c>
      <c r="AI19" s="571">
        <f t="shared" si="2"/>
        <v>0.99181748578299134</v>
      </c>
      <c r="AJ19" s="571">
        <f t="shared" si="2"/>
        <v>0.31466113150296465</v>
      </c>
      <c r="AK19" s="571">
        <f t="shared" si="2"/>
        <v>0.63946809428690643</v>
      </c>
      <c r="AL19" s="571">
        <f t="shared" si="2"/>
        <v>2.5602309164962915</v>
      </c>
      <c r="AM19" s="571">
        <f t="shared" si="2"/>
        <v>1.622583991905012</v>
      </c>
      <c r="AN19" s="571">
        <f t="shared" si="2"/>
        <v>0.76506599424225141</v>
      </c>
      <c r="AO19" s="571">
        <f t="shared" si="2"/>
        <v>0.76606905549850379</v>
      </c>
    </row>
    <row r="20" spans="1:41" s="453" customFormat="1" ht="26.25" customHeight="1">
      <c r="A20" s="573" t="s">
        <v>99</v>
      </c>
      <c r="B20" s="571">
        <f t="shared" si="0"/>
        <v>1.2329313756573266</v>
      </c>
      <c r="C20" s="571">
        <v>0.6</v>
      </c>
      <c r="D20" s="572" t="s">
        <v>200</v>
      </c>
      <c r="E20" s="571">
        <f t="shared" si="1"/>
        <v>0.38656652385359869</v>
      </c>
      <c r="F20" s="571">
        <v>0.6</v>
      </c>
      <c r="G20" s="571">
        <v>0.4</v>
      </c>
      <c r="H20" s="571">
        <f t="shared" ref="H20:AO20" si="3">SUM(H9*100/H6)</f>
        <v>0.18799005545993497</v>
      </c>
      <c r="I20" s="571">
        <f t="shared" si="3"/>
        <v>0.2820627979652392</v>
      </c>
      <c r="J20" s="571">
        <f t="shared" si="3"/>
        <v>1.8477223679470924</v>
      </c>
      <c r="K20" s="571">
        <f t="shared" si="3"/>
        <v>0.56632373513450651</v>
      </c>
      <c r="L20" s="571">
        <f t="shared" si="3"/>
        <v>6.1524435079292478E-2</v>
      </c>
      <c r="M20" s="571">
        <f t="shared" si="3"/>
        <v>0.94784677034114562</v>
      </c>
      <c r="N20" s="571">
        <f t="shared" si="3"/>
        <v>1.0178391239479547</v>
      </c>
      <c r="O20" s="571">
        <f t="shared" si="3"/>
        <v>1.1759121108561148</v>
      </c>
      <c r="P20" s="571">
        <f t="shared" si="3"/>
        <v>0.56733429774954269</v>
      </c>
      <c r="Q20" s="571">
        <f t="shared" si="3"/>
        <v>0.56280795776075598</v>
      </c>
      <c r="R20" s="571">
        <f t="shared" si="3"/>
        <v>0.51411329165888608</v>
      </c>
      <c r="S20" s="571">
        <f t="shared" si="3"/>
        <v>0.17805245820454707</v>
      </c>
      <c r="T20" s="571">
        <f t="shared" si="3"/>
        <v>0.35319916243903471</v>
      </c>
      <c r="U20" s="571">
        <f t="shared" si="3"/>
        <v>0.90948370808411139</v>
      </c>
      <c r="V20" s="571">
        <f t="shared" si="3"/>
        <v>2.1748344760073106</v>
      </c>
      <c r="W20" s="571">
        <f t="shared" si="3"/>
        <v>0.42926016112813076</v>
      </c>
      <c r="X20" s="571">
        <f t="shared" si="3"/>
        <v>0.38267039414046389</v>
      </c>
      <c r="Y20" s="571">
        <f t="shared" si="3"/>
        <v>1.7773402786322685E-2</v>
      </c>
      <c r="Z20" s="571">
        <f t="shared" si="3"/>
        <v>0.43844413805342836</v>
      </c>
      <c r="AA20" s="571">
        <f t="shared" si="3"/>
        <v>0.46931424851173054</v>
      </c>
      <c r="AB20" s="571">
        <f t="shared" si="3"/>
        <v>9.5601003135172613E-2</v>
      </c>
      <c r="AC20" s="571">
        <f t="shared" si="3"/>
        <v>0.19236383985596281</v>
      </c>
      <c r="AD20" s="571">
        <f t="shared" si="3"/>
        <v>0.80717805889948968</v>
      </c>
      <c r="AE20" s="571">
        <f t="shared" si="3"/>
        <v>0.36622503460549732</v>
      </c>
      <c r="AF20" s="571">
        <f t="shared" si="3"/>
        <v>0.2319689669888621</v>
      </c>
      <c r="AG20" s="571">
        <f t="shared" si="3"/>
        <v>2.1043400674766208E-2</v>
      </c>
      <c r="AH20" s="571">
        <f t="shared" si="3"/>
        <v>0.69518699276423168</v>
      </c>
      <c r="AI20" s="571">
        <f t="shared" si="3"/>
        <v>0.37739042544443369</v>
      </c>
      <c r="AJ20" s="571">
        <f t="shared" si="3"/>
        <v>1.0927742571804671</v>
      </c>
      <c r="AK20" s="571">
        <f t="shared" si="3"/>
        <v>2.4770382897058858</v>
      </c>
      <c r="AL20" s="571">
        <f t="shared" si="3"/>
        <v>0.71426701493306177</v>
      </c>
      <c r="AM20" s="571">
        <f t="shared" si="3"/>
        <v>3.3131385583577762E-2</v>
      </c>
      <c r="AN20" s="571">
        <f t="shared" si="3"/>
        <v>0.4277086496774149</v>
      </c>
      <c r="AO20" s="571">
        <f t="shared" si="3"/>
        <v>0.4652474270407444</v>
      </c>
    </row>
    <row r="21" spans="1:41" s="453" customFormat="1" ht="26.25" customHeight="1">
      <c r="A21" s="574" t="s">
        <v>98</v>
      </c>
      <c r="B21" s="571">
        <f t="shared" si="0"/>
        <v>5.148055625403142</v>
      </c>
      <c r="C21" s="571">
        <f t="shared" ref="C21:C26" si="4">C10*100/$C$6</f>
        <v>4.4266846224345562</v>
      </c>
      <c r="D21" s="572" t="s">
        <v>200</v>
      </c>
      <c r="E21" s="571">
        <f t="shared" si="1"/>
        <v>4.7509733307690869</v>
      </c>
      <c r="F21" s="571">
        <f t="shared" ref="F21:AO21" si="5">SUM(F10*100/F6)</f>
        <v>5.2996474979695298</v>
      </c>
      <c r="G21" s="571">
        <f t="shared" si="5"/>
        <v>3.6207719546789359</v>
      </c>
      <c r="H21" s="571">
        <f t="shared" si="5"/>
        <v>3.5708548479632816</v>
      </c>
      <c r="I21" s="571">
        <f t="shared" si="5"/>
        <v>2.7029921958241174</v>
      </c>
      <c r="J21" s="571">
        <f t="shared" si="5"/>
        <v>5.3414679601104593</v>
      </c>
      <c r="K21" s="571">
        <f t="shared" si="5"/>
        <v>2.897192097745847</v>
      </c>
      <c r="L21" s="571">
        <f t="shared" si="5"/>
        <v>2.49173213553158</v>
      </c>
      <c r="M21" s="571">
        <f t="shared" si="5"/>
        <v>4.585776481915544</v>
      </c>
      <c r="N21" s="571">
        <f t="shared" si="5"/>
        <v>4.636150117634851</v>
      </c>
      <c r="O21" s="571">
        <f t="shared" si="5"/>
        <v>2.2564170167039173</v>
      </c>
      <c r="P21" s="571">
        <f t="shared" si="5"/>
        <v>1.8379130600042761</v>
      </c>
      <c r="Q21" s="571">
        <f t="shared" si="5"/>
        <v>3.4439011613777368</v>
      </c>
      <c r="R21" s="571">
        <f t="shared" si="5"/>
        <v>6.4917732981205001</v>
      </c>
      <c r="S21" s="571">
        <f t="shared" si="5"/>
        <v>2.6642745042190845</v>
      </c>
      <c r="T21" s="571">
        <f t="shared" si="5"/>
        <v>2.3309863724618465</v>
      </c>
      <c r="U21" s="571">
        <f t="shared" si="5"/>
        <v>2.2321252068613</v>
      </c>
      <c r="V21" s="571">
        <f t="shared" si="5"/>
        <v>3.6220375484703284</v>
      </c>
      <c r="W21" s="571">
        <f t="shared" si="5"/>
        <v>2.3431836252660134</v>
      </c>
      <c r="X21" s="571">
        <f t="shared" si="5"/>
        <v>3.0534670959190162</v>
      </c>
      <c r="Y21" s="571">
        <f t="shared" si="5"/>
        <v>1.7741022092987278</v>
      </c>
      <c r="Z21" s="571">
        <f t="shared" si="5"/>
        <v>2.8044646158083446</v>
      </c>
      <c r="AA21" s="571">
        <f t="shared" si="5"/>
        <v>2.1657775300581257</v>
      </c>
      <c r="AB21" s="571">
        <f t="shared" si="5"/>
        <v>1.4413689703456793</v>
      </c>
      <c r="AC21" s="571">
        <f t="shared" si="5"/>
        <v>1.9574731450955585</v>
      </c>
      <c r="AD21" s="571">
        <f t="shared" si="5"/>
        <v>3.4496114375805069</v>
      </c>
      <c r="AE21" s="571">
        <f t="shared" si="5"/>
        <v>4.3456594819062682</v>
      </c>
      <c r="AF21" s="571">
        <f t="shared" si="5"/>
        <v>3.0537193998188616</v>
      </c>
      <c r="AG21" s="571">
        <f t="shared" si="5"/>
        <v>2.3875459798304743</v>
      </c>
      <c r="AH21" s="571">
        <f t="shared" si="5"/>
        <v>3.309235674456751</v>
      </c>
      <c r="AI21" s="571">
        <f t="shared" si="5"/>
        <v>4.290291238107252</v>
      </c>
      <c r="AJ21" s="571">
        <f t="shared" si="5"/>
        <v>4.0260468637363429</v>
      </c>
      <c r="AK21" s="571">
        <f t="shared" si="5"/>
        <v>3.8516136336466147</v>
      </c>
      <c r="AL21" s="571">
        <f t="shared" si="5"/>
        <v>3.8106626604208418</v>
      </c>
      <c r="AM21" s="571">
        <f t="shared" si="5"/>
        <v>3.9865254313270913</v>
      </c>
      <c r="AN21" s="571">
        <f t="shared" si="5"/>
        <v>7.3526380519846368</v>
      </c>
      <c r="AO21" s="571">
        <f t="shared" si="5"/>
        <v>4.4763693181960376</v>
      </c>
    </row>
    <row r="22" spans="1:41" s="453" customFormat="1" ht="26.25" customHeight="1">
      <c r="A22" s="573" t="s">
        <v>97</v>
      </c>
      <c r="B22" s="571">
        <f t="shared" si="0"/>
        <v>11.059142988334846</v>
      </c>
      <c r="C22" s="571">
        <f t="shared" si="4"/>
        <v>8.2126262180931082</v>
      </c>
      <c r="D22" s="572" t="s">
        <v>200</v>
      </c>
      <c r="E22" s="571">
        <f t="shared" si="1"/>
        <v>7.9286659338411658</v>
      </c>
      <c r="F22" s="571">
        <f t="shared" ref="F22:AO22" si="6">SUM(F11*100/F6)</f>
        <v>12.935183524701799</v>
      </c>
      <c r="G22" s="571">
        <f t="shared" si="6"/>
        <v>7.1942096408787002</v>
      </c>
      <c r="H22" s="571">
        <f t="shared" si="6"/>
        <v>7.877988143048384</v>
      </c>
      <c r="I22" s="571">
        <f t="shared" si="6"/>
        <v>7.4822747678760351</v>
      </c>
      <c r="J22" s="571">
        <f t="shared" si="6"/>
        <v>10.902145797724154</v>
      </c>
      <c r="K22" s="571">
        <f t="shared" si="6"/>
        <v>8.2451983053930835</v>
      </c>
      <c r="L22" s="571">
        <f t="shared" si="6"/>
        <v>8.6249387314645052</v>
      </c>
      <c r="M22" s="571">
        <f t="shared" si="6"/>
        <v>8.7721925345464715</v>
      </c>
      <c r="N22" s="571">
        <f t="shared" si="6"/>
        <v>9.1849637583553339</v>
      </c>
      <c r="O22" s="571">
        <f t="shared" si="6"/>
        <v>7.0450863957847725</v>
      </c>
      <c r="P22" s="571">
        <f t="shared" si="6"/>
        <v>7.321081829923493</v>
      </c>
      <c r="Q22" s="571">
        <f t="shared" si="6"/>
        <v>6.7667913713273302</v>
      </c>
      <c r="R22" s="571">
        <f t="shared" si="6"/>
        <v>9.4930893332977639</v>
      </c>
      <c r="S22" s="571">
        <f t="shared" si="6"/>
        <v>6.0738932014447435</v>
      </c>
      <c r="T22" s="571">
        <f t="shared" si="6"/>
        <v>5.6860581665432193</v>
      </c>
      <c r="U22" s="571">
        <f t="shared" si="6"/>
        <v>5.167931838848693</v>
      </c>
      <c r="V22" s="571">
        <f t="shared" si="6"/>
        <v>12.647369040467678</v>
      </c>
      <c r="W22" s="571">
        <f t="shared" si="6"/>
        <v>7.4689356247515262</v>
      </c>
      <c r="X22" s="571">
        <f t="shared" si="6"/>
        <v>6.9734979247964226</v>
      </c>
      <c r="Y22" s="571">
        <f t="shared" si="6"/>
        <v>6.0772085251889409</v>
      </c>
      <c r="Z22" s="571">
        <f t="shared" si="6"/>
        <v>6.3770852361806325</v>
      </c>
      <c r="AA22" s="571">
        <f t="shared" si="6"/>
        <v>5.2982081438356055</v>
      </c>
      <c r="AB22" s="571">
        <f t="shared" si="6"/>
        <v>5.4810741530606579</v>
      </c>
      <c r="AC22" s="571">
        <f t="shared" si="6"/>
        <v>6.7752369192588899</v>
      </c>
      <c r="AD22" s="571">
        <f t="shared" si="6"/>
        <v>10.838444657477668</v>
      </c>
      <c r="AE22" s="571">
        <f t="shared" si="6"/>
        <v>8.4534704370179945</v>
      </c>
      <c r="AF22" s="571">
        <f t="shared" si="6"/>
        <v>5.2314217317754146</v>
      </c>
      <c r="AG22" s="571">
        <f t="shared" si="6"/>
        <v>3.7086889349207963</v>
      </c>
      <c r="AH22" s="571">
        <f t="shared" si="6"/>
        <v>8.5201050181258182</v>
      </c>
      <c r="AI22" s="571">
        <f t="shared" si="6"/>
        <v>7.7762227266158845</v>
      </c>
      <c r="AJ22" s="571">
        <f t="shared" si="6"/>
        <v>9.0989382302503987</v>
      </c>
      <c r="AK22" s="571">
        <f t="shared" si="6"/>
        <v>7.0119018495250902</v>
      </c>
      <c r="AL22" s="571">
        <f t="shared" si="6"/>
        <v>9.0526461574579589</v>
      </c>
      <c r="AM22" s="571">
        <f t="shared" si="6"/>
        <v>10.438435822883712</v>
      </c>
      <c r="AN22" s="571">
        <f t="shared" si="6"/>
        <v>6.1792734793153912</v>
      </c>
      <c r="AO22" s="571">
        <f t="shared" si="6"/>
        <v>7.551490468559301</v>
      </c>
    </row>
    <row r="23" spans="1:41" s="453" customFormat="1" ht="26.25" customHeight="1">
      <c r="A23" s="573" t="s">
        <v>96</v>
      </c>
      <c r="B23" s="571">
        <f t="shared" si="0"/>
        <v>11.695150816123496</v>
      </c>
      <c r="C23" s="571">
        <f t="shared" si="4"/>
        <v>6.0735652085621226</v>
      </c>
      <c r="D23" s="572" t="s">
        <v>200</v>
      </c>
      <c r="E23" s="571">
        <f t="shared" si="1"/>
        <v>7.4129437394554492</v>
      </c>
      <c r="F23" s="571">
        <f t="shared" ref="F23:AH23" si="7">SUM(F12*100/F6)</f>
        <v>10.499727539679848</v>
      </c>
      <c r="G23" s="571">
        <f t="shared" si="7"/>
        <v>4.9607777998952125</v>
      </c>
      <c r="H23" s="571">
        <f t="shared" si="7"/>
        <v>7.1072862880091794</v>
      </c>
      <c r="I23" s="571">
        <f t="shared" si="7"/>
        <v>5.5466712768869488</v>
      </c>
      <c r="J23" s="571">
        <f t="shared" si="7"/>
        <v>10.333937889957939</v>
      </c>
      <c r="K23" s="571">
        <f t="shared" si="7"/>
        <v>7.8442028882042685</v>
      </c>
      <c r="L23" s="571">
        <f t="shared" si="7"/>
        <v>5.5330398922468458</v>
      </c>
      <c r="M23" s="571">
        <f t="shared" si="7"/>
        <v>6.4010905373730571</v>
      </c>
      <c r="N23" s="571">
        <f t="shared" si="7"/>
        <v>7.5513126745648638</v>
      </c>
      <c r="O23" s="571">
        <f t="shared" si="7"/>
        <v>4.3155614943711083</v>
      </c>
      <c r="P23" s="571">
        <f t="shared" si="7"/>
        <v>6.1345873244702069</v>
      </c>
      <c r="Q23" s="571">
        <f t="shared" si="7"/>
        <v>7.6852657518859955</v>
      </c>
      <c r="R23" s="571">
        <f t="shared" si="7"/>
        <v>10.16807606920448</v>
      </c>
      <c r="S23" s="571">
        <f t="shared" si="7"/>
        <v>6.3103422858128404</v>
      </c>
      <c r="T23" s="571">
        <f t="shared" si="7"/>
        <v>8.3482532639680453</v>
      </c>
      <c r="U23" s="571">
        <f t="shared" si="7"/>
        <v>8.8895996068929293</v>
      </c>
      <c r="V23" s="571">
        <f t="shared" si="7"/>
        <v>9.1648840870425516</v>
      </c>
      <c r="W23" s="571">
        <f t="shared" si="7"/>
        <v>8.4102489710250001</v>
      </c>
      <c r="X23" s="571">
        <f t="shared" si="7"/>
        <v>7.9285717161152247</v>
      </c>
      <c r="Y23" s="571">
        <f t="shared" si="7"/>
        <v>6.197808618589252</v>
      </c>
      <c r="Z23" s="571">
        <f t="shared" si="7"/>
        <v>8.1785883817224487</v>
      </c>
      <c r="AA23" s="571">
        <f t="shared" si="7"/>
        <v>9.0990915037883937</v>
      </c>
      <c r="AB23" s="571">
        <f t="shared" si="7"/>
        <v>10.647805604289889</v>
      </c>
      <c r="AC23" s="571">
        <f t="shared" si="7"/>
        <v>7.1455943358353302</v>
      </c>
      <c r="AD23" s="571">
        <f t="shared" si="7"/>
        <v>7.7832214641060897</v>
      </c>
      <c r="AE23" s="571">
        <f t="shared" si="7"/>
        <v>5.3736207237492586</v>
      </c>
      <c r="AF23" s="571">
        <f t="shared" si="7"/>
        <v>8.5182119144491395</v>
      </c>
      <c r="AG23" s="571">
        <f t="shared" si="7"/>
        <v>4.8341665244642922</v>
      </c>
      <c r="AH23" s="571">
        <f t="shared" si="7"/>
        <v>7.1878857094789694</v>
      </c>
      <c r="AI23" s="571">
        <f>SUM(AI12*100/AI6)-0.02</f>
        <v>10.345582504157523</v>
      </c>
      <c r="AJ23" s="571">
        <f t="shared" ref="AJ23:AO23" si="8">SUM(AJ12*100/AJ6)</f>
        <v>9.3423582351588035</v>
      </c>
      <c r="AK23" s="571">
        <f t="shared" si="8"/>
        <v>8.5675423824758674</v>
      </c>
      <c r="AL23" s="571">
        <f t="shared" si="8"/>
        <v>6.0593623617258272</v>
      </c>
      <c r="AM23" s="571">
        <f t="shared" si="8"/>
        <v>6.2685776986495547</v>
      </c>
      <c r="AN23" s="571">
        <f t="shared" si="8"/>
        <v>7.6993568910906056</v>
      </c>
      <c r="AO23" s="571">
        <f t="shared" si="8"/>
        <v>11.736798593829903</v>
      </c>
    </row>
    <row r="24" spans="1:41" s="453" customFormat="1" ht="26.25" customHeight="1">
      <c r="A24" s="573" t="s">
        <v>95</v>
      </c>
      <c r="B24" s="571">
        <f t="shared" si="0"/>
        <v>10.401201499961736</v>
      </c>
      <c r="C24" s="571">
        <f t="shared" si="4"/>
        <v>9.9430732686177539</v>
      </c>
      <c r="D24" s="572" t="s">
        <v>200</v>
      </c>
      <c r="E24" s="571">
        <f t="shared" si="1"/>
        <v>9.6157297198904228</v>
      </c>
      <c r="F24" s="571">
        <f t="shared" ref="F24:AO24" si="9">SUM(F13*100/F6)</f>
        <v>7.6729949932386914</v>
      </c>
      <c r="G24" s="571">
        <f t="shared" si="9"/>
        <v>11.63644086245567</v>
      </c>
      <c r="H24" s="571">
        <f t="shared" si="9"/>
        <v>11.726206412953401</v>
      </c>
      <c r="I24" s="571">
        <f t="shared" si="9"/>
        <v>12.383389927545627</v>
      </c>
      <c r="J24" s="571">
        <f t="shared" si="9"/>
        <v>9.7047307989318092</v>
      </c>
      <c r="K24" s="571">
        <f t="shared" si="9"/>
        <v>12.250045085136774</v>
      </c>
      <c r="L24" s="571">
        <f t="shared" si="9"/>
        <v>12.948654267911339</v>
      </c>
      <c r="M24" s="571">
        <f t="shared" si="9"/>
        <v>13.50678553837548</v>
      </c>
      <c r="N24" s="571">
        <f t="shared" si="9"/>
        <v>10.688907203164069</v>
      </c>
      <c r="O24" s="571">
        <f t="shared" si="9"/>
        <v>11.333350643782254</v>
      </c>
      <c r="P24" s="571">
        <f t="shared" si="9"/>
        <v>14.72030887992268</v>
      </c>
      <c r="Q24" s="571">
        <f t="shared" si="9"/>
        <v>14.74879209411907</v>
      </c>
      <c r="R24" s="571">
        <f t="shared" si="9"/>
        <v>13.776872756589809</v>
      </c>
      <c r="S24" s="571">
        <f t="shared" si="9"/>
        <v>14.387611900030128</v>
      </c>
      <c r="T24" s="571">
        <f t="shared" si="9"/>
        <v>19.217578526606815</v>
      </c>
      <c r="U24" s="571">
        <f t="shared" si="9"/>
        <v>14.628270950178198</v>
      </c>
      <c r="V24" s="571">
        <f t="shared" si="9"/>
        <v>11.654103256253149</v>
      </c>
      <c r="W24" s="571">
        <f t="shared" si="9"/>
        <v>13.577500526180398</v>
      </c>
      <c r="X24" s="571">
        <f t="shared" si="9"/>
        <v>12.949491363778924</v>
      </c>
      <c r="Y24" s="571">
        <f t="shared" si="9"/>
        <v>17.205589339412271</v>
      </c>
      <c r="Z24" s="571">
        <f t="shared" si="9"/>
        <v>16.687669752595809</v>
      </c>
      <c r="AA24" s="571">
        <f t="shared" si="9"/>
        <v>13.426977606872034</v>
      </c>
      <c r="AB24" s="571">
        <f t="shared" si="9"/>
        <v>14.141819660789031</v>
      </c>
      <c r="AC24" s="571">
        <f t="shared" si="9"/>
        <v>13.198440408267539</v>
      </c>
      <c r="AD24" s="571">
        <f t="shared" si="9"/>
        <v>10.82671265184309</v>
      </c>
      <c r="AE24" s="571">
        <f t="shared" si="9"/>
        <v>13.3458572276053</v>
      </c>
      <c r="AF24" s="571">
        <f t="shared" si="9"/>
        <v>14.725622140328738</v>
      </c>
      <c r="AG24" s="571">
        <f t="shared" si="9"/>
        <v>13.342357763828767</v>
      </c>
      <c r="AH24" s="571">
        <f t="shared" si="9"/>
        <v>14.651662382578509</v>
      </c>
      <c r="AI24" s="571">
        <f t="shared" si="9"/>
        <v>14.376124207516034</v>
      </c>
      <c r="AJ24" s="571">
        <f t="shared" si="9"/>
        <v>14.403093988279835</v>
      </c>
      <c r="AK24" s="571">
        <f t="shared" si="9"/>
        <v>13.534207228198349</v>
      </c>
      <c r="AL24" s="571">
        <f t="shared" si="9"/>
        <v>13.116570437385096</v>
      </c>
      <c r="AM24" s="571">
        <f t="shared" si="9"/>
        <v>11.429474124644029</v>
      </c>
      <c r="AN24" s="571">
        <f t="shared" si="9"/>
        <v>15.974059212741251</v>
      </c>
      <c r="AO24" s="571">
        <f t="shared" si="9"/>
        <v>15.281254875003858</v>
      </c>
    </row>
    <row r="25" spans="1:41" s="453" customFormat="1" ht="26.25" customHeight="1">
      <c r="A25" s="573" t="s">
        <v>94</v>
      </c>
      <c r="B25" s="571">
        <f t="shared" si="0"/>
        <v>35.83625326613388</v>
      </c>
      <c r="C25" s="571">
        <f t="shared" si="4"/>
        <v>47.074438949053182</v>
      </c>
      <c r="D25" s="572" t="s">
        <v>200</v>
      </c>
      <c r="E25" s="571">
        <f t="shared" si="1"/>
        <v>44.012303235388138</v>
      </c>
      <c r="F25" s="571">
        <f t="shared" ref="F25:AO25" si="10">SUM(F14*100/F6)</f>
        <v>35.929034299534635</v>
      </c>
      <c r="G25" s="571">
        <f t="shared" si="10"/>
        <v>42.849829203845594</v>
      </c>
      <c r="H25" s="571">
        <f t="shared" si="10"/>
        <v>43.898769681902209</v>
      </c>
      <c r="I25" s="571">
        <f t="shared" si="10"/>
        <v>50.283597450097183</v>
      </c>
      <c r="J25" s="571">
        <f t="shared" si="10"/>
        <v>42.562732461589761</v>
      </c>
      <c r="K25" s="571">
        <f t="shared" si="10"/>
        <v>45.488610486640781</v>
      </c>
      <c r="L25" s="571">
        <f t="shared" si="10"/>
        <v>42.847628480787144</v>
      </c>
      <c r="M25" s="571">
        <f t="shared" si="10"/>
        <v>41.593815667997454</v>
      </c>
      <c r="N25" s="571">
        <f t="shared" si="10"/>
        <v>45.615116859931049</v>
      </c>
      <c r="O25" s="571">
        <f t="shared" si="10"/>
        <v>47.287286207633507</v>
      </c>
      <c r="P25" s="571">
        <f t="shared" si="10"/>
        <v>44.577534437035581</v>
      </c>
      <c r="Q25" s="571">
        <f t="shared" si="10"/>
        <v>46.124186701891219</v>
      </c>
      <c r="R25" s="571">
        <f t="shared" si="10"/>
        <v>41.209759408614104</v>
      </c>
      <c r="S25" s="571">
        <f t="shared" si="10"/>
        <v>51.90057401879713</v>
      </c>
      <c r="T25" s="571">
        <f t="shared" si="10"/>
        <v>42.335506296943983</v>
      </c>
      <c r="U25" s="571">
        <f t="shared" si="10"/>
        <v>44.730402539381309</v>
      </c>
      <c r="V25" s="571">
        <f t="shared" si="10"/>
        <v>37.322195223358868</v>
      </c>
      <c r="W25" s="571">
        <f t="shared" si="10"/>
        <v>44.570420476602514</v>
      </c>
      <c r="X25" s="571">
        <f t="shared" si="10"/>
        <v>49.452102339869342</v>
      </c>
      <c r="Y25" s="571">
        <f t="shared" si="10"/>
        <v>49.629744760983712</v>
      </c>
      <c r="Z25" s="571">
        <f t="shared" si="10"/>
        <v>47.504988835023539</v>
      </c>
      <c r="AA25" s="571">
        <f t="shared" si="10"/>
        <v>49.421397669665843</v>
      </c>
      <c r="AB25" s="571">
        <f t="shared" si="10"/>
        <v>49.323439054735701</v>
      </c>
      <c r="AC25" s="571">
        <f t="shared" si="10"/>
        <v>49.934611501076631</v>
      </c>
      <c r="AD25" s="571">
        <f t="shared" si="10"/>
        <v>42.770071171488979</v>
      </c>
      <c r="AE25" s="571">
        <f t="shared" si="10"/>
        <v>47.515285742535099</v>
      </c>
      <c r="AF25" s="571">
        <f t="shared" si="10"/>
        <v>51.160469197268377</v>
      </c>
      <c r="AG25" s="571">
        <f t="shared" si="10"/>
        <v>53.427510841177423</v>
      </c>
      <c r="AH25" s="571">
        <f t="shared" si="10"/>
        <v>46.493491367387115</v>
      </c>
      <c r="AI25" s="571">
        <f t="shared" si="10"/>
        <v>48.036843269205434</v>
      </c>
      <c r="AJ25" s="571">
        <f t="shared" si="10"/>
        <v>44.967922259466953</v>
      </c>
      <c r="AK25" s="571">
        <f t="shared" si="10"/>
        <v>49.87661123870916</v>
      </c>
      <c r="AL25" s="571">
        <f t="shared" si="10"/>
        <v>48.939028890741127</v>
      </c>
      <c r="AM25" s="571">
        <f t="shared" si="10"/>
        <v>47.448755224810967</v>
      </c>
      <c r="AN25" s="571">
        <f t="shared" si="10"/>
        <v>46.570944669272997</v>
      </c>
      <c r="AO25" s="571">
        <f t="shared" si="10"/>
        <v>45.984665271285884</v>
      </c>
    </row>
    <row r="26" spans="1:41" s="453" customFormat="1" ht="26.25" customHeight="1">
      <c r="A26" s="573" t="s">
        <v>93</v>
      </c>
      <c r="B26" s="571">
        <f t="shared" si="0"/>
        <v>20.673739190326778</v>
      </c>
      <c r="C26" s="571">
        <f t="shared" si="4"/>
        <v>20.402441663794278</v>
      </c>
      <c r="D26" s="572" t="s">
        <v>200</v>
      </c>
      <c r="E26" s="571">
        <f t="shared" si="1"/>
        <v>24.908906016737493</v>
      </c>
      <c r="F26" s="571">
        <f t="shared" ref="F26:AO26" si="11">SUM(F15*100/F6)</f>
        <v>24.375124199669447</v>
      </c>
      <c r="G26" s="571">
        <f t="shared" si="11"/>
        <v>27.028133598476249</v>
      </c>
      <c r="H26" s="571">
        <f t="shared" si="11"/>
        <v>25.233824185631416</v>
      </c>
      <c r="I26" s="571">
        <f t="shared" si="11"/>
        <v>20.890937597285983</v>
      </c>
      <c r="J26" s="571">
        <f t="shared" si="11"/>
        <v>17.814304049267275</v>
      </c>
      <c r="K26" s="571">
        <f t="shared" si="11"/>
        <v>20.739363130723707</v>
      </c>
      <c r="L26" s="571">
        <f t="shared" si="11"/>
        <v>27.211745399769136</v>
      </c>
      <c r="M26" s="571">
        <f t="shared" si="11"/>
        <v>24.071397278854317</v>
      </c>
      <c r="N26" s="571">
        <f t="shared" si="11"/>
        <v>17.622944549651752</v>
      </c>
      <c r="O26" s="571">
        <f t="shared" si="11"/>
        <v>23.171034558979695</v>
      </c>
      <c r="P26" s="571">
        <f t="shared" si="11"/>
        <v>24.262527929101655</v>
      </c>
      <c r="Q26" s="571">
        <f t="shared" si="11"/>
        <v>20.128805517394223</v>
      </c>
      <c r="R26" s="571">
        <f t="shared" si="11"/>
        <v>16.09141998417201</v>
      </c>
      <c r="S26" s="571">
        <f t="shared" si="11"/>
        <v>17.976141829374505</v>
      </c>
      <c r="T26" s="571">
        <f t="shared" si="11"/>
        <v>20.822524630037222</v>
      </c>
      <c r="U26" s="571">
        <f t="shared" si="11"/>
        <v>23.069271001011007</v>
      </c>
      <c r="V26" s="571">
        <f t="shared" si="11"/>
        <v>20.367461663859778</v>
      </c>
      <c r="W26" s="571">
        <f t="shared" si="11"/>
        <v>21.487140735717123</v>
      </c>
      <c r="X26" s="571">
        <f t="shared" si="11"/>
        <v>18.870234360218451</v>
      </c>
      <c r="Y26" s="571">
        <f t="shared" si="11"/>
        <v>18.949901310842424</v>
      </c>
      <c r="Z26" s="571">
        <f t="shared" si="11"/>
        <v>15.764929577497794</v>
      </c>
      <c r="AA26" s="571">
        <f t="shared" si="11"/>
        <v>18.497632351770232</v>
      </c>
      <c r="AB26" s="571">
        <f t="shared" si="11"/>
        <v>18.753254861468594</v>
      </c>
      <c r="AC26" s="571">
        <f t="shared" si="11"/>
        <v>20.642768944416733</v>
      </c>
      <c r="AD26" s="571">
        <f t="shared" si="11"/>
        <v>20.612249981718964</v>
      </c>
      <c r="AE26" s="571">
        <f t="shared" si="11"/>
        <v>18.099742930591258</v>
      </c>
      <c r="AF26" s="571">
        <f t="shared" si="11"/>
        <v>16.973326506971922</v>
      </c>
      <c r="AG26" s="571">
        <f t="shared" si="11"/>
        <v>21.831112553115457</v>
      </c>
      <c r="AH26" s="571">
        <f t="shared" si="11"/>
        <v>17.535374058322912</v>
      </c>
      <c r="AI26" s="571">
        <f t="shared" si="11"/>
        <v>13.785728143170447</v>
      </c>
      <c r="AJ26" s="571">
        <f t="shared" si="11"/>
        <v>16.754205034424235</v>
      </c>
      <c r="AK26" s="571">
        <f t="shared" si="11"/>
        <v>14.04161728345213</v>
      </c>
      <c r="AL26" s="571">
        <f t="shared" si="11"/>
        <v>15.747231560839792</v>
      </c>
      <c r="AM26" s="571">
        <f t="shared" si="11"/>
        <v>18.772516320196054</v>
      </c>
      <c r="AN26" s="571">
        <f t="shared" si="11"/>
        <v>15.03095305167545</v>
      </c>
      <c r="AO26" s="571">
        <f t="shared" si="11"/>
        <v>13.738104990585768</v>
      </c>
    </row>
    <row r="27" spans="1:41" ht="9.75" customHeight="1">
      <c r="A27" s="451"/>
      <c r="B27" s="451"/>
      <c r="C27" s="451"/>
      <c r="D27" s="451"/>
      <c r="E27" s="451"/>
      <c r="F27" s="451"/>
      <c r="G27" s="464"/>
      <c r="H27" s="464"/>
      <c r="I27" s="464"/>
      <c r="J27" s="451"/>
      <c r="K27" s="464"/>
      <c r="L27" s="464"/>
      <c r="M27" s="464"/>
      <c r="N27" s="570"/>
      <c r="O27" s="570"/>
      <c r="P27" s="570"/>
      <c r="Q27" s="464"/>
      <c r="R27" s="570"/>
      <c r="S27" s="570"/>
      <c r="T27" s="570"/>
      <c r="U27" s="570"/>
      <c r="V27" s="570"/>
      <c r="W27" s="570"/>
      <c r="X27" s="570"/>
      <c r="Y27" s="570"/>
      <c r="Z27" s="570"/>
      <c r="AA27" s="570"/>
      <c r="AB27" s="570"/>
      <c r="AC27" s="570"/>
      <c r="AD27" s="570"/>
      <c r="AE27" s="570"/>
      <c r="AF27" s="570"/>
      <c r="AG27" s="570"/>
      <c r="AH27" s="570"/>
      <c r="AI27" s="570"/>
      <c r="AJ27" s="570"/>
      <c r="AK27" s="570"/>
      <c r="AL27" s="570"/>
      <c r="AM27" s="570"/>
      <c r="AN27" s="570"/>
      <c r="AO27" s="570"/>
    </row>
    <row r="28" spans="1:41" ht="30.75" customHeight="1">
      <c r="A28" s="569" t="s">
        <v>220</v>
      </c>
      <c r="P28" s="428"/>
    </row>
    <row r="29" spans="1:41" ht="30.75" customHeight="1">
      <c r="A29" s="446" t="s">
        <v>23</v>
      </c>
      <c r="P29" s="452"/>
    </row>
    <row r="30" spans="1:41" ht="30.75" customHeight="1">
      <c r="P30" s="452"/>
    </row>
    <row r="31" spans="1:41" ht="30.75" customHeight="1">
      <c r="P31" s="452"/>
    </row>
    <row r="32" spans="1:41" ht="30.75" customHeight="1">
      <c r="P32" s="452"/>
    </row>
    <row r="33" spans="16:16" s="446" customFormat="1" ht="30.75" customHeight="1">
      <c r="P33" s="452"/>
    </row>
    <row r="34" spans="16:16" s="446" customFormat="1" ht="30.75" customHeight="1">
      <c r="P34" s="452"/>
    </row>
    <row r="35" spans="16:16" s="446" customFormat="1" ht="30.75" customHeight="1">
      <c r="P35" s="452"/>
    </row>
    <row r="36" spans="16:16" s="446" customFormat="1" ht="30.75" customHeight="1">
      <c r="P36" s="452"/>
    </row>
    <row r="37" spans="16:16" s="446" customFormat="1" ht="30.75" customHeight="1">
      <c r="P37" s="452"/>
    </row>
    <row r="38" spans="16:16" s="446" customFormat="1" ht="30.75" customHeight="1">
      <c r="P38" s="452"/>
    </row>
    <row r="39" spans="16:16" s="446" customFormat="1" ht="30.75" customHeight="1">
      <c r="P39" s="452"/>
    </row>
    <row r="40" spans="16:16" s="446" customFormat="1" ht="30.75" customHeight="1">
      <c r="P40" s="452"/>
    </row>
    <row r="41" spans="16:16" s="446" customFormat="1" ht="30.75" customHeight="1">
      <c r="P41" s="452"/>
    </row>
  </sheetData>
  <sheetProtection selectLockedCells="1" selectUnlockedCells="1"/>
  <mergeCells count="13">
    <mergeCell ref="A5:L5"/>
    <mergeCell ref="A16:L16"/>
    <mergeCell ref="A3:A4"/>
    <mergeCell ref="B3:E3"/>
    <mergeCell ref="F3:I3"/>
    <mergeCell ref="V3:Y3"/>
    <mergeCell ref="R3:U3"/>
    <mergeCell ref="J3:M3"/>
    <mergeCell ref="AL3:AO3"/>
    <mergeCell ref="AH3:AK3"/>
    <mergeCell ref="N3:Q3"/>
    <mergeCell ref="AD3:AG3"/>
    <mergeCell ref="Z3:AC3"/>
  </mergeCells>
  <pageMargins left="0.74791666666666667" right="0.11805555555555555" top="0.78749999999999998" bottom="0.78749999999999998" header="0.51180555555555551" footer="0.51180555555555551"/>
  <pageSetup paperSize="9" scale="90" firstPageNumber="0" orientation="portrait" horizontalDpi="300" verticalDpi="300" r:id="rId1"/>
  <headerFooter alignWithMargins="0">
    <oddHeader>&amp;C&amp;"Angsana New,ธรรมดา"&amp;15 &amp;"TH SarabunPSK,ตัวเอียง"&amp;16 29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31C96-000B-47E8-8C21-D5CB75C4C4EA}">
  <dimension ref="A1:S45"/>
  <sheetViews>
    <sheetView topLeftCell="A37" workbookViewId="0">
      <selection activeCell="G41" sqref="G41"/>
    </sheetView>
  </sheetViews>
  <sheetFormatPr defaultRowHeight="21.75"/>
  <cols>
    <col min="3" max="5" width="21.28515625" style="424" customWidth="1"/>
    <col min="11" max="11" width="10" bestFit="1" customWidth="1"/>
    <col min="13" max="13" width="10" bestFit="1" customWidth="1"/>
  </cols>
  <sheetData>
    <row r="1" spans="1:19" ht="39.75" customHeight="1">
      <c r="A1" t="s">
        <v>173</v>
      </c>
      <c r="B1" s="416" t="s">
        <v>174</v>
      </c>
      <c r="C1" s="423" t="s">
        <v>198</v>
      </c>
      <c r="D1" s="423" t="s">
        <v>186</v>
      </c>
      <c r="E1" s="423" t="s">
        <v>197</v>
      </c>
      <c r="J1" t="s">
        <v>187</v>
      </c>
      <c r="K1" t="s">
        <v>188</v>
      </c>
      <c r="L1" t="s">
        <v>189</v>
      </c>
      <c r="M1" t="s">
        <v>190</v>
      </c>
      <c r="N1" t="s">
        <v>191</v>
      </c>
      <c r="O1" t="s">
        <v>192</v>
      </c>
      <c r="R1" t="s">
        <v>193</v>
      </c>
    </row>
    <row r="2" spans="1:19">
      <c r="A2">
        <v>1</v>
      </c>
      <c r="B2">
        <v>1444247</v>
      </c>
      <c r="J2">
        <v>0.9452678409309857</v>
      </c>
      <c r="R2" t="s">
        <v>194</v>
      </c>
      <c r="S2">
        <v>0.1</v>
      </c>
    </row>
    <row r="3" spans="1:19">
      <c r="A3">
        <v>2</v>
      </c>
      <c r="B3">
        <v>1502082.64</v>
      </c>
      <c r="J3">
        <v>0.98312159486065398</v>
      </c>
      <c r="R3" t="s">
        <v>195</v>
      </c>
      <c r="S3">
        <v>0.1</v>
      </c>
    </row>
    <row r="4" spans="1:19">
      <c r="A4">
        <v>3</v>
      </c>
      <c r="B4">
        <v>1568700</v>
      </c>
      <c r="J4">
        <v>1.0267230342652172</v>
      </c>
      <c r="R4" t="s">
        <v>196</v>
      </c>
      <c r="S4">
        <v>0.1</v>
      </c>
    </row>
    <row r="5" spans="1:19">
      <c r="A5">
        <v>4</v>
      </c>
      <c r="B5">
        <v>1596453</v>
      </c>
      <c r="J5">
        <v>1.0448875299431433</v>
      </c>
      <c r="L5" s="420">
        <f>AVERAGE(B2:B5)</f>
        <v>1527870.66</v>
      </c>
      <c r="R5" t="s">
        <v>185</v>
      </c>
      <c r="S5">
        <f>SQRT(SUMSQ(O7:O37)/COUNT(O7:O37))</f>
        <v>171493.53418687521</v>
      </c>
    </row>
    <row r="6" spans="1:19">
      <c r="A6">
        <v>5</v>
      </c>
      <c r="B6">
        <v>1473724.65</v>
      </c>
      <c r="J6" s="419">
        <f t="shared" ref="J6:J37" si="0">$S$4*(B5/K6)+(1-$S$4)*(J2)</f>
        <v>0.95313981093742639</v>
      </c>
      <c r="K6" s="419">
        <f>(B6/J2)</f>
        <v>1559055.1018307593</v>
      </c>
      <c r="M6" s="419">
        <f>(B6/J2)-(B5/J5)</f>
        <v>31184.441830759402</v>
      </c>
    </row>
    <row r="7" spans="1:19">
      <c r="A7">
        <v>6</v>
      </c>
      <c r="B7">
        <v>1558329.53</v>
      </c>
      <c r="J7" s="419">
        <f t="shared" si="0"/>
        <v>0.97751261740366058</v>
      </c>
      <c r="K7" s="421">
        <f t="shared" ref="K7:K37" si="1">$S$2*(B7/J3)+(1-$S$2)*(K6+M6)</f>
        <v>1589723.9099493215</v>
      </c>
      <c r="M7">
        <f>$S$3*(K7-K6)+(1-$S$3)*(M6)</f>
        <v>31132.878459539686</v>
      </c>
      <c r="N7">
        <f>(K6+M6)*J3</f>
        <v>1563398.8363749909</v>
      </c>
      <c r="O7">
        <f>P7-N7</f>
        <v>-5069.306374990847</v>
      </c>
      <c r="P7">
        <v>1558329.53</v>
      </c>
    </row>
    <row r="8" spans="1:19">
      <c r="A8">
        <v>7</v>
      </c>
      <c r="B8">
        <v>1603167.91</v>
      </c>
      <c r="J8" s="419">
        <f t="shared" si="0"/>
        <v>1.0205467868991671</v>
      </c>
      <c r="K8" s="421">
        <f t="shared" si="1"/>
        <v>1614915.2552135747</v>
      </c>
      <c r="M8">
        <f t="shared" ref="M8:M37" si="2">$S$3*(K8-K7)+(1-$S$3)*(M7)</f>
        <v>30538.72514001104</v>
      </c>
      <c r="N8">
        <f t="shared" ref="N8:N37" si="3">(K7+M7)*J4</f>
        <v>1664170.999904521</v>
      </c>
      <c r="O8">
        <f t="shared" ref="O8:O37" si="4">P8-N8</f>
        <v>-61003.089904521126</v>
      </c>
      <c r="P8">
        <v>1603167.91</v>
      </c>
    </row>
    <row r="9" spans="1:19">
      <c r="A9">
        <v>8</v>
      </c>
      <c r="B9">
        <v>1616084.41</v>
      </c>
      <c r="J9" s="419">
        <f t="shared" si="0"/>
        <v>1.0384174214520099</v>
      </c>
      <c r="K9" s="421">
        <f t="shared" si="1"/>
        <v>1635574.4543559514</v>
      </c>
      <c r="M9">
        <f t="shared" si="2"/>
        <v>29550.772540247603</v>
      </c>
      <c r="N9">
        <f t="shared" si="3"/>
        <v>1719314.3451667714</v>
      </c>
      <c r="O9">
        <f t="shared" si="4"/>
        <v>-103229.93516677152</v>
      </c>
      <c r="P9">
        <v>1616084.41</v>
      </c>
    </row>
    <row r="10" spans="1:19">
      <c r="A10">
        <v>9</v>
      </c>
      <c r="B10">
        <v>1503381.22</v>
      </c>
      <c r="J10" s="419">
        <f t="shared" si="0"/>
        <v>0.95539531476702932</v>
      </c>
      <c r="K10" s="421">
        <f t="shared" si="1"/>
        <v>1656342.0533270827</v>
      </c>
      <c r="M10">
        <f t="shared" si="2"/>
        <v>28672.455183335969</v>
      </c>
      <c r="N10">
        <f t="shared" si="3"/>
        <v>1587097.1439509823</v>
      </c>
      <c r="O10">
        <f t="shared" si="4"/>
        <v>-83715.92395098228</v>
      </c>
      <c r="P10">
        <v>1503381.22</v>
      </c>
    </row>
    <row r="11" spans="1:19">
      <c r="A11">
        <v>10</v>
      </c>
      <c r="B11">
        <v>1501983</v>
      </c>
      <c r="J11" s="419">
        <f t="shared" si="0"/>
        <v>0.96977520207951318</v>
      </c>
      <c r="K11" s="421">
        <f t="shared" si="1"/>
        <v>1670166.6241974097</v>
      </c>
      <c r="L11" s="418"/>
      <c r="M11">
        <f t="shared" si="2"/>
        <v>27187.666752035082</v>
      </c>
      <c r="N11">
        <f t="shared" si="3"/>
        <v>1647122.9425771621</v>
      </c>
      <c r="O11">
        <f t="shared" si="4"/>
        <v>-145139.94257716206</v>
      </c>
      <c r="P11">
        <v>1501983</v>
      </c>
    </row>
    <row r="12" spans="1:19">
      <c r="A12">
        <v>11</v>
      </c>
      <c r="B12">
        <v>1599586</v>
      </c>
      <c r="J12" s="419">
        <f t="shared" si="0"/>
        <v>1.0076645937842392</v>
      </c>
      <c r="K12" s="421">
        <f t="shared" si="1"/>
        <v>1684356.9967968666</v>
      </c>
      <c r="M12">
        <f t="shared" si="2"/>
        <v>25887.937336777268</v>
      </c>
      <c r="N12">
        <f t="shared" si="3"/>
        <v>1732229.4678579699</v>
      </c>
      <c r="O12">
        <f t="shared" si="4"/>
        <v>-132643.46785796992</v>
      </c>
      <c r="P12">
        <v>1599586</v>
      </c>
    </row>
    <row r="13" spans="1:19">
      <c r="A13">
        <v>12</v>
      </c>
      <c r="B13">
        <v>1588286</v>
      </c>
      <c r="J13" s="419">
        <f t="shared" si="0"/>
        <v>1.0291041939452867</v>
      </c>
      <c r="K13" s="421">
        <f t="shared" si="1"/>
        <v>1692172.9978700927</v>
      </c>
      <c r="M13">
        <f t="shared" si="2"/>
        <v>24080.743710422154</v>
      </c>
      <c r="N13">
        <f t="shared" si="3"/>
        <v>1775948.1345544211</v>
      </c>
      <c r="O13">
        <f t="shared" si="4"/>
        <v>-187662.13455442106</v>
      </c>
      <c r="P13">
        <v>1588286</v>
      </c>
    </row>
    <row r="14" spans="1:19">
      <c r="A14">
        <v>13</v>
      </c>
      <c r="B14">
        <v>1349508</v>
      </c>
      <c r="J14" s="419">
        <f t="shared" si="0"/>
        <v>0.95406689814603984</v>
      </c>
      <c r="K14" s="421">
        <f t="shared" si="1"/>
        <v>1685879.6357866037</v>
      </c>
      <c r="M14">
        <f t="shared" si="2"/>
        <v>21043.333131031031</v>
      </c>
      <c r="N14">
        <f t="shared" si="3"/>
        <v>1639700.7836574079</v>
      </c>
      <c r="O14">
        <f t="shared" si="4"/>
        <v>-290192.78365740785</v>
      </c>
      <c r="P14">
        <v>1349508</v>
      </c>
    </row>
    <row r="15" spans="1:19">
      <c r="A15">
        <v>14</v>
      </c>
      <c r="B15">
        <v>1397340.87</v>
      </c>
      <c r="J15" s="419">
        <f t="shared" si="0"/>
        <v>0.95311024977016623</v>
      </c>
      <c r="K15" s="421">
        <f t="shared" si="1"/>
        <v>1680319.8245432433</v>
      </c>
      <c r="M15">
        <f t="shared" si="2"/>
        <v>18383.01869359189</v>
      </c>
      <c r="N15">
        <f t="shared" si="3"/>
        <v>1655331.5671162619</v>
      </c>
      <c r="O15">
        <f t="shared" si="4"/>
        <v>-257990.69711626181</v>
      </c>
      <c r="P15">
        <v>1397340.87</v>
      </c>
    </row>
    <row r="16" spans="1:19">
      <c r="A16">
        <v>15</v>
      </c>
      <c r="B16">
        <v>1405156.22</v>
      </c>
      <c r="J16" s="419">
        <f t="shared" si="0"/>
        <v>0.99065753877683738</v>
      </c>
      <c r="K16" s="421">
        <f t="shared" si="1"/>
        <v>1668279.377692702</v>
      </c>
      <c r="M16">
        <f t="shared" si="2"/>
        <v>15340.672139178574</v>
      </c>
      <c r="N16">
        <f t="shared" si="3"/>
        <v>1711722.7104903779</v>
      </c>
      <c r="O16">
        <f t="shared" si="4"/>
        <v>-306566.49049037788</v>
      </c>
      <c r="P16">
        <v>1405156.22</v>
      </c>
    </row>
    <row r="17" spans="1:16">
      <c r="A17">
        <v>16</v>
      </c>
      <c r="B17">
        <v>1416408</v>
      </c>
      <c r="J17" s="419">
        <f t="shared" si="0"/>
        <v>1.0112056988136027</v>
      </c>
      <c r="K17" s="421">
        <f t="shared" si="1"/>
        <v>1652893.0878631324</v>
      </c>
      <c r="M17">
        <f t="shared" si="2"/>
        <v>12267.975942303754</v>
      </c>
      <c r="N17">
        <f t="shared" si="3"/>
        <v>1732620.4542923609</v>
      </c>
      <c r="O17">
        <f t="shared" si="4"/>
        <v>-316212.45429236093</v>
      </c>
      <c r="P17">
        <v>1416408</v>
      </c>
    </row>
    <row r="18" spans="1:16">
      <c r="A18">
        <v>17</v>
      </c>
      <c r="B18">
        <v>1362575.88</v>
      </c>
      <c r="J18" s="419">
        <f t="shared" si="0"/>
        <v>0.94494959424341174</v>
      </c>
      <c r="K18" s="421">
        <f t="shared" si="1"/>
        <v>1641462.6028801305</v>
      </c>
      <c r="M18">
        <f t="shared" si="2"/>
        <v>9898.129849773195</v>
      </c>
      <c r="N18">
        <f t="shared" si="3"/>
        <v>1588675.0510584123</v>
      </c>
      <c r="O18">
        <f t="shared" si="4"/>
        <v>-226099.17105841241</v>
      </c>
      <c r="P18">
        <v>1362575.88</v>
      </c>
    </row>
    <row r="19" spans="1:16">
      <c r="A19">
        <v>18</v>
      </c>
      <c r="B19">
        <v>1368351.78</v>
      </c>
      <c r="J19" s="419">
        <f t="shared" si="0"/>
        <v>0.9414035231199599</v>
      </c>
      <c r="K19" s="421">
        <f t="shared" si="1"/>
        <v>1629791.6581677094</v>
      </c>
      <c r="M19">
        <f t="shared" si="2"/>
        <v>7741.2223935537595</v>
      </c>
      <c r="N19">
        <f t="shared" si="3"/>
        <v>1573928.8404328432</v>
      </c>
      <c r="O19">
        <f t="shared" si="4"/>
        <v>-205577.06043284317</v>
      </c>
      <c r="P19">
        <v>1368351.78</v>
      </c>
    </row>
    <row r="20" spans="1:16">
      <c r="A20">
        <v>19</v>
      </c>
      <c r="B20">
        <v>1366251.5</v>
      </c>
      <c r="J20" s="419">
        <f t="shared" si="0"/>
        <v>0.97649328999049811</v>
      </c>
      <c r="K20" s="421">
        <f t="shared" si="1"/>
        <v>1611693.194988484</v>
      </c>
      <c r="M20">
        <f t="shared" si="2"/>
        <v>5157.2538362758496</v>
      </c>
      <c r="N20">
        <f t="shared" si="3"/>
        <v>1622234.2931229656</v>
      </c>
      <c r="O20">
        <f t="shared" si="4"/>
        <v>-255982.79312296561</v>
      </c>
      <c r="P20">
        <v>1366251.5</v>
      </c>
    </row>
    <row r="21" spans="1:16">
      <c r="A21">
        <v>20</v>
      </c>
      <c r="B21">
        <v>1389717.13</v>
      </c>
      <c r="J21" s="419">
        <f t="shared" si="0"/>
        <v>0.99587277108363559</v>
      </c>
      <c r="K21" s="421">
        <f t="shared" si="1"/>
        <v>1592597.0987626836</v>
      </c>
      <c r="M21">
        <f t="shared" si="2"/>
        <v>2731.918830068219</v>
      </c>
      <c r="N21">
        <f t="shared" si="3"/>
        <v>1634968.3879809284</v>
      </c>
      <c r="O21">
        <f t="shared" si="4"/>
        <v>-245251.25798092852</v>
      </c>
      <c r="P21">
        <v>1389717.13</v>
      </c>
    </row>
    <row r="22" spans="1:16">
      <c r="A22">
        <v>21</v>
      </c>
      <c r="B22">
        <v>1280208.7</v>
      </c>
      <c r="J22" s="419">
        <f t="shared" si="0"/>
        <v>0.93889981382601273</v>
      </c>
      <c r="K22" s="421">
        <f t="shared" si="1"/>
        <v>1571275.1623137302</v>
      </c>
      <c r="M22">
        <f t="shared" si="2"/>
        <v>326.53330216606264</v>
      </c>
      <c r="N22">
        <f t="shared" si="3"/>
        <v>1507505.5078590116</v>
      </c>
      <c r="O22">
        <f t="shared" si="4"/>
        <v>-227296.80785901169</v>
      </c>
      <c r="P22">
        <v>1280208.7</v>
      </c>
    </row>
    <row r="23" spans="1:16">
      <c r="A23">
        <v>22</v>
      </c>
      <c r="B23">
        <v>1281017.6100000001</v>
      </c>
      <c r="J23" s="419">
        <f t="shared" si="0"/>
        <v>0.92982975013175806</v>
      </c>
      <c r="K23" s="421">
        <f t="shared" si="1"/>
        <v>1550516.8198618446</v>
      </c>
      <c r="M23">
        <f t="shared" si="2"/>
        <v>-1781.9542732391014</v>
      </c>
      <c r="N23">
        <f t="shared" si="3"/>
        <v>1479511.3731941076</v>
      </c>
      <c r="O23">
        <f t="shared" si="4"/>
        <v>-198493.76319410745</v>
      </c>
      <c r="P23">
        <v>1281017.6100000001</v>
      </c>
    </row>
    <row r="24" spans="1:16">
      <c r="A24">
        <v>23</v>
      </c>
      <c r="B24">
        <v>1332622.46</v>
      </c>
      <c r="J24" s="419">
        <f t="shared" si="0"/>
        <v>0.96255246036291742</v>
      </c>
      <c r="K24" s="421">
        <f t="shared" si="1"/>
        <v>1530331.5907209045</v>
      </c>
      <c r="M24">
        <f t="shared" si="2"/>
        <v>-3622.2817600092039</v>
      </c>
      <c r="N24">
        <f t="shared" si="3"/>
        <v>1512329.2042216095</v>
      </c>
      <c r="O24">
        <f t="shared" si="4"/>
        <v>-179706.74422160955</v>
      </c>
      <c r="P24">
        <v>1332622.46</v>
      </c>
    </row>
    <row r="25" spans="1:16">
      <c r="A25">
        <v>24</v>
      </c>
      <c r="B25">
        <v>1315215.74</v>
      </c>
      <c r="J25" s="419">
        <f t="shared" si="0"/>
        <v>0.98476687084631132</v>
      </c>
      <c r="K25" s="421">
        <f t="shared" si="1"/>
        <v>1506105.0213337927</v>
      </c>
      <c r="M25">
        <f t="shared" si="2"/>
        <v>-5682.7105227194643</v>
      </c>
      <c r="N25">
        <f t="shared" si="3"/>
        <v>1520408.2301540691</v>
      </c>
      <c r="O25">
        <f t="shared" si="4"/>
        <v>-205192.49015406915</v>
      </c>
      <c r="P25">
        <v>1315215.74</v>
      </c>
    </row>
    <row r="26" spans="1:16">
      <c r="A26">
        <v>25</v>
      </c>
      <c r="B26">
        <v>1244459</v>
      </c>
      <c r="J26" s="419">
        <f t="shared" si="0"/>
        <v>0.93370050885815858</v>
      </c>
      <c r="K26" s="421">
        <f t="shared" si="1"/>
        <v>1482924.4664338927</v>
      </c>
      <c r="M26">
        <f t="shared" si="2"/>
        <v>-7432.494960437517</v>
      </c>
      <c r="N26">
        <f t="shared" si="3"/>
        <v>1408746.2282809126</v>
      </c>
      <c r="O26">
        <f t="shared" si="4"/>
        <v>-164287.22828091262</v>
      </c>
      <c r="P26">
        <v>1244459</v>
      </c>
    </row>
    <row r="27" spans="1:16">
      <c r="A27">
        <v>26</v>
      </c>
      <c r="B27">
        <v>1264250</v>
      </c>
      <c r="J27" s="419">
        <f t="shared" si="0"/>
        <v>0.92185611680389523</v>
      </c>
      <c r="K27" s="421">
        <f t="shared" si="1"/>
        <v>1463908.5250262625</v>
      </c>
      <c r="M27">
        <f t="shared" si="2"/>
        <v>-8590.839605156787</v>
      </c>
      <c r="N27">
        <f t="shared" si="3"/>
        <v>1371956.3311565779</v>
      </c>
      <c r="O27">
        <f t="shared" si="4"/>
        <v>-107706.33115657791</v>
      </c>
      <c r="P27">
        <v>1264250</v>
      </c>
    </row>
    <row r="28" spans="1:16">
      <c r="A28">
        <v>27</v>
      </c>
      <c r="B28">
        <v>1361389</v>
      </c>
      <c r="J28" s="419">
        <f t="shared" si="0"/>
        <v>0.95341349829993471</v>
      </c>
      <c r="K28" s="421">
        <f t="shared" si="1"/>
        <v>1451221.2210375557</v>
      </c>
      <c r="M28">
        <f t="shared" si="2"/>
        <v>-9000.4860435117862</v>
      </c>
      <c r="N28">
        <f t="shared" si="3"/>
        <v>1400819.6187117517</v>
      </c>
      <c r="O28">
        <f t="shared" si="4"/>
        <v>-39430.618711751653</v>
      </c>
      <c r="P28">
        <v>1361389</v>
      </c>
    </row>
    <row r="29" spans="1:16">
      <c r="A29">
        <v>28</v>
      </c>
      <c r="B29">
        <v>1306823</v>
      </c>
      <c r="J29" s="419">
        <f t="shared" si="0"/>
        <v>0.98144546882738293</v>
      </c>
      <c r="K29" s="421">
        <f t="shared" si="1"/>
        <v>1430702.4555283394</v>
      </c>
      <c r="M29">
        <f t="shared" si="2"/>
        <v>-10152.313990082243</v>
      </c>
      <c r="N29">
        <f t="shared" si="3"/>
        <v>1420251.2002697517</v>
      </c>
      <c r="O29">
        <f>P29-N29</f>
        <v>-113428.20026975172</v>
      </c>
      <c r="P29">
        <v>1306823</v>
      </c>
    </row>
    <row r="30" spans="1:16">
      <c r="A30">
        <v>29</v>
      </c>
      <c r="B30">
        <v>1236358</v>
      </c>
      <c r="J30" s="419">
        <f t="shared" si="0"/>
        <v>0.93295316485441693</v>
      </c>
      <c r="K30" s="421">
        <f t="shared" si="1"/>
        <v>1410909.9636483605</v>
      </c>
      <c r="M30">
        <f t="shared" si="2"/>
        <v>-11116.33177907191</v>
      </c>
      <c r="N30">
        <f t="shared" si="3"/>
        <v>1326368.3900128</v>
      </c>
      <c r="O30">
        <f t="shared" si="4"/>
        <v>-90010.390012799995</v>
      </c>
      <c r="P30">
        <v>1236358</v>
      </c>
    </row>
    <row r="31" spans="1:16">
      <c r="A31">
        <v>30</v>
      </c>
      <c r="B31">
        <v>1252549</v>
      </c>
      <c r="J31" s="419">
        <f t="shared" si="0"/>
        <v>0.91825470776547746</v>
      </c>
      <c r="K31" s="421">
        <f t="shared" si="1"/>
        <v>1395686.7738562287</v>
      </c>
      <c r="M31">
        <f t="shared" si="2"/>
        <v>-11527.017580377897</v>
      </c>
      <c r="N31">
        <f t="shared" si="3"/>
        <v>1290408.3218018436</v>
      </c>
      <c r="O31">
        <f>P31-N31</f>
        <v>-37859.321801843587</v>
      </c>
      <c r="P31">
        <v>1252549</v>
      </c>
    </row>
    <row r="32" spans="1:16">
      <c r="A32">
        <v>31</v>
      </c>
      <c r="B32">
        <v>1299811</v>
      </c>
      <c r="J32" s="419">
        <f t="shared" si="0"/>
        <v>0.94870022422013467</v>
      </c>
      <c r="K32" s="421">
        <f t="shared" si="1"/>
        <v>1382076.1277691885</v>
      </c>
      <c r="M32">
        <f t="shared" si="2"/>
        <v>-11735.380431044126</v>
      </c>
      <c r="N32">
        <f t="shared" si="3"/>
        <v>1319676.5954369439</v>
      </c>
      <c r="O32">
        <f t="shared" si="4"/>
        <v>-19865.595436943928</v>
      </c>
      <c r="P32">
        <v>1299811</v>
      </c>
    </row>
    <row r="33" spans="1:16">
      <c r="A33">
        <v>32</v>
      </c>
      <c r="B33">
        <v>1263081</v>
      </c>
      <c r="J33" s="419">
        <f t="shared" si="0"/>
        <v>0.97873472923692595</v>
      </c>
      <c r="K33" s="421">
        <f t="shared" si="1"/>
        <v>1362002.6664336266</v>
      </c>
      <c r="M33">
        <f t="shared" si="2"/>
        <v>-12569.188521495907</v>
      </c>
      <c r="N33">
        <f t="shared" si="3"/>
        <v>1344914.7172245514</v>
      </c>
      <c r="O33">
        <f t="shared" si="4"/>
        <v>-81833.717224551365</v>
      </c>
      <c r="P33">
        <v>1263081</v>
      </c>
    </row>
    <row r="34" spans="1:16">
      <c r="A34">
        <v>33</v>
      </c>
      <c r="B34">
        <v>1184151</v>
      </c>
      <c r="J34" s="419">
        <f t="shared" si="0"/>
        <v>0.93381818336937283</v>
      </c>
      <c r="K34" s="421">
        <f t="shared" si="1"/>
        <v>1341415.151076796</v>
      </c>
      <c r="M34">
        <f t="shared" si="2"/>
        <v>-13371.021205029372</v>
      </c>
      <c r="N34">
        <f t="shared" si="3"/>
        <v>1258958.2339786252</v>
      </c>
      <c r="O34">
        <f t="shared" si="4"/>
        <v>-74807.233978625154</v>
      </c>
      <c r="P34">
        <v>1184151</v>
      </c>
    </row>
    <row r="35" spans="1:16">
      <c r="A35">
        <v>34</v>
      </c>
      <c r="B35">
        <v>1171095</v>
      </c>
      <c r="J35" s="419">
        <f t="shared" si="0"/>
        <v>0.91594947775056113</v>
      </c>
      <c r="K35" s="421">
        <f t="shared" si="1"/>
        <v>1322774.5925673726</v>
      </c>
      <c r="M35">
        <f t="shared" si="2"/>
        <v>-13897.974935468774</v>
      </c>
      <c r="N35">
        <f t="shared" si="3"/>
        <v>1219482.7743750568</v>
      </c>
      <c r="O35">
        <f t="shared" si="4"/>
        <v>-48387.774375056848</v>
      </c>
      <c r="P35">
        <v>1171095</v>
      </c>
    </row>
    <row r="36" spans="1:16">
      <c r="A36">
        <v>35</v>
      </c>
      <c r="B36">
        <v>1164344</v>
      </c>
      <c r="J36" s="419">
        <f t="shared" si="0"/>
        <v>0.94386460890182233</v>
      </c>
      <c r="K36" s="421">
        <f t="shared" si="1"/>
        <v>1300719.4001412583</v>
      </c>
      <c r="M36">
        <f t="shared" si="2"/>
        <v>-14713.69668453333</v>
      </c>
      <c r="N36">
        <f t="shared" si="3"/>
        <v>1241731.5406238786</v>
      </c>
      <c r="O36">
        <f t="shared" si="4"/>
        <v>-77387.540623878594</v>
      </c>
      <c r="P36">
        <v>1164344</v>
      </c>
    </row>
    <row r="37" spans="1:16">
      <c r="A37">
        <v>36</v>
      </c>
      <c r="B37">
        <v>1198717</v>
      </c>
      <c r="D37" s="425"/>
      <c r="E37" s="425"/>
      <c r="J37" s="419">
        <f t="shared" si="0"/>
        <v>0.97183406602507783</v>
      </c>
      <c r="K37" s="421">
        <f t="shared" si="1"/>
        <v>1279881.3224391439</v>
      </c>
      <c r="M37">
        <f t="shared" si="2"/>
        <v>-15326.134786291434</v>
      </c>
      <c r="N37">
        <f t="shared" si="3"/>
        <v>1258658.4439698602</v>
      </c>
      <c r="O37">
        <f t="shared" si="4"/>
        <v>-59941.443969860207</v>
      </c>
      <c r="P37" s="422">
        <v>1198717</v>
      </c>
    </row>
    <row r="38" spans="1:16" ht="23.25">
      <c r="A38">
        <v>37</v>
      </c>
      <c r="C38" s="426">
        <v>1180864.628104303</v>
      </c>
      <c r="D38" s="425"/>
      <c r="E38" s="425"/>
      <c r="N38" s="419">
        <f>($K$37+(P38*M37))*J34</f>
        <v>1180864.628104303</v>
      </c>
      <c r="P38">
        <v>1</v>
      </c>
    </row>
    <row r="39" spans="1:16" ht="23.25">
      <c r="A39">
        <v>38</v>
      </c>
      <c r="C39" s="426">
        <v>1172306.6288708313</v>
      </c>
      <c r="D39" s="425"/>
      <c r="E39" s="425"/>
      <c r="N39" s="419">
        <f t="shared" ref="N39:N45" si="5">($K$37+(P39*M38))*J35</f>
        <v>1172306.6288708313</v>
      </c>
      <c r="P39">
        <v>2</v>
      </c>
    </row>
    <row r="40" spans="1:16" ht="23.25">
      <c r="A40">
        <v>39</v>
      </c>
      <c r="C40" s="426">
        <v>1208034.6838447696</v>
      </c>
      <c r="D40" s="425"/>
      <c r="E40" s="425"/>
      <c r="N40" s="419">
        <f t="shared" si="5"/>
        <v>1208034.6838447696</v>
      </c>
      <c r="P40">
        <v>3</v>
      </c>
    </row>
    <row r="41" spans="1:16" ht="23.25">
      <c r="A41">
        <v>40</v>
      </c>
      <c r="C41" s="426">
        <v>1243832.2696155868</v>
      </c>
      <c r="D41" s="425"/>
      <c r="E41" s="425"/>
      <c r="N41" s="419">
        <f t="shared" si="5"/>
        <v>1243832.2696155868</v>
      </c>
      <c r="P41">
        <v>4</v>
      </c>
    </row>
    <row r="42" spans="1:16">
      <c r="A42">
        <v>41</v>
      </c>
      <c r="D42" s="425"/>
      <c r="E42" s="425"/>
      <c r="N42" s="419">
        <f t="shared" si="5"/>
        <v>0</v>
      </c>
      <c r="P42">
        <v>5</v>
      </c>
    </row>
    <row r="43" spans="1:16">
      <c r="A43">
        <v>42</v>
      </c>
      <c r="D43" s="425"/>
      <c r="E43" s="425"/>
      <c r="N43" s="419">
        <f t="shared" si="5"/>
        <v>0</v>
      </c>
      <c r="P43">
        <v>6</v>
      </c>
    </row>
    <row r="44" spans="1:16">
      <c r="A44">
        <v>43</v>
      </c>
      <c r="D44" s="425"/>
      <c r="E44" s="425"/>
      <c r="N44" s="419">
        <f t="shared" si="5"/>
        <v>0</v>
      </c>
      <c r="P44">
        <v>7</v>
      </c>
    </row>
    <row r="45" spans="1:16">
      <c r="A45">
        <v>44</v>
      </c>
      <c r="D45" s="425"/>
      <c r="E45" s="425"/>
      <c r="N45" s="419">
        <f t="shared" si="5"/>
        <v>0</v>
      </c>
      <c r="P45">
        <v>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FDA02-634C-4797-9A60-33BD7CC3A84F}">
  <dimension ref="A1:I45"/>
  <sheetViews>
    <sheetView zoomScale="80" zoomScaleNormal="80" workbookViewId="0">
      <pane ySplit="1" topLeftCell="A23" activePane="bottomLeft" state="frozen"/>
      <selection activeCell="I1" sqref="I1"/>
      <selection pane="bottomLeft" activeCell="D11" sqref="D11"/>
    </sheetView>
  </sheetViews>
  <sheetFormatPr defaultRowHeight="21.75"/>
  <cols>
    <col min="1" max="1" width="9.85546875" customWidth="1"/>
    <col min="2" max="5" width="12.7109375" customWidth="1"/>
    <col min="6" max="6" width="4.28515625" customWidth="1"/>
    <col min="7" max="8" width="16.42578125" customWidth="1"/>
    <col min="9" max="9" width="11" bestFit="1" customWidth="1"/>
  </cols>
  <sheetData>
    <row r="1" spans="1:9" ht="42" customHeight="1">
      <c r="A1" t="s">
        <v>173</v>
      </c>
      <c r="B1" s="416" t="s">
        <v>174</v>
      </c>
      <c r="C1" s="416" t="s">
        <v>175</v>
      </c>
      <c r="D1" s="416" t="s">
        <v>176</v>
      </c>
      <c r="E1" s="416" t="s">
        <v>177</v>
      </c>
      <c r="G1" t="s">
        <v>178</v>
      </c>
      <c r="H1" t="s">
        <v>174</v>
      </c>
    </row>
    <row r="2" spans="1:9">
      <c r="A2">
        <v>1</v>
      </c>
      <c r="B2">
        <v>1444247</v>
      </c>
      <c r="G2" t="s">
        <v>179</v>
      </c>
      <c r="H2" s="333">
        <f>_xlfn.FORECAST.ETS.STAT($B$2:$B$37,$A$2:$A$37,1,1,1)</f>
        <v>0.75</v>
      </c>
      <c r="I2" s="333"/>
    </row>
    <row r="3" spans="1:9">
      <c r="A3">
        <v>2</v>
      </c>
      <c r="B3">
        <v>1502082.64</v>
      </c>
      <c r="G3" t="s">
        <v>180</v>
      </c>
      <c r="H3" s="417">
        <f>_xlfn.FORECAST.ETS.STAT($B$2:$B$37,$A$2:$A$37,2,1,1)</f>
        <v>1E-3</v>
      </c>
    </row>
    <row r="4" spans="1:9">
      <c r="A4">
        <v>3</v>
      </c>
      <c r="B4">
        <v>1568700</v>
      </c>
      <c r="G4" t="s">
        <v>181</v>
      </c>
      <c r="H4" s="333">
        <f>_xlfn.FORECAST.ETS.STAT($B$2:$B$37,$A$2:$A$37,3,1,1)</f>
        <v>0.249</v>
      </c>
    </row>
    <row r="5" spans="1:9">
      <c r="A5">
        <v>4</v>
      </c>
      <c r="B5">
        <v>1596453</v>
      </c>
      <c r="G5" t="s">
        <v>182</v>
      </c>
      <c r="H5" s="333">
        <f>_xlfn.FORECAST.ETS.STAT($B$2:$B$37,$A$2:$A$37,4,1,1)</f>
        <v>0.56250227542898956</v>
      </c>
    </row>
    <row r="6" spans="1:9">
      <c r="A6">
        <v>5</v>
      </c>
      <c r="B6">
        <v>1473724.65</v>
      </c>
      <c r="G6" t="s">
        <v>183</v>
      </c>
      <c r="H6" s="333">
        <f>_xlfn.FORECAST.ETS.STAT($B$2:$B$37,$A$2:$A$37,5,1,1)</f>
        <v>2.3347511750724952E-2</v>
      </c>
    </row>
    <row r="7" spans="1:9">
      <c r="A7">
        <v>6</v>
      </c>
      <c r="B7">
        <v>1558329.53</v>
      </c>
      <c r="G7" t="s">
        <v>184</v>
      </c>
      <c r="H7" s="333">
        <f>_xlfn.FORECAST.ETS.STAT($B$2:$B$37,$A$2:$A$37,6,1,1)</f>
        <v>29273.228165791184</v>
      </c>
    </row>
    <row r="8" spans="1:9">
      <c r="A8">
        <v>7</v>
      </c>
      <c r="B8">
        <v>1603167.91</v>
      </c>
      <c r="G8" t="s">
        <v>185</v>
      </c>
      <c r="H8" s="333">
        <f>_xlfn.FORECAST.ETS.STAT($B$2:$B$37,$A$2:$A$37,7,1,1)</f>
        <v>35838.322954647563</v>
      </c>
    </row>
    <row r="9" spans="1:9">
      <c r="A9">
        <v>8</v>
      </c>
      <c r="B9">
        <v>1616084.41</v>
      </c>
    </row>
    <row r="10" spans="1:9">
      <c r="A10">
        <v>9</v>
      </c>
      <c r="B10">
        <v>1503381.22</v>
      </c>
      <c r="G10" s="415"/>
    </row>
    <row r="11" spans="1:9" ht="22.7" customHeight="1">
      <c r="A11">
        <v>10</v>
      </c>
      <c r="B11">
        <v>1501983</v>
      </c>
      <c r="G11" s="418"/>
      <c r="H11" s="418"/>
    </row>
    <row r="12" spans="1:9">
      <c r="A12">
        <v>11</v>
      </c>
      <c r="B12">
        <v>1599586</v>
      </c>
      <c r="G12" s="414"/>
    </row>
    <row r="13" spans="1:9">
      <c r="A13">
        <v>12</v>
      </c>
      <c r="B13">
        <v>1588286</v>
      </c>
      <c r="G13" s="414"/>
    </row>
    <row r="14" spans="1:9">
      <c r="A14">
        <v>13</v>
      </c>
      <c r="B14">
        <v>1349508</v>
      </c>
    </row>
    <row r="15" spans="1:9">
      <c r="A15">
        <v>14</v>
      </c>
      <c r="B15">
        <v>1397340.87</v>
      </c>
    </row>
    <row r="16" spans="1:9">
      <c r="A16">
        <v>15</v>
      </c>
      <c r="B16">
        <v>1405156.22</v>
      </c>
    </row>
    <row r="17" spans="1:2">
      <c r="A17">
        <v>16</v>
      </c>
      <c r="B17">
        <v>1416408</v>
      </c>
    </row>
    <row r="18" spans="1:2">
      <c r="A18">
        <v>17</v>
      </c>
      <c r="B18">
        <v>1362575.88</v>
      </c>
    </row>
    <row r="19" spans="1:2">
      <c r="A19">
        <v>18</v>
      </c>
      <c r="B19">
        <v>1368351.78</v>
      </c>
    </row>
    <row r="20" spans="1:2">
      <c r="A20">
        <v>19</v>
      </c>
      <c r="B20">
        <v>1366251.5</v>
      </c>
    </row>
    <row r="21" spans="1:2">
      <c r="A21">
        <v>20</v>
      </c>
      <c r="B21">
        <v>1389717.13</v>
      </c>
    </row>
    <row r="22" spans="1:2">
      <c r="A22">
        <v>21</v>
      </c>
      <c r="B22">
        <v>1280208.7</v>
      </c>
    </row>
    <row r="23" spans="1:2">
      <c r="A23">
        <v>22</v>
      </c>
      <c r="B23">
        <v>1281017.6100000001</v>
      </c>
    </row>
    <row r="24" spans="1:2">
      <c r="A24">
        <v>23</v>
      </c>
      <c r="B24">
        <v>1332622.46</v>
      </c>
    </row>
    <row r="25" spans="1:2">
      <c r="A25">
        <v>24</v>
      </c>
      <c r="B25">
        <v>1315215.74</v>
      </c>
    </row>
    <row r="26" spans="1:2">
      <c r="A26">
        <v>25</v>
      </c>
      <c r="B26">
        <v>1244459</v>
      </c>
    </row>
    <row r="27" spans="1:2">
      <c r="A27">
        <v>26</v>
      </c>
      <c r="B27">
        <v>1264250</v>
      </c>
    </row>
    <row r="28" spans="1:2">
      <c r="A28">
        <v>27</v>
      </c>
      <c r="B28">
        <v>1361389</v>
      </c>
    </row>
    <row r="29" spans="1:2">
      <c r="A29">
        <v>28</v>
      </c>
      <c r="B29">
        <v>1306823</v>
      </c>
    </row>
    <row r="30" spans="1:2">
      <c r="A30">
        <v>29</v>
      </c>
      <c r="B30">
        <v>1236358</v>
      </c>
    </row>
    <row r="31" spans="1:2">
      <c r="A31">
        <v>30</v>
      </c>
      <c r="B31">
        <v>1252549</v>
      </c>
    </row>
    <row r="32" spans="1:2">
      <c r="A32">
        <v>31</v>
      </c>
      <c r="B32">
        <v>1299811</v>
      </c>
    </row>
    <row r="33" spans="1:5">
      <c r="A33">
        <v>32</v>
      </c>
      <c r="B33">
        <v>1263081</v>
      </c>
    </row>
    <row r="34" spans="1:5">
      <c r="A34">
        <v>33</v>
      </c>
      <c r="B34">
        <v>1184151</v>
      </c>
    </row>
    <row r="35" spans="1:5">
      <c r="A35">
        <v>34</v>
      </c>
      <c r="B35">
        <v>1171095</v>
      </c>
    </row>
    <row r="36" spans="1:5">
      <c r="A36">
        <v>35</v>
      </c>
      <c r="B36">
        <v>1164344</v>
      </c>
    </row>
    <row r="37" spans="1:5">
      <c r="A37">
        <v>36</v>
      </c>
      <c r="B37">
        <v>1198717</v>
      </c>
      <c r="C37">
        <v>1198717</v>
      </c>
      <c r="D37" s="332">
        <v>1198717</v>
      </c>
      <c r="E37" s="332">
        <v>1198717</v>
      </c>
    </row>
    <row r="38" spans="1:5">
      <c r="A38">
        <v>37</v>
      </c>
      <c r="C38">
        <f t="shared" ref="C38:C45" si="0">_xlfn.FORECAST.ETS(A38,$B$2:$B$37,$A$2:$A$37,1,1)</f>
        <v>1108629.805483836</v>
      </c>
      <c r="D38" s="332">
        <f t="shared" ref="D38:D45" si="1">C38-_xlfn.FORECAST.ETS.CONFINT(A38,$B$2:$B$37,$A$2:$A$37,0.95,1,1)</f>
        <v>1030348.0946940748</v>
      </c>
      <c r="E38" s="332">
        <f t="shared" ref="E38:E45" si="2">C38+_xlfn.FORECAST.ETS.CONFINT(A38,$B$2:$B$37,$A$2:$A$37,0.95,1,1)</f>
        <v>1186911.5162735973</v>
      </c>
    </row>
    <row r="39" spans="1:5">
      <c r="A39">
        <v>38</v>
      </c>
      <c r="C39">
        <f t="shared" si="0"/>
        <v>1106749.0922470847</v>
      </c>
      <c r="D39" s="332">
        <f t="shared" si="1"/>
        <v>1008849.9647029081</v>
      </c>
      <c r="E39" s="332">
        <f t="shared" si="2"/>
        <v>1204648.2197912612</v>
      </c>
    </row>
    <row r="40" spans="1:5">
      <c r="A40">
        <v>39</v>
      </c>
      <c r="C40">
        <f t="shared" si="0"/>
        <v>1144759.1611562658</v>
      </c>
      <c r="D40" s="332">
        <f t="shared" si="1"/>
        <v>1030524.0416566342</v>
      </c>
      <c r="E40" s="332">
        <f t="shared" si="2"/>
        <v>1258994.2806558972</v>
      </c>
    </row>
    <row r="41" spans="1:5">
      <c r="A41">
        <v>40</v>
      </c>
      <c r="C41">
        <f t="shared" si="0"/>
        <v>1150187.0853105979</v>
      </c>
      <c r="D41" s="332">
        <f t="shared" si="1"/>
        <v>1021640.1734076793</v>
      </c>
      <c r="E41" s="332">
        <f t="shared" si="2"/>
        <v>1278733.9972135166</v>
      </c>
    </row>
    <row r="42" spans="1:5">
      <c r="A42">
        <v>41</v>
      </c>
      <c r="C42">
        <f t="shared" si="0"/>
        <v>1060138.4046955954</v>
      </c>
      <c r="D42" s="332">
        <f t="shared" si="1"/>
        <v>909509.19732315466</v>
      </c>
      <c r="E42" s="332">
        <f t="shared" si="2"/>
        <v>1210767.6120680361</v>
      </c>
    </row>
    <row r="43" spans="1:5">
      <c r="A43">
        <v>42</v>
      </c>
      <c r="C43">
        <f t="shared" si="0"/>
        <v>1058257.6914588441</v>
      </c>
      <c r="D43" s="332">
        <f t="shared" si="1"/>
        <v>896448.27803217166</v>
      </c>
      <c r="E43" s="332">
        <f t="shared" si="2"/>
        <v>1220067.1048855167</v>
      </c>
    </row>
    <row r="44" spans="1:5">
      <c r="A44">
        <v>43</v>
      </c>
      <c r="C44">
        <f t="shared" si="0"/>
        <v>1096267.7603680252</v>
      </c>
      <c r="D44" s="332">
        <f t="shared" si="1"/>
        <v>923975.35229102138</v>
      </c>
      <c r="E44" s="332">
        <f t="shared" si="2"/>
        <v>1268560.1684450288</v>
      </c>
    </row>
    <row r="45" spans="1:5">
      <c r="A45">
        <v>44</v>
      </c>
      <c r="C45">
        <f t="shared" si="0"/>
        <v>1101695.6845223573</v>
      </c>
      <c r="D45" s="332">
        <f t="shared" si="1"/>
        <v>919497.07532851852</v>
      </c>
      <c r="E45" s="332">
        <f t="shared" si="2"/>
        <v>1283894.2937161962</v>
      </c>
    </row>
  </sheetData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09607-8F63-4DCA-B4AA-FA4BCD253ECF}">
  <dimension ref="A1:B37"/>
  <sheetViews>
    <sheetView workbookViewId="0">
      <selection activeCell="D11" sqref="D11"/>
    </sheetView>
  </sheetViews>
  <sheetFormatPr defaultRowHeight="21.75"/>
  <cols>
    <col min="1" max="1" width="9.28515625" bestFit="1" customWidth="1"/>
    <col min="2" max="2" width="11" customWidth="1"/>
  </cols>
  <sheetData>
    <row r="1" spans="1:2">
      <c r="A1" t="s">
        <v>171</v>
      </c>
      <c r="B1" t="s">
        <v>172</v>
      </c>
    </row>
    <row r="2" spans="1:2">
      <c r="A2">
        <v>1</v>
      </c>
      <c r="B2">
        <v>1444247</v>
      </c>
    </row>
    <row r="3" spans="1:2">
      <c r="A3">
        <v>2</v>
      </c>
      <c r="B3">
        <v>1502082.64</v>
      </c>
    </row>
    <row r="4" spans="1:2">
      <c r="A4">
        <v>3</v>
      </c>
      <c r="B4">
        <v>1568700</v>
      </c>
    </row>
    <row r="5" spans="1:2">
      <c r="A5">
        <v>4</v>
      </c>
      <c r="B5">
        <v>1596453</v>
      </c>
    </row>
    <row r="6" spans="1:2">
      <c r="A6">
        <v>5</v>
      </c>
      <c r="B6">
        <v>1473724.65</v>
      </c>
    </row>
    <row r="7" spans="1:2">
      <c r="A7">
        <v>6</v>
      </c>
      <c r="B7">
        <v>1558329.53</v>
      </c>
    </row>
    <row r="8" spans="1:2">
      <c r="A8">
        <v>7</v>
      </c>
      <c r="B8">
        <v>1603167.91</v>
      </c>
    </row>
    <row r="9" spans="1:2">
      <c r="A9">
        <v>8</v>
      </c>
      <c r="B9">
        <v>1616084.41</v>
      </c>
    </row>
    <row r="10" spans="1:2">
      <c r="A10">
        <v>9</v>
      </c>
      <c r="B10">
        <v>1503381.22</v>
      </c>
    </row>
    <row r="11" spans="1:2">
      <c r="A11">
        <v>10</v>
      </c>
      <c r="B11">
        <v>1501983</v>
      </c>
    </row>
    <row r="12" spans="1:2">
      <c r="A12">
        <v>11</v>
      </c>
      <c r="B12">
        <v>1599586</v>
      </c>
    </row>
    <row r="13" spans="1:2">
      <c r="A13">
        <v>12</v>
      </c>
      <c r="B13">
        <v>1588286</v>
      </c>
    </row>
    <row r="14" spans="1:2">
      <c r="A14">
        <v>13</v>
      </c>
      <c r="B14">
        <v>1349508</v>
      </c>
    </row>
    <row r="15" spans="1:2">
      <c r="A15">
        <v>14</v>
      </c>
      <c r="B15">
        <v>1397340.87</v>
      </c>
    </row>
    <row r="16" spans="1:2">
      <c r="A16">
        <v>15</v>
      </c>
      <c r="B16">
        <v>1405156.22</v>
      </c>
    </row>
    <row r="17" spans="1:2">
      <c r="A17">
        <v>16</v>
      </c>
      <c r="B17">
        <v>1416408</v>
      </c>
    </row>
    <row r="18" spans="1:2">
      <c r="A18">
        <v>17</v>
      </c>
      <c r="B18">
        <v>1362575.88</v>
      </c>
    </row>
    <row r="19" spans="1:2">
      <c r="A19">
        <v>18</v>
      </c>
      <c r="B19">
        <v>1368351.78</v>
      </c>
    </row>
    <row r="20" spans="1:2">
      <c r="A20">
        <v>19</v>
      </c>
      <c r="B20">
        <v>1366251.5</v>
      </c>
    </row>
    <row r="21" spans="1:2">
      <c r="A21">
        <v>20</v>
      </c>
      <c r="B21">
        <v>1389717.13</v>
      </c>
    </row>
    <row r="22" spans="1:2">
      <c r="A22">
        <v>21</v>
      </c>
      <c r="B22">
        <v>1280208.7</v>
      </c>
    </row>
    <row r="23" spans="1:2">
      <c r="A23">
        <v>22</v>
      </c>
      <c r="B23">
        <v>1281017.6100000001</v>
      </c>
    </row>
    <row r="24" spans="1:2">
      <c r="A24">
        <v>23</v>
      </c>
      <c r="B24">
        <v>1332622.46</v>
      </c>
    </row>
    <row r="25" spans="1:2">
      <c r="A25">
        <v>24</v>
      </c>
      <c r="B25">
        <v>1315215.74</v>
      </c>
    </row>
    <row r="26" spans="1:2">
      <c r="A26">
        <v>25</v>
      </c>
      <c r="B26">
        <v>1244459</v>
      </c>
    </row>
    <row r="27" spans="1:2">
      <c r="A27">
        <v>26</v>
      </c>
      <c r="B27">
        <v>1264250</v>
      </c>
    </row>
    <row r="28" spans="1:2">
      <c r="A28">
        <v>27</v>
      </c>
      <c r="B28">
        <v>1361389</v>
      </c>
    </row>
    <row r="29" spans="1:2">
      <c r="A29">
        <v>28</v>
      </c>
      <c r="B29">
        <v>1306823</v>
      </c>
    </row>
    <row r="30" spans="1:2">
      <c r="A30">
        <v>29</v>
      </c>
      <c r="B30">
        <v>1236358</v>
      </c>
    </row>
    <row r="31" spans="1:2">
      <c r="A31">
        <v>30</v>
      </c>
      <c r="B31">
        <v>1252549</v>
      </c>
    </row>
    <row r="32" spans="1:2">
      <c r="A32">
        <v>31</v>
      </c>
      <c r="B32">
        <v>1299811</v>
      </c>
    </row>
    <row r="33" spans="1:2">
      <c r="A33">
        <v>32</v>
      </c>
      <c r="B33">
        <v>1263081</v>
      </c>
    </row>
    <row r="34" spans="1:2">
      <c r="A34">
        <v>33</v>
      </c>
      <c r="B34">
        <v>1184151</v>
      </c>
    </row>
    <row r="35" spans="1:2">
      <c r="A35">
        <v>34</v>
      </c>
      <c r="B35">
        <v>1171095</v>
      </c>
    </row>
    <row r="36" spans="1:2">
      <c r="A36">
        <v>35</v>
      </c>
      <c r="B36">
        <v>1164344</v>
      </c>
    </row>
    <row r="37" spans="1:2">
      <c r="A37">
        <v>36</v>
      </c>
      <c r="B37">
        <v>1198717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F886F-B8A9-4A29-BE00-58786F67D1D9}">
  <dimension ref="A1:AL45"/>
  <sheetViews>
    <sheetView workbookViewId="0">
      <selection activeCell="C6" sqref="C6"/>
    </sheetView>
  </sheetViews>
  <sheetFormatPr defaultRowHeight="22.5"/>
  <cols>
    <col min="1" max="1" width="24.5703125" style="300" customWidth="1"/>
    <col min="2" max="12" width="14.28515625" style="300" customWidth="1"/>
    <col min="13" max="13" width="14.28515625" style="301" customWidth="1"/>
    <col min="14" max="30" width="14.28515625" style="300" customWidth="1"/>
    <col min="31" max="34" width="11.42578125" style="300" customWidth="1"/>
    <col min="35" max="35" width="11.5703125" style="300" customWidth="1"/>
    <col min="36" max="36" width="12.5703125" style="300" customWidth="1"/>
    <col min="37" max="38" width="11.5703125" style="300" customWidth="1"/>
  </cols>
  <sheetData>
    <row r="1" spans="1:38" ht="23.25">
      <c r="A1" s="331" t="s">
        <v>170</v>
      </c>
      <c r="M1" s="330"/>
    </row>
    <row r="2" spans="1:38">
      <c r="A2" s="329"/>
      <c r="D2" s="328"/>
      <c r="E2" s="320"/>
      <c r="H2" s="320"/>
      <c r="L2" s="320"/>
      <c r="M2" s="327"/>
    </row>
    <row r="3" spans="1:38" ht="21.75">
      <c r="A3" s="595" t="s">
        <v>9</v>
      </c>
      <c r="B3" s="597" t="s">
        <v>169</v>
      </c>
      <c r="C3" s="597"/>
      <c r="D3" s="597"/>
      <c r="E3" s="597"/>
      <c r="F3" s="597"/>
      <c r="G3" s="598" t="s">
        <v>159</v>
      </c>
      <c r="H3" s="598"/>
      <c r="I3" s="598"/>
      <c r="J3" s="325"/>
      <c r="K3" s="593" t="s">
        <v>158</v>
      </c>
      <c r="L3" s="593"/>
      <c r="M3" s="593"/>
      <c r="N3" s="593"/>
      <c r="O3" s="593" t="s">
        <v>157</v>
      </c>
      <c r="P3" s="593"/>
      <c r="Q3" s="593"/>
      <c r="R3" s="593"/>
      <c r="S3" s="593" t="s">
        <v>156</v>
      </c>
      <c r="T3" s="593"/>
      <c r="U3" s="593"/>
      <c r="V3" s="593"/>
      <c r="W3" s="593" t="s">
        <v>155</v>
      </c>
      <c r="X3" s="593"/>
      <c r="Y3" s="593"/>
      <c r="Z3" s="593"/>
      <c r="AA3" s="593" t="s">
        <v>154</v>
      </c>
      <c r="AB3" s="593"/>
      <c r="AC3" s="593"/>
      <c r="AD3" s="593"/>
      <c r="AE3" s="593" t="s">
        <v>153</v>
      </c>
      <c r="AF3" s="593"/>
      <c r="AG3" s="593"/>
      <c r="AH3" s="593"/>
      <c r="AI3" s="593" t="s">
        <v>165</v>
      </c>
      <c r="AJ3" s="593"/>
      <c r="AK3" s="593"/>
      <c r="AL3" s="593"/>
    </row>
    <row r="4" spans="1:38" ht="21.75">
      <c r="A4" s="596"/>
      <c r="B4" s="324" t="s">
        <v>152</v>
      </c>
      <c r="C4" s="324"/>
      <c r="D4" s="324" t="s">
        <v>151</v>
      </c>
      <c r="E4" s="324" t="s">
        <v>150</v>
      </c>
      <c r="F4" s="324" t="s">
        <v>149</v>
      </c>
      <c r="G4" s="323" t="s">
        <v>152</v>
      </c>
      <c r="H4" s="323" t="s">
        <v>151</v>
      </c>
      <c r="I4" s="323" t="s">
        <v>150</v>
      </c>
      <c r="J4" s="323" t="s">
        <v>149</v>
      </c>
      <c r="K4" s="323" t="s">
        <v>152</v>
      </c>
      <c r="L4" s="323" t="s">
        <v>151</v>
      </c>
      <c r="M4" s="323" t="s">
        <v>150</v>
      </c>
      <c r="N4" s="323" t="s">
        <v>149</v>
      </c>
      <c r="O4" s="323" t="s">
        <v>152</v>
      </c>
      <c r="P4" s="323" t="s">
        <v>151</v>
      </c>
      <c r="Q4" s="323" t="s">
        <v>150</v>
      </c>
      <c r="R4" s="323" t="s">
        <v>149</v>
      </c>
      <c r="S4" s="323" t="s">
        <v>152</v>
      </c>
      <c r="T4" s="323" t="s">
        <v>151</v>
      </c>
      <c r="U4" s="323" t="s">
        <v>150</v>
      </c>
      <c r="V4" s="323" t="s">
        <v>149</v>
      </c>
      <c r="W4" s="323" t="s">
        <v>152</v>
      </c>
      <c r="X4" s="323" t="s">
        <v>151</v>
      </c>
      <c r="Y4" s="323" t="s">
        <v>150</v>
      </c>
      <c r="Z4" s="323" t="s">
        <v>149</v>
      </c>
      <c r="AA4" s="323" t="s">
        <v>152</v>
      </c>
      <c r="AB4" s="323" t="s">
        <v>151</v>
      </c>
      <c r="AC4" s="323" t="s">
        <v>150</v>
      </c>
      <c r="AD4" s="323" t="s">
        <v>149</v>
      </c>
      <c r="AE4" s="323" t="s">
        <v>152</v>
      </c>
      <c r="AF4" s="323" t="s">
        <v>151</v>
      </c>
      <c r="AG4" s="323" t="s">
        <v>150</v>
      </c>
      <c r="AH4" s="323" t="s">
        <v>149</v>
      </c>
      <c r="AI4" s="323" t="s">
        <v>152</v>
      </c>
      <c r="AJ4" s="323" t="s">
        <v>151</v>
      </c>
      <c r="AK4" s="323" t="s">
        <v>150</v>
      </c>
      <c r="AL4" s="323" t="s">
        <v>149</v>
      </c>
    </row>
    <row r="5" spans="1:38">
      <c r="A5" s="300" t="s">
        <v>16</v>
      </c>
      <c r="B5" s="318">
        <v>1444247</v>
      </c>
      <c r="C5" s="318"/>
      <c r="D5" s="318">
        <v>1502082.64</v>
      </c>
      <c r="E5" s="318">
        <v>1568700</v>
      </c>
      <c r="F5" s="318">
        <v>1596453</v>
      </c>
      <c r="G5" s="318">
        <v>1473724.65</v>
      </c>
      <c r="H5" s="318">
        <v>1558329.53</v>
      </c>
      <c r="I5" s="318">
        <v>1603167.91</v>
      </c>
      <c r="J5" s="318">
        <v>1616084.41</v>
      </c>
      <c r="K5" s="318">
        <v>1503381.22</v>
      </c>
      <c r="L5" s="318">
        <v>1501983</v>
      </c>
      <c r="M5" s="318">
        <v>1599586</v>
      </c>
      <c r="N5" s="318">
        <v>1588286</v>
      </c>
      <c r="O5" s="318">
        <v>1349508</v>
      </c>
      <c r="P5" s="318">
        <v>1397340.87</v>
      </c>
      <c r="Q5" s="318">
        <v>1405156.22</v>
      </c>
      <c r="R5" s="319">
        <v>1416408</v>
      </c>
      <c r="S5" s="318">
        <v>1362575.88</v>
      </c>
      <c r="T5" s="318">
        <v>1368351.78</v>
      </c>
      <c r="U5" s="318">
        <v>1366251.5</v>
      </c>
      <c r="V5" s="318">
        <v>1389717.13</v>
      </c>
      <c r="W5" s="318">
        <v>1280208.7</v>
      </c>
      <c r="X5" s="318">
        <v>1281017.6100000001</v>
      </c>
      <c r="Y5" s="318">
        <v>1332622.46</v>
      </c>
      <c r="Z5" s="318">
        <v>1315215.74</v>
      </c>
      <c r="AA5" s="318">
        <v>1244459</v>
      </c>
      <c r="AB5" s="318">
        <v>1264250</v>
      </c>
      <c r="AC5" s="318">
        <v>1361389</v>
      </c>
      <c r="AD5" s="318">
        <v>1306823</v>
      </c>
      <c r="AE5" s="318">
        <v>1236358</v>
      </c>
      <c r="AF5" s="318">
        <v>1252549</v>
      </c>
      <c r="AG5" s="318">
        <v>1299811</v>
      </c>
      <c r="AH5" s="318">
        <v>1263081</v>
      </c>
      <c r="AI5" s="318">
        <v>1184151</v>
      </c>
      <c r="AJ5" s="318">
        <v>1171095</v>
      </c>
      <c r="AK5" s="318">
        <v>1164344</v>
      </c>
      <c r="AL5" s="318">
        <v>1198717</v>
      </c>
    </row>
    <row r="6" spans="1:38">
      <c r="A6" s="300" t="s">
        <v>15</v>
      </c>
      <c r="B6" s="318">
        <v>12290.76</v>
      </c>
      <c r="C6" s="318"/>
      <c r="D6" s="318">
        <v>6165.52</v>
      </c>
      <c r="E6" s="318">
        <v>10267</v>
      </c>
      <c r="F6" s="318">
        <v>9116</v>
      </c>
      <c r="G6" s="318">
        <v>12343</v>
      </c>
      <c r="H6" s="318">
        <v>18554.03</v>
      </c>
      <c r="I6" s="318">
        <v>14536.73</v>
      </c>
      <c r="J6" s="318">
        <v>16340</v>
      </c>
      <c r="K6" s="318">
        <v>20886.55</v>
      </c>
      <c r="L6" s="318">
        <v>10130</v>
      </c>
      <c r="M6" s="318">
        <v>18857</v>
      </c>
      <c r="N6" s="318">
        <v>17100</v>
      </c>
      <c r="O6" s="318">
        <v>25164</v>
      </c>
      <c r="P6" s="318">
        <v>26169.03</v>
      </c>
      <c r="Q6" s="318">
        <v>29440.6</v>
      </c>
      <c r="R6" s="319">
        <v>6573</v>
      </c>
      <c r="S6" s="318">
        <v>24153.72</v>
      </c>
      <c r="T6" s="318">
        <v>20414.650000000001</v>
      </c>
      <c r="U6" s="318">
        <v>28714.720000000001</v>
      </c>
      <c r="V6" s="318">
        <v>20348.759999999998</v>
      </c>
      <c r="W6" s="318">
        <v>19850.34</v>
      </c>
      <c r="X6" s="318">
        <v>26018.83</v>
      </c>
      <c r="Y6" s="318">
        <v>15560.65</v>
      </c>
      <c r="Z6" s="318">
        <v>33060</v>
      </c>
      <c r="AA6" s="318">
        <v>34305</v>
      </c>
      <c r="AB6" s="318">
        <v>23887</v>
      </c>
      <c r="AC6" s="318">
        <v>24490</v>
      </c>
      <c r="AD6" s="318">
        <v>28784</v>
      </c>
      <c r="AE6" s="318">
        <v>25244</v>
      </c>
      <c r="AF6" s="318">
        <v>23374</v>
      </c>
      <c r="AG6" s="318">
        <v>11024</v>
      </c>
      <c r="AH6" s="318">
        <v>26302</v>
      </c>
      <c r="AI6" s="318">
        <v>13694</v>
      </c>
      <c r="AJ6" s="318">
        <v>25972</v>
      </c>
      <c r="AK6" s="318">
        <v>14521</v>
      </c>
      <c r="AL6" s="318">
        <v>26165</v>
      </c>
    </row>
    <row r="9" spans="1:38">
      <c r="C9" s="300" t="s">
        <v>171</v>
      </c>
      <c r="D9" s="300" t="s">
        <v>172</v>
      </c>
    </row>
    <row r="10" spans="1:38">
      <c r="A10" s="300" t="s">
        <v>169</v>
      </c>
      <c r="B10" s="300" t="s">
        <v>152</v>
      </c>
      <c r="C10" s="300">
        <v>1</v>
      </c>
      <c r="D10" s="300">
        <v>1444247</v>
      </c>
    </row>
    <row r="11" spans="1:38">
      <c r="B11" s="300" t="s">
        <v>151</v>
      </c>
      <c r="C11" s="300">
        <v>2</v>
      </c>
      <c r="D11" s="300">
        <v>1502082.64</v>
      </c>
    </row>
    <row r="12" spans="1:38">
      <c r="B12" s="300" t="s">
        <v>150</v>
      </c>
      <c r="C12" s="300">
        <v>3</v>
      </c>
      <c r="D12" s="300">
        <v>1568700</v>
      </c>
    </row>
    <row r="13" spans="1:38">
      <c r="B13" s="300" t="s">
        <v>149</v>
      </c>
      <c r="C13" s="300">
        <v>4</v>
      </c>
      <c r="D13" s="300">
        <v>1596453</v>
      </c>
    </row>
    <row r="14" spans="1:38">
      <c r="A14" s="300" t="s">
        <v>159</v>
      </c>
      <c r="B14" s="300" t="s">
        <v>152</v>
      </c>
      <c r="C14" s="300">
        <v>5</v>
      </c>
      <c r="D14" s="300">
        <v>1473724.65</v>
      </c>
    </row>
    <row r="15" spans="1:38">
      <c r="B15" s="300" t="s">
        <v>151</v>
      </c>
      <c r="C15" s="300">
        <v>6</v>
      </c>
      <c r="D15" s="300">
        <v>1558329.53</v>
      </c>
    </row>
    <row r="16" spans="1:38">
      <c r="B16" s="300" t="s">
        <v>150</v>
      </c>
      <c r="C16" s="300">
        <v>7</v>
      </c>
      <c r="D16" s="300">
        <v>1603167.91</v>
      </c>
    </row>
    <row r="17" spans="1:4">
      <c r="B17" s="300" t="s">
        <v>149</v>
      </c>
      <c r="C17" s="300">
        <v>8</v>
      </c>
      <c r="D17" s="300">
        <v>1616084.41</v>
      </c>
    </row>
    <row r="18" spans="1:4">
      <c r="A18" s="300" t="s">
        <v>158</v>
      </c>
      <c r="B18" s="300" t="s">
        <v>152</v>
      </c>
      <c r="C18" s="300">
        <v>9</v>
      </c>
      <c r="D18" s="300">
        <v>1503381.22</v>
      </c>
    </row>
    <row r="19" spans="1:4">
      <c r="B19" s="300" t="s">
        <v>151</v>
      </c>
      <c r="C19" s="300">
        <v>10</v>
      </c>
      <c r="D19" s="300">
        <v>1501983</v>
      </c>
    </row>
    <row r="20" spans="1:4">
      <c r="B20" s="300" t="s">
        <v>150</v>
      </c>
      <c r="C20" s="300">
        <v>11</v>
      </c>
      <c r="D20" s="300">
        <v>1599586</v>
      </c>
    </row>
    <row r="21" spans="1:4">
      <c r="B21" s="300" t="s">
        <v>149</v>
      </c>
      <c r="C21" s="300">
        <v>12</v>
      </c>
      <c r="D21" s="300">
        <v>1588286</v>
      </c>
    </row>
    <row r="22" spans="1:4">
      <c r="A22" s="300" t="s">
        <v>157</v>
      </c>
      <c r="B22" s="300" t="s">
        <v>152</v>
      </c>
      <c r="C22" s="300">
        <v>13</v>
      </c>
      <c r="D22" s="300">
        <v>1349508</v>
      </c>
    </row>
    <row r="23" spans="1:4">
      <c r="B23" s="300" t="s">
        <v>151</v>
      </c>
      <c r="C23" s="300">
        <v>14</v>
      </c>
      <c r="D23" s="300">
        <v>1397340.87</v>
      </c>
    </row>
    <row r="24" spans="1:4">
      <c r="B24" s="300" t="s">
        <v>150</v>
      </c>
      <c r="C24" s="300">
        <v>15</v>
      </c>
      <c r="D24" s="300">
        <v>1405156.22</v>
      </c>
    </row>
    <row r="25" spans="1:4">
      <c r="B25" s="300" t="s">
        <v>149</v>
      </c>
      <c r="C25" s="300">
        <v>16</v>
      </c>
      <c r="D25" s="300">
        <v>1416408</v>
      </c>
    </row>
    <row r="26" spans="1:4">
      <c r="A26" s="300" t="s">
        <v>156</v>
      </c>
      <c r="B26" s="300" t="s">
        <v>152</v>
      </c>
      <c r="C26" s="300">
        <v>17</v>
      </c>
      <c r="D26" s="300">
        <v>1362575.88</v>
      </c>
    </row>
    <row r="27" spans="1:4">
      <c r="B27" s="300" t="s">
        <v>151</v>
      </c>
      <c r="C27" s="300">
        <v>18</v>
      </c>
      <c r="D27" s="300">
        <v>1368351.78</v>
      </c>
    </row>
    <row r="28" spans="1:4">
      <c r="B28" s="300" t="s">
        <v>150</v>
      </c>
      <c r="C28" s="300">
        <v>19</v>
      </c>
      <c r="D28" s="300">
        <v>1366251.5</v>
      </c>
    </row>
    <row r="29" spans="1:4">
      <c r="B29" s="300" t="s">
        <v>149</v>
      </c>
      <c r="C29" s="300">
        <v>20</v>
      </c>
      <c r="D29" s="300">
        <v>1389717.13</v>
      </c>
    </row>
    <row r="30" spans="1:4">
      <c r="A30" s="300" t="s">
        <v>155</v>
      </c>
      <c r="B30" s="300" t="s">
        <v>152</v>
      </c>
      <c r="C30" s="300">
        <v>21</v>
      </c>
      <c r="D30" s="300">
        <v>1280208.7</v>
      </c>
    </row>
    <row r="31" spans="1:4">
      <c r="B31" s="300" t="s">
        <v>151</v>
      </c>
      <c r="C31" s="300">
        <v>22</v>
      </c>
      <c r="D31" s="300">
        <v>1281017.6100000001</v>
      </c>
    </row>
    <row r="32" spans="1:4">
      <c r="B32" s="300" t="s">
        <v>150</v>
      </c>
      <c r="C32" s="300">
        <v>23</v>
      </c>
      <c r="D32" s="300">
        <v>1332622.46</v>
      </c>
    </row>
    <row r="33" spans="1:4">
      <c r="B33" s="300" t="s">
        <v>149</v>
      </c>
      <c r="C33" s="300">
        <v>24</v>
      </c>
      <c r="D33" s="300">
        <v>1315215.74</v>
      </c>
    </row>
    <row r="34" spans="1:4">
      <c r="A34" s="300" t="s">
        <v>154</v>
      </c>
      <c r="B34" s="300" t="s">
        <v>152</v>
      </c>
      <c r="C34" s="300">
        <v>25</v>
      </c>
      <c r="D34" s="300">
        <v>1244459</v>
      </c>
    </row>
    <row r="35" spans="1:4">
      <c r="B35" s="300" t="s">
        <v>151</v>
      </c>
      <c r="C35" s="300">
        <v>26</v>
      </c>
      <c r="D35" s="300">
        <v>1264250</v>
      </c>
    </row>
    <row r="36" spans="1:4">
      <c r="B36" s="300" t="s">
        <v>150</v>
      </c>
      <c r="C36" s="300">
        <v>27</v>
      </c>
      <c r="D36" s="300">
        <v>1361389</v>
      </c>
    </row>
    <row r="37" spans="1:4">
      <c r="B37" s="300" t="s">
        <v>149</v>
      </c>
      <c r="C37" s="300">
        <v>28</v>
      </c>
      <c r="D37" s="300">
        <v>1306823</v>
      </c>
    </row>
    <row r="38" spans="1:4">
      <c r="A38" s="300" t="s">
        <v>153</v>
      </c>
      <c r="B38" s="300" t="s">
        <v>152</v>
      </c>
      <c r="C38" s="300">
        <v>29</v>
      </c>
      <c r="D38" s="300">
        <v>1236358</v>
      </c>
    </row>
    <row r="39" spans="1:4">
      <c r="B39" s="300" t="s">
        <v>151</v>
      </c>
      <c r="C39" s="300">
        <v>30</v>
      </c>
      <c r="D39" s="300">
        <v>1252549</v>
      </c>
    </row>
    <row r="40" spans="1:4">
      <c r="B40" s="300" t="s">
        <v>150</v>
      </c>
      <c r="C40" s="300">
        <v>31</v>
      </c>
      <c r="D40" s="300">
        <v>1299811</v>
      </c>
    </row>
    <row r="41" spans="1:4">
      <c r="B41" s="300" t="s">
        <v>149</v>
      </c>
      <c r="C41" s="300">
        <v>32</v>
      </c>
      <c r="D41" s="300">
        <v>1263081</v>
      </c>
    </row>
    <row r="42" spans="1:4">
      <c r="A42" s="300" t="s">
        <v>165</v>
      </c>
      <c r="B42" s="300" t="s">
        <v>152</v>
      </c>
      <c r="C42" s="300">
        <v>33</v>
      </c>
      <c r="D42" s="300">
        <v>1184151</v>
      </c>
    </row>
    <row r="43" spans="1:4">
      <c r="B43" s="300" t="s">
        <v>151</v>
      </c>
      <c r="C43" s="300">
        <v>34</v>
      </c>
      <c r="D43" s="300">
        <v>1171095</v>
      </c>
    </row>
    <row r="44" spans="1:4">
      <c r="B44" s="300" t="s">
        <v>150</v>
      </c>
      <c r="C44" s="300">
        <v>35</v>
      </c>
      <c r="D44" s="300">
        <v>1164344</v>
      </c>
    </row>
    <row r="45" spans="1:4">
      <c r="B45" s="300" t="s">
        <v>149</v>
      </c>
      <c r="C45" s="300">
        <v>36</v>
      </c>
      <c r="D45" s="300">
        <v>1198717</v>
      </c>
    </row>
  </sheetData>
  <mergeCells count="10">
    <mergeCell ref="W3:Z3"/>
    <mergeCell ref="AA3:AD3"/>
    <mergeCell ref="AE3:AH3"/>
    <mergeCell ref="AI3:AL3"/>
    <mergeCell ref="A3:A4"/>
    <mergeCell ref="B3:F3"/>
    <mergeCell ref="G3:I3"/>
    <mergeCell ref="K3:N3"/>
    <mergeCell ref="O3:R3"/>
    <mergeCell ref="S3:V3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6DDB-4823-46FC-94EB-59792B9D7CFB}">
  <dimension ref="A1:AK33"/>
  <sheetViews>
    <sheetView workbookViewId="0">
      <selection activeCell="A5" sqref="A5:H5"/>
    </sheetView>
  </sheetViews>
  <sheetFormatPr defaultRowHeight="22.5"/>
  <cols>
    <col min="1" max="1" width="24.5703125" style="300" customWidth="1"/>
    <col min="2" max="11" width="14.28515625" style="300" customWidth="1"/>
    <col min="12" max="12" width="14.28515625" style="301" customWidth="1"/>
    <col min="13" max="29" width="14.28515625" style="300" customWidth="1"/>
    <col min="30" max="33" width="11.42578125" style="300" customWidth="1"/>
    <col min="34" max="34" width="11.5703125" style="300" customWidth="1"/>
    <col min="35" max="35" width="12.5703125" style="300" customWidth="1"/>
    <col min="36" max="37" width="11.5703125" style="300" customWidth="1"/>
  </cols>
  <sheetData>
    <row r="1" spans="1:37" ht="23.25">
      <c r="A1" s="331" t="s">
        <v>170</v>
      </c>
      <c r="L1" s="330"/>
    </row>
    <row r="2" spans="1:37">
      <c r="A2" s="329"/>
      <c r="C2" s="328"/>
      <c r="D2" s="320"/>
      <c r="G2" s="320"/>
      <c r="K2" s="320"/>
      <c r="L2" s="327"/>
    </row>
    <row r="3" spans="1:37" ht="21.75">
      <c r="A3" s="595" t="s">
        <v>9</v>
      </c>
      <c r="B3" s="597" t="s">
        <v>169</v>
      </c>
      <c r="C3" s="597"/>
      <c r="D3" s="597"/>
      <c r="E3" s="597"/>
      <c r="F3" s="598" t="s">
        <v>159</v>
      </c>
      <c r="G3" s="598"/>
      <c r="H3" s="598"/>
      <c r="I3" s="325"/>
      <c r="J3" s="593" t="s">
        <v>158</v>
      </c>
      <c r="K3" s="593"/>
      <c r="L3" s="593"/>
      <c r="M3" s="593"/>
      <c r="N3" s="593" t="s">
        <v>157</v>
      </c>
      <c r="O3" s="593"/>
      <c r="P3" s="593"/>
      <c r="Q3" s="593"/>
      <c r="R3" s="593" t="s">
        <v>156</v>
      </c>
      <c r="S3" s="593"/>
      <c r="T3" s="593"/>
      <c r="U3" s="593"/>
      <c r="V3" s="593" t="s">
        <v>155</v>
      </c>
      <c r="W3" s="593"/>
      <c r="X3" s="593"/>
      <c r="Y3" s="593"/>
      <c r="Z3" s="593" t="s">
        <v>154</v>
      </c>
      <c r="AA3" s="593"/>
      <c r="AB3" s="593"/>
      <c r="AC3" s="593"/>
      <c r="AD3" s="593" t="s">
        <v>153</v>
      </c>
      <c r="AE3" s="593"/>
      <c r="AF3" s="593"/>
      <c r="AG3" s="593"/>
      <c r="AH3" s="593" t="s">
        <v>165</v>
      </c>
      <c r="AI3" s="593"/>
      <c r="AJ3" s="593"/>
      <c r="AK3" s="593"/>
    </row>
    <row r="4" spans="1:37" ht="21.75">
      <c r="A4" s="596"/>
      <c r="B4" s="324" t="s">
        <v>152</v>
      </c>
      <c r="C4" s="324" t="s">
        <v>151</v>
      </c>
      <c r="D4" s="324" t="s">
        <v>150</v>
      </c>
      <c r="E4" s="324" t="s">
        <v>149</v>
      </c>
      <c r="F4" s="323" t="s">
        <v>152</v>
      </c>
      <c r="G4" s="323" t="s">
        <v>151</v>
      </c>
      <c r="H4" s="323" t="s">
        <v>150</v>
      </c>
      <c r="I4" s="323" t="s">
        <v>149</v>
      </c>
      <c r="J4" s="323" t="s">
        <v>152</v>
      </c>
      <c r="K4" s="323" t="s">
        <v>151</v>
      </c>
      <c r="L4" s="323" t="s">
        <v>150</v>
      </c>
      <c r="M4" s="323" t="s">
        <v>149</v>
      </c>
      <c r="N4" s="323" t="s">
        <v>152</v>
      </c>
      <c r="O4" s="323" t="s">
        <v>151</v>
      </c>
      <c r="P4" s="323" t="s">
        <v>150</v>
      </c>
      <c r="Q4" s="323" t="s">
        <v>149</v>
      </c>
      <c r="R4" s="323" t="s">
        <v>152</v>
      </c>
      <c r="S4" s="323" t="s">
        <v>151</v>
      </c>
      <c r="T4" s="323" t="s">
        <v>150</v>
      </c>
      <c r="U4" s="323" t="s">
        <v>149</v>
      </c>
      <c r="V4" s="323" t="s">
        <v>152</v>
      </c>
      <c r="W4" s="323" t="s">
        <v>151</v>
      </c>
      <c r="X4" s="323" t="s">
        <v>150</v>
      </c>
      <c r="Y4" s="323" t="s">
        <v>149</v>
      </c>
      <c r="Z4" s="323" t="s">
        <v>152</v>
      </c>
      <c r="AA4" s="323" t="s">
        <v>151</v>
      </c>
      <c r="AB4" s="323" t="s">
        <v>150</v>
      </c>
      <c r="AC4" s="323" t="s">
        <v>149</v>
      </c>
      <c r="AD4" s="323" t="s">
        <v>152</v>
      </c>
      <c r="AE4" s="323" t="s">
        <v>151</v>
      </c>
      <c r="AF4" s="323" t="s">
        <v>150</v>
      </c>
      <c r="AG4" s="323" t="s">
        <v>149</v>
      </c>
      <c r="AH4" s="323" t="s">
        <v>152</v>
      </c>
      <c r="AI4" s="323" t="s">
        <v>151</v>
      </c>
      <c r="AJ4" s="323" t="s">
        <v>150</v>
      </c>
      <c r="AK4" s="323" t="s">
        <v>149</v>
      </c>
    </row>
    <row r="5" spans="1:37" ht="23.25">
      <c r="A5" s="599" t="s">
        <v>21</v>
      </c>
      <c r="B5" s="599"/>
      <c r="C5" s="599"/>
      <c r="D5" s="599"/>
      <c r="E5" s="599"/>
      <c r="F5" s="599"/>
      <c r="G5" s="599"/>
      <c r="H5" s="599"/>
      <c r="I5" s="313"/>
      <c r="J5" s="313"/>
      <c r="K5" s="313"/>
      <c r="L5" s="322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  <c r="AA5" s="313"/>
      <c r="AB5" s="313"/>
      <c r="AC5" s="313"/>
      <c r="AD5" s="313"/>
      <c r="AE5" s="313"/>
      <c r="AF5" s="313"/>
      <c r="AG5" s="313"/>
      <c r="AH5" s="313"/>
      <c r="AI5" s="313"/>
      <c r="AJ5" s="313"/>
      <c r="AK5" s="313"/>
    </row>
    <row r="6" spans="1:37" ht="21.75">
      <c r="A6" s="312" t="s">
        <v>38</v>
      </c>
      <c r="B6" s="321">
        <v>2824842</v>
      </c>
      <c r="C6" s="321">
        <v>2827380</v>
      </c>
      <c r="D6" s="321">
        <v>2830011</v>
      </c>
      <c r="E6" s="321">
        <v>2832750</v>
      </c>
      <c r="F6" s="321">
        <v>2835578</v>
      </c>
      <c r="G6" s="321">
        <v>2838488</v>
      </c>
      <c r="H6" s="321">
        <v>2827922</v>
      </c>
      <c r="I6" s="321">
        <v>2808574</v>
      </c>
      <c r="J6" s="321">
        <f>SUM(J7:J16)</f>
        <v>8102021.7699999996</v>
      </c>
      <c r="K6" s="321">
        <v>2783485</v>
      </c>
      <c r="L6" s="321">
        <v>2781365</v>
      </c>
      <c r="M6" s="321">
        <v>2798379</v>
      </c>
      <c r="N6" s="321">
        <v>2505143</v>
      </c>
      <c r="O6" s="321">
        <v>2504279</v>
      </c>
      <c r="P6" s="321">
        <v>2503406</v>
      </c>
      <c r="Q6" s="321">
        <v>2502233</v>
      </c>
      <c r="R6" s="321">
        <v>2501249</v>
      </c>
      <c r="S6" s="321">
        <v>2500474</v>
      </c>
      <c r="T6" s="321">
        <v>2499593</v>
      </c>
      <c r="U6" s="321">
        <v>2498336</v>
      </c>
      <c r="V6" s="321">
        <v>2497293</v>
      </c>
      <c r="W6" s="321">
        <v>2496462</v>
      </c>
      <c r="X6" s="321">
        <v>2495622</v>
      </c>
      <c r="Y6" s="321">
        <v>2494550</v>
      </c>
      <c r="Z6" s="321">
        <v>2493683</v>
      </c>
      <c r="AA6" s="321">
        <v>2493021</v>
      </c>
      <c r="AB6" s="321">
        <v>2492157</v>
      </c>
      <c r="AC6" s="321">
        <v>2490702</v>
      </c>
      <c r="AD6" s="321">
        <v>2489461</v>
      </c>
      <c r="AE6" s="321">
        <v>2488457</v>
      </c>
      <c r="AF6" s="321">
        <v>2487366</v>
      </c>
      <c r="AG6" s="321">
        <v>2485916</v>
      </c>
      <c r="AH6" s="321">
        <v>2484703</v>
      </c>
      <c r="AI6" s="321">
        <v>2483736</v>
      </c>
      <c r="AJ6" s="321">
        <v>2482612</v>
      </c>
      <c r="AK6" s="321">
        <v>2480899</v>
      </c>
    </row>
    <row r="7" spans="1:37" ht="21.75">
      <c r="A7" s="313" t="s">
        <v>19</v>
      </c>
      <c r="B7" s="321">
        <v>2211286</v>
      </c>
      <c r="C7" s="321">
        <v>2216461</v>
      </c>
      <c r="D7" s="321">
        <v>2221532</v>
      </c>
      <c r="E7" s="321">
        <v>2226350</v>
      </c>
      <c r="F7" s="321">
        <v>2231241</v>
      </c>
      <c r="G7" s="321">
        <v>2236201</v>
      </c>
      <c r="H7" s="321">
        <v>2226720</v>
      </c>
      <c r="I7" s="321">
        <v>2206530.9900000002</v>
      </c>
      <c r="J7" s="321">
        <v>2192585</v>
      </c>
      <c r="K7" s="321">
        <v>2179550</v>
      </c>
      <c r="L7" s="321">
        <v>2178229</v>
      </c>
      <c r="M7" s="321">
        <v>2199606</v>
      </c>
      <c r="N7" s="321">
        <v>2011469</v>
      </c>
      <c r="O7" s="321">
        <v>2014282</v>
      </c>
      <c r="P7" s="321">
        <v>2017213</v>
      </c>
      <c r="Q7" s="321">
        <v>2019156</v>
      </c>
      <c r="R7" s="321">
        <v>2021364</v>
      </c>
      <c r="S7" s="321">
        <v>2023741</v>
      </c>
      <c r="T7" s="321">
        <v>2025910</v>
      </c>
      <c r="U7" s="321">
        <v>2027645</v>
      </c>
      <c r="V7" s="321">
        <v>2029679</v>
      </c>
      <c r="W7" s="321">
        <v>2031873</v>
      </c>
      <c r="X7" s="321">
        <v>2033816</v>
      </c>
      <c r="Y7" s="321">
        <v>2035816</v>
      </c>
      <c r="Z7" s="321">
        <v>2037730</v>
      </c>
      <c r="AA7" s="321">
        <v>2039805</v>
      </c>
      <c r="AB7" s="321">
        <v>2041594</v>
      </c>
      <c r="AC7" s="321">
        <v>2043022</v>
      </c>
      <c r="AD7" s="321">
        <v>2044122</v>
      </c>
      <c r="AE7" s="321">
        <v>2045917</v>
      </c>
      <c r="AF7" s="321">
        <v>2047509</v>
      </c>
      <c r="AG7" s="321">
        <v>2048551</v>
      </c>
      <c r="AH7" s="321">
        <v>2049836</v>
      </c>
      <c r="AI7" s="321">
        <v>2051355</v>
      </c>
      <c r="AJ7" s="321">
        <v>2052652</v>
      </c>
      <c r="AK7" s="321">
        <v>2053245</v>
      </c>
    </row>
    <row r="8" spans="1:37">
      <c r="A8" s="300" t="s">
        <v>18</v>
      </c>
      <c r="B8" s="318">
        <v>1502603.69</v>
      </c>
      <c r="C8" s="318">
        <v>1545275.34</v>
      </c>
      <c r="D8" s="318">
        <v>1578967</v>
      </c>
      <c r="E8" s="318">
        <v>1620814</v>
      </c>
      <c r="F8" s="318">
        <v>1545098.37</v>
      </c>
      <c r="G8" s="318">
        <v>1601429</v>
      </c>
      <c r="H8" s="318">
        <v>1617704.64</v>
      </c>
      <c r="I8" s="318">
        <v>1632423.74</v>
      </c>
      <c r="J8" s="318">
        <v>1545564.5</v>
      </c>
      <c r="K8" s="318">
        <v>1535867</v>
      </c>
      <c r="L8" s="318">
        <v>1618443</v>
      </c>
      <c r="M8" s="318">
        <v>1605386</v>
      </c>
      <c r="N8" s="318">
        <v>1406148</v>
      </c>
      <c r="O8" s="318">
        <v>1431328.7</v>
      </c>
      <c r="P8" s="318">
        <v>1436349.34</v>
      </c>
      <c r="Q8" s="319">
        <v>1423198</v>
      </c>
      <c r="R8" s="318">
        <v>1393671.52</v>
      </c>
      <c r="S8" s="318">
        <v>1394825.33</v>
      </c>
      <c r="T8" s="318">
        <v>1397695.68</v>
      </c>
      <c r="U8" s="318">
        <v>1410249</v>
      </c>
      <c r="V8" s="318">
        <v>1311076.8500000001</v>
      </c>
      <c r="W8" s="318">
        <v>1326644.72</v>
      </c>
      <c r="X8" s="318">
        <v>1348183.1</v>
      </c>
      <c r="Y8" s="318">
        <v>1349536.11</v>
      </c>
      <c r="Z8" s="318">
        <v>1302016</v>
      </c>
      <c r="AA8" s="318">
        <v>1307880</v>
      </c>
      <c r="AB8" s="318">
        <v>1385879</v>
      </c>
      <c r="AC8" s="318">
        <v>1343211</v>
      </c>
      <c r="AD8" s="318">
        <v>1293967</v>
      </c>
      <c r="AE8" s="318">
        <v>1287096</v>
      </c>
      <c r="AF8" s="318">
        <v>1311683</v>
      </c>
      <c r="AG8" s="318">
        <v>1319743</v>
      </c>
      <c r="AH8" s="318">
        <v>1268832</v>
      </c>
      <c r="AI8" s="318">
        <v>1245867</v>
      </c>
      <c r="AJ8" s="318">
        <v>1201981</v>
      </c>
      <c r="AK8" s="318">
        <v>1244690</v>
      </c>
    </row>
    <row r="9" spans="1:37">
      <c r="A9" s="300" t="s">
        <v>17</v>
      </c>
      <c r="B9" s="318">
        <v>1456537.76</v>
      </c>
      <c r="C9" s="318">
        <v>1508248.16</v>
      </c>
      <c r="D9" s="318">
        <v>1578967</v>
      </c>
      <c r="E9" s="318">
        <v>1605569</v>
      </c>
      <c r="F9" s="318">
        <v>1486068.45</v>
      </c>
      <c r="G9" s="318">
        <v>1576883.56</v>
      </c>
      <c r="H9" s="318">
        <v>1617704.64</v>
      </c>
      <c r="I9" s="318">
        <v>1632423.74</v>
      </c>
      <c r="J9" s="318">
        <v>1524267.77</v>
      </c>
      <c r="K9" s="318">
        <v>1512113</v>
      </c>
      <c r="L9" s="318">
        <v>1618443</v>
      </c>
      <c r="M9" s="318">
        <v>1605386</v>
      </c>
      <c r="N9" s="318">
        <v>1374672</v>
      </c>
      <c r="O9" s="318">
        <v>1423509.89</v>
      </c>
      <c r="P9" s="318">
        <v>1434596.82</v>
      </c>
      <c r="Q9" s="319">
        <v>1422981</v>
      </c>
      <c r="R9" s="318">
        <f t="shared" ref="R9:Y9" si="0">SUM(R10:R11)</f>
        <v>1386729.5999999999</v>
      </c>
      <c r="S9" s="318">
        <f t="shared" si="0"/>
        <v>1388766.43</v>
      </c>
      <c r="T9" s="318">
        <f t="shared" si="0"/>
        <v>1394966.22</v>
      </c>
      <c r="U9" s="318">
        <f t="shared" si="0"/>
        <v>1410065.89</v>
      </c>
      <c r="V9" s="318">
        <f t="shared" si="0"/>
        <v>1300059.04</v>
      </c>
      <c r="W9" s="318">
        <f t="shared" si="0"/>
        <v>1307036.4400000002</v>
      </c>
      <c r="X9" s="318">
        <f t="shared" si="0"/>
        <v>1348183.1099999999</v>
      </c>
      <c r="Y9" s="318">
        <f t="shared" si="0"/>
        <v>1348275.74</v>
      </c>
      <c r="Z9" s="318">
        <v>1278764</v>
      </c>
      <c r="AA9" s="318">
        <v>1288137</v>
      </c>
      <c r="AB9" s="318">
        <v>1385879</v>
      </c>
      <c r="AC9" s="318">
        <v>1335607</v>
      </c>
      <c r="AD9" s="318">
        <v>1261602</v>
      </c>
      <c r="AE9" s="318">
        <v>1275923</v>
      </c>
      <c r="AF9" s="318">
        <v>1310835</v>
      </c>
      <c r="AG9" s="318">
        <v>1289383</v>
      </c>
      <c r="AH9" s="318">
        <v>1197845.3400000001</v>
      </c>
      <c r="AI9" s="318">
        <v>1197067</v>
      </c>
      <c r="AJ9" s="318">
        <v>1178865</v>
      </c>
      <c r="AK9" s="318">
        <v>1224882</v>
      </c>
    </row>
    <row r="10" spans="1:37">
      <c r="A10" s="300" t="s">
        <v>16</v>
      </c>
      <c r="B10" s="318">
        <v>1444247</v>
      </c>
      <c r="C10" s="318">
        <v>1502082.64</v>
      </c>
      <c r="D10" s="318">
        <v>1568700</v>
      </c>
      <c r="E10" s="318">
        <v>1596453</v>
      </c>
      <c r="F10" s="318">
        <v>1473724.65</v>
      </c>
      <c r="G10" s="318">
        <v>1558329.53</v>
      </c>
      <c r="H10" s="318">
        <v>1603167.91</v>
      </c>
      <c r="I10" s="318">
        <v>1616084.41</v>
      </c>
      <c r="J10" s="318">
        <v>1503381.22</v>
      </c>
      <c r="K10" s="318">
        <v>1501983</v>
      </c>
      <c r="L10" s="318">
        <v>1599586</v>
      </c>
      <c r="M10" s="318">
        <v>1588286</v>
      </c>
      <c r="N10" s="318">
        <v>1349508</v>
      </c>
      <c r="O10" s="318">
        <v>1397340.87</v>
      </c>
      <c r="P10" s="318">
        <v>1405156.22</v>
      </c>
      <c r="Q10" s="319">
        <v>1416408</v>
      </c>
      <c r="R10" s="318">
        <v>1362575.88</v>
      </c>
      <c r="S10" s="318">
        <v>1368351.78</v>
      </c>
      <c r="T10" s="318">
        <v>1366251.5</v>
      </c>
      <c r="U10" s="318">
        <v>1389717.13</v>
      </c>
      <c r="V10" s="318">
        <v>1280208.7</v>
      </c>
      <c r="W10" s="318">
        <v>1281017.6100000001</v>
      </c>
      <c r="X10" s="318">
        <v>1332622.46</v>
      </c>
      <c r="Y10" s="318">
        <v>1315215.74</v>
      </c>
      <c r="Z10" s="318">
        <v>1244459</v>
      </c>
      <c r="AA10" s="318">
        <v>1264250</v>
      </c>
      <c r="AB10" s="318">
        <v>1361389</v>
      </c>
      <c r="AC10" s="318">
        <v>1306823</v>
      </c>
      <c r="AD10" s="318">
        <v>1236358</v>
      </c>
      <c r="AE10" s="318">
        <v>1252549</v>
      </c>
      <c r="AF10" s="318">
        <v>1299811</v>
      </c>
      <c r="AG10" s="318">
        <v>1263081</v>
      </c>
      <c r="AH10" s="318">
        <v>1184151</v>
      </c>
      <c r="AI10" s="318">
        <v>1171095</v>
      </c>
      <c r="AJ10" s="318">
        <v>1164344</v>
      </c>
      <c r="AK10" s="318">
        <v>1198717</v>
      </c>
    </row>
    <row r="11" spans="1:37">
      <c r="A11" s="300" t="s">
        <v>15</v>
      </c>
      <c r="B11" s="318">
        <v>12290.76</v>
      </c>
      <c r="C11" s="318">
        <v>6165.52</v>
      </c>
      <c r="D11" s="318">
        <v>10267</v>
      </c>
      <c r="E11" s="318">
        <v>9116</v>
      </c>
      <c r="F11" s="318">
        <v>12343</v>
      </c>
      <c r="G11" s="318">
        <v>18554.03</v>
      </c>
      <c r="H11" s="318">
        <v>14536.73</v>
      </c>
      <c r="I11" s="318">
        <v>16340</v>
      </c>
      <c r="J11" s="318">
        <v>20886.55</v>
      </c>
      <c r="K11" s="318">
        <v>10130</v>
      </c>
      <c r="L11" s="318">
        <v>18857</v>
      </c>
      <c r="M11" s="318">
        <v>17100</v>
      </c>
      <c r="N11" s="318">
        <v>25164</v>
      </c>
      <c r="O11" s="318">
        <v>26169.03</v>
      </c>
      <c r="P11" s="318">
        <v>29440.6</v>
      </c>
      <c r="Q11" s="319">
        <v>6573</v>
      </c>
      <c r="R11" s="318">
        <v>24153.72</v>
      </c>
      <c r="S11" s="318">
        <v>20414.650000000001</v>
      </c>
      <c r="T11" s="318">
        <v>28714.720000000001</v>
      </c>
      <c r="U11" s="318">
        <v>20348.759999999998</v>
      </c>
      <c r="V11" s="318">
        <v>19850.34</v>
      </c>
      <c r="W11" s="318">
        <v>26018.83</v>
      </c>
      <c r="X11" s="318">
        <v>15560.65</v>
      </c>
      <c r="Y11" s="318">
        <v>33060</v>
      </c>
      <c r="Z11" s="318">
        <v>34305</v>
      </c>
      <c r="AA11" s="318">
        <v>23887</v>
      </c>
      <c r="AB11" s="318">
        <v>24490</v>
      </c>
      <c r="AC11" s="318">
        <v>28784</v>
      </c>
      <c r="AD11" s="318">
        <v>25244</v>
      </c>
      <c r="AE11" s="318">
        <v>23374</v>
      </c>
      <c r="AF11" s="318">
        <v>11024</v>
      </c>
      <c r="AG11" s="318">
        <v>26302</v>
      </c>
      <c r="AH11" s="318">
        <v>13694</v>
      </c>
      <c r="AI11" s="318">
        <v>25972</v>
      </c>
      <c r="AJ11" s="318">
        <v>14521</v>
      </c>
      <c r="AK11" s="318">
        <v>26165</v>
      </c>
    </row>
    <row r="12" spans="1:37">
      <c r="A12" s="300" t="s">
        <v>14</v>
      </c>
      <c r="B12" s="318">
        <v>46065.93</v>
      </c>
      <c r="C12" s="318">
        <v>37027.18</v>
      </c>
      <c r="D12" s="318">
        <v>0</v>
      </c>
      <c r="E12" s="318">
        <v>15245</v>
      </c>
      <c r="F12" s="318">
        <v>59029.919999999998</v>
      </c>
      <c r="G12" s="318">
        <v>24545.439999999999</v>
      </c>
      <c r="H12" s="318">
        <v>0</v>
      </c>
      <c r="I12" s="318">
        <v>0</v>
      </c>
      <c r="J12" s="318">
        <v>21296.73</v>
      </c>
      <c r="K12" s="318">
        <v>23754</v>
      </c>
      <c r="L12" s="318">
        <v>0</v>
      </c>
      <c r="M12" s="318">
        <v>0</v>
      </c>
      <c r="N12" s="318">
        <v>31476</v>
      </c>
      <c r="O12" s="318">
        <v>7818.8</v>
      </c>
      <c r="P12" s="318">
        <v>1752.52</v>
      </c>
      <c r="Q12" s="301">
        <v>217</v>
      </c>
      <c r="R12" s="318">
        <v>6941.91</v>
      </c>
      <c r="S12" s="318">
        <v>6058.9</v>
      </c>
      <c r="T12" s="318">
        <v>2729.46</v>
      </c>
      <c r="U12" s="318">
        <v>183.11</v>
      </c>
      <c r="V12" s="318">
        <v>11017.81</v>
      </c>
      <c r="W12" s="318">
        <v>19608.28</v>
      </c>
      <c r="X12" s="318">
        <v>0</v>
      </c>
      <c r="Y12" s="318">
        <v>1259.8699999999999</v>
      </c>
      <c r="Z12" s="318">
        <v>23252</v>
      </c>
      <c r="AA12" s="318">
        <v>19743</v>
      </c>
      <c r="AB12" s="318">
        <v>0</v>
      </c>
      <c r="AC12" s="318">
        <v>7604</v>
      </c>
      <c r="AD12" s="318">
        <v>32365</v>
      </c>
      <c r="AE12" s="318">
        <v>11173</v>
      </c>
      <c r="AF12" s="318">
        <v>848</v>
      </c>
      <c r="AG12" s="318">
        <v>30360</v>
      </c>
      <c r="AH12" s="318">
        <v>70987</v>
      </c>
      <c r="AI12" s="318">
        <v>48800</v>
      </c>
      <c r="AJ12" s="318">
        <v>23116</v>
      </c>
      <c r="AK12" s="318">
        <v>19808</v>
      </c>
    </row>
    <row r="13" spans="1:37">
      <c r="A13" s="300" t="s">
        <v>13</v>
      </c>
      <c r="B13" s="318">
        <v>708682.31</v>
      </c>
      <c r="C13" s="318">
        <v>671185.66</v>
      </c>
      <c r="D13" s="318">
        <v>642565</v>
      </c>
      <c r="E13" s="318">
        <v>605536</v>
      </c>
      <c r="F13" s="318">
        <v>686142.63</v>
      </c>
      <c r="G13" s="318">
        <v>634772</v>
      </c>
      <c r="H13" s="318">
        <v>609015.36</v>
      </c>
      <c r="I13" s="318">
        <v>574107.25</v>
      </c>
      <c r="J13" s="318">
        <v>647020</v>
      </c>
      <c r="K13" s="318">
        <v>643683</v>
      </c>
      <c r="L13" s="318">
        <v>559786</v>
      </c>
      <c r="M13" s="318">
        <v>594220</v>
      </c>
      <c r="N13" s="318">
        <v>605321</v>
      </c>
      <c r="O13" s="318">
        <v>582953.31000000006</v>
      </c>
      <c r="P13" s="318">
        <v>580863.66</v>
      </c>
      <c r="Q13" s="319">
        <v>595958</v>
      </c>
      <c r="R13" s="318">
        <v>627692.48</v>
      </c>
      <c r="S13" s="318">
        <v>628915</v>
      </c>
      <c r="T13" s="318">
        <v>628214.31999999995</v>
      </c>
      <c r="U13" s="318">
        <v>617396</v>
      </c>
      <c r="V13" s="318">
        <v>718602</v>
      </c>
      <c r="W13" s="318">
        <v>705228.28</v>
      </c>
      <c r="X13" s="318">
        <v>685632.9</v>
      </c>
      <c r="Y13" s="318">
        <v>686279.89</v>
      </c>
      <c r="Z13" s="318">
        <v>735714</v>
      </c>
      <c r="AA13" s="318">
        <v>731924</v>
      </c>
      <c r="AB13" s="318">
        <v>655715</v>
      </c>
      <c r="AC13" s="318">
        <v>699811</v>
      </c>
      <c r="AD13" s="318">
        <v>750155</v>
      </c>
      <c r="AE13" s="318">
        <v>758821</v>
      </c>
      <c r="AF13" s="318">
        <v>735826</v>
      </c>
      <c r="AG13" s="318">
        <v>728808</v>
      </c>
      <c r="AH13" s="318">
        <v>781004</v>
      </c>
      <c r="AI13" s="318">
        <v>805488</v>
      </c>
      <c r="AJ13" s="318">
        <v>850671</v>
      </c>
      <c r="AK13" s="318">
        <v>808555</v>
      </c>
    </row>
    <row r="14" spans="1:37">
      <c r="A14" s="300" t="s">
        <v>12</v>
      </c>
      <c r="B14" s="318">
        <v>182252.23</v>
      </c>
      <c r="C14" s="318">
        <v>188434.23</v>
      </c>
      <c r="D14" s="318">
        <v>164644</v>
      </c>
      <c r="E14" s="318">
        <v>123080</v>
      </c>
      <c r="F14" s="318">
        <v>182035.07</v>
      </c>
      <c r="G14" s="318">
        <v>154532.07</v>
      </c>
      <c r="H14" s="318">
        <v>111498.86</v>
      </c>
      <c r="I14" s="318">
        <v>105861.19</v>
      </c>
      <c r="J14" s="318">
        <v>170922</v>
      </c>
      <c r="K14" s="318">
        <v>158805</v>
      </c>
      <c r="L14" s="318">
        <v>114091</v>
      </c>
      <c r="M14" s="318">
        <v>132557</v>
      </c>
      <c r="N14" s="318">
        <v>133436</v>
      </c>
      <c r="O14" s="318">
        <v>124425.07</v>
      </c>
      <c r="P14" s="318">
        <v>139422.79</v>
      </c>
      <c r="Q14" s="319">
        <v>129657</v>
      </c>
      <c r="R14" s="318">
        <v>146230.32</v>
      </c>
      <c r="S14" s="318">
        <v>137003.28</v>
      </c>
      <c r="T14" s="318">
        <v>143045</v>
      </c>
      <c r="U14" s="318">
        <v>132986</v>
      </c>
      <c r="V14" s="318">
        <v>153713</v>
      </c>
      <c r="W14" s="318">
        <v>158874.64000000001</v>
      </c>
      <c r="X14" s="318">
        <v>148910.26</v>
      </c>
      <c r="Y14" s="318">
        <v>144552</v>
      </c>
      <c r="Z14" s="318">
        <v>171545</v>
      </c>
      <c r="AA14" s="318">
        <v>169984</v>
      </c>
      <c r="AB14" s="318">
        <v>124602</v>
      </c>
      <c r="AC14" s="318">
        <v>160442</v>
      </c>
      <c r="AD14" s="318">
        <v>188581</v>
      </c>
      <c r="AE14" s="318">
        <v>206694</v>
      </c>
      <c r="AF14" s="318">
        <v>201254</v>
      </c>
      <c r="AG14" s="318">
        <v>177775</v>
      </c>
      <c r="AH14" s="318">
        <v>189898</v>
      </c>
      <c r="AI14" s="318">
        <v>190458</v>
      </c>
      <c r="AJ14" s="318">
        <v>231399</v>
      </c>
      <c r="AK14" s="318">
        <v>189374</v>
      </c>
    </row>
    <row r="15" spans="1:37">
      <c r="A15" s="300" t="s">
        <v>11</v>
      </c>
      <c r="B15" s="318">
        <v>200056.25</v>
      </c>
      <c r="C15" s="318">
        <v>193428.5</v>
      </c>
      <c r="D15" s="318">
        <v>184031</v>
      </c>
      <c r="E15" s="318">
        <v>201126</v>
      </c>
      <c r="F15" s="318">
        <v>162074.07</v>
      </c>
      <c r="G15" s="318">
        <v>98885.42</v>
      </c>
      <c r="H15" s="318">
        <v>181215.71</v>
      </c>
      <c r="I15" s="318">
        <v>162067.22</v>
      </c>
      <c r="J15" s="318">
        <v>174123</v>
      </c>
      <c r="K15" s="318">
        <v>143024</v>
      </c>
      <c r="L15" s="318">
        <v>160731</v>
      </c>
      <c r="M15" s="318">
        <v>173462</v>
      </c>
      <c r="N15" s="318">
        <v>157080</v>
      </c>
      <c r="O15" s="318">
        <v>139982.38</v>
      </c>
      <c r="P15" s="318">
        <v>148813.85999999999</v>
      </c>
      <c r="Q15" s="319">
        <v>161087</v>
      </c>
      <c r="R15" s="318">
        <v>185051.26</v>
      </c>
      <c r="S15" s="318">
        <v>165750.10999999999</v>
      </c>
      <c r="T15" s="318">
        <v>162832.78</v>
      </c>
      <c r="U15" s="318">
        <v>168633</v>
      </c>
      <c r="V15" s="318">
        <v>197812</v>
      </c>
      <c r="W15" s="318">
        <v>161038.28</v>
      </c>
      <c r="X15" s="318">
        <v>177871.09</v>
      </c>
      <c r="Y15" s="318">
        <v>174288.38</v>
      </c>
      <c r="Z15" s="318">
        <v>166278</v>
      </c>
      <c r="AA15" s="318">
        <v>153574</v>
      </c>
      <c r="AB15" s="318">
        <v>169469</v>
      </c>
      <c r="AC15" s="318">
        <v>159828</v>
      </c>
      <c r="AD15" s="318">
        <v>184542</v>
      </c>
      <c r="AE15" s="318">
        <v>158171</v>
      </c>
      <c r="AF15" s="318">
        <v>168598</v>
      </c>
      <c r="AG15" s="318">
        <v>162902</v>
      </c>
      <c r="AH15" s="318">
        <v>174365</v>
      </c>
      <c r="AI15" s="318">
        <v>164015</v>
      </c>
      <c r="AJ15" s="318">
        <v>178910</v>
      </c>
      <c r="AK15" s="318">
        <v>150770</v>
      </c>
    </row>
    <row r="16" spans="1:37">
      <c r="A16" s="320" t="s">
        <v>10</v>
      </c>
      <c r="B16" s="318">
        <v>326373.83</v>
      </c>
      <c r="C16" s="318">
        <v>289322.93</v>
      </c>
      <c r="D16" s="318">
        <v>293890</v>
      </c>
      <c r="E16" s="318">
        <v>281330</v>
      </c>
      <c r="F16" s="318">
        <v>342034</v>
      </c>
      <c r="G16" s="318">
        <v>381354.5</v>
      </c>
      <c r="H16" s="318">
        <v>316300.79999999999</v>
      </c>
      <c r="I16" s="318">
        <v>306178</v>
      </c>
      <c r="J16" s="318">
        <v>301975</v>
      </c>
      <c r="K16" s="318">
        <v>341854</v>
      </c>
      <c r="L16" s="318">
        <v>284964</v>
      </c>
      <c r="M16" s="318">
        <v>288201</v>
      </c>
      <c r="N16" s="318">
        <v>314805</v>
      </c>
      <c r="O16" s="318">
        <v>318545.84999999998</v>
      </c>
      <c r="P16" s="318">
        <v>292627.01</v>
      </c>
      <c r="Q16" s="319">
        <v>305214</v>
      </c>
      <c r="R16" s="318">
        <v>296410.90000000002</v>
      </c>
      <c r="S16" s="318">
        <v>326162.27</v>
      </c>
      <c r="T16" s="318">
        <v>322335.86</v>
      </c>
      <c r="U16" s="318">
        <v>315777</v>
      </c>
      <c r="V16" s="318">
        <v>367077</v>
      </c>
      <c r="W16" s="318">
        <v>385315.36</v>
      </c>
      <c r="X16" s="318">
        <v>358851.56</v>
      </c>
      <c r="Y16" s="318">
        <v>367440.13</v>
      </c>
      <c r="Z16" s="318">
        <v>397891</v>
      </c>
      <c r="AA16" s="318">
        <v>408366</v>
      </c>
      <c r="AB16" s="318">
        <v>361644</v>
      </c>
      <c r="AC16" s="318">
        <v>379541</v>
      </c>
      <c r="AD16" s="318">
        <v>377032</v>
      </c>
      <c r="AE16" s="318">
        <v>393956</v>
      </c>
      <c r="AF16" s="318">
        <v>365974</v>
      </c>
      <c r="AG16" s="318">
        <v>388131</v>
      </c>
      <c r="AH16" s="318">
        <v>416741</v>
      </c>
      <c r="AI16" s="318">
        <v>451015</v>
      </c>
      <c r="AJ16" s="318">
        <v>440362</v>
      </c>
      <c r="AK16" s="318">
        <v>468411</v>
      </c>
    </row>
    <row r="17" spans="1:37" ht="21.75">
      <c r="A17" s="317" t="s">
        <v>167</v>
      </c>
      <c r="B17" s="308">
        <v>613556</v>
      </c>
      <c r="C17" s="308">
        <v>610919</v>
      </c>
      <c r="D17" s="308">
        <v>608479</v>
      </c>
      <c r="E17" s="308">
        <v>606400</v>
      </c>
      <c r="F17" s="308">
        <v>604337</v>
      </c>
      <c r="G17" s="308">
        <v>602287</v>
      </c>
      <c r="H17" s="308">
        <v>601202</v>
      </c>
      <c r="I17" s="308">
        <v>602043</v>
      </c>
      <c r="J17" s="308">
        <f t="shared" ref="J17:AK17" si="1">J6-J7</f>
        <v>5909436.7699999996</v>
      </c>
      <c r="K17" s="308">
        <f t="shared" si="1"/>
        <v>603935</v>
      </c>
      <c r="L17" s="308">
        <f t="shared" si="1"/>
        <v>603136</v>
      </c>
      <c r="M17" s="308">
        <f t="shared" si="1"/>
        <v>598773</v>
      </c>
      <c r="N17" s="308">
        <f t="shared" si="1"/>
        <v>493674</v>
      </c>
      <c r="O17" s="308">
        <f t="shared" si="1"/>
        <v>489997</v>
      </c>
      <c r="P17" s="308">
        <f t="shared" si="1"/>
        <v>486193</v>
      </c>
      <c r="Q17" s="308">
        <f t="shared" si="1"/>
        <v>483077</v>
      </c>
      <c r="R17" s="308">
        <f t="shared" si="1"/>
        <v>479885</v>
      </c>
      <c r="S17" s="308">
        <f t="shared" si="1"/>
        <v>476733</v>
      </c>
      <c r="T17" s="308">
        <f t="shared" si="1"/>
        <v>473683</v>
      </c>
      <c r="U17" s="308">
        <f t="shared" si="1"/>
        <v>470691</v>
      </c>
      <c r="V17" s="308">
        <f t="shared" si="1"/>
        <v>467614</v>
      </c>
      <c r="W17" s="308">
        <f t="shared" si="1"/>
        <v>464589</v>
      </c>
      <c r="X17" s="308">
        <f t="shared" si="1"/>
        <v>461806</v>
      </c>
      <c r="Y17" s="308">
        <f t="shared" si="1"/>
        <v>458734</v>
      </c>
      <c r="Z17" s="308">
        <f t="shared" si="1"/>
        <v>455953</v>
      </c>
      <c r="AA17" s="308">
        <f t="shared" si="1"/>
        <v>453216</v>
      </c>
      <c r="AB17" s="308">
        <f t="shared" si="1"/>
        <v>450563</v>
      </c>
      <c r="AC17" s="308">
        <f t="shared" si="1"/>
        <v>447680</v>
      </c>
      <c r="AD17" s="308">
        <f t="shared" si="1"/>
        <v>445339</v>
      </c>
      <c r="AE17" s="308">
        <f t="shared" si="1"/>
        <v>442540</v>
      </c>
      <c r="AF17" s="308">
        <f t="shared" si="1"/>
        <v>439857</v>
      </c>
      <c r="AG17" s="308">
        <f t="shared" si="1"/>
        <v>437365</v>
      </c>
      <c r="AH17" s="308">
        <f t="shared" si="1"/>
        <v>434867</v>
      </c>
      <c r="AI17" s="308">
        <f t="shared" si="1"/>
        <v>432381</v>
      </c>
      <c r="AJ17" s="308">
        <f t="shared" si="1"/>
        <v>429960</v>
      </c>
      <c r="AK17" s="308">
        <f t="shared" si="1"/>
        <v>427654</v>
      </c>
    </row>
    <row r="18" spans="1:37" ht="23.25">
      <c r="A18" s="600" t="s">
        <v>20</v>
      </c>
      <c r="B18" s="600"/>
      <c r="C18" s="600"/>
      <c r="D18" s="600"/>
      <c r="E18" s="600"/>
      <c r="F18" s="600"/>
      <c r="G18" s="600"/>
      <c r="H18" s="600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3"/>
      <c r="W18" s="313"/>
      <c r="X18" s="315"/>
      <c r="Y18" s="314"/>
      <c r="Z18" s="313"/>
      <c r="AA18" s="313"/>
      <c r="AB18" s="313"/>
      <c r="AC18" s="313"/>
      <c r="AD18" s="313"/>
      <c r="AE18" s="313"/>
      <c r="AF18" s="313"/>
      <c r="AG18" s="313"/>
      <c r="AH18" s="313"/>
      <c r="AI18" s="313"/>
      <c r="AJ18" s="313"/>
      <c r="AK18" s="313"/>
    </row>
    <row r="19" spans="1:37" ht="21.75">
      <c r="A19" s="312" t="s">
        <v>38</v>
      </c>
      <c r="B19" s="311">
        <f t="shared" ref="B19:AK19" si="2">B6*100/B$6</f>
        <v>100</v>
      </c>
      <c r="C19" s="311">
        <f t="shared" si="2"/>
        <v>100</v>
      </c>
      <c r="D19" s="311">
        <f t="shared" si="2"/>
        <v>100</v>
      </c>
      <c r="E19" s="311">
        <f t="shared" si="2"/>
        <v>100</v>
      </c>
      <c r="F19" s="311">
        <f t="shared" si="2"/>
        <v>100</v>
      </c>
      <c r="G19" s="311">
        <f t="shared" si="2"/>
        <v>100</v>
      </c>
      <c r="H19" s="311">
        <f t="shared" si="2"/>
        <v>100</v>
      </c>
      <c r="I19" s="310">
        <f t="shared" si="2"/>
        <v>100</v>
      </c>
      <c r="J19" s="310">
        <f t="shared" si="2"/>
        <v>100</v>
      </c>
      <c r="K19" s="310">
        <f t="shared" si="2"/>
        <v>100</v>
      </c>
      <c r="L19" s="310">
        <f t="shared" si="2"/>
        <v>100</v>
      </c>
      <c r="M19" s="310">
        <f t="shared" si="2"/>
        <v>100</v>
      </c>
      <c r="N19" s="310">
        <f t="shared" si="2"/>
        <v>100</v>
      </c>
      <c r="O19" s="310">
        <f t="shared" si="2"/>
        <v>100</v>
      </c>
      <c r="P19" s="310">
        <f t="shared" si="2"/>
        <v>100</v>
      </c>
      <c r="Q19" s="310">
        <f t="shared" si="2"/>
        <v>100</v>
      </c>
      <c r="R19" s="310">
        <f t="shared" si="2"/>
        <v>100</v>
      </c>
      <c r="S19" s="310">
        <f t="shared" si="2"/>
        <v>100</v>
      </c>
      <c r="T19" s="310">
        <f t="shared" si="2"/>
        <v>100</v>
      </c>
      <c r="U19" s="310">
        <f t="shared" si="2"/>
        <v>100</v>
      </c>
      <c r="V19" s="310">
        <f t="shared" si="2"/>
        <v>100</v>
      </c>
      <c r="W19" s="310">
        <f t="shared" si="2"/>
        <v>100</v>
      </c>
      <c r="X19" s="310">
        <f t="shared" si="2"/>
        <v>100</v>
      </c>
      <c r="Y19" s="310">
        <f t="shared" si="2"/>
        <v>100</v>
      </c>
      <c r="Z19" s="310">
        <f t="shared" si="2"/>
        <v>100</v>
      </c>
      <c r="AA19" s="310">
        <f t="shared" si="2"/>
        <v>100</v>
      </c>
      <c r="AB19" s="310">
        <f t="shared" si="2"/>
        <v>100</v>
      </c>
      <c r="AC19" s="310">
        <f t="shared" si="2"/>
        <v>100</v>
      </c>
      <c r="AD19" s="310">
        <f t="shared" si="2"/>
        <v>100</v>
      </c>
      <c r="AE19" s="310">
        <f t="shared" si="2"/>
        <v>100</v>
      </c>
      <c r="AF19" s="310">
        <f t="shared" si="2"/>
        <v>100</v>
      </c>
      <c r="AG19" s="310">
        <f t="shared" si="2"/>
        <v>100</v>
      </c>
      <c r="AH19" s="310">
        <f t="shared" si="2"/>
        <v>100</v>
      </c>
      <c r="AI19" s="310">
        <f t="shared" si="2"/>
        <v>100</v>
      </c>
      <c r="AJ19" s="310">
        <f t="shared" si="2"/>
        <v>100</v>
      </c>
      <c r="AK19" s="310">
        <f t="shared" si="2"/>
        <v>100</v>
      </c>
    </row>
    <row r="20" spans="1:37" ht="23.25">
      <c r="A20" s="42" t="s">
        <v>19</v>
      </c>
      <c r="B20" s="309">
        <f t="shared" ref="B20:AK20" si="3">(B7/B6)*100</f>
        <v>78.279988756893303</v>
      </c>
      <c r="C20" s="309">
        <f t="shared" si="3"/>
        <v>78.392752300716566</v>
      </c>
      <c r="D20" s="309">
        <f t="shared" si="3"/>
        <v>78.499058837580492</v>
      </c>
      <c r="E20" s="309">
        <f t="shared" si="3"/>
        <v>78.593239784661549</v>
      </c>
      <c r="F20" s="309">
        <f t="shared" si="3"/>
        <v>78.687343462250027</v>
      </c>
      <c r="G20" s="309">
        <f t="shared" si="3"/>
        <v>78.78141461228654</v>
      </c>
      <c r="H20" s="309">
        <f t="shared" si="3"/>
        <v>78.740502743710749</v>
      </c>
      <c r="I20" s="309">
        <f t="shared" si="3"/>
        <v>78.564103705296716</v>
      </c>
      <c r="J20" s="309">
        <f t="shared" si="3"/>
        <v>27.062195859787231</v>
      </c>
      <c r="K20" s="309">
        <f t="shared" si="3"/>
        <v>78.302918822986285</v>
      </c>
      <c r="L20" s="309">
        <f t="shared" si="3"/>
        <v>78.315107869697073</v>
      </c>
      <c r="M20" s="309">
        <f t="shared" si="3"/>
        <v>78.602862585804132</v>
      </c>
      <c r="N20" s="309">
        <f t="shared" si="3"/>
        <v>80.293580047127051</v>
      </c>
      <c r="O20" s="309">
        <f t="shared" si="3"/>
        <v>80.433609833409136</v>
      </c>
      <c r="P20" s="309">
        <f t="shared" si="3"/>
        <v>80.578739525270777</v>
      </c>
      <c r="Q20" s="309">
        <f t="shared" si="3"/>
        <v>80.694163972739545</v>
      </c>
      <c r="R20" s="309">
        <f t="shared" si="3"/>
        <v>80.814185233057572</v>
      </c>
      <c r="S20" s="309">
        <f t="shared" si="3"/>
        <v>80.934294857694979</v>
      </c>
      <c r="T20" s="309">
        <f t="shared" si="3"/>
        <v>81.049594874045496</v>
      </c>
      <c r="U20" s="309">
        <f t="shared" si="3"/>
        <v>81.159819976176138</v>
      </c>
      <c r="V20" s="309">
        <f t="shared" si="3"/>
        <v>81.275164748389557</v>
      </c>
      <c r="W20" s="309">
        <f t="shared" si="3"/>
        <v>81.390103274153574</v>
      </c>
      <c r="X20" s="309">
        <f t="shared" si="3"/>
        <v>81.495354665089508</v>
      </c>
      <c r="Y20" s="309">
        <f t="shared" si="3"/>
        <v>81.610551001182571</v>
      </c>
      <c r="Z20" s="309">
        <f t="shared" si="3"/>
        <v>81.71567917814734</v>
      </c>
      <c r="AA20" s="309">
        <f t="shared" si="3"/>
        <v>81.820610416037411</v>
      </c>
      <c r="AB20" s="309">
        <f t="shared" si="3"/>
        <v>81.920761813962756</v>
      </c>
      <c r="AC20" s="309">
        <f t="shared" si="3"/>
        <v>82.025950916649208</v>
      </c>
      <c r="AD20" s="309">
        <f t="shared" si="3"/>
        <v>82.111027246460182</v>
      </c>
      <c r="AE20" s="309">
        <f t="shared" si="3"/>
        <v>82.216289049800736</v>
      </c>
      <c r="AF20" s="309">
        <f t="shared" si="3"/>
        <v>82.316353926201444</v>
      </c>
      <c r="AG20" s="309">
        <f t="shared" si="3"/>
        <v>82.406284041777752</v>
      </c>
      <c r="AH20" s="309">
        <f t="shared" si="3"/>
        <v>82.498230170768906</v>
      </c>
      <c r="AI20" s="309">
        <f t="shared" si="3"/>
        <v>82.591507309955645</v>
      </c>
      <c r="AJ20" s="309">
        <f t="shared" si="3"/>
        <v>82.681143891997621</v>
      </c>
      <c r="AK20" s="309">
        <f t="shared" si="3"/>
        <v>82.762135822538525</v>
      </c>
    </row>
    <row r="21" spans="1:37" ht="23.25">
      <c r="A21" s="35" t="s">
        <v>18</v>
      </c>
      <c r="B21" s="307">
        <f t="shared" ref="B21:AK21" si="4">(B8/B6)*100</f>
        <v>53.192486163827922</v>
      </c>
      <c r="C21" s="307">
        <f t="shared" si="4"/>
        <v>54.653967277125822</v>
      </c>
      <c r="D21" s="307">
        <f t="shared" si="4"/>
        <v>55.793670059939693</v>
      </c>
      <c r="E21" s="307">
        <f t="shared" si="4"/>
        <v>57.21697996646369</v>
      </c>
      <c r="F21" s="307">
        <f t="shared" si="4"/>
        <v>54.489714971691839</v>
      </c>
      <c r="G21" s="307">
        <f t="shared" si="4"/>
        <v>56.418381899095571</v>
      </c>
      <c r="H21" s="307">
        <f t="shared" si="4"/>
        <v>57.204712152598269</v>
      </c>
      <c r="I21" s="307">
        <f t="shared" si="4"/>
        <v>58.122867334099084</v>
      </c>
      <c r="J21" s="307">
        <f t="shared" si="4"/>
        <v>19.076281746401676</v>
      </c>
      <c r="K21" s="307">
        <f t="shared" si="4"/>
        <v>55.177843602534239</v>
      </c>
      <c r="L21" s="307">
        <f t="shared" si="4"/>
        <v>58.188802979831841</v>
      </c>
      <c r="M21" s="307">
        <f t="shared" si="4"/>
        <v>57.368426506917039</v>
      </c>
      <c r="N21" s="307">
        <f t="shared" si="4"/>
        <v>56.130448441466221</v>
      </c>
      <c r="O21" s="307">
        <f t="shared" si="4"/>
        <v>57.155320952657426</v>
      </c>
      <c r="P21" s="307">
        <f t="shared" si="4"/>
        <v>57.375804803535665</v>
      </c>
      <c r="Q21" s="307">
        <f t="shared" si="4"/>
        <v>56.877117358775145</v>
      </c>
      <c r="R21" s="307">
        <f t="shared" si="4"/>
        <v>55.719023575821524</v>
      </c>
      <c r="S21" s="307">
        <f t="shared" si="4"/>
        <v>55.782436849973251</v>
      </c>
      <c r="T21" s="307">
        <f t="shared" si="4"/>
        <v>55.916930476281536</v>
      </c>
      <c r="U21" s="307">
        <f t="shared" si="4"/>
        <v>56.447531476951063</v>
      </c>
      <c r="V21" s="307">
        <f t="shared" si="4"/>
        <v>52.499920914366086</v>
      </c>
      <c r="W21" s="307">
        <f t="shared" si="4"/>
        <v>53.140993934616262</v>
      </c>
      <c r="X21" s="307">
        <f t="shared" si="4"/>
        <v>54.021927198910738</v>
      </c>
      <c r="Y21" s="307">
        <f t="shared" si="4"/>
        <v>54.099381050690511</v>
      </c>
      <c r="Z21" s="307">
        <f t="shared" si="4"/>
        <v>52.212570723704651</v>
      </c>
      <c r="AA21" s="307">
        <f t="shared" si="4"/>
        <v>52.461651947576861</v>
      </c>
      <c r="AB21" s="307">
        <f t="shared" si="4"/>
        <v>55.609618495142968</v>
      </c>
      <c r="AC21" s="307">
        <f t="shared" si="4"/>
        <v>53.929012784347542</v>
      </c>
      <c r="AD21" s="307">
        <f t="shared" si="4"/>
        <v>51.977797603577649</v>
      </c>
      <c r="AE21" s="307">
        <f t="shared" si="4"/>
        <v>51.722653837297571</v>
      </c>
      <c r="AF21" s="307">
        <f t="shared" si="4"/>
        <v>52.733815610569579</v>
      </c>
      <c r="AG21" s="307">
        <f t="shared" si="4"/>
        <v>53.088801069706292</v>
      </c>
      <c r="AH21" s="307">
        <f t="shared" si="4"/>
        <v>51.065741056375757</v>
      </c>
      <c r="AI21" s="307">
        <f t="shared" si="4"/>
        <v>50.161007450067153</v>
      </c>
      <c r="AJ21" s="307">
        <f t="shared" si="4"/>
        <v>48.415982843875724</v>
      </c>
      <c r="AK21" s="307">
        <f t="shared" si="4"/>
        <v>50.170925942571621</v>
      </c>
    </row>
    <row r="22" spans="1:37" ht="23.25">
      <c r="A22" s="35" t="s">
        <v>17</v>
      </c>
      <c r="B22" s="307">
        <f t="shared" ref="B22:AK22" si="5">(B9/B6)*100</f>
        <v>51.561742568256918</v>
      </c>
      <c r="C22" s="307">
        <f t="shared" si="5"/>
        <v>53.344373943368062</v>
      </c>
      <c r="D22" s="307">
        <f t="shared" si="5"/>
        <v>55.793670059939693</v>
      </c>
      <c r="E22" s="307">
        <f t="shared" si="5"/>
        <v>56.678810343305976</v>
      </c>
      <c r="F22" s="307">
        <f t="shared" si="5"/>
        <v>52.407955274021731</v>
      </c>
      <c r="G22" s="307">
        <f t="shared" si="5"/>
        <v>55.553645461950161</v>
      </c>
      <c r="H22" s="307">
        <f t="shared" si="5"/>
        <v>57.204712152598269</v>
      </c>
      <c r="I22" s="307">
        <f t="shared" si="5"/>
        <v>58.122867334099084</v>
      </c>
      <c r="J22" s="307">
        <f t="shared" si="5"/>
        <v>18.813424763236597</v>
      </c>
      <c r="K22" s="307">
        <f t="shared" si="5"/>
        <v>54.324452978909534</v>
      </c>
      <c r="L22" s="307">
        <f t="shared" si="5"/>
        <v>58.188802979831841</v>
      </c>
      <c r="M22" s="307">
        <f t="shared" si="5"/>
        <v>57.368426506917039</v>
      </c>
      <c r="N22" s="307">
        <f t="shared" si="5"/>
        <v>54.873993221145454</v>
      </c>
      <c r="O22" s="307">
        <f t="shared" si="5"/>
        <v>56.843102944999337</v>
      </c>
      <c r="P22" s="307">
        <f t="shared" si="5"/>
        <v>57.30579937892616</v>
      </c>
      <c r="Q22" s="307">
        <f t="shared" si="5"/>
        <v>56.868445104832368</v>
      </c>
      <c r="R22" s="307">
        <f t="shared" si="5"/>
        <v>55.441485433877226</v>
      </c>
      <c r="S22" s="307">
        <f t="shared" si="5"/>
        <v>55.54012679196024</v>
      </c>
      <c r="T22" s="307">
        <f t="shared" si="5"/>
        <v>55.807734299143895</v>
      </c>
      <c r="U22" s="307">
        <f t="shared" si="5"/>
        <v>56.440202198583378</v>
      </c>
      <c r="V22" s="307">
        <f t="shared" si="5"/>
        <v>52.058730793703425</v>
      </c>
      <c r="W22" s="307">
        <f t="shared" si="5"/>
        <v>52.355551176024321</v>
      </c>
      <c r="X22" s="307">
        <f t="shared" si="5"/>
        <v>54.02192759961244</v>
      </c>
      <c r="Y22" s="307">
        <f t="shared" si="5"/>
        <v>54.04885610631176</v>
      </c>
      <c r="Z22" s="307">
        <f t="shared" si="5"/>
        <v>51.280134644219011</v>
      </c>
      <c r="AA22" s="307">
        <f t="shared" si="5"/>
        <v>51.669721193684296</v>
      </c>
      <c r="AB22" s="307">
        <f t="shared" si="5"/>
        <v>55.609618495142968</v>
      </c>
      <c r="AC22" s="307">
        <f t="shared" si="5"/>
        <v>53.623717329491846</v>
      </c>
      <c r="AD22" s="307">
        <f t="shared" si="5"/>
        <v>50.677716983716557</v>
      </c>
      <c r="AE22" s="307">
        <f t="shared" si="5"/>
        <v>51.273660746398278</v>
      </c>
      <c r="AF22" s="307">
        <f t="shared" si="5"/>
        <v>52.699723321778947</v>
      </c>
      <c r="AG22" s="307">
        <f t="shared" si="5"/>
        <v>51.867520865548158</v>
      </c>
      <c r="AH22" s="307">
        <f t="shared" si="5"/>
        <v>48.208793566072082</v>
      </c>
      <c r="AI22" s="307">
        <f t="shared" si="5"/>
        <v>48.196225363726256</v>
      </c>
      <c r="AJ22" s="307">
        <f t="shared" si="5"/>
        <v>47.484866745186117</v>
      </c>
      <c r="AK22" s="307">
        <f t="shared" si="5"/>
        <v>49.372505692492922</v>
      </c>
    </row>
    <row r="23" spans="1:37" ht="23.25">
      <c r="A23" s="35" t="s">
        <v>16</v>
      </c>
      <c r="B23" s="307">
        <f t="shared" ref="B23:AK23" si="6">(B10/B6)*100</f>
        <v>51.126647083270491</v>
      </c>
      <c r="C23" s="307">
        <f t="shared" si="6"/>
        <v>53.126309162546235</v>
      </c>
      <c r="D23" s="307">
        <f t="shared" si="6"/>
        <v>55.430879950643295</v>
      </c>
      <c r="E23" s="307">
        <f t="shared" si="6"/>
        <v>56.357002912364308</v>
      </c>
      <c r="F23" s="307">
        <f t="shared" si="6"/>
        <v>51.972636619412341</v>
      </c>
      <c r="G23" s="307">
        <f t="shared" si="6"/>
        <v>54.899986542130883</v>
      </c>
      <c r="H23" s="307">
        <f t="shared" si="6"/>
        <v>56.690669332463905</v>
      </c>
      <c r="I23" s="307">
        <f t="shared" si="6"/>
        <v>57.541101284851315</v>
      </c>
      <c r="J23" s="307">
        <f t="shared" si="6"/>
        <v>18.555630467035886</v>
      </c>
      <c r="K23" s="307">
        <f t="shared" si="6"/>
        <v>53.960520714140728</v>
      </c>
      <c r="L23" s="307">
        <f t="shared" si="6"/>
        <v>57.510826518633841</v>
      </c>
      <c r="M23" s="307">
        <f t="shared" si="6"/>
        <v>56.757358456449246</v>
      </c>
      <c r="N23" s="307">
        <f t="shared" si="6"/>
        <v>53.869499665288565</v>
      </c>
      <c r="O23" s="307">
        <f t="shared" si="6"/>
        <v>55.798130719460573</v>
      </c>
      <c r="P23" s="307">
        <f t="shared" si="6"/>
        <v>56.129777591010011</v>
      </c>
      <c r="Q23" s="307">
        <f t="shared" si="6"/>
        <v>56.605759735404334</v>
      </c>
      <c r="R23" s="307">
        <f t="shared" si="6"/>
        <v>54.475819080787232</v>
      </c>
      <c r="S23" s="307">
        <f t="shared" si="6"/>
        <v>54.723695587316648</v>
      </c>
      <c r="T23" s="307">
        <f t="shared" si="6"/>
        <v>54.65895847844029</v>
      </c>
      <c r="U23" s="307">
        <f t="shared" si="6"/>
        <v>55.625709672357914</v>
      </c>
      <c r="V23" s="307">
        <f t="shared" si="6"/>
        <v>51.263856503822339</v>
      </c>
      <c r="W23" s="307">
        <f t="shared" si="6"/>
        <v>51.31332301473045</v>
      </c>
      <c r="X23" s="307">
        <f t="shared" si="6"/>
        <v>53.398409695057978</v>
      </c>
      <c r="Y23" s="307">
        <f t="shared" si="6"/>
        <v>52.723566976007696</v>
      </c>
      <c r="Z23" s="307">
        <f t="shared" si="6"/>
        <v>49.904458585954991</v>
      </c>
      <c r="AA23" s="307">
        <f t="shared" si="6"/>
        <v>50.711566408786766</v>
      </c>
      <c r="AB23" s="307">
        <f t="shared" si="6"/>
        <v>54.626935622434701</v>
      </c>
      <c r="AC23" s="307">
        <f t="shared" si="6"/>
        <v>52.468059205798198</v>
      </c>
      <c r="AD23" s="307">
        <f t="shared" si="6"/>
        <v>49.663682218761416</v>
      </c>
      <c r="AE23" s="307">
        <f t="shared" si="6"/>
        <v>50.334363824651184</v>
      </c>
      <c r="AF23" s="307">
        <f t="shared" si="6"/>
        <v>52.256523567500722</v>
      </c>
      <c r="AG23" s="307">
        <f t="shared" si="6"/>
        <v>50.809480288151335</v>
      </c>
      <c r="AH23" s="307">
        <f t="shared" si="6"/>
        <v>47.657647614221901</v>
      </c>
      <c r="AI23" s="307">
        <f t="shared" si="6"/>
        <v>47.15054256974171</v>
      </c>
      <c r="AJ23" s="307">
        <f t="shared" si="6"/>
        <v>46.899958591999074</v>
      </c>
      <c r="AK23" s="307">
        <f t="shared" si="6"/>
        <v>48.317847683440554</v>
      </c>
    </row>
    <row r="24" spans="1:37" ht="23.25">
      <c r="A24" s="35" t="s">
        <v>15</v>
      </c>
      <c r="B24" s="307">
        <f t="shared" ref="B24:AK30" si="7">(B11/B$6)*100</f>
        <v>0.43509548498641692</v>
      </c>
      <c r="C24" s="307">
        <f t="shared" si="7"/>
        <v>0.21806478082182093</v>
      </c>
      <c r="D24" s="307">
        <f t="shared" si="7"/>
        <v>0.36279010929639499</v>
      </c>
      <c r="E24" s="307">
        <f t="shared" si="7"/>
        <v>0.32180743094166447</v>
      </c>
      <c r="F24" s="307">
        <f t="shared" si="7"/>
        <v>0.43529044166656677</v>
      </c>
      <c r="G24" s="307">
        <f t="shared" si="7"/>
        <v>0.65365891981928403</v>
      </c>
      <c r="H24" s="307">
        <f t="shared" si="7"/>
        <v>0.51404282013436009</v>
      </c>
      <c r="I24" s="307">
        <f t="shared" si="7"/>
        <v>0.58178990477017878</v>
      </c>
      <c r="J24" s="307">
        <f t="shared" si="7"/>
        <v>0.25779429620071237</v>
      </c>
      <c r="K24" s="307">
        <f t="shared" si="7"/>
        <v>0.36393226476880602</v>
      </c>
      <c r="L24" s="307">
        <f t="shared" si="7"/>
        <v>0.67797646119800892</v>
      </c>
      <c r="M24" s="307">
        <f t="shared" si="7"/>
        <v>0.61106805046778867</v>
      </c>
      <c r="N24" s="307">
        <f t="shared" si="7"/>
        <v>1.004493555856891</v>
      </c>
      <c r="O24" s="307">
        <f t="shared" si="7"/>
        <v>1.0449726248552977</v>
      </c>
      <c r="P24" s="307">
        <f t="shared" si="7"/>
        <v>1.176021787916143</v>
      </c>
      <c r="Q24" s="307">
        <f t="shared" si="7"/>
        <v>0.26268536942802689</v>
      </c>
      <c r="R24" s="307">
        <f t="shared" si="7"/>
        <v>0.96566635308999627</v>
      </c>
      <c r="S24" s="307">
        <f t="shared" si="7"/>
        <v>0.81643120464359953</v>
      </c>
      <c r="T24" s="307">
        <f t="shared" si="7"/>
        <v>1.1487758207036105</v>
      </c>
      <c r="U24" s="307">
        <f t="shared" si="7"/>
        <v>0.81449252622545554</v>
      </c>
      <c r="V24" s="307">
        <f t="shared" si="7"/>
        <v>0.79487428988108333</v>
      </c>
      <c r="W24" s="307">
        <f t="shared" si="7"/>
        <v>1.0422281612938631</v>
      </c>
      <c r="X24" s="307">
        <f t="shared" si="7"/>
        <v>0.62351790455445577</v>
      </c>
      <c r="Y24" s="307">
        <f t="shared" si="7"/>
        <v>1.3252891303040628</v>
      </c>
      <c r="Z24" s="307">
        <f t="shared" si="7"/>
        <v>1.3756760582640215</v>
      </c>
      <c r="AA24" s="307">
        <f t="shared" si="7"/>
        <v>0.95815478489751982</v>
      </c>
      <c r="AB24" s="307">
        <f t="shared" si="7"/>
        <v>0.98268287270826038</v>
      </c>
      <c r="AC24" s="307">
        <f t="shared" si="7"/>
        <v>1.1556581236936414</v>
      </c>
      <c r="AD24" s="307">
        <f t="shared" si="7"/>
        <v>1.0140347649551449</v>
      </c>
      <c r="AE24" s="307">
        <f t="shared" si="7"/>
        <v>0.93929692174709067</v>
      </c>
      <c r="AF24" s="307">
        <f t="shared" si="7"/>
        <v>0.44319975427822039</v>
      </c>
      <c r="AG24" s="307">
        <f t="shared" si="7"/>
        <v>1.0580405773968227</v>
      </c>
      <c r="AH24" s="307">
        <f t="shared" si="7"/>
        <v>0.55113226812218596</v>
      </c>
      <c r="AI24" s="307">
        <f t="shared" si="7"/>
        <v>1.0456827939845459</v>
      </c>
      <c r="AJ24" s="307">
        <f t="shared" si="7"/>
        <v>0.58490815318704648</v>
      </c>
      <c r="AK24" s="307">
        <f t="shared" si="7"/>
        <v>1.0546580090523636</v>
      </c>
    </row>
    <row r="25" spans="1:37" ht="23.25">
      <c r="A25" s="35" t="s">
        <v>14</v>
      </c>
      <c r="B25" s="307">
        <f t="shared" si="7"/>
        <v>1.630743595571009</v>
      </c>
      <c r="C25" s="307">
        <f t="shared" si="7"/>
        <v>1.3095933337577546</v>
      </c>
      <c r="D25" s="307">
        <f t="shared" si="7"/>
        <v>0</v>
      </c>
      <c r="E25" s="307">
        <f t="shared" si="7"/>
        <v>0.53816962315770889</v>
      </c>
      <c r="F25" s="307">
        <f t="shared" si="7"/>
        <v>2.0817596976701047</v>
      </c>
      <c r="G25" s="307">
        <f t="shared" si="7"/>
        <v>0.86473643714540982</v>
      </c>
      <c r="H25" s="307">
        <f t="shared" si="7"/>
        <v>0</v>
      </c>
      <c r="I25" s="307">
        <f t="shared" si="7"/>
        <v>0</v>
      </c>
      <c r="J25" s="307">
        <f t="shared" si="7"/>
        <v>0.26285698316507983</v>
      </c>
      <c r="K25" s="307">
        <f t="shared" si="7"/>
        <v>0.85339062362470075</v>
      </c>
      <c r="L25" s="307">
        <f t="shared" si="7"/>
        <v>0</v>
      </c>
      <c r="M25" s="307">
        <f t="shared" si="7"/>
        <v>0</v>
      </c>
      <c r="N25" s="307">
        <f t="shared" si="7"/>
        <v>1.2564552203207562</v>
      </c>
      <c r="O25" s="307">
        <f t="shared" si="7"/>
        <v>0.31221760834156259</v>
      </c>
      <c r="P25" s="307">
        <f t="shared" si="7"/>
        <v>7.0005424609511993E-2</v>
      </c>
      <c r="Q25" s="307">
        <f t="shared" si="7"/>
        <v>8.6722539427783116E-3</v>
      </c>
      <c r="R25" s="307">
        <f t="shared" si="7"/>
        <v>0.27753774214402482</v>
      </c>
      <c r="S25" s="307">
        <f t="shared" si="7"/>
        <v>0.24231005801300071</v>
      </c>
      <c r="T25" s="307">
        <f t="shared" si="7"/>
        <v>0.10919617713763802</v>
      </c>
      <c r="U25" s="307">
        <f t="shared" si="7"/>
        <v>7.32927836768153E-3</v>
      </c>
      <c r="V25" s="307">
        <f t="shared" si="7"/>
        <v>0.44119012066265345</v>
      </c>
      <c r="W25" s="307">
        <f t="shared" si="7"/>
        <v>0.78544275859195933</v>
      </c>
      <c r="X25" s="307">
        <f t="shared" si="7"/>
        <v>0</v>
      </c>
      <c r="Y25" s="307">
        <f t="shared" si="7"/>
        <v>5.0504900683490006E-2</v>
      </c>
      <c r="Z25" s="307">
        <f t="shared" si="7"/>
        <v>0.93243607948564433</v>
      </c>
      <c r="AA25" s="307">
        <f t="shared" si="7"/>
        <v>0.79193075389256651</v>
      </c>
      <c r="AB25" s="307">
        <f t="shared" si="7"/>
        <v>0</v>
      </c>
      <c r="AC25" s="307">
        <f t="shared" si="7"/>
        <v>0.30529545485569931</v>
      </c>
      <c r="AD25" s="307">
        <f t="shared" si="7"/>
        <v>1.3000806198610864</v>
      </c>
      <c r="AE25" s="307">
        <f t="shared" si="7"/>
        <v>0.44899309089930028</v>
      </c>
      <c r="AF25" s="307">
        <f t="shared" si="7"/>
        <v>3.4092288790632343E-2</v>
      </c>
      <c r="AG25" s="307">
        <f t="shared" si="7"/>
        <v>1.2212802041581454</v>
      </c>
      <c r="AH25" s="307">
        <f t="shared" si="7"/>
        <v>2.8569611740316652</v>
      </c>
      <c r="AI25" s="307">
        <f t="shared" si="7"/>
        <v>1.9647820863408993</v>
      </c>
      <c r="AJ25" s="307">
        <f t="shared" si="7"/>
        <v>0.93111609868960599</v>
      </c>
      <c r="AK25" s="307">
        <f t="shared" si="7"/>
        <v>0.79842025007870132</v>
      </c>
    </row>
    <row r="26" spans="1:37" ht="23.25">
      <c r="A26" s="35" t="s">
        <v>13</v>
      </c>
      <c r="B26" s="307">
        <f t="shared" si="7"/>
        <v>25.087502593065388</v>
      </c>
      <c r="C26" s="307">
        <f t="shared" si="7"/>
        <v>23.738785023590747</v>
      </c>
      <c r="D26" s="307">
        <f t="shared" si="7"/>
        <v>22.705388777640795</v>
      </c>
      <c r="E26" s="307">
        <f t="shared" si="7"/>
        <v>21.376259818197866</v>
      </c>
      <c r="F26" s="307">
        <f t="shared" si="7"/>
        <v>24.197628490558188</v>
      </c>
      <c r="G26" s="307">
        <f t="shared" si="7"/>
        <v>22.363032713190968</v>
      </c>
      <c r="H26" s="307">
        <f t="shared" si="7"/>
        <v>21.535790591112484</v>
      </c>
      <c r="I26" s="307">
        <f t="shared" ref="I26:Y26" si="8">ROUNDUP((I13/I$6)*100,1)</f>
        <v>20.5</v>
      </c>
      <c r="J26" s="307">
        <f t="shared" si="8"/>
        <v>8</v>
      </c>
      <c r="K26" s="307">
        <f t="shared" si="8"/>
        <v>23.200000000000003</v>
      </c>
      <c r="L26" s="307">
        <f t="shared" si="8"/>
        <v>20.200000000000003</v>
      </c>
      <c r="M26" s="307">
        <f t="shared" si="8"/>
        <v>21.3</v>
      </c>
      <c r="N26" s="307">
        <f t="shared" si="8"/>
        <v>24.200000000000003</v>
      </c>
      <c r="O26" s="307">
        <f t="shared" si="8"/>
        <v>23.3</v>
      </c>
      <c r="P26" s="307">
        <f t="shared" si="8"/>
        <v>23.3</v>
      </c>
      <c r="Q26" s="307">
        <f t="shared" si="8"/>
        <v>23.900000000000002</v>
      </c>
      <c r="R26" s="307">
        <f t="shared" si="8"/>
        <v>25.1</v>
      </c>
      <c r="S26" s="307">
        <f t="shared" si="8"/>
        <v>25.200000000000003</v>
      </c>
      <c r="T26" s="307">
        <f t="shared" si="8"/>
        <v>25.200000000000003</v>
      </c>
      <c r="U26" s="307">
        <f t="shared" si="8"/>
        <v>24.8</v>
      </c>
      <c r="V26" s="307">
        <f t="shared" si="8"/>
        <v>28.8</v>
      </c>
      <c r="W26" s="307">
        <f t="shared" si="8"/>
        <v>28.3</v>
      </c>
      <c r="X26" s="307">
        <f t="shared" si="8"/>
        <v>27.5</v>
      </c>
      <c r="Y26" s="307">
        <f t="shared" si="8"/>
        <v>27.6</v>
      </c>
      <c r="Z26" s="307">
        <f t="shared" si="7"/>
        <v>29.503108454442682</v>
      </c>
      <c r="AA26" s="307">
        <f t="shared" si="7"/>
        <v>29.358918356483958</v>
      </c>
      <c r="AB26" s="307">
        <f t="shared" si="7"/>
        <v>26.311143318819802</v>
      </c>
      <c r="AC26" s="307">
        <f t="shared" si="7"/>
        <v>28.096938132301659</v>
      </c>
      <c r="AD26" s="307">
        <f t="shared" si="7"/>
        <v>30.133229642882537</v>
      </c>
      <c r="AE26" s="307">
        <f t="shared" si="7"/>
        <v>30.493635212503168</v>
      </c>
      <c r="AF26" s="307">
        <f t="shared" si="7"/>
        <v>29.582538315631879</v>
      </c>
      <c r="AG26" s="307">
        <f t="shared" si="7"/>
        <v>29.317482972071463</v>
      </c>
      <c r="AH26" s="307">
        <f t="shared" si="7"/>
        <v>31.432489114393146</v>
      </c>
      <c r="AI26" s="307">
        <f t="shared" si="7"/>
        <v>32.430499859888492</v>
      </c>
      <c r="AJ26" s="307">
        <f t="shared" si="7"/>
        <v>34.265161048121897</v>
      </c>
      <c r="AK26" s="307">
        <f t="shared" si="7"/>
        <v>32.591209879966897</v>
      </c>
    </row>
    <row r="27" spans="1:37" ht="23.25">
      <c r="A27" s="35" t="s">
        <v>12</v>
      </c>
      <c r="B27" s="307">
        <f t="shared" ref="B27:Y27" si="9">(B14/B6)*100</f>
        <v>6.4517672138831124</v>
      </c>
      <c r="C27" s="307">
        <f t="shared" si="9"/>
        <v>6.6646234322942091</v>
      </c>
      <c r="D27" s="307">
        <f t="shared" si="9"/>
        <v>5.8177865739744474</v>
      </c>
      <c r="E27" s="307">
        <f t="shared" si="9"/>
        <v>4.3448945371105818</v>
      </c>
      <c r="F27" s="307">
        <f t="shared" si="9"/>
        <v>6.419681278384866</v>
      </c>
      <c r="G27" s="307">
        <f t="shared" si="9"/>
        <v>5.4441685150685863</v>
      </c>
      <c r="H27" s="307">
        <f t="shared" si="9"/>
        <v>3.9427841361961189</v>
      </c>
      <c r="I27" s="307">
        <f t="shared" si="9"/>
        <v>3.7692149111969275</v>
      </c>
      <c r="J27" s="307">
        <f t="shared" si="9"/>
        <v>2.1096215839963119</v>
      </c>
      <c r="K27" s="307">
        <f t="shared" si="9"/>
        <v>5.7052579769605369</v>
      </c>
      <c r="L27" s="307">
        <f t="shared" si="9"/>
        <v>4.1019787047007501</v>
      </c>
      <c r="M27" s="307">
        <f t="shared" si="9"/>
        <v>4.7369209102841321</v>
      </c>
      <c r="N27" s="307">
        <f t="shared" si="9"/>
        <v>5.3264823604880034</v>
      </c>
      <c r="O27" s="307">
        <f t="shared" si="9"/>
        <v>4.9684987175949651</v>
      </c>
      <c r="P27" s="307">
        <f t="shared" si="9"/>
        <v>5.5693239530463696</v>
      </c>
      <c r="Q27" s="307">
        <f t="shared" si="9"/>
        <v>5.1816517486580986</v>
      </c>
      <c r="R27" s="307">
        <f t="shared" si="9"/>
        <v>5.8462919925205377</v>
      </c>
      <c r="S27" s="307">
        <f t="shared" si="9"/>
        <v>5.4790923640877693</v>
      </c>
      <c r="T27" s="307">
        <f t="shared" si="9"/>
        <v>5.7227316607143646</v>
      </c>
      <c r="U27" s="307">
        <f t="shared" si="9"/>
        <v>5.3229829774698043</v>
      </c>
      <c r="V27" s="307">
        <f t="shared" si="9"/>
        <v>6.1551848341384048</v>
      </c>
      <c r="W27" s="307">
        <f t="shared" si="9"/>
        <v>6.3639919213671199</v>
      </c>
      <c r="X27" s="307">
        <f t="shared" si="9"/>
        <v>5.9668595644692992</v>
      </c>
      <c r="Y27" s="307">
        <f t="shared" si="9"/>
        <v>5.7947124731915576</v>
      </c>
      <c r="Z27" s="307">
        <f t="shared" si="7"/>
        <v>6.8791823178808205</v>
      </c>
      <c r="AA27" s="307">
        <f t="shared" si="7"/>
        <v>6.8183942293305986</v>
      </c>
      <c r="AB27" s="307">
        <f t="shared" si="7"/>
        <v>4.9997652635849192</v>
      </c>
      <c r="AC27" s="307">
        <f t="shared" si="7"/>
        <v>6.4416377390791828</v>
      </c>
      <c r="AD27" s="307">
        <f t="shared" si="7"/>
        <v>7.5751739031059335</v>
      </c>
      <c r="AE27" s="307">
        <f t="shared" si="7"/>
        <v>8.3061109755965248</v>
      </c>
      <c r="AF27" s="307">
        <f t="shared" si="7"/>
        <v>8.0910489248466035</v>
      </c>
      <c r="AG27" s="307">
        <f t="shared" si="7"/>
        <v>7.1512874932218136</v>
      </c>
      <c r="AH27" s="307">
        <f t="shared" si="7"/>
        <v>7.6426840551969395</v>
      </c>
      <c r="AI27" s="307">
        <f t="shared" si="7"/>
        <v>7.6682062827933395</v>
      </c>
      <c r="AJ27" s="307">
        <f t="shared" si="7"/>
        <v>9.3207879443102666</v>
      </c>
      <c r="AK27" s="307">
        <f t="shared" si="7"/>
        <v>7.6332813226173259</v>
      </c>
    </row>
    <row r="28" spans="1:37" ht="23.25">
      <c r="A28" s="35" t="s">
        <v>11</v>
      </c>
      <c r="B28" s="307">
        <f t="shared" ref="B28:Y28" si="10">(B15/B6)*100</f>
        <v>7.0820332606213023</v>
      </c>
      <c r="C28" s="307">
        <f t="shared" si="10"/>
        <v>6.8412629360043571</v>
      </c>
      <c r="D28" s="307">
        <f t="shared" si="10"/>
        <v>6.5028369147681762</v>
      </c>
      <c r="E28" s="307">
        <f t="shared" si="10"/>
        <v>7.1000264760391838</v>
      </c>
      <c r="F28" s="307">
        <f t="shared" si="10"/>
        <v>5.7157330886330762</v>
      </c>
      <c r="G28" s="307">
        <f t="shared" si="10"/>
        <v>3.4837357071793154</v>
      </c>
      <c r="H28" s="307">
        <f t="shared" si="10"/>
        <v>6.4080872810494762</v>
      </c>
      <c r="I28" s="307">
        <f t="shared" si="10"/>
        <v>5.770445072837675</v>
      </c>
      <c r="J28" s="307">
        <f t="shared" si="10"/>
        <v>2.1491302411052398</v>
      </c>
      <c r="K28" s="307">
        <f t="shared" si="10"/>
        <v>5.1383068347772669</v>
      </c>
      <c r="L28" s="307">
        <f t="shared" si="10"/>
        <v>5.7788531889917358</v>
      </c>
      <c r="M28" s="307">
        <f t="shared" si="10"/>
        <v>6.1986600099557636</v>
      </c>
      <c r="N28" s="307">
        <f t="shared" si="10"/>
        <v>6.2703007373231783</v>
      </c>
      <c r="O28" s="307">
        <f t="shared" si="10"/>
        <v>5.5897278218601043</v>
      </c>
      <c r="P28" s="307">
        <f t="shared" si="10"/>
        <v>5.9444556735903005</v>
      </c>
      <c r="Q28" s="307">
        <f t="shared" si="10"/>
        <v>6.4377298197250212</v>
      </c>
      <c r="R28" s="307">
        <f t="shared" si="10"/>
        <v>7.3983541822505483</v>
      </c>
      <c r="S28" s="307">
        <f t="shared" si="10"/>
        <v>6.6287475894570385</v>
      </c>
      <c r="T28" s="307">
        <f t="shared" si="10"/>
        <v>6.5143717397192269</v>
      </c>
      <c r="U28" s="307">
        <f t="shared" si="10"/>
        <v>6.7498126753166909</v>
      </c>
      <c r="V28" s="307">
        <f t="shared" si="10"/>
        <v>7.9210569204334451</v>
      </c>
      <c r="W28" s="307">
        <f t="shared" si="10"/>
        <v>6.4506601742786387</v>
      </c>
      <c r="X28" s="307">
        <f t="shared" si="10"/>
        <v>7.127324971490073</v>
      </c>
      <c r="Y28" s="307">
        <f t="shared" si="10"/>
        <v>6.9867663506444053</v>
      </c>
      <c r="Z28" s="307">
        <f t="shared" si="7"/>
        <v>6.6679686231168915</v>
      </c>
      <c r="AA28" s="307">
        <f t="shared" si="7"/>
        <v>6.1601566934253666</v>
      </c>
      <c r="AB28" s="307">
        <f t="shared" si="7"/>
        <v>6.800093252551906</v>
      </c>
      <c r="AC28" s="307">
        <f t="shared" si="7"/>
        <v>6.4169860545340223</v>
      </c>
      <c r="AD28" s="307">
        <f t="shared" si="7"/>
        <v>7.4129299474866244</v>
      </c>
      <c r="AE28" s="307">
        <f t="shared" si="7"/>
        <v>6.3561877902652126</v>
      </c>
      <c r="AF28" s="307">
        <f t="shared" si="7"/>
        <v>6.7781741810413108</v>
      </c>
      <c r="AG28" s="307">
        <f t="shared" si="7"/>
        <v>6.5529969636946701</v>
      </c>
      <c r="AH28" s="307">
        <f t="shared" si="7"/>
        <v>7.0175389171261111</v>
      </c>
      <c r="AI28" s="307">
        <f t="shared" si="7"/>
        <v>6.6035601207213652</v>
      </c>
      <c r="AJ28" s="307">
        <f t="shared" si="7"/>
        <v>7.2065228074302397</v>
      </c>
      <c r="AK28" s="307">
        <f t="shared" si="7"/>
        <v>6.0772324870943955</v>
      </c>
    </row>
    <row r="29" spans="1:37" ht="23.25">
      <c r="A29" s="65" t="s">
        <v>10</v>
      </c>
      <c r="B29" s="307">
        <f t="shared" ref="B29:Y29" si="11">(B16/B6)*100</f>
        <v>11.553702118560969</v>
      </c>
      <c r="C29" s="307">
        <f t="shared" si="11"/>
        <v>10.232898655292178</v>
      </c>
      <c r="D29" s="307">
        <f t="shared" si="11"/>
        <v>10.384765288898171</v>
      </c>
      <c r="E29" s="307">
        <f t="shared" si="11"/>
        <v>9.9313388050480977</v>
      </c>
      <c r="F29" s="307">
        <f t="shared" si="11"/>
        <v>12.062232109291298</v>
      </c>
      <c r="G29" s="307">
        <f t="shared" si="11"/>
        <v>13.435128138642828</v>
      </c>
      <c r="H29" s="307">
        <f t="shared" si="11"/>
        <v>11.18491952748343</v>
      </c>
      <c r="I29" s="307">
        <f t="shared" si="11"/>
        <v>10.901546478746866</v>
      </c>
      <c r="J29" s="307">
        <f t="shared" si="11"/>
        <v>3.7271561169848604</v>
      </c>
      <c r="K29" s="307">
        <f t="shared" si="11"/>
        <v>12.281510408714254</v>
      </c>
      <c r="L29" s="307">
        <f t="shared" si="11"/>
        <v>10.245472996172742</v>
      </c>
      <c r="M29" s="307">
        <f t="shared" si="11"/>
        <v>10.298855158647202</v>
      </c>
      <c r="N29" s="307">
        <f t="shared" si="11"/>
        <v>12.56634850784965</v>
      </c>
      <c r="O29" s="307">
        <f t="shared" si="11"/>
        <v>12.720062341296638</v>
      </c>
      <c r="P29" s="307">
        <f t="shared" si="11"/>
        <v>11.689155095098439</v>
      </c>
      <c r="Q29" s="307">
        <f t="shared" si="11"/>
        <v>12.197665045581287</v>
      </c>
      <c r="R29" s="307">
        <f t="shared" si="11"/>
        <v>11.850515482464962</v>
      </c>
      <c r="S29" s="307">
        <f t="shared" si="11"/>
        <v>13.044017654252754</v>
      </c>
      <c r="T29" s="307">
        <f t="shared" si="11"/>
        <v>12.895533792901483</v>
      </c>
      <c r="U29" s="307">
        <f t="shared" si="11"/>
        <v>12.639492846438591</v>
      </c>
      <c r="V29" s="307">
        <f t="shared" si="11"/>
        <v>14.698996072947788</v>
      </c>
      <c r="W29" s="307">
        <f t="shared" si="11"/>
        <v>15.434457243891556</v>
      </c>
      <c r="X29" s="307">
        <f t="shared" si="11"/>
        <v>14.37924333092111</v>
      </c>
      <c r="Y29" s="307">
        <f t="shared" si="11"/>
        <v>14.729715980838229</v>
      </c>
      <c r="Z29" s="307">
        <f t="shared" si="7"/>
        <v>15.955957513444973</v>
      </c>
      <c r="AA29" s="307">
        <f t="shared" si="7"/>
        <v>16.380367433727997</v>
      </c>
      <c r="AB29" s="307">
        <f t="shared" si="7"/>
        <v>14.511284802682978</v>
      </c>
      <c r="AC29" s="307">
        <f t="shared" si="7"/>
        <v>15.238314338688449</v>
      </c>
      <c r="AD29" s="307">
        <f t="shared" si="7"/>
        <v>15.14512579228998</v>
      </c>
      <c r="AE29" s="307">
        <f t="shared" si="7"/>
        <v>15.831336446641433</v>
      </c>
      <c r="AF29" s="307">
        <f t="shared" si="7"/>
        <v>14.713315209743962</v>
      </c>
      <c r="AG29" s="307">
        <f t="shared" si="7"/>
        <v>15.613198515154977</v>
      </c>
      <c r="AH29" s="307">
        <f t="shared" si="7"/>
        <v>16.772266142070098</v>
      </c>
      <c r="AI29" s="307">
        <f t="shared" si="7"/>
        <v>18.158733456373785</v>
      </c>
      <c r="AJ29" s="307">
        <f t="shared" si="7"/>
        <v>17.737850296381392</v>
      </c>
      <c r="AK29" s="307">
        <f t="shared" si="7"/>
        <v>18.88069607025518</v>
      </c>
    </row>
    <row r="30" spans="1:37" ht="23.25">
      <c r="A30" s="306" t="s">
        <v>167</v>
      </c>
      <c r="B30" s="304">
        <f t="shared" ref="B30:G30" si="12">ROUNDDOWN((B17/B6)*100,1)</f>
        <v>21.7</v>
      </c>
      <c r="C30" s="304">
        <f t="shared" si="12"/>
        <v>21.6</v>
      </c>
      <c r="D30" s="304">
        <f t="shared" si="12"/>
        <v>21.5</v>
      </c>
      <c r="E30" s="304">
        <f t="shared" si="12"/>
        <v>21.4</v>
      </c>
      <c r="F30" s="304">
        <f t="shared" si="12"/>
        <v>21.3</v>
      </c>
      <c r="G30" s="304">
        <f t="shared" si="12"/>
        <v>21.2</v>
      </c>
      <c r="H30" s="304">
        <f>((H17/H6)*100)</f>
        <v>21.259497256289247</v>
      </c>
      <c r="I30" s="304">
        <f t="shared" ref="I30:Y30" si="13">ROUNDDOWN((I17/I6)*100,1)</f>
        <v>21.4</v>
      </c>
      <c r="J30" s="304">
        <f t="shared" si="13"/>
        <v>72.900000000000006</v>
      </c>
      <c r="K30" s="304">
        <f t="shared" si="13"/>
        <v>21.6</v>
      </c>
      <c r="L30" s="304">
        <f t="shared" si="13"/>
        <v>21.6</v>
      </c>
      <c r="M30" s="304">
        <f t="shared" si="13"/>
        <v>21.3</v>
      </c>
      <c r="N30" s="304">
        <f t="shared" si="13"/>
        <v>19.7</v>
      </c>
      <c r="O30" s="304">
        <f t="shared" si="13"/>
        <v>19.5</v>
      </c>
      <c r="P30" s="304">
        <f t="shared" si="13"/>
        <v>19.399999999999999</v>
      </c>
      <c r="Q30" s="304">
        <f t="shared" si="13"/>
        <v>19.3</v>
      </c>
      <c r="R30" s="304">
        <f t="shared" si="13"/>
        <v>19.100000000000001</v>
      </c>
      <c r="S30" s="304">
        <f t="shared" si="13"/>
        <v>19</v>
      </c>
      <c r="T30" s="304">
        <f t="shared" si="13"/>
        <v>18.899999999999999</v>
      </c>
      <c r="U30" s="304">
        <f t="shared" si="13"/>
        <v>18.8</v>
      </c>
      <c r="V30" s="304">
        <f t="shared" si="13"/>
        <v>18.7</v>
      </c>
      <c r="W30" s="304">
        <f t="shared" si="13"/>
        <v>18.600000000000001</v>
      </c>
      <c r="X30" s="304">
        <f t="shared" si="13"/>
        <v>18.5</v>
      </c>
      <c r="Y30" s="304">
        <f t="shared" si="13"/>
        <v>18.3</v>
      </c>
      <c r="Z30" s="303">
        <f t="shared" si="7"/>
        <v>18.284320821852656</v>
      </c>
      <c r="AA30" s="303">
        <f t="shared" si="7"/>
        <v>18.179389583962589</v>
      </c>
      <c r="AB30" s="303">
        <f t="shared" si="7"/>
        <v>18.079238186037237</v>
      </c>
      <c r="AC30" s="303">
        <f t="shared" si="7"/>
        <v>17.974049083350799</v>
      </c>
      <c r="AD30" s="303">
        <f t="shared" si="7"/>
        <v>17.888972753539822</v>
      </c>
      <c r="AE30" s="303">
        <f t="shared" si="7"/>
        <v>17.783710950199261</v>
      </c>
      <c r="AF30" s="303">
        <f t="shared" si="7"/>
        <v>17.683646073798549</v>
      </c>
      <c r="AG30" s="303">
        <f t="shared" si="7"/>
        <v>17.593715958222241</v>
      </c>
      <c r="AH30" s="303">
        <f t="shared" si="7"/>
        <v>17.501769829231097</v>
      </c>
      <c r="AI30" s="303">
        <f t="shared" si="7"/>
        <v>17.408492690044351</v>
      </c>
      <c r="AJ30" s="303">
        <f t="shared" si="7"/>
        <v>17.318856108002379</v>
      </c>
      <c r="AK30" s="303">
        <f t="shared" si="7"/>
        <v>17.237864177461475</v>
      </c>
    </row>
    <row r="31" spans="1:37">
      <c r="A31" s="302" t="s">
        <v>166</v>
      </c>
    </row>
    <row r="33" spans="12:29" ht="21.75">
      <c r="L33" s="300"/>
      <c r="Z33" s="300">
        <v>1</v>
      </c>
      <c r="AA33" s="300">
        <v>2</v>
      </c>
      <c r="AB33" s="300">
        <v>3</v>
      </c>
      <c r="AC33" s="300">
        <v>4</v>
      </c>
    </row>
  </sheetData>
  <mergeCells count="12">
    <mergeCell ref="A18:H18"/>
    <mergeCell ref="R3:U3"/>
    <mergeCell ref="V3:Y3"/>
    <mergeCell ref="Z3:AC3"/>
    <mergeCell ref="AD3:AG3"/>
    <mergeCell ref="AH3:AK3"/>
    <mergeCell ref="A5:H5"/>
    <mergeCell ref="A3:A4"/>
    <mergeCell ref="B3:E3"/>
    <mergeCell ref="F3:H3"/>
    <mergeCell ref="J3:M3"/>
    <mergeCell ref="N3:Q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FAA2B-6A39-4F35-9F46-802B6D3F7528}">
  <dimension ref="A1:AC184"/>
  <sheetViews>
    <sheetView topLeftCell="A2" zoomScale="90" zoomScaleNormal="90" workbookViewId="0">
      <selection activeCell="D14" sqref="D14"/>
    </sheetView>
  </sheetViews>
  <sheetFormatPr defaultColWidth="9.140625" defaultRowHeight="24" customHeight="1"/>
  <cols>
    <col min="1" max="1" width="24.140625" style="6" customWidth="1"/>
    <col min="2" max="2" width="11.42578125" style="6" customWidth="1"/>
    <col min="3" max="3" width="10.7109375" style="6" customWidth="1"/>
    <col min="4" max="4" width="11.140625" style="6" customWidth="1"/>
    <col min="5" max="5" width="1" style="6" customWidth="1"/>
    <col min="6" max="6" width="24.42578125" style="6" customWidth="1"/>
    <col min="7" max="7" width="11.42578125" style="6" customWidth="1"/>
    <col min="8" max="8" width="9.7109375" style="6" customWidth="1"/>
    <col min="9" max="9" width="11.42578125" style="6" customWidth="1"/>
    <col min="10" max="10" width="1.42578125" style="6" customWidth="1"/>
    <col min="11" max="11" width="24.28515625" style="6" customWidth="1"/>
    <col min="12" max="12" width="11.42578125" style="6" customWidth="1"/>
    <col min="13" max="13" width="9.42578125" style="6" customWidth="1"/>
    <col min="14" max="14" width="11.5703125" style="6" customWidth="1"/>
    <col min="15" max="15" width="1.140625" style="6" customWidth="1"/>
    <col min="16" max="16" width="24.85546875" style="6" customWidth="1"/>
    <col min="17" max="17" width="11.28515625" style="6" customWidth="1"/>
    <col min="18" max="18" width="9.42578125" style="6" customWidth="1"/>
    <col min="19" max="19" width="11.28515625" style="6" customWidth="1"/>
    <col min="20" max="20" width="0.7109375" style="6" customWidth="1"/>
    <col min="21" max="21" width="25" style="6" customWidth="1"/>
    <col min="22" max="22" width="11.28515625" style="6" customWidth="1"/>
    <col min="23" max="23" width="9.42578125" style="6" customWidth="1"/>
    <col min="24" max="24" width="11.42578125" style="6" customWidth="1"/>
    <col min="25" max="25" width="9.140625" style="6"/>
    <col min="26" max="28" width="11.7109375" style="6" bestFit="1" customWidth="1"/>
    <col min="29" max="16384" width="9.140625" style="6"/>
  </cols>
  <sheetData>
    <row r="1" spans="1:29" ht="29.25" customHeight="1">
      <c r="A1" s="29" t="s">
        <v>22</v>
      </c>
      <c r="F1" s="29"/>
      <c r="K1" s="29"/>
      <c r="P1" s="29"/>
      <c r="U1" s="29"/>
    </row>
    <row r="2" spans="1:29" s="29" customFormat="1" ht="22.9" customHeight="1">
      <c r="A2" s="168" t="s">
        <v>107</v>
      </c>
      <c r="B2" s="32"/>
      <c r="C2" s="32"/>
      <c r="D2" s="32"/>
      <c r="F2" s="32" t="s">
        <v>111</v>
      </c>
      <c r="G2" s="32"/>
      <c r="H2" s="32"/>
      <c r="I2" s="32"/>
      <c r="K2" s="32" t="s">
        <v>110</v>
      </c>
      <c r="L2" s="32"/>
      <c r="M2" s="32"/>
      <c r="N2" s="32"/>
      <c r="P2" s="32" t="s">
        <v>109</v>
      </c>
      <c r="Q2" s="32"/>
      <c r="R2" s="32"/>
      <c r="S2" s="32"/>
      <c r="U2" s="32" t="s">
        <v>108</v>
      </c>
      <c r="V2" s="32"/>
      <c r="W2" s="32"/>
      <c r="X2" s="32"/>
    </row>
    <row r="3" spans="1:29" s="29" customFormat="1" ht="32.25" customHeight="1">
      <c r="A3" s="31" t="s">
        <v>9</v>
      </c>
      <c r="B3" s="30" t="s">
        <v>0</v>
      </c>
      <c r="C3" s="30" t="s">
        <v>1</v>
      </c>
      <c r="D3" s="30" t="s">
        <v>2</v>
      </c>
      <c r="F3" s="31" t="s">
        <v>9</v>
      </c>
      <c r="G3" s="30" t="s">
        <v>0</v>
      </c>
      <c r="H3" s="30" t="s">
        <v>1</v>
      </c>
      <c r="I3" s="30" t="s">
        <v>2</v>
      </c>
      <c r="K3" s="31" t="s">
        <v>9</v>
      </c>
      <c r="L3" s="30" t="s">
        <v>0</v>
      </c>
      <c r="M3" s="30" t="s">
        <v>1</v>
      </c>
      <c r="N3" s="30" t="s">
        <v>2</v>
      </c>
      <c r="P3" s="31" t="s">
        <v>9</v>
      </c>
      <c r="Q3" s="30" t="s">
        <v>0</v>
      </c>
      <c r="R3" s="30" t="s">
        <v>1</v>
      </c>
      <c r="S3" s="30" t="s">
        <v>2</v>
      </c>
      <c r="U3" s="31" t="s">
        <v>9</v>
      </c>
      <c r="V3" s="30" t="s">
        <v>0</v>
      </c>
      <c r="W3" s="30" t="s">
        <v>1</v>
      </c>
      <c r="X3" s="30" t="s">
        <v>2</v>
      </c>
    </row>
    <row r="4" spans="1:29" s="29" customFormat="1" ht="27.75" customHeight="1">
      <c r="C4" s="168" t="s">
        <v>21</v>
      </c>
      <c r="H4" s="168" t="s">
        <v>21</v>
      </c>
      <c r="M4" s="168" t="s">
        <v>21</v>
      </c>
      <c r="R4" s="168" t="s">
        <v>21</v>
      </c>
      <c r="W4" s="168" t="s">
        <v>21</v>
      </c>
    </row>
    <row r="5" spans="1:29" s="14" customFormat="1" ht="20.25" customHeight="1">
      <c r="A5" s="14" t="s">
        <v>19</v>
      </c>
      <c r="B5" s="28">
        <v>2049836</v>
      </c>
      <c r="C5" s="28">
        <v>990254</v>
      </c>
      <c r="D5" s="27">
        <v>1059582</v>
      </c>
      <c r="E5" s="13"/>
      <c r="F5" s="14" t="s">
        <v>19</v>
      </c>
      <c r="G5" s="26">
        <v>2051355</v>
      </c>
      <c r="H5" s="26">
        <v>990836</v>
      </c>
      <c r="I5" s="26">
        <v>1060519</v>
      </c>
      <c r="J5" s="26"/>
      <c r="K5" s="14" t="s">
        <v>19</v>
      </c>
      <c r="L5" s="26">
        <f>L6+L11</f>
        <v>2052652</v>
      </c>
      <c r="M5" s="26">
        <f>M6+M11</f>
        <v>991315</v>
      </c>
      <c r="N5" s="26">
        <f>N6+N11</f>
        <v>1061337</v>
      </c>
      <c r="O5" s="26"/>
      <c r="P5" s="14" t="s">
        <v>19</v>
      </c>
      <c r="Q5" s="26">
        <v>2053245</v>
      </c>
      <c r="R5" s="26">
        <v>991480</v>
      </c>
      <c r="S5" s="26">
        <v>1061765</v>
      </c>
      <c r="U5" s="14" t="s">
        <v>19</v>
      </c>
      <c r="V5" s="26">
        <f t="shared" ref="V5:V14" si="0">(B5+G5+L5+Q5)/4</f>
        <v>2051772</v>
      </c>
      <c r="W5" s="26">
        <f t="shared" ref="W5:W14" si="1">(C5+H5+M5+R5)/4</f>
        <v>990971.25</v>
      </c>
      <c r="X5" s="26">
        <f t="shared" ref="X5:X14" si="2">(D5+I5+N5+S5)/4</f>
        <v>1060800.75</v>
      </c>
    </row>
    <row r="6" spans="1:29" s="13" customFormat="1" ht="20.25" customHeight="1">
      <c r="A6" s="13" t="s">
        <v>18</v>
      </c>
      <c r="B6" s="23">
        <v>1268832</v>
      </c>
      <c r="C6" s="23">
        <v>703491</v>
      </c>
      <c r="D6" s="23">
        <v>565341</v>
      </c>
      <c r="F6" s="13" t="s">
        <v>18</v>
      </c>
      <c r="G6" s="22">
        <v>1245867</v>
      </c>
      <c r="H6" s="22">
        <v>686365</v>
      </c>
      <c r="I6" s="22">
        <v>559502</v>
      </c>
      <c r="J6" s="18"/>
      <c r="K6" s="13" t="s">
        <v>18</v>
      </c>
      <c r="L6" s="22">
        <f>L7+L10</f>
        <v>1201981</v>
      </c>
      <c r="M6" s="22">
        <f>M7+M10</f>
        <v>685500</v>
      </c>
      <c r="N6" s="22">
        <f>N7+N10</f>
        <v>516481</v>
      </c>
      <c r="O6" s="18"/>
      <c r="P6" s="13" t="s">
        <v>18</v>
      </c>
      <c r="Q6" s="22">
        <v>1244690</v>
      </c>
      <c r="R6" s="22">
        <v>685175</v>
      </c>
      <c r="S6" s="22">
        <v>559515</v>
      </c>
      <c r="U6" s="13" t="s">
        <v>18</v>
      </c>
      <c r="V6" s="22">
        <f t="shared" si="0"/>
        <v>1240342.5</v>
      </c>
      <c r="W6" s="22">
        <f t="shared" si="1"/>
        <v>690132.75</v>
      </c>
      <c r="X6" s="22">
        <f t="shared" si="2"/>
        <v>550209.75</v>
      </c>
    </row>
    <row r="7" spans="1:29" s="13" customFormat="1" ht="20.25" customHeight="1">
      <c r="A7" s="13" t="s">
        <v>17</v>
      </c>
      <c r="B7" s="24">
        <v>1197845.3400000001</v>
      </c>
      <c r="C7" s="24">
        <v>660978.76</v>
      </c>
      <c r="D7" s="23">
        <v>536866</v>
      </c>
      <c r="E7" s="17"/>
      <c r="F7" s="13" t="s">
        <v>17</v>
      </c>
      <c r="G7" s="22">
        <v>1197067</v>
      </c>
      <c r="H7" s="22">
        <v>655195</v>
      </c>
      <c r="I7" s="22">
        <v>541872</v>
      </c>
      <c r="J7" s="18"/>
      <c r="K7" s="13" t="s">
        <v>17</v>
      </c>
      <c r="L7" s="22">
        <v>1178865</v>
      </c>
      <c r="M7" s="22">
        <v>665381</v>
      </c>
      <c r="N7" s="22">
        <v>513484</v>
      </c>
      <c r="O7" s="18"/>
      <c r="P7" s="13" t="s">
        <v>17</v>
      </c>
      <c r="Q7" s="22">
        <v>1224882</v>
      </c>
      <c r="R7" s="22">
        <v>670502</v>
      </c>
      <c r="S7" s="22">
        <v>554380</v>
      </c>
      <c r="U7" s="13" t="s">
        <v>17</v>
      </c>
      <c r="V7" s="22">
        <f t="shared" si="0"/>
        <v>1199664.835</v>
      </c>
      <c r="W7" s="22">
        <f t="shared" si="1"/>
        <v>663014.18999999994</v>
      </c>
      <c r="X7" s="22">
        <f t="shared" si="2"/>
        <v>536650.5</v>
      </c>
    </row>
    <row r="8" spans="1:29" s="13" customFormat="1" ht="20.25" customHeight="1">
      <c r="A8" s="13" t="s">
        <v>16</v>
      </c>
      <c r="B8" s="24">
        <v>1184151</v>
      </c>
      <c r="C8" s="24">
        <v>650780</v>
      </c>
      <c r="D8" s="23">
        <v>533371</v>
      </c>
      <c r="F8" s="13" t="s">
        <v>16</v>
      </c>
      <c r="G8" s="22">
        <v>1171095</v>
      </c>
      <c r="H8" s="22">
        <v>644778</v>
      </c>
      <c r="I8" s="22">
        <v>526317</v>
      </c>
      <c r="J8" s="18"/>
      <c r="K8" s="13" t="s">
        <v>16</v>
      </c>
      <c r="L8" s="22">
        <v>1164344</v>
      </c>
      <c r="M8" s="22">
        <v>655575</v>
      </c>
      <c r="N8" s="22">
        <v>508769</v>
      </c>
      <c r="O8" s="18"/>
      <c r="P8" s="13" t="s">
        <v>16</v>
      </c>
      <c r="Q8" s="22">
        <v>1198717</v>
      </c>
      <c r="R8" s="22">
        <v>654869</v>
      </c>
      <c r="S8" s="22">
        <v>543848</v>
      </c>
      <c r="U8" s="13" t="s">
        <v>16</v>
      </c>
      <c r="V8" s="22">
        <f t="shared" si="0"/>
        <v>1179576.75</v>
      </c>
      <c r="W8" s="22">
        <f t="shared" si="1"/>
        <v>651500.5</v>
      </c>
      <c r="X8" s="22">
        <f t="shared" si="2"/>
        <v>528076.25</v>
      </c>
    </row>
    <row r="9" spans="1:29" s="13" customFormat="1" ht="20.25" customHeight="1">
      <c r="A9" s="13" t="s">
        <v>15</v>
      </c>
      <c r="B9" s="24">
        <v>13694</v>
      </c>
      <c r="C9" s="24">
        <v>10199</v>
      </c>
      <c r="D9" s="23">
        <v>3495</v>
      </c>
      <c r="F9" s="13" t="s">
        <v>15</v>
      </c>
      <c r="G9" s="22">
        <v>25972</v>
      </c>
      <c r="H9" s="22">
        <v>10417</v>
      </c>
      <c r="I9" s="22">
        <v>15555</v>
      </c>
      <c r="J9" s="18"/>
      <c r="K9" s="13" t="s">
        <v>15</v>
      </c>
      <c r="L9" s="22">
        <v>14521</v>
      </c>
      <c r="M9" s="22">
        <v>9806</v>
      </c>
      <c r="N9" s="22">
        <v>4715</v>
      </c>
      <c r="O9" s="18"/>
      <c r="P9" s="13" t="s">
        <v>15</v>
      </c>
      <c r="Q9" s="22">
        <v>26165</v>
      </c>
      <c r="R9" s="22">
        <v>15633</v>
      </c>
      <c r="S9" s="22">
        <v>10532</v>
      </c>
      <c r="U9" s="13" t="s">
        <v>15</v>
      </c>
      <c r="V9" s="22">
        <f t="shared" si="0"/>
        <v>20088</v>
      </c>
      <c r="W9" s="22">
        <f t="shared" si="1"/>
        <v>11513.75</v>
      </c>
      <c r="X9" s="22">
        <f t="shared" si="2"/>
        <v>8574.25</v>
      </c>
      <c r="Z9" s="83"/>
      <c r="AA9" s="83"/>
      <c r="AB9" s="83"/>
      <c r="AC9" s="83"/>
    </row>
    <row r="10" spans="1:29" s="13" customFormat="1" ht="20.25" customHeight="1">
      <c r="A10" s="13" t="s">
        <v>14</v>
      </c>
      <c r="B10" s="23">
        <v>70987</v>
      </c>
      <c r="C10" s="23">
        <v>42512</v>
      </c>
      <c r="D10" s="25">
        <v>28475</v>
      </c>
      <c r="F10" s="13" t="s">
        <v>14</v>
      </c>
      <c r="G10" s="22">
        <v>48800</v>
      </c>
      <c r="H10" s="22">
        <v>31170</v>
      </c>
      <c r="I10" s="22">
        <v>17630</v>
      </c>
      <c r="J10" s="18"/>
      <c r="K10" s="13" t="s">
        <v>14</v>
      </c>
      <c r="L10" s="22">
        <v>23116</v>
      </c>
      <c r="M10" s="22">
        <v>20119</v>
      </c>
      <c r="N10" s="22">
        <v>2997</v>
      </c>
      <c r="O10" s="18"/>
      <c r="P10" s="13" t="s">
        <v>14</v>
      </c>
      <c r="Q10" s="22">
        <v>19808</v>
      </c>
      <c r="R10" s="22">
        <v>14673</v>
      </c>
      <c r="S10" s="22">
        <v>5135</v>
      </c>
      <c r="U10" s="13" t="s">
        <v>14</v>
      </c>
      <c r="V10" s="22">
        <f t="shared" si="0"/>
        <v>40677.75</v>
      </c>
      <c r="W10" s="22">
        <f t="shared" si="1"/>
        <v>27118.5</v>
      </c>
      <c r="X10" s="22">
        <f t="shared" si="2"/>
        <v>13559.25</v>
      </c>
    </row>
    <row r="11" spans="1:29" s="13" customFormat="1" ht="20.25" customHeight="1">
      <c r="A11" s="13" t="s">
        <v>13</v>
      </c>
      <c r="B11" s="24">
        <v>781004</v>
      </c>
      <c r="C11" s="24">
        <v>286763</v>
      </c>
      <c r="D11" s="24">
        <v>494241</v>
      </c>
      <c r="F11" s="13" t="s">
        <v>13</v>
      </c>
      <c r="G11" s="22">
        <v>805488</v>
      </c>
      <c r="H11" s="22">
        <v>304471</v>
      </c>
      <c r="I11" s="22">
        <v>501017</v>
      </c>
      <c r="J11" s="18"/>
      <c r="K11" s="13" t="s">
        <v>13</v>
      </c>
      <c r="L11" s="22">
        <v>850671</v>
      </c>
      <c r="M11" s="22">
        <v>305815</v>
      </c>
      <c r="N11" s="22">
        <v>544856</v>
      </c>
      <c r="P11" s="13" t="s">
        <v>13</v>
      </c>
      <c r="Q11" s="22">
        <v>808555</v>
      </c>
      <c r="R11" s="22">
        <v>306305</v>
      </c>
      <c r="S11" s="22">
        <v>502250</v>
      </c>
      <c r="U11" s="13" t="s">
        <v>13</v>
      </c>
      <c r="V11" s="22">
        <f t="shared" si="0"/>
        <v>811429.5</v>
      </c>
      <c r="W11" s="22">
        <f t="shared" si="1"/>
        <v>300838.5</v>
      </c>
      <c r="X11" s="22">
        <f t="shared" si="2"/>
        <v>510591</v>
      </c>
    </row>
    <row r="12" spans="1:29" s="13" customFormat="1" ht="20.25" customHeight="1">
      <c r="A12" s="13" t="s">
        <v>12</v>
      </c>
      <c r="B12" s="24">
        <v>189898</v>
      </c>
      <c r="C12" s="24">
        <v>7101</v>
      </c>
      <c r="D12" s="23">
        <v>182797</v>
      </c>
      <c r="E12" s="8"/>
      <c r="F12" s="13" t="s">
        <v>12</v>
      </c>
      <c r="G12" s="22">
        <v>190458</v>
      </c>
      <c r="H12" s="22">
        <v>10637</v>
      </c>
      <c r="I12" s="22">
        <v>179821</v>
      </c>
      <c r="J12" s="18"/>
      <c r="K12" s="13" t="s">
        <v>12</v>
      </c>
      <c r="L12" s="22">
        <v>231399</v>
      </c>
      <c r="M12" s="22">
        <v>11292</v>
      </c>
      <c r="N12" s="22">
        <v>220107</v>
      </c>
      <c r="P12" s="13" t="s">
        <v>12</v>
      </c>
      <c r="Q12" s="22">
        <v>189374</v>
      </c>
      <c r="R12" s="22">
        <v>10905</v>
      </c>
      <c r="S12" s="22">
        <v>178469</v>
      </c>
      <c r="U12" s="13" t="s">
        <v>12</v>
      </c>
      <c r="V12" s="22">
        <f t="shared" si="0"/>
        <v>200282.25</v>
      </c>
      <c r="W12" s="22">
        <f t="shared" si="1"/>
        <v>9983.75</v>
      </c>
      <c r="X12" s="22">
        <f t="shared" si="2"/>
        <v>190298.5</v>
      </c>
    </row>
    <row r="13" spans="1:29" s="14" customFormat="1" ht="20.25" customHeight="1">
      <c r="A13" s="13" t="s">
        <v>11</v>
      </c>
      <c r="B13" s="24">
        <v>174365</v>
      </c>
      <c r="C13" s="24">
        <v>78621</v>
      </c>
      <c r="D13" s="23">
        <v>95744</v>
      </c>
      <c r="E13" s="8"/>
      <c r="F13" s="13" t="s">
        <v>11</v>
      </c>
      <c r="G13" s="22">
        <v>164015</v>
      </c>
      <c r="H13" s="22">
        <v>75551</v>
      </c>
      <c r="I13" s="22">
        <v>88464</v>
      </c>
      <c r="J13" s="18"/>
      <c r="K13" s="13" t="s">
        <v>11</v>
      </c>
      <c r="L13" s="22">
        <v>178910</v>
      </c>
      <c r="M13" s="22">
        <v>82234</v>
      </c>
      <c r="N13" s="22">
        <v>96676</v>
      </c>
      <c r="O13" s="18"/>
      <c r="P13" s="13" t="s">
        <v>11</v>
      </c>
      <c r="Q13" s="22">
        <v>150770</v>
      </c>
      <c r="R13" s="22">
        <v>66991</v>
      </c>
      <c r="S13" s="22">
        <v>83779</v>
      </c>
      <c r="U13" s="13" t="s">
        <v>11</v>
      </c>
      <c r="V13" s="22">
        <f t="shared" si="0"/>
        <v>167015</v>
      </c>
      <c r="W13" s="22">
        <f t="shared" si="1"/>
        <v>75849.25</v>
      </c>
      <c r="X13" s="22">
        <f t="shared" si="2"/>
        <v>91165.75</v>
      </c>
    </row>
    <row r="14" spans="1:29" s="13" customFormat="1" ht="20.25" customHeight="1">
      <c r="A14" s="13" t="s">
        <v>10</v>
      </c>
      <c r="B14" s="24">
        <v>416741</v>
      </c>
      <c r="C14" s="24">
        <v>201041</v>
      </c>
      <c r="D14" s="23">
        <v>215700</v>
      </c>
      <c r="E14" s="8"/>
      <c r="F14" s="13" t="s">
        <v>10</v>
      </c>
      <c r="G14" s="22">
        <v>451015</v>
      </c>
      <c r="H14" s="22">
        <v>218283</v>
      </c>
      <c r="I14" s="22">
        <v>232732</v>
      </c>
      <c r="J14" s="18"/>
      <c r="K14" s="13" t="s">
        <v>10</v>
      </c>
      <c r="L14" s="22">
        <v>440362</v>
      </c>
      <c r="M14" s="22">
        <v>212289</v>
      </c>
      <c r="N14" s="22">
        <v>228073</v>
      </c>
      <c r="O14" s="18"/>
      <c r="P14" s="13" t="s">
        <v>10</v>
      </c>
      <c r="Q14" s="22">
        <v>468411</v>
      </c>
      <c r="R14" s="22">
        <v>228409</v>
      </c>
      <c r="S14" s="22">
        <v>240002</v>
      </c>
      <c r="U14" s="13" t="s">
        <v>10</v>
      </c>
      <c r="V14" s="22">
        <f t="shared" si="0"/>
        <v>444132.25</v>
      </c>
      <c r="W14" s="22">
        <f t="shared" si="1"/>
        <v>215005.5</v>
      </c>
      <c r="X14" s="22">
        <f t="shared" si="2"/>
        <v>229126.75</v>
      </c>
    </row>
    <row r="15" spans="1:29" s="13" customFormat="1" ht="11.25" customHeight="1">
      <c r="A15" s="14"/>
      <c r="B15" s="21"/>
      <c r="C15" s="21"/>
      <c r="D15" s="21"/>
      <c r="E15" s="20"/>
      <c r="F15" s="14"/>
      <c r="G15" s="19"/>
      <c r="H15" s="19"/>
      <c r="I15" s="19"/>
      <c r="K15" s="14"/>
      <c r="L15" s="19"/>
      <c r="M15" s="19"/>
      <c r="N15" s="19"/>
      <c r="O15" s="18"/>
      <c r="P15" s="14"/>
      <c r="Q15" s="350"/>
      <c r="R15" s="350"/>
      <c r="S15" s="350"/>
      <c r="U15" s="14"/>
      <c r="V15" s="350"/>
      <c r="W15" s="350"/>
      <c r="X15" s="350"/>
    </row>
    <row r="16" spans="1:29" s="17" customFormat="1" ht="23.25" customHeight="1">
      <c r="A16" s="29"/>
      <c r="B16" s="16"/>
      <c r="C16" s="168" t="s">
        <v>20</v>
      </c>
      <c r="D16" s="29"/>
      <c r="F16" s="29"/>
      <c r="G16" s="16"/>
      <c r="H16" s="168" t="s">
        <v>20</v>
      </c>
      <c r="I16" s="29"/>
      <c r="K16" s="29"/>
      <c r="L16" s="16"/>
      <c r="M16" s="168" t="s">
        <v>20</v>
      </c>
      <c r="N16" s="29"/>
      <c r="O16" s="18"/>
      <c r="P16" s="29"/>
      <c r="Q16" s="16"/>
      <c r="R16" s="168" t="s">
        <v>20</v>
      </c>
      <c r="S16" s="29"/>
      <c r="U16" s="29"/>
      <c r="V16" s="16"/>
      <c r="W16" s="168" t="s">
        <v>20</v>
      </c>
      <c r="X16" s="29"/>
    </row>
    <row r="17" spans="1:24" s="16" customFormat="1" ht="20.25" customHeight="1">
      <c r="A17" s="349"/>
      <c r="F17" s="349"/>
      <c r="K17" s="349"/>
      <c r="P17" s="349"/>
      <c r="U17" s="349"/>
    </row>
    <row r="18" spans="1:24" s="14" customFormat="1" ht="20.25" customHeight="1">
      <c r="A18" s="14" t="s">
        <v>19</v>
      </c>
      <c r="B18" s="348">
        <v>100</v>
      </c>
      <c r="C18" s="348">
        <v>100</v>
      </c>
      <c r="D18" s="348">
        <v>100</v>
      </c>
      <c r="E18" s="15"/>
      <c r="F18" s="14" t="s">
        <v>19</v>
      </c>
      <c r="G18" s="348">
        <v>100</v>
      </c>
      <c r="H18" s="348">
        <v>100</v>
      </c>
      <c r="I18" s="348">
        <v>100</v>
      </c>
      <c r="J18" s="15"/>
      <c r="K18" s="14" t="s">
        <v>19</v>
      </c>
      <c r="L18" s="348">
        <v>100</v>
      </c>
      <c r="M18" s="348">
        <v>100</v>
      </c>
      <c r="N18" s="348">
        <v>100</v>
      </c>
      <c r="O18" s="15"/>
      <c r="P18" s="14" t="s">
        <v>19</v>
      </c>
      <c r="Q18" s="348">
        <v>100</v>
      </c>
      <c r="R18" s="348">
        <v>100</v>
      </c>
      <c r="S18" s="348">
        <v>100</v>
      </c>
      <c r="U18" s="14" t="s">
        <v>19</v>
      </c>
      <c r="V18" s="348">
        <v>100</v>
      </c>
      <c r="W18" s="348">
        <v>100</v>
      </c>
      <c r="X18" s="348">
        <v>100</v>
      </c>
    </row>
    <row r="19" spans="1:24" s="13" customFormat="1" ht="20.25" customHeight="1">
      <c r="A19" s="13" t="s">
        <v>18</v>
      </c>
      <c r="B19" s="346">
        <f t="shared" ref="B19:D27" si="3">B6*100/B$5</f>
        <v>61.899195838106074</v>
      </c>
      <c r="C19" s="346">
        <f t="shared" si="3"/>
        <v>71.041470168259863</v>
      </c>
      <c r="D19" s="346">
        <f t="shared" si="3"/>
        <v>53.355096632445623</v>
      </c>
      <c r="E19" s="12"/>
      <c r="F19" s="13" t="s">
        <v>18</v>
      </c>
      <c r="G19" s="346">
        <f t="shared" ref="G19:I27" si="4">G6*100/G$5</f>
        <v>60.733856402231694</v>
      </c>
      <c r="H19" s="346">
        <f t="shared" si="4"/>
        <v>69.271302213484375</v>
      </c>
      <c r="I19" s="346">
        <f t="shared" si="4"/>
        <v>52.757376341206523</v>
      </c>
      <c r="J19" s="12"/>
      <c r="K19" s="13" t="s">
        <v>18</v>
      </c>
      <c r="L19" s="346">
        <f t="shared" ref="L19:N27" si="5">L6*100/L$5</f>
        <v>58.557466146234241</v>
      </c>
      <c r="M19" s="346">
        <f t="shared" si="5"/>
        <v>69.150572724108883</v>
      </c>
      <c r="N19" s="346">
        <f t="shared" si="5"/>
        <v>48.663242683520878</v>
      </c>
      <c r="O19" s="12"/>
      <c r="P19" s="13" t="s">
        <v>18</v>
      </c>
      <c r="Q19" s="346">
        <f t="shared" ref="Q19:S23" si="6">Q6*100/Q$5</f>
        <v>60.620627348416775</v>
      </c>
      <c r="R19" s="346">
        <f t="shared" si="6"/>
        <v>69.106285552910805</v>
      </c>
      <c r="S19" s="346">
        <f t="shared" si="6"/>
        <v>52.696689003687254</v>
      </c>
      <c r="U19" s="13" t="s">
        <v>18</v>
      </c>
      <c r="V19" s="346">
        <f t="shared" ref="V19:X27" si="7">V6*100/V$5</f>
        <v>60.452257853211762</v>
      </c>
      <c r="W19" s="346">
        <f t="shared" si="7"/>
        <v>69.642055710496138</v>
      </c>
      <c r="X19" s="346">
        <f t="shared" si="7"/>
        <v>51.867398283796462</v>
      </c>
    </row>
    <row r="20" spans="1:24" s="13" customFormat="1" ht="20.25" customHeight="1">
      <c r="A20" s="13" t="s">
        <v>17</v>
      </c>
      <c r="B20" s="346">
        <f t="shared" si="3"/>
        <v>58.4361548923914</v>
      </c>
      <c r="C20" s="346">
        <f t="shared" si="3"/>
        <v>66.748405964530306</v>
      </c>
      <c r="D20" s="346">
        <f t="shared" si="3"/>
        <v>50.667716137118219</v>
      </c>
      <c r="E20" s="12"/>
      <c r="F20" s="13" t="s">
        <v>17</v>
      </c>
      <c r="G20" s="346">
        <f t="shared" si="4"/>
        <v>58.354941002410605</v>
      </c>
      <c r="H20" s="346">
        <f t="shared" si="4"/>
        <v>66.125473842290759</v>
      </c>
      <c r="I20" s="346">
        <f t="shared" si="4"/>
        <v>51.094982739583166</v>
      </c>
      <c r="J20" s="12"/>
      <c r="K20" s="13" t="s">
        <v>17</v>
      </c>
      <c r="L20" s="346">
        <f t="shared" si="5"/>
        <v>57.43131324744769</v>
      </c>
      <c r="M20" s="346">
        <f t="shared" si="5"/>
        <v>67.121046287002613</v>
      </c>
      <c r="N20" s="346">
        <f t="shared" si="5"/>
        <v>48.380863005812479</v>
      </c>
      <c r="O20" s="12"/>
      <c r="P20" s="13" t="s">
        <v>17</v>
      </c>
      <c r="Q20" s="346">
        <f t="shared" si="6"/>
        <v>59.655910522124735</v>
      </c>
      <c r="R20" s="346">
        <f t="shared" si="6"/>
        <v>67.626376729737359</v>
      </c>
      <c r="S20" s="346">
        <f t="shared" si="6"/>
        <v>52.213060328792153</v>
      </c>
      <c r="U20" s="13" t="s">
        <v>17</v>
      </c>
      <c r="V20" s="346">
        <f t="shared" si="7"/>
        <v>58.469695219546814</v>
      </c>
      <c r="W20" s="346">
        <f t="shared" si="7"/>
        <v>66.905491960538711</v>
      </c>
      <c r="X20" s="346">
        <f t="shared" si="7"/>
        <v>50.589189345878573</v>
      </c>
    </row>
    <row r="21" spans="1:24" s="8" customFormat="1" ht="20.25" customHeight="1">
      <c r="A21" s="13" t="s">
        <v>16</v>
      </c>
      <c r="B21" s="346">
        <f t="shared" si="3"/>
        <v>57.768084861423063</v>
      </c>
      <c r="C21" s="346">
        <f t="shared" si="3"/>
        <v>65.718492427195443</v>
      </c>
      <c r="D21" s="346">
        <f t="shared" si="3"/>
        <v>50.337869084223776</v>
      </c>
      <c r="E21" s="12"/>
      <c r="F21" s="13" t="s">
        <v>16</v>
      </c>
      <c r="G21" s="346">
        <f t="shared" si="4"/>
        <v>57.088851027735323</v>
      </c>
      <c r="H21" s="346">
        <f t="shared" si="4"/>
        <v>65.07413941358611</v>
      </c>
      <c r="I21" s="346">
        <f t="shared" si="4"/>
        <v>49.628248055904706</v>
      </c>
      <c r="J21" s="12"/>
      <c r="K21" s="13" t="s">
        <v>16</v>
      </c>
      <c r="L21" s="346">
        <f t="shared" si="5"/>
        <v>56.723886952099043</v>
      </c>
      <c r="M21" s="346">
        <f t="shared" si="5"/>
        <v>66.131855162082687</v>
      </c>
      <c r="N21" s="346">
        <f t="shared" si="5"/>
        <v>47.936612028036336</v>
      </c>
      <c r="O21" s="12"/>
      <c r="P21" s="13" t="s">
        <v>16</v>
      </c>
      <c r="Q21" s="346">
        <f t="shared" si="6"/>
        <v>58.3815862208358</v>
      </c>
      <c r="R21" s="346">
        <f t="shared" si="6"/>
        <v>66.049642958002181</v>
      </c>
      <c r="S21" s="346">
        <f t="shared" si="6"/>
        <v>51.221127085560362</v>
      </c>
      <c r="U21" s="13" t="s">
        <v>16</v>
      </c>
      <c r="V21" s="346">
        <f t="shared" si="7"/>
        <v>57.490634924348321</v>
      </c>
      <c r="W21" s="346">
        <f t="shared" si="7"/>
        <v>65.743632824867518</v>
      </c>
      <c r="X21" s="346">
        <f t="shared" si="7"/>
        <v>49.780908431672962</v>
      </c>
    </row>
    <row r="22" spans="1:24" s="8" customFormat="1" ht="20.25" customHeight="1">
      <c r="A22" s="13" t="s">
        <v>15</v>
      </c>
      <c r="B22" s="347">
        <f t="shared" si="3"/>
        <v>0.66805344427554203</v>
      </c>
      <c r="C22" s="346">
        <f t="shared" si="3"/>
        <v>1.0299377735409299</v>
      </c>
      <c r="D22" s="346">
        <f t="shared" si="3"/>
        <v>0.32984705289444327</v>
      </c>
      <c r="E22" s="12"/>
      <c r="F22" s="13" t="s">
        <v>15</v>
      </c>
      <c r="G22" s="346">
        <f t="shared" si="4"/>
        <v>1.2660899746752756</v>
      </c>
      <c r="H22" s="346">
        <f t="shared" si="4"/>
        <v>1.0513344287046493</v>
      </c>
      <c r="I22" s="346">
        <f t="shared" si="4"/>
        <v>1.4667346836784632</v>
      </c>
      <c r="J22" s="12"/>
      <c r="K22" s="13" t="s">
        <v>15</v>
      </c>
      <c r="L22" s="346">
        <f t="shared" si="5"/>
        <v>0.70742629534865142</v>
      </c>
      <c r="M22" s="346">
        <f t="shared" si="5"/>
        <v>0.98919112491992955</v>
      </c>
      <c r="N22" s="346">
        <f t="shared" si="5"/>
        <v>0.44425097777614464</v>
      </c>
      <c r="O22" s="12"/>
      <c r="P22" s="13" t="s">
        <v>15</v>
      </c>
      <c r="Q22" s="346">
        <f t="shared" si="6"/>
        <v>1.2743243012889354</v>
      </c>
      <c r="R22" s="346">
        <f t="shared" si="6"/>
        <v>1.5767337717351837</v>
      </c>
      <c r="S22" s="346">
        <f t="shared" si="6"/>
        <v>0.99193324323178855</v>
      </c>
      <c r="U22" s="13" t="s">
        <v>15</v>
      </c>
      <c r="V22" s="346">
        <f t="shared" si="7"/>
        <v>0.97905615243799016</v>
      </c>
      <c r="W22" s="346">
        <f t="shared" si="7"/>
        <v>1.1618651903372574</v>
      </c>
      <c r="X22" s="346">
        <f t="shared" si="7"/>
        <v>0.8082809142056131</v>
      </c>
    </row>
    <row r="23" spans="1:24" s="8" customFormat="1" ht="20.25" customHeight="1">
      <c r="A23" s="13" t="s">
        <v>14</v>
      </c>
      <c r="B23" s="346">
        <f t="shared" si="3"/>
        <v>3.4630575324074706</v>
      </c>
      <c r="C23" s="346">
        <f t="shared" si="3"/>
        <v>4.2930399675234838</v>
      </c>
      <c r="D23" s="346">
        <f t="shared" si="3"/>
        <v>2.6873804953274028</v>
      </c>
      <c r="E23" s="12"/>
      <c r="F23" s="13" t="s">
        <v>14</v>
      </c>
      <c r="G23" s="346">
        <f t="shared" si="4"/>
        <v>2.3789153998210937</v>
      </c>
      <c r="H23" s="346">
        <f t="shared" si="4"/>
        <v>3.1458283711936184</v>
      </c>
      <c r="I23" s="346">
        <f t="shared" si="4"/>
        <v>1.662393601623356</v>
      </c>
      <c r="J23" s="12"/>
      <c r="K23" s="13" t="s">
        <v>14</v>
      </c>
      <c r="L23" s="346">
        <f t="shared" si="5"/>
        <v>1.1261528987865455</v>
      </c>
      <c r="M23" s="346">
        <f t="shared" si="5"/>
        <v>2.0295264371062678</v>
      </c>
      <c r="N23" s="346">
        <f t="shared" si="5"/>
        <v>0.28237967770839989</v>
      </c>
      <c r="O23" s="12"/>
      <c r="P23" s="13" t="s">
        <v>14</v>
      </c>
      <c r="Q23" s="346">
        <f t="shared" si="6"/>
        <v>0.96471682629204014</v>
      </c>
      <c r="R23" s="346">
        <f t="shared" si="6"/>
        <v>1.4799088231734376</v>
      </c>
      <c r="S23" s="346">
        <f t="shared" si="6"/>
        <v>0.48362867489510392</v>
      </c>
      <c r="U23" s="13" t="s">
        <v>14</v>
      </c>
      <c r="V23" s="346">
        <f t="shared" si="7"/>
        <v>1.9825667764254509</v>
      </c>
      <c r="W23" s="346">
        <f t="shared" si="7"/>
        <v>2.7365576952913617</v>
      </c>
      <c r="X23" s="346">
        <f t="shared" si="7"/>
        <v>1.2782089379178889</v>
      </c>
    </row>
    <row r="24" spans="1:24" s="8" customFormat="1" ht="20.25" customHeight="1">
      <c r="A24" s="13" t="s">
        <v>13</v>
      </c>
      <c r="B24" s="346">
        <f t="shared" si="3"/>
        <v>38.100804161893926</v>
      </c>
      <c r="C24" s="346">
        <f t="shared" si="3"/>
        <v>28.95852983174014</v>
      </c>
      <c r="D24" s="346">
        <f t="shared" si="3"/>
        <v>46.644903367554377</v>
      </c>
      <c r="E24" s="12"/>
      <c r="F24" s="13" t="s">
        <v>13</v>
      </c>
      <c r="G24" s="346">
        <f t="shared" si="4"/>
        <v>39.266143597768306</v>
      </c>
      <c r="H24" s="346">
        <f t="shared" si="4"/>
        <v>30.728697786515628</v>
      </c>
      <c r="I24" s="346">
        <f t="shared" si="4"/>
        <v>47.242623658793477</v>
      </c>
      <c r="J24" s="12"/>
      <c r="K24" s="13" t="s">
        <v>13</v>
      </c>
      <c r="L24" s="346">
        <f t="shared" si="5"/>
        <v>41.442533853765759</v>
      </c>
      <c r="M24" s="346">
        <f t="shared" si="5"/>
        <v>30.849427275891113</v>
      </c>
      <c r="N24" s="346">
        <f t="shared" si="5"/>
        <v>51.336757316479122</v>
      </c>
      <c r="O24" s="12"/>
      <c r="P24" s="13" t="s">
        <v>13</v>
      </c>
      <c r="Q24" s="346">
        <f>Q11*100/Q$5-0.03</f>
        <v>39.349372651583224</v>
      </c>
      <c r="R24" s="346">
        <f t="shared" ref="R24:S27" si="8">R11*100/R$5</f>
        <v>30.893714447089199</v>
      </c>
      <c r="S24" s="346">
        <f t="shared" si="8"/>
        <v>47.303310996312746</v>
      </c>
      <c r="U24" s="13" t="s">
        <v>13</v>
      </c>
      <c r="V24" s="346">
        <f t="shared" si="7"/>
        <v>39.547742146788238</v>
      </c>
      <c r="W24" s="346">
        <f t="shared" si="7"/>
        <v>30.357944289503859</v>
      </c>
      <c r="X24" s="346">
        <f t="shared" si="7"/>
        <v>48.132601716203538</v>
      </c>
    </row>
    <row r="25" spans="1:24" s="8" customFormat="1" ht="20.25" customHeight="1">
      <c r="A25" s="13" t="s">
        <v>12</v>
      </c>
      <c r="B25" s="346">
        <f t="shared" si="3"/>
        <v>9.2640581978265573</v>
      </c>
      <c r="C25" s="346">
        <f t="shared" si="3"/>
        <v>0.71708874692755598</v>
      </c>
      <c r="D25" s="346">
        <f t="shared" si="3"/>
        <v>17.251803069512317</v>
      </c>
      <c r="E25" s="12"/>
      <c r="F25" s="13" t="s">
        <v>12</v>
      </c>
      <c r="G25" s="346">
        <f t="shared" si="4"/>
        <v>9.2844973200640553</v>
      </c>
      <c r="H25" s="346">
        <f t="shared" si="4"/>
        <v>1.0735379013277677</v>
      </c>
      <c r="I25" s="346">
        <f t="shared" si="4"/>
        <v>16.955943269286077</v>
      </c>
      <c r="J25" s="12"/>
      <c r="K25" s="13" t="s">
        <v>12</v>
      </c>
      <c r="L25" s="346">
        <f t="shared" si="5"/>
        <v>11.273172461771406</v>
      </c>
      <c r="M25" s="346">
        <f t="shared" si="5"/>
        <v>1.1390930229039204</v>
      </c>
      <c r="N25" s="346">
        <f t="shared" si="5"/>
        <v>20.738653227014606</v>
      </c>
      <c r="O25" s="12"/>
      <c r="P25" s="13" t="s">
        <v>12</v>
      </c>
      <c r="Q25" s="346">
        <f>Q12*100/Q$5</f>
        <v>9.2231565156617936</v>
      </c>
      <c r="R25" s="346">
        <f t="shared" si="8"/>
        <v>1.0998709000685842</v>
      </c>
      <c r="S25" s="346">
        <f t="shared" si="8"/>
        <v>16.808710025288082</v>
      </c>
      <c r="U25" s="13" t="s">
        <v>12</v>
      </c>
      <c r="V25" s="346">
        <f t="shared" si="7"/>
        <v>9.7614281703815049</v>
      </c>
      <c r="W25" s="346">
        <f t="shared" si="7"/>
        <v>1.0074712056479944</v>
      </c>
      <c r="X25" s="346">
        <f t="shared" si="7"/>
        <v>17.939137015127489</v>
      </c>
    </row>
    <row r="26" spans="1:24" s="8" customFormat="1" ht="20.25" customHeight="1">
      <c r="A26" s="13" t="s">
        <v>11</v>
      </c>
      <c r="B26" s="346">
        <f t="shared" si="3"/>
        <v>8.5062902593183072</v>
      </c>
      <c r="C26" s="346">
        <f t="shared" si="3"/>
        <v>7.939478154089759</v>
      </c>
      <c r="D26" s="346">
        <f t="shared" si="3"/>
        <v>9.0360160893635406</v>
      </c>
      <c r="E26" s="12"/>
      <c r="F26" s="13" t="s">
        <v>11</v>
      </c>
      <c r="G26" s="346">
        <f t="shared" si="4"/>
        <v>7.9954469119191947</v>
      </c>
      <c r="H26" s="346">
        <f t="shared" si="4"/>
        <v>7.6249752734054876</v>
      </c>
      <c r="I26" s="346">
        <f t="shared" si="4"/>
        <v>8.3415761528081998</v>
      </c>
      <c r="J26" s="12"/>
      <c r="K26" s="13" t="s">
        <v>11</v>
      </c>
      <c r="L26" s="346">
        <f t="shared" si="5"/>
        <v>8.7160414916897757</v>
      </c>
      <c r="M26" s="346">
        <f t="shared" si="5"/>
        <v>8.2954459480588909</v>
      </c>
      <c r="N26" s="346">
        <f t="shared" si="5"/>
        <v>9.1088881288412633</v>
      </c>
      <c r="O26" s="12"/>
      <c r="P26" s="13" t="s">
        <v>11</v>
      </c>
      <c r="Q26" s="346">
        <f>Q13*100/Q$5</f>
        <v>7.3430106977004694</v>
      </c>
      <c r="R26" s="346">
        <f t="shared" si="8"/>
        <v>6.7566668011457622</v>
      </c>
      <c r="S26" s="346">
        <f t="shared" si="8"/>
        <v>7.8905407505427281</v>
      </c>
      <c r="U26" s="13" t="s">
        <v>11</v>
      </c>
      <c r="V26" s="346">
        <f t="shared" si="7"/>
        <v>8.1400370021620336</v>
      </c>
      <c r="W26" s="346">
        <f t="shared" si="7"/>
        <v>7.6540313354196705</v>
      </c>
      <c r="X26" s="346">
        <f t="shared" si="7"/>
        <v>8.5940502964387981</v>
      </c>
    </row>
    <row r="27" spans="1:24" s="8" customFormat="1" ht="20.25" customHeight="1">
      <c r="A27" s="13" t="s">
        <v>10</v>
      </c>
      <c r="B27" s="346">
        <f t="shared" si="3"/>
        <v>20.330455704749063</v>
      </c>
      <c r="C27" s="346">
        <f t="shared" si="3"/>
        <v>20.301962930722823</v>
      </c>
      <c r="D27" s="346">
        <f t="shared" si="3"/>
        <v>20.357084208678515</v>
      </c>
      <c r="E27" s="12"/>
      <c r="F27" s="13" t="s">
        <v>10</v>
      </c>
      <c r="G27" s="346">
        <f t="shared" si="4"/>
        <v>21.986199365785055</v>
      </c>
      <c r="H27" s="346">
        <f t="shared" si="4"/>
        <v>22.030184611782374</v>
      </c>
      <c r="I27" s="346">
        <f t="shared" si="4"/>
        <v>21.945104236699201</v>
      </c>
      <c r="J27" s="12"/>
      <c r="K27" s="13" t="s">
        <v>10</v>
      </c>
      <c r="L27" s="346">
        <f t="shared" si="5"/>
        <v>21.453319900304582</v>
      </c>
      <c r="M27" s="346">
        <f t="shared" si="5"/>
        <v>21.414888304928301</v>
      </c>
      <c r="N27" s="346">
        <f t="shared" si="5"/>
        <v>21.489215960623252</v>
      </c>
      <c r="O27" s="12"/>
      <c r="P27" s="13" t="s">
        <v>10</v>
      </c>
      <c r="Q27" s="346">
        <f>Q14*100/Q$5</f>
        <v>22.813205438220962</v>
      </c>
      <c r="R27" s="346">
        <f t="shared" si="8"/>
        <v>23.037176745874852</v>
      </c>
      <c r="S27" s="346">
        <f t="shared" si="8"/>
        <v>22.604060220481934</v>
      </c>
      <c r="U27" s="13" t="s">
        <v>10</v>
      </c>
      <c r="V27" s="346">
        <f t="shared" si="7"/>
        <v>21.646276974244703</v>
      </c>
      <c r="W27" s="346">
        <f t="shared" si="7"/>
        <v>21.696441748436193</v>
      </c>
      <c r="X27" s="346">
        <f t="shared" si="7"/>
        <v>21.599414404637251</v>
      </c>
    </row>
    <row r="28" spans="1:24" s="8" customFormat="1" ht="20.25" customHeight="1">
      <c r="A28" s="11"/>
      <c r="B28" s="10"/>
      <c r="C28" s="10"/>
      <c r="D28" s="10"/>
      <c r="F28" s="11"/>
      <c r="G28" s="10"/>
      <c r="H28" s="10"/>
      <c r="I28" s="10"/>
      <c r="K28" s="11"/>
      <c r="L28" s="10"/>
      <c r="M28" s="10"/>
      <c r="N28" s="10"/>
      <c r="P28" s="11"/>
      <c r="Q28" s="10"/>
      <c r="R28" s="10"/>
      <c r="S28" s="10"/>
      <c r="U28" s="11"/>
      <c r="V28" s="10"/>
      <c r="W28" s="10"/>
      <c r="X28" s="10"/>
    </row>
    <row r="29" spans="1:24" s="8" customFormat="1" ht="20.25" customHeight="1">
      <c r="A29" s="9"/>
      <c r="B29" s="6"/>
      <c r="C29" s="6"/>
      <c r="D29" s="6"/>
      <c r="F29" s="9"/>
      <c r="G29" s="6"/>
      <c r="H29" s="6"/>
      <c r="I29" s="6"/>
      <c r="K29" s="9"/>
      <c r="L29" s="6"/>
      <c r="M29" s="6"/>
      <c r="N29" s="6"/>
      <c r="P29" s="9"/>
      <c r="Q29" s="6"/>
      <c r="R29" s="6"/>
      <c r="S29" s="6"/>
      <c r="U29" s="9"/>
      <c r="V29" s="6"/>
      <c r="W29" s="6"/>
      <c r="X29" s="6"/>
    </row>
    <row r="30" spans="1:24" s="8" customFormat="1" ht="24" customHeight="1">
      <c r="A30" s="9"/>
      <c r="B30" s="6"/>
      <c r="C30" s="6"/>
      <c r="D30" s="6"/>
      <c r="E30" s="6"/>
      <c r="F30" s="9"/>
      <c r="G30" s="6"/>
      <c r="H30" s="6"/>
      <c r="I30" s="6"/>
      <c r="J30" s="6"/>
      <c r="K30" s="9"/>
      <c r="L30" s="6"/>
      <c r="M30" s="6"/>
      <c r="N30" s="6"/>
      <c r="O30" s="6"/>
      <c r="P30" s="9"/>
      <c r="Q30" s="6"/>
      <c r="R30" s="6"/>
      <c r="S30" s="6"/>
      <c r="U30" s="9"/>
      <c r="V30" s="6"/>
      <c r="W30" s="6"/>
      <c r="X30" s="6"/>
    </row>
    <row r="46" spans="2:24" ht="24" customHeight="1">
      <c r="B46" s="7"/>
      <c r="D46" s="7"/>
      <c r="G46" s="7"/>
      <c r="I46" s="7"/>
      <c r="L46" s="7"/>
      <c r="N46" s="7"/>
      <c r="Q46" s="7"/>
      <c r="S46" s="7"/>
      <c r="V46" s="7"/>
      <c r="X46" s="7"/>
    </row>
    <row r="47" spans="2:24" ht="24" customHeight="1">
      <c r="B47" s="7"/>
      <c r="D47" s="7"/>
      <c r="G47" s="7"/>
      <c r="I47" s="7"/>
      <c r="L47" s="7"/>
      <c r="N47" s="7"/>
      <c r="Q47" s="7"/>
      <c r="S47" s="7"/>
      <c r="V47" s="7"/>
      <c r="X47" s="7"/>
    </row>
    <row r="48" spans="2:24" ht="24" customHeight="1">
      <c r="B48" s="7"/>
      <c r="D48" s="7"/>
      <c r="G48" s="7"/>
      <c r="I48" s="7"/>
      <c r="L48" s="7"/>
      <c r="N48" s="7"/>
      <c r="Q48" s="7"/>
      <c r="S48" s="7"/>
      <c r="V48" s="7"/>
      <c r="X48" s="7"/>
    </row>
    <row r="49" spans="2:24" ht="24" customHeight="1">
      <c r="B49" s="7"/>
      <c r="D49" s="7"/>
      <c r="G49" s="7"/>
      <c r="I49" s="7"/>
      <c r="L49" s="7"/>
      <c r="N49" s="7"/>
      <c r="Q49" s="7"/>
      <c r="S49" s="7"/>
      <c r="V49" s="7"/>
      <c r="X49" s="7"/>
    </row>
    <row r="50" spans="2:24" ht="24" customHeight="1">
      <c r="B50" s="7"/>
      <c r="D50" s="7"/>
      <c r="G50" s="7"/>
      <c r="I50" s="7"/>
      <c r="L50" s="7"/>
      <c r="N50" s="7"/>
      <c r="Q50" s="7"/>
      <c r="S50" s="7"/>
      <c r="V50" s="7"/>
      <c r="X50" s="7"/>
    </row>
    <row r="51" spans="2:24" ht="24" customHeight="1">
      <c r="B51" s="7"/>
      <c r="D51" s="7"/>
      <c r="G51" s="7"/>
      <c r="I51" s="7"/>
      <c r="L51" s="7"/>
      <c r="N51" s="7"/>
      <c r="Q51" s="7"/>
      <c r="S51" s="7"/>
      <c r="V51" s="7"/>
      <c r="X51" s="7"/>
    </row>
    <row r="53" spans="2:24" ht="24" customHeight="1">
      <c r="B53" s="7"/>
      <c r="D53" s="7"/>
      <c r="G53" s="7"/>
      <c r="I53" s="7"/>
      <c r="L53" s="7"/>
      <c r="N53" s="7"/>
      <c r="Q53" s="7"/>
      <c r="S53" s="7"/>
      <c r="V53" s="7"/>
      <c r="X53" s="7"/>
    </row>
    <row r="54" spans="2:24" ht="24" customHeight="1">
      <c r="B54" s="7"/>
      <c r="D54" s="7"/>
      <c r="G54" s="7"/>
      <c r="I54" s="7"/>
      <c r="L54" s="7"/>
      <c r="N54" s="7"/>
      <c r="Q54" s="7"/>
      <c r="S54" s="7"/>
      <c r="V54" s="7"/>
      <c r="X54" s="7"/>
    </row>
    <row r="55" spans="2:24" ht="24" customHeight="1">
      <c r="B55" s="7"/>
      <c r="D55" s="7"/>
      <c r="G55" s="7"/>
      <c r="I55" s="7"/>
      <c r="L55" s="7"/>
      <c r="N55" s="7"/>
      <c r="Q55" s="7"/>
      <c r="S55" s="7"/>
      <c r="V55" s="7"/>
      <c r="X55" s="7"/>
    </row>
    <row r="56" spans="2:24" ht="24" customHeight="1">
      <c r="B56" s="7"/>
      <c r="D56" s="7"/>
      <c r="G56" s="7"/>
      <c r="I56" s="7"/>
      <c r="L56" s="7"/>
      <c r="N56" s="7"/>
      <c r="Q56" s="7"/>
      <c r="S56" s="7"/>
      <c r="V56" s="7"/>
      <c r="X56" s="7"/>
    </row>
    <row r="57" spans="2:24" ht="24" customHeight="1">
      <c r="B57" s="7"/>
      <c r="D57" s="7"/>
      <c r="G57" s="7"/>
      <c r="I57" s="7"/>
      <c r="L57" s="7"/>
      <c r="N57" s="7"/>
      <c r="Q57" s="7"/>
      <c r="S57" s="7"/>
      <c r="V57" s="7"/>
      <c r="X57" s="7"/>
    </row>
    <row r="73" spans="2:24" ht="24" customHeight="1">
      <c r="B73" s="7"/>
      <c r="D73" s="7"/>
      <c r="G73" s="7"/>
      <c r="I73" s="7"/>
      <c r="L73" s="7"/>
      <c r="N73" s="7"/>
      <c r="Q73" s="7"/>
      <c r="S73" s="7"/>
      <c r="V73" s="7"/>
      <c r="X73" s="7"/>
    </row>
    <row r="74" spans="2:24" ht="24" customHeight="1">
      <c r="B74" s="7"/>
      <c r="D74" s="7"/>
      <c r="G74" s="7"/>
      <c r="I74" s="7"/>
      <c r="L74" s="7"/>
      <c r="N74" s="7"/>
      <c r="Q74" s="7"/>
      <c r="S74" s="7"/>
      <c r="V74" s="7"/>
      <c r="X74" s="7"/>
    </row>
    <row r="75" spans="2:24" ht="24" customHeight="1">
      <c r="B75" s="7"/>
      <c r="D75" s="7"/>
      <c r="G75" s="7"/>
      <c r="I75" s="7"/>
      <c r="L75" s="7"/>
      <c r="N75" s="7"/>
      <c r="Q75" s="7"/>
      <c r="S75" s="7"/>
      <c r="V75" s="7"/>
      <c r="X75" s="7"/>
    </row>
    <row r="77" spans="2:24" ht="24" customHeight="1">
      <c r="B77" s="7"/>
      <c r="D77" s="7"/>
      <c r="G77" s="7"/>
      <c r="I77" s="7"/>
      <c r="L77" s="7"/>
      <c r="N77" s="7"/>
      <c r="Q77" s="7"/>
      <c r="S77" s="7"/>
      <c r="V77" s="7"/>
      <c r="X77" s="7"/>
    </row>
    <row r="78" spans="2:24" ht="24" customHeight="1">
      <c r="B78" s="7"/>
      <c r="G78" s="7"/>
      <c r="L78" s="7"/>
      <c r="Q78" s="7"/>
      <c r="V78" s="7"/>
    </row>
    <row r="79" spans="2:24" ht="24" customHeight="1">
      <c r="B79" s="7"/>
      <c r="D79" s="7"/>
      <c r="G79" s="7"/>
      <c r="I79" s="7"/>
      <c r="L79" s="7"/>
      <c r="N79" s="7"/>
      <c r="Q79" s="7"/>
      <c r="S79" s="7"/>
      <c r="V79" s="7"/>
      <c r="X79" s="7"/>
    </row>
    <row r="80" spans="2:24" ht="24" customHeight="1">
      <c r="B80" s="7"/>
      <c r="D80" s="7"/>
      <c r="G80" s="7"/>
      <c r="I80" s="7"/>
      <c r="L80" s="7"/>
      <c r="N80" s="7"/>
      <c r="Q80" s="7"/>
      <c r="S80" s="7"/>
      <c r="V80" s="7"/>
      <c r="X80" s="7"/>
    </row>
    <row r="82" spans="2:24" ht="24" customHeight="1">
      <c r="B82" s="7"/>
      <c r="D82" s="7"/>
      <c r="G82" s="7"/>
      <c r="I82" s="7"/>
      <c r="L82" s="7"/>
      <c r="N82" s="7"/>
      <c r="Q82" s="7"/>
      <c r="S82" s="7"/>
      <c r="V82" s="7"/>
      <c r="X82" s="7"/>
    </row>
    <row r="84" spans="2:24" ht="24" customHeight="1">
      <c r="B84" s="7"/>
      <c r="D84" s="7"/>
      <c r="G84" s="7"/>
      <c r="I84" s="7"/>
      <c r="L84" s="7"/>
      <c r="N84" s="7"/>
      <c r="Q84" s="7"/>
      <c r="S84" s="7"/>
      <c r="V84" s="7"/>
      <c r="X84" s="7"/>
    </row>
    <row r="86" spans="2:24" ht="24" customHeight="1">
      <c r="B86" s="7"/>
      <c r="D86" s="7"/>
      <c r="G86" s="7"/>
      <c r="I86" s="7"/>
      <c r="L86" s="7"/>
      <c r="N86" s="7"/>
      <c r="Q86" s="7"/>
      <c r="S86" s="7"/>
      <c r="V86" s="7"/>
      <c r="X86" s="7"/>
    </row>
    <row r="99" spans="2:24" ht="24" customHeight="1">
      <c r="B99" s="7"/>
      <c r="D99" s="7"/>
      <c r="G99" s="7"/>
      <c r="I99" s="7"/>
      <c r="L99" s="7"/>
      <c r="N99" s="7"/>
      <c r="Q99" s="7"/>
      <c r="S99" s="7"/>
      <c r="V99" s="7"/>
      <c r="X99" s="7"/>
    </row>
    <row r="100" spans="2:24" ht="24" customHeight="1">
      <c r="B100" s="7"/>
      <c r="D100" s="7"/>
      <c r="G100" s="7"/>
      <c r="I100" s="7"/>
      <c r="L100" s="7"/>
      <c r="N100" s="7"/>
      <c r="Q100" s="7"/>
      <c r="S100" s="7"/>
      <c r="V100" s="7"/>
      <c r="X100" s="7"/>
    </row>
    <row r="103" spans="2:24" ht="24" customHeight="1">
      <c r="B103" s="7"/>
      <c r="D103" s="7"/>
      <c r="G103" s="7"/>
      <c r="I103" s="7"/>
      <c r="L103" s="7"/>
      <c r="N103" s="7"/>
      <c r="Q103" s="7"/>
      <c r="S103" s="7"/>
      <c r="V103" s="7"/>
      <c r="X103" s="7"/>
    </row>
    <row r="105" spans="2:24" ht="24" customHeight="1">
      <c r="B105" s="7"/>
      <c r="D105" s="7"/>
      <c r="G105" s="7"/>
      <c r="I105" s="7"/>
      <c r="L105" s="7"/>
      <c r="N105" s="7"/>
      <c r="Q105" s="7"/>
      <c r="S105" s="7"/>
      <c r="V105" s="7"/>
      <c r="X105" s="7"/>
    </row>
    <row r="107" spans="2:24" ht="24" customHeight="1">
      <c r="B107" s="7"/>
      <c r="D107" s="7"/>
      <c r="G107" s="7"/>
      <c r="I107" s="7"/>
      <c r="L107" s="7"/>
      <c r="N107" s="7"/>
      <c r="Q107" s="7"/>
      <c r="S107" s="7"/>
      <c r="V107" s="7"/>
      <c r="X107" s="7"/>
    </row>
    <row r="108" spans="2:24" ht="24" customHeight="1">
      <c r="B108" s="7"/>
      <c r="D108" s="7"/>
      <c r="G108" s="7"/>
      <c r="I108" s="7"/>
      <c r="L108" s="7"/>
      <c r="N108" s="7"/>
      <c r="Q108" s="7"/>
      <c r="S108" s="7"/>
      <c r="V108" s="7"/>
      <c r="X108" s="7"/>
    </row>
    <row r="109" spans="2:24" ht="24" customHeight="1">
      <c r="B109" s="7"/>
      <c r="D109" s="7"/>
      <c r="G109" s="7"/>
      <c r="I109" s="7"/>
      <c r="L109" s="7"/>
      <c r="N109" s="7"/>
      <c r="Q109" s="7"/>
      <c r="S109" s="7"/>
      <c r="V109" s="7"/>
      <c r="X109" s="7"/>
    </row>
    <row r="110" spans="2:24" ht="24" customHeight="1">
      <c r="B110" s="7"/>
      <c r="D110" s="7"/>
      <c r="G110" s="7"/>
      <c r="I110" s="7"/>
      <c r="L110" s="7"/>
      <c r="N110" s="7"/>
      <c r="Q110" s="7"/>
      <c r="S110" s="7"/>
      <c r="V110" s="7"/>
      <c r="X110" s="7"/>
    </row>
    <row r="111" spans="2:24" ht="24" customHeight="1">
      <c r="B111" s="7"/>
      <c r="D111" s="7"/>
      <c r="G111" s="7"/>
      <c r="I111" s="7"/>
      <c r="L111" s="7"/>
      <c r="N111" s="7"/>
      <c r="Q111" s="7"/>
      <c r="S111" s="7"/>
      <c r="V111" s="7"/>
      <c r="X111" s="7"/>
    </row>
    <row r="113" spans="2:24" ht="24" customHeight="1">
      <c r="B113" s="7"/>
      <c r="D113" s="7"/>
      <c r="G113" s="7"/>
      <c r="I113" s="7"/>
      <c r="L113" s="7"/>
      <c r="N113" s="7"/>
      <c r="Q113" s="7"/>
      <c r="S113" s="7"/>
      <c r="V113" s="7"/>
      <c r="X113" s="7"/>
    </row>
    <row r="114" spans="2:24" ht="24" customHeight="1">
      <c r="B114" s="7"/>
      <c r="D114" s="7"/>
      <c r="G114" s="7"/>
      <c r="I114" s="7"/>
      <c r="L114" s="7"/>
      <c r="N114" s="7"/>
      <c r="Q114" s="7"/>
      <c r="S114" s="7"/>
      <c r="V114" s="7"/>
      <c r="X114" s="7"/>
    </row>
    <row r="115" spans="2:24" ht="24" customHeight="1">
      <c r="B115" s="7"/>
      <c r="D115" s="7"/>
      <c r="G115" s="7"/>
      <c r="I115" s="7"/>
      <c r="L115" s="7"/>
      <c r="N115" s="7"/>
      <c r="Q115" s="7"/>
      <c r="S115" s="7"/>
      <c r="V115" s="7"/>
      <c r="X115" s="7"/>
    </row>
    <row r="116" spans="2:24" ht="24" customHeight="1">
      <c r="B116" s="7"/>
      <c r="D116" s="7"/>
      <c r="G116" s="7"/>
      <c r="I116" s="7"/>
      <c r="L116" s="7"/>
      <c r="N116" s="7"/>
      <c r="Q116" s="7"/>
      <c r="S116" s="7"/>
      <c r="V116" s="7"/>
      <c r="X116" s="7"/>
    </row>
    <row r="117" spans="2:24" ht="24" customHeight="1">
      <c r="B117" s="7"/>
      <c r="D117" s="7"/>
      <c r="G117" s="7"/>
      <c r="I117" s="7"/>
      <c r="L117" s="7"/>
      <c r="N117" s="7"/>
      <c r="Q117" s="7"/>
      <c r="S117" s="7"/>
      <c r="V117" s="7"/>
      <c r="X117" s="7"/>
    </row>
    <row r="135" spans="2:24" ht="24" customHeight="1">
      <c r="B135" s="7"/>
      <c r="D135" s="7"/>
      <c r="G135" s="7"/>
      <c r="I135" s="7"/>
      <c r="L135" s="7"/>
      <c r="N135" s="7"/>
      <c r="Q135" s="7"/>
      <c r="S135" s="7"/>
      <c r="V135" s="7"/>
      <c r="X135" s="7"/>
    </row>
    <row r="136" spans="2:24" ht="24" customHeight="1">
      <c r="B136" s="7"/>
      <c r="D136" s="7"/>
      <c r="G136" s="7"/>
      <c r="I136" s="7"/>
      <c r="L136" s="7"/>
      <c r="N136" s="7"/>
      <c r="Q136" s="7"/>
      <c r="S136" s="7"/>
      <c r="V136" s="7"/>
      <c r="X136" s="7"/>
    </row>
    <row r="137" spans="2:24" ht="24" customHeight="1">
      <c r="B137" s="7"/>
      <c r="D137" s="7"/>
      <c r="G137" s="7"/>
      <c r="I137" s="7"/>
      <c r="L137" s="7"/>
      <c r="N137" s="7"/>
      <c r="Q137" s="7"/>
      <c r="S137" s="7"/>
      <c r="V137" s="7"/>
      <c r="X137" s="7"/>
    </row>
    <row r="138" spans="2:24" ht="24" customHeight="1">
      <c r="B138" s="7"/>
      <c r="D138" s="7"/>
      <c r="G138" s="7"/>
      <c r="I138" s="7"/>
      <c r="L138" s="7"/>
      <c r="N138" s="7"/>
      <c r="Q138" s="7"/>
      <c r="S138" s="7"/>
      <c r="V138" s="7"/>
      <c r="X138" s="7"/>
    </row>
    <row r="139" spans="2:24" ht="24" customHeight="1">
      <c r="B139" s="7"/>
      <c r="D139" s="7"/>
      <c r="G139" s="7"/>
      <c r="I139" s="7"/>
      <c r="L139" s="7"/>
      <c r="N139" s="7"/>
      <c r="Q139" s="7"/>
      <c r="S139" s="7"/>
      <c r="V139" s="7"/>
      <c r="X139" s="7"/>
    </row>
    <row r="140" spans="2:24" ht="24" customHeight="1">
      <c r="B140" s="7"/>
      <c r="D140" s="7"/>
      <c r="G140" s="7"/>
      <c r="I140" s="7"/>
      <c r="L140" s="7"/>
      <c r="N140" s="7"/>
      <c r="Q140" s="7"/>
      <c r="S140" s="7"/>
      <c r="V140" s="7"/>
      <c r="X140" s="7"/>
    </row>
    <row r="161" spans="2:24" ht="24" customHeight="1">
      <c r="B161" s="7"/>
      <c r="D161" s="7"/>
      <c r="G161" s="7"/>
      <c r="I161" s="7"/>
      <c r="L161" s="7"/>
      <c r="N161" s="7"/>
      <c r="Q161" s="7"/>
      <c r="S161" s="7"/>
      <c r="V161" s="7"/>
      <c r="X161" s="7"/>
    </row>
    <row r="162" spans="2:24" ht="24" customHeight="1">
      <c r="B162" s="7"/>
      <c r="D162" s="7"/>
      <c r="G162" s="7"/>
      <c r="I162" s="7"/>
      <c r="L162" s="7"/>
      <c r="N162" s="7"/>
      <c r="Q162" s="7"/>
      <c r="S162" s="7"/>
      <c r="V162" s="7"/>
      <c r="X162" s="7"/>
    </row>
    <row r="164" spans="2:24" ht="24" customHeight="1">
      <c r="B164" s="7"/>
      <c r="D164" s="7"/>
      <c r="G164" s="7"/>
      <c r="I164" s="7"/>
      <c r="L164" s="7"/>
      <c r="N164" s="7"/>
      <c r="Q164" s="7"/>
      <c r="S164" s="7"/>
      <c r="V164" s="7"/>
      <c r="X164" s="7"/>
    </row>
    <row r="165" spans="2:24" ht="24" customHeight="1">
      <c r="B165" s="7"/>
      <c r="D165" s="7"/>
      <c r="G165" s="7"/>
      <c r="I165" s="7"/>
      <c r="L165" s="7"/>
      <c r="N165" s="7"/>
      <c r="Q165" s="7"/>
      <c r="S165" s="7"/>
      <c r="V165" s="7"/>
      <c r="X165" s="7"/>
    </row>
    <row r="166" spans="2:24" ht="24" customHeight="1">
      <c r="B166" s="7"/>
      <c r="D166" s="7"/>
      <c r="G166" s="7"/>
      <c r="I166" s="7"/>
      <c r="L166" s="7"/>
      <c r="N166" s="7"/>
      <c r="Q166" s="7"/>
      <c r="S166" s="7"/>
      <c r="V166" s="7"/>
      <c r="X166" s="7"/>
    </row>
    <row r="167" spans="2:24" ht="24" customHeight="1">
      <c r="B167" s="7"/>
      <c r="D167" s="7"/>
      <c r="G167" s="7"/>
      <c r="I167" s="7"/>
      <c r="L167" s="7"/>
      <c r="N167" s="7"/>
      <c r="Q167" s="7"/>
      <c r="S167" s="7"/>
      <c r="V167" s="7"/>
      <c r="X167" s="7"/>
    </row>
    <row r="168" spans="2:24" ht="24" customHeight="1">
      <c r="B168" s="7"/>
      <c r="D168" s="7"/>
      <c r="G168" s="7"/>
      <c r="I168" s="7"/>
      <c r="L168" s="7"/>
      <c r="N168" s="7"/>
      <c r="Q168" s="7"/>
      <c r="S168" s="7"/>
      <c r="V168" s="7"/>
      <c r="X168" s="7"/>
    </row>
    <row r="169" spans="2:24" ht="24" customHeight="1">
      <c r="B169" s="7"/>
      <c r="D169" s="7"/>
      <c r="G169" s="7"/>
      <c r="I169" s="7"/>
      <c r="L169" s="7"/>
      <c r="N169" s="7"/>
      <c r="Q169" s="7"/>
      <c r="S169" s="7"/>
      <c r="V169" s="7"/>
      <c r="X169" s="7"/>
    </row>
    <row r="182" spans="2:24" ht="24" customHeight="1">
      <c r="B182" s="7"/>
      <c r="C182" s="7"/>
      <c r="D182" s="7"/>
      <c r="G182" s="7"/>
      <c r="H182" s="7"/>
      <c r="I182" s="7"/>
      <c r="L182" s="7"/>
      <c r="M182" s="7"/>
      <c r="N182" s="7"/>
      <c r="Q182" s="7"/>
      <c r="R182" s="7"/>
      <c r="S182" s="7"/>
      <c r="V182" s="7"/>
      <c r="W182" s="7"/>
      <c r="X182" s="7"/>
    </row>
    <row r="183" spans="2:24" ht="24" customHeight="1">
      <c r="B183" s="7"/>
      <c r="C183" s="7"/>
      <c r="D183" s="7"/>
      <c r="G183" s="7"/>
      <c r="H183" s="7"/>
      <c r="I183" s="7"/>
      <c r="L183" s="7"/>
      <c r="M183" s="7"/>
      <c r="N183" s="7"/>
      <c r="Q183" s="7"/>
      <c r="R183" s="7"/>
      <c r="S183" s="7"/>
      <c r="V183" s="7"/>
      <c r="W183" s="7"/>
      <c r="X183" s="7"/>
    </row>
    <row r="184" spans="2:24" ht="24" customHeight="1">
      <c r="B184" s="7"/>
      <c r="C184" s="7"/>
      <c r="D184" s="7"/>
      <c r="G184" s="7"/>
      <c r="H184" s="7"/>
      <c r="I184" s="7"/>
      <c r="L184" s="7"/>
      <c r="M184" s="7"/>
      <c r="N184" s="7"/>
      <c r="Q184" s="7"/>
      <c r="R184" s="7"/>
      <c r="S184" s="7"/>
      <c r="V184" s="7"/>
      <c r="W184" s="7"/>
      <c r="X184" s="7"/>
    </row>
  </sheetData>
  <pageMargins left="0.35433070866141736" right="0" top="1.1417322834645669" bottom="0.98425196850393704" header="0.6692913385826772" footer="0.51181102362204722"/>
  <pageSetup paperSize="5" scale="63" orientation="landscape" r:id="rId1"/>
  <headerFooter alignWithMargins="0">
    <oddHeader>&amp;C&amp;"TH SarabunPSK,ธรรมดา"&amp;16 16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35</vt:i4>
      </vt:variant>
      <vt:variant>
        <vt:lpstr>ช่วงที่มีชื่อ</vt:lpstr>
      </vt:variant>
      <vt:variant>
        <vt:i4>4</vt:i4>
      </vt:variant>
    </vt:vector>
  </HeadingPairs>
  <TitlesOfParts>
    <vt:vector size="39" baseType="lpstr">
      <vt:lpstr>ตาราง 2 2562</vt:lpstr>
      <vt:lpstr>ตาราง 3</vt:lpstr>
      <vt:lpstr>ตาราง 1</vt:lpstr>
      <vt:lpstr>กำหนดอัลฟ้าเบต้าแกรมม่า =  0.1</vt:lpstr>
      <vt:lpstr>ทำโดยปรับจากโปรแกรม</vt:lpstr>
      <vt:lpstr>Sheet4</vt:lpstr>
      <vt:lpstr>อนุกรมเวลาไตรมาส 1234 2554-2563</vt:lpstr>
      <vt:lpstr>ไตรมาส 1234 2554-2563</vt:lpstr>
      <vt:lpstr>ตารางที่1ไตรมาส 1234พ.ศ.2562</vt:lpstr>
      <vt:lpstr>ตารางที่2ไตรมาส 1234 พ.ศ.2562</vt:lpstr>
      <vt:lpstr>ตารางที่3ไตรมาส 1234พ.ศ. 2562</vt:lpstr>
      <vt:lpstr>ตารางที่4ไตรมาส 1234 พ.ศ. 2562</vt:lpstr>
      <vt:lpstr>ตารางที่5ไตรมาส1234 พ.ศ.2562</vt:lpstr>
      <vt:lpstr>ตารางที่6ไตรมาส 1234 พ.ศ. 2562</vt:lpstr>
      <vt:lpstr>ตารางที่7ไตรมาส 1234 พ.ศ. 2562 </vt:lpstr>
      <vt:lpstr>มกราคม</vt:lpstr>
      <vt:lpstr>กุมภาพันธ์ 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1 กุมภาพันธ์ 2561</vt:lpstr>
      <vt:lpstr> 1 พฤษภาคม 2561  </vt:lpstr>
      <vt:lpstr>1 สิงหาคม 2561</vt:lpstr>
      <vt:lpstr>1 พฤศจิกายน 2561</vt:lpstr>
      <vt:lpstr>ตาราง 1 (2)</vt:lpstr>
      <vt:lpstr>ตาราง 4</vt:lpstr>
      <vt:lpstr>ตาราง 5</vt:lpstr>
      <vt:lpstr>ตาราง 6</vt:lpstr>
      <vt:lpstr>' 1 พฤษภาคม 2561  '!Print_Titles</vt:lpstr>
      <vt:lpstr>'1 กุมภาพันธ์ 2561'!Print_Titles</vt:lpstr>
      <vt:lpstr>'1 พฤศจิกายน 2561'!Print_Titles</vt:lpstr>
      <vt:lpstr>'1 สิงหาคม 2561'!Print_Titles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2020-01-27T09:28:18Z</cp:lastPrinted>
  <dcterms:created xsi:type="dcterms:W3CDTF">2004-08-16T17:13:42Z</dcterms:created>
  <dcterms:modified xsi:type="dcterms:W3CDTF">2020-12-18T09:24:24Z</dcterms:modified>
</cp:coreProperties>
</file>