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สมุดสถิติ 2560\สมุดสถิติ59 มีเลขหน้า(คีย์ของจริง)\บทที่2\"/>
    </mc:Choice>
  </mc:AlternateContent>
  <bookViews>
    <workbookView xWindow="240" yWindow="1530" windowWidth="16995" windowHeight="9630"/>
  </bookViews>
  <sheets>
    <sheet name="T6" sheetId="1" r:id="rId1"/>
  </sheets>
  <definedNames>
    <definedName name="_xlnm.Print_Area" localSheetId="0">'T6'!$A$1:$W$28</definedName>
  </definedNames>
  <calcPr calcId="162913" calcMode="manual"/>
</workbook>
</file>

<file path=xl/calcChain.xml><?xml version="1.0" encoding="utf-8"?>
<calcChain xmlns="http://schemas.openxmlformats.org/spreadsheetml/2006/main">
  <c r="S15" i="1" l="1"/>
  <c r="S10" i="1" s="1"/>
  <c r="Q11" i="1" l="1"/>
  <c r="Q10" i="1"/>
  <c r="S22" i="1"/>
  <c r="S20" i="1"/>
  <c r="S13" i="1"/>
  <c r="S12" i="1"/>
  <c r="S11" i="1"/>
  <c r="R22" i="1"/>
  <c r="R21" i="1"/>
  <c r="S21" i="1" s="1"/>
  <c r="R20" i="1"/>
  <c r="R19" i="1" s="1"/>
  <c r="S19" i="1" s="1"/>
  <c r="R16" i="1"/>
  <c r="S16" i="1" s="1"/>
  <c r="R17" i="1"/>
  <c r="R14" i="1"/>
  <c r="R13" i="1"/>
  <c r="R12" i="1"/>
  <c r="R11" i="1"/>
  <c r="Q22" i="1"/>
  <c r="Q21" i="1"/>
  <c r="Q20" i="1"/>
  <c r="Q19" i="1" s="1"/>
  <c r="Q17" i="1"/>
  <c r="Q16" i="1"/>
  <c r="Q15" i="1" s="1"/>
  <c r="Q14" i="1"/>
  <c r="Q13" i="1"/>
  <c r="Q12" i="1"/>
  <c r="R10" i="1" l="1"/>
  <c r="R15" i="1"/>
  <c r="S14" i="1"/>
  <c r="N10" i="1"/>
  <c r="O10" i="1"/>
  <c r="P10" i="1"/>
  <c r="P20" i="1"/>
  <c r="P21" i="1"/>
  <c r="P22" i="1"/>
  <c r="P19" i="1"/>
  <c r="P16" i="1"/>
  <c r="P17" i="1"/>
  <c r="P12" i="1"/>
  <c r="P13" i="1"/>
  <c r="P14" i="1"/>
  <c r="P15" i="1"/>
  <c r="P11" i="1"/>
  <c r="O19" i="1"/>
  <c r="N19" i="1"/>
  <c r="O15" i="1"/>
  <c r="N15" i="1"/>
  <c r="K12" i="1"/>
  <c r="L10" i="1"/>
  <c r="K10" i="1"/>
  <c r="M20" i="1"/>
  <c r="M21" i="1"/>
  <c r="M22" i="1"/>
  <c r="M19" i="1"/>
  <c r="M15" i="1"/>
  <c r="M16" i="1"/>
  <c r="M17" i="1"/>
  <c r="M13" i="1"/>
  <c r="M14" i="1"/>
  <c r="M11" i="1"/>
  <c r="M10" i="1" s="1"/>
  <c r="L15" i="1"/>
  <c r="L19" i="1"/>
  <c r="I19" i="1"/>
  <c r="I10" i="1" s="1"/>
  <c r="I15" i="1"/>
  <c r="H19" i="1"/>
  <c r="J19" i="1" s="1"/>
  <c r="J10" i="1" s="1"/>
  <c r="H15" i="1"/>
  <c r="H10" i="1" s="1"/>
  <c r="J12" i="1"/>
  <c r="J13" i="1"/>
  <c r="J14" i="1"/>
  <c r="J16" i="1"/>
  <c r="J17" i="1"/>
  <c r="J20" i="1"/>
  <c r="J21" i="1"/>
  <c r="J22" i="1"/>
  <c r="G11" i="1"/>
  <c r="G10" i="1" s="1"/>
  <c r="F10" i="1"/>
  <c r="E10" i="1"/>
  <c r="E19" i="1"/>
  <c r="G19" i="1" s="1"/>
  <c r="E15" i="1"/>
  <c r="G20" i="1"/>
  <c r="G21" i="1"/>
  <c r="G22" i="1"/>
  <c r="G12" i="1"/>
  <c r="G13" i="1"/>
  <c r="G16" i="1"/>
  <c r="G17" i="1"/>
  <c r="J15" i="1" l="1"/>
  <c r="G15" i="1"/>
</calcChain>
</file>

<file path=xl/sharedStrings.xml><?xml version="1.0" encoding="utf-8"?>
<sst xmlns="http://schemas.openxmlformats.org/spreadsheetml/2006/main" count="129" uniqueCount="56">
  <si>
    <t>ตาราง</t>
  </si>
  <si>
    <t>Table</t>
  </si>
  <si>
    <t>ระดับการศึกษาที่สำเร็จ</t>
  </si>
  <si>
    <t>2559 (2016)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</si>
  <si>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</si>
  <si>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</si>
  <si>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</si>
  <si>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</si>
  <si>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</si>
  <si>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</si>
  <si>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</si>
  <si>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</si>
  <si>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</si>
  <si>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</si>
  <si>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</si>
  <si>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</si>
  <si>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</si>
  <si>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</si>
  <si>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</si>
  <si>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</si>
  <si>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</si>
  <si>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</si>
  <si>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</si>
  <si>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</si>
  <si>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</si>
  <si>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</si>
  <si>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</si>
  <si>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</si>
  <si>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 level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</si>
  <si>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</si>
  <si>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</si>
  <si>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</si>
  <si>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</si>
  <si>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</si>
  <si>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</si>
  <si>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</si>
  <si>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</si>
  <si>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</si>
  <si>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</si>
  <si>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</si>
  <si>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</si>
  <si>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</si>
  <si>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</si>
  <si>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</si>
  <si>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</si>
  <si>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</si>
  <si>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</si>
  <si>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</si>
  <si>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</si>
  <si>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>Source: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</si>
  <si>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2559 - 2560</t>
  </si>
  <si>
    <t>Employed Persons Aged 15 Years and Over by Level of Educational Attainment, Sex and Quarterly: 2016 - 2017</t>
  </si>
  <si>
    <t>2560 (2017)</t>
  </si>
  <si>
    <t xml:space="preserve"> การสำรวจภาวะการทำงานของประชากร พ.ศ.2559 - 2560 ระดับจังหวัด  สำนักงานสถิติแห่งชาติ</t>
  </si>
  <si>
    <t xml:space="preserve"> The  Labour Force Survey:2016 - 2017,  Provincial level,  National Statistical Office</t>
  </si>
  <si>
    <t>(หน่วยเป็นพัน  In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</si>
</sst>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left"/>
    </xf>
    <xf numFmtId="0" fontId="4" fillId="0" borderId="3" xfId="0" applyFont="1" applyBorder="1"/>
    <xf numFmtId="0" fontId="4" fillId="0" borderId="1" xfId="0" applyFont="1" applyBorder="1"/>
    <xf numFmtId="0" fontId="5" fillId="0" borderId="0" xfId="0" applyFont="1" applyBorder="1"/>
    <xf numFmtId="0" fontId="5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4" fillId="0" borderId="0" xfId="0" applyFo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3" fontId="1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7" fontId="4" fillId="0" borderId="0" xfId="0" applyNumberFormat="1" applyFont="1"/>
    <xf numFmtId="0" fontId="4" fillId="0" borderId="1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88" fontId="4" fillId="0" borderId="0" xfId="0" applyNumberFormat="1" applyFo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9" fontId="7" fillId="0" borderId="9" xfId="0" applyNumberFormat="1" applyFont="1" applyBorder="1"/>
    <xf numFmtId="189" fontId="7" fillId="0" borderId="8" xfId="0" applyNumberFormat="1" applyFont="1" applyBorder="1" applyAlignment="1">
      <alignment horizontal="right"/>
    </xf>
    <xf numFmtId="189" fontId="7" fillId="0" borderId="8" xfId="0" applyNumberFormat="1" applyFont="1" applyFill="1" applyBorder="1" applyAlignment="1">
      <alignment horizontal="right"/>
    </xf>
    <xf numFmtId="189" fontId="7" fillId="0" borderId="11" xfId="0" applyNumberFormat="1" applyFont="1" applyBorder="1"/>
    <xf numFmtId="189" fontId="7" fillId="0" borderId="0" xfId="0" applyNumberFormat="1" applyFont="1"/>
    <xf numFmtId="189" fontId="4" fillId="0" borderId="11" xfId="0" applyNumberFormat="1" applyFont="1" applyBorder="1"/>
    <xf numFmtId="189" fontId="4" fillId="0" borderId="0" xfId="0" applyNumberFormat="1" applyFont="1" applyBorder="1" applyAlignment="1">
      <alignment horizontal="right"/>
    </xf>
    <xf numFmtId="189" fontId="4" fillId="0" borderId="8" xfId="0" applyNumberFormat="1" applyFont="1" applyBorder="1" applyAlignment="1">
      <alignment horizontal="right"/>
    </xf>
    <xf numFmtId="189" fontId="4" fillId="0" borderId="8" xfId="0" applyNumberFormat="1" applyFont="1" applyFill="1" applyBorder="1" applyAlignment="1">
      <alignment horizontal="right"/>
    </xf>
    <xf numFmtId="189" fontId="4" fillId="0" borderId="0" xfId="0" applyNumberFormat="1" applyFont="1"/>
    <xf numFmtId="189" fontId="4" fillId="0" borderId="11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Comma 2" xfId="1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1343025</xdr:colOff>
      <xdr:row>0</xdr:row>
      <xdr:rowOff>38100</xdr:rowOff>
    </xdr:from>
    <xdr:to>
      <xdr:col>23</xdr:col>
      <xdr:colOff>95250</xdr:colOff>
      <xdr:row>27</xdr:row>
      <xdr:rowOff>38100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9239250" y="38100"/>
          <a:ext cx="1181100" cy="66960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C31"/>
  <sheetViews>
    <sheetView showGridLines="0" tabSelected="1" view="pageBreakPreview" zoomScaleNormal="100" zoomScaleSheetLayoutView="100" workbookViewId="0">
      <selection activeCell="S10" sqref="S10"/>
    </sheetView>
  </sheetViews>
  <sheetFormatPr defaultRowHeight="18.75" x14ac:dyDescent="0.3"/>
  <cols>
    <col min="1" max="1" width="1.7109375" style="17" customWidth="1"/>
    <col min="2" max="2" width="6" style="17" customWidth="1"/>
    <col min="3" max="3" width="4.140625" style="17" customWidth="1"/>
    <col min="4" max="4" width="4" style="17" customWidth="1"/>
    <col min="5" max="19" width="6.7109375" style="17" customWidth="1"/>
    <col min="20" max="20" width="1.85546875" style="17" customWidth="1"/>
    <col min="21" max="21" width="20.5703125" style="17" customWidth="1"/>
    <col min="22" max="22" width="10.140625" style="16" customWidth="1"/>
    <col min="23" max="23" width="5.7109375" style="17" customWidth="1"/>
    <col min="24" max="16384" width="9.140625" style="17"/>
  </cols>
  <sheetData>
    <row r="1" spans="1:29" s="1" customFormat="1" x14ac:dyDescent="0.3">
      <c r="B1" s="1" t="s">
        <v>0</v>
      </c>
      <c r="C1" s="2">
        <v>2.6</v>
      </c>
      <c r="D1" s="1" t="s">
        <v>50</v>
      </c>
      <c r="V1" s="3"/>
      <c r="W1" s="3"/>
      <c r="X1" s="3"/>
      <c r="Y1" s="3"/>
    </row>
    <row r="2" spans="1:29" s="4" customFormat="1" x14ac:dyDescent="0.3">
      <c r="B2" s="1" t="s">
        <v>1</v>
      </c>
      <c r="C2" s="2">
        <v>2.6</v>
      </c>
      <c r="D2" s="1" t="s">
        <v>51</v>
      </c>
      <c r="V2" s="5"/>
      <c r="W2" s="5"/>
      <c r="X2" s="5"/>
    </row>
    <row r="3" spans="1:29" s="4" customFormat="1" x14ac:dyDescent="0.3">
      <c r="C3" s="2"/>
      <c r="U3" s="6" t="s">
        <v>55</v>
      </c>
      <c r="V3" s="5"/>
      <c r="W3" s="5"/>
      <c r="X3" s="5"/>
      <c r="Y3" s="5"/>
    </row>
    <row r="4" spans="1:29" s="10" customFormat="1" ht="21" customHeight="1" x14ac:dyDescent="0.3">
      <c r="A4" s="55" t="s">
        <v>2</v>
      </c>
      <c r="B4" s="55"/>
      <c r="C4" s="55"/>
      <c r="D4" s="56"/>
      <c r="E4" s="61" t="s">
        <v>3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3"/>
      <c r="Q4" s="61" t="s">
        <v>52</v>
      </c>
      <c r="R4" s="62"/>
      <c r="S4" s="63"/>
      <c r="T4" s="7"/>
      <c r="U4" s="8"/>
      <c r="V4" s="9"/>
      <c r="W4" s="9"/>
      <c r="X4" s="9"/>
      <c r="Y4" s="9"/>
    </row>
    <row r="5" spans="1:29" ht="3" customHeight="1" x14ac:dyDescent="0.3">
      <c r="A5" s="57"/>
      <c r="B5" s="57"/>
      <c r="C5" s="57"/>
      <c r="D5" s="58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3"/>
      <c r="T5" s="14"/>
      <c r="U5" s="15"/>
      <c r="W5" s="16"/>
      <c r="X5" s="16"/>
      <c r="Y5" s="16"/>
    </row>
    <row r="6" spans="1:29" s="18" customFormat="1" ht="20.25" customHeight="1" x14ac:dyDescent="0.25">
      <c r="A6" s="57"/>
      <c r="B6" s="57"/>
      <c r="C6" s="57"/>
      <c r="D6" s="58"/>
      <c r="E6" s="64" t="s">
        <v>4</v>
      </c>
      <c r="F6" s="55"/>
      <c r="G6" s="56"/>
      <c r="H6" s="64" t="s">
        <v>5</v>
      </c>
      <c r="I6" s="55"/>
      <c r="J6" s="56"/>
      <c r="K6" s="64" t="s">
        <v>6</v>
      </c>
      <c r="L6" s="55"/>
      <c r="M6" s="56"/>
      <c r="N6" s="64" t="s">
        <v>7</v>
      </c>
      <c r="O6" s="55"/>
      <c r="P6" s="56"/>
      <c r="Q6" s="64" t="s">
        <v>4</v>
      </c>
      <c r="R6" s="55"/>
      <c r="S6" s="56"/>
      <c r="T6" s="14"/>
      <c r="U6" s="15"/>
      <c r="V6" s="15"/>
      <c r="W6" s="15"/>
      <c r="X6" s="15"/>
      <c r="Y6" s="15"/>
    </row>
    <row r="7" spans="1:29" s="18" customFormat="1" ht="16.5" customHeight="1" x14ac:dyDescent="0.25">
      <c r="A7" s="57"/>
      <c r="B7" s="57"/>
      <c r="C7" s="57"/>
      <c r="D7" s="58"/>
      <c r="E7" s="65" t="s">
        <v>8</v>
      </c>
      <c r="F7" s="59"/>
      <c r="G7" s="60"/>
      <c r="H7" s="65" t="s">
        <v>9</v>
      </c>
      <c r="I7" s="59"/>
      <c r="J7" s="60"/>
      <c r="K7" s="65" t="s">
        <v>10</v>
      </c>
      <c r="L7" s="59"/>
      <c r="M7" s="60"/>
      <c r="N7" s="65" t="s">
        <v>11</v>
      </c>
      <c r="O7" s="59"/>
      <c r="P7" s="60"/>
      <c r="Q7" s="65" t="s">
        <v>8</v>
      </c>
      <c r="R7" s="59"/>
      <c r="S7" s="60"/>
      <c r="T7" s="49" t="s">
        <v>12</v>
      </c>
      <c r="U7" s="50"/>
      <c r="V7" s="15"/>
    </row>
    <row r="8" spans="1:29" s="18" customFormat="1" ht="18" customHeight="1" x14ac:dyDescent="0.25">
      <c r="A8" s="57"/>
      <c r="B8" s="57"/>
      <c r="C8" s="57"/>
      <c r="D8" s="58"/>
      <c r="E8" s="19" t="s">
        <v>13</v>
      </c>
      <c r="F8" s="20" t="s">
        <v>14</v>
      </c>
      <c r="G8" s="21" t="s">
        <v>15</v>
      </c>
      <c r="H8" s="22" t="s">
        <v>13</v>
      </c>
      <c r="I8" s="20" t="s">
        <v>14</v>
      </c>
      <c r="J8" s="21" t="s">
        <v>15</v>
      </c>
      <c r="K8" s="19" t="s">
        <v>13</v>
      </c>
      <c r="L8" s="20" t="s">
        <v>14</v>
      </c>
      <c r="M8" s="21" t="s">
        <v>15</v>
      </c>
      <c r="N8" s="19" t="s">
        <v>13</v>
      </c>
      <c r="O8" s="20" t="s">
        <v>14</v>
      </c>
      <c r="P8" s="36" t="s">
        <v>15</v>
      </c>
      <c r="Q8" s="20" t="s">
        <v>13</v>
      </c>
      <c r="R8" s="37" t="s">
        <v>14</v>
      </c>
      <c r="S8" s="21" t="s">
        <v>15</v>
      </c>
      <c r="T8" s="49" t="s">
        <v>16</v>
      </c>
      <c r="U8" s="50"/>
      <c r="V8" s="15"/>
    </row>
    <row r="9" spans="1:29" s="18" customFormat="1" ht="16.5" customHeight="1" x14ac:dyDescent="0.25">
      <c r="A9" s="59"/>
      <c r="B9" s="59"/>
      <c r="C9" s="59"/>
      <c r="D9" s="60"/>
      <c r="E9" s="23" t="s">
        <v>17</v>
      </c>
      <c r="F9" s="24" t="s">
        <v>18</v>
      </c>
      <c r="G9" s="25" t="s">
        <v>19</v>
      </c>
      <c r="H9" s="26" t="s">
        <v>17</v>
      </c>
      <c r="I9" s="24" t="s">
        <v>18</v>
      </c>
      <c r="J9" s="25" t="s">
        <v>19</v>
      </c>
      <c r="K9" s="23" t="s">
        <v>17</v>
      </c>
      <c r="L9" s="24" t="s">
        <v>18</v>
      </c>
      <c r="M9" s="25" t="s">
        <v>19</v>
      </c>
      <c r="N9" s="23" t="s">
        <v>17</v>
      </c>
      <c r="O9" s="24" t="s">
        <v>18</v>
      </c>
      <c r="P9" s="26" t="s">
        <v>19</v>
      </c>
      <c r="Q9" s="24" t="s">
        <v>17</v>
      </c>
      <c r="R9" s="25" t="s">
        <v>18</v>
      </c>
      <c r="S9" s="25" t="s">
        <v>19</v>
      </c>
      <c r="T9" s="11"/>
      <c r="U9" s="12"/>
      <c r="V9" s="15"/>
      <c r="W9" s="15"/>
      <c r="X9" s="15"/>
    </row>
    <row r="10" spans="1:29" s="28" customFormat="1" ht="21.75" customHeight="1" x14ac:dyDescent="0.3">
      <c r="A10" s="51" t="s">
        <v>20</v>
      </c>
      <c r="B10" s="51"/>
      <c r="C10" s="51"/>
      <c r="D10" s="52"/>
      <c r="E10" s="38">
        <f>E11+E12+E13+E14+E15+E19</f>
        <v>501.2</v>
      </c>
      <c r="F10" s="38">
        <f t="shared" ref="F10:G10" si="0">F11+F12+F13+F14+F15+F19</f>
        <v>263.7</v>
      </c>
      <c r="G10" s="38">
        <f t="shared" si="0"/>
        <v>237.5</v>
      </c>
      <c r="H10" s="39">
        <f>H11+H12+H13+H14+H15+H19</f>
        <v>480.5</v>
      </c>
      <c r="I10" s="39">
        <f t="shared" ref="I10:J10" si="1">I11+I12+I13+I14+I15+I19</f>
        <v>264.20000000000005</v>
      </c>
      <c r="J10" s="39">
        <f t="shared" si="1"/>
        <v>216.30000000000004</v>
      </c>
      <c r="K10" s="40">
        <f>SUM(K11+K12+K13+K14+K15+K19)</f>
        <v>493.40000000000009</v>
      </c>
      <c r="L10" s="40">
        <f t="shared" ref="L10:M10" si="2">SUM(L11+L12+L13+L14+L15+L19)</f>
        <v>266.10000000000002</v>
      </c>
      <c r="M10" s="40">
        <f t="shared" si="2"/>
        <v>227.3</v>
      </c>
      <c r="N10" s="40">
        <f t="shared" ref="N10" si="3">SUM(N11+N12+N13+N14+N15+N19)</f>
        <v>488.09999999999997</v>
      </c>
      <c r="O10" s="40">
        <f t="shared" ref="O10" si="4">SUM(O11+O12+O13+O14+O15+O19)</f>
        <v>259.10000000000002</v>
      </c>
      <c r="P10" s="40">
        <f t="shared" ref="P10" si="5">SUM(P11+P12+P13+P14+P15+P19)</f>
        <v>228.99999999999997</v>
      </c>
      <c r="Q10" s="41">
        <f>Q11+Q12+Q13+Q14+Q15+Q19</f>
        <v>487.32699999999988</v>
      </c>
      <c r="R10" s="38">
        <f>R11+R12+R13+R14+R15+R19</f>
        <v>255.57899999999998</v>
      </c>
      <c r="S10" s="42">
        <f>S11+S12+S13+S14+S15+S19</f>
        <v>231.81899999999999</v>
      </c>
      <c r="T10" s="53" t="s">
        <v>17</v>
      </c>
      <c r="U10" s="54"/>
      <c r="V10" s="27"/>
      <c r="AA10" s="29"/>
      <c r="AB10" s="30"/>
      <c r="AC10" s="30"/>
    </row>
    <row r="11" spans="1:29" s="18" customFormat="1" ht="23.25" customHeight="1" x14ac:dyDescent="0.3">
      <c r="A11" s="18" t="s">
        <v>21</v>
      </c>
      <c r="E11" s="43">
        <v>7.5</v>
      </c>
      <c r="F11" s="44">
        <v>2.7</v>
      </c>
      <c r="G11" s="45">
        <f>E11-F11</f>
        <v>4.8</v>
      </c>
      <c r="H11" s="45">
        <v>8.1</v>
      </c>
      <c r="I11" s="45">
        <v>2.4</v>
      </c>
      <c r="J11" s="45">
        <v>5.7</v>
      </c>
      <c r="K11" s="46">
        <v>11.4</v>
      </c>
      <c r="L11" s="45">
        <v>2.5</v>
      </c>
      <c r="M11" s="45">
        <f>K11-L11</f>
        <v>8.9</v>
      </c>
      <c r="N11" s="45">
        <v>8</v>
      </c>
      <c r="O11" s="45">
        <v>2.7</v>
      </c>
      <c r="P11" s="45">
        <f>N11-O11</f>
        <v>5.3</v>
      </c>
      <c r="Q11" s="43">
        <f>7918/1000</f>
        <v>7.9180000000000001</v>
      </c>
      <c r="R11" s="43">
        <f>2756/1000</f>
        <v>2.7559999999999998</v>
      </c>
      <c r="S11" s="47">
        <f t="shared" ref="S11:S17" si="6">Q11-R11</f>
        <v>5.1620000000000008</v>
      </c>
      <c r="T11" s="14" t="s">
        <v>22</v>
      </c>
      <c r="V11" s="15"/>
      <c r="AA11" s="30"/>
      <c r="AB11" s="30"/>
      <c r="AC11" s="30"/>
    </row>
    <row r="12" spans="1:29" s="18" customFormat="1" ht="23.25" customHeight="1" x14ac:dyDescent="0.3">
      <c r="A12" s="18" t="s">
        <v>23</v>
      </c>
      <c r="E12" s="43">
        <v>148</v>
      </c>
      <c r="F12" s="44">
        <v>71.599999999999994</v>
      </c>
      <c r="G12" s="45">
        <f t="shared" ref="G12:G22" si="7">E12-F12</f>
        <v>76.400000000000006</v>
      </c>
      <c r="H12" s="45">
        <v>130.30000000000001</v>
      </c>
      <c r="I12" s="45">
        <v>67.8</v>
      </c>
      <c r="J12" s="45">
        <f t="shared" ref="J12:J22" si="8">H12-I12</f>
        <v>62.500000000000014</v>
      </c>
      <c r="K12" s="46">
        <f>L12+M12</f>
        <v>139.80000000000001</v>
      </c>
      <c r="L12" s="45">
        <v>70.3</v>
      </c>
      <c r="M12" s="45">
        <v>69.5</v>
      </c>
      <c r="N12" s="45">
        <v>141.19999999999999</v>
      </c>
      <c r="O12" s="45">
        <v>71.900000000000006</v>
      </c>
      <c r="P12" s="45">
        <f t="shared" ref="P12:P17" si="9">N12-O12</f>
        <v>69.299999999999983</v>
      </c>
      <c r="Q12" s="43">
        <f>144334/1000</f>
        <v>144.334</v>
      </c>
      <c r="R12" s="43">
        <f>67892/1000</f>
        <v>67.891999999999996</v>
      </c>
      <c r="S12" s="47">
        <f t="shared" si="6"/>
        <v>76.442000000000007</v>
      </c>
      <c r="T12" s="14" t="s">
        <v>24</v>
      </c>
      <c r="V12" s="15"/>
      <c r="AA12" s="30"/>
      <c r="AB12" s="30"/>
      <c r="AC12" s="30"/>
    </row>
    <row r="13" spans="1:29" s="18" customFormat="1" ht="23.25" customHeight="1" x14ac:dyDescent="0.3">
      <c r="A13" s="18" t="s">
        <v>25</v>
      </c>
      <c r="E13" s="43">
        <v>91.7</v>
      </c>
      <c r="F13" s="44">
        <v>52.2</v>
      </c>
      <c r="G13" s="45">
        <f t="shared" si="7"/>
        <v>39.5</v>
      </c>
      <c r="H13" s="45">
        <v>87.7</v>
      </c>
      <c r="I13" s="45">
        <v>55.1</v>
      </c>
      <c r="J13" s="45">
        <f t="shared" si="8"/>
        <v>32.6</v>
      </c>
      <c r="K13" s="46">
        <v>85</v>
      </c>
      <c r="L13" s="45">
        <v>51.5</v>
      </c>
      <c r="M13" s="45">
        <f t="shared" ref="M13:M17" si="10">K13-L13</f>
        <v>33.5</v>
      </c>
      <c r="N13" s="45">
        <v>87</v>
      </c>
      <c r="O13" s="45">
        <v>49.6</v>
      </c>
      <c r="P13" s="45">
        <f t="shared" si="9"/>
        <v>37.4</v>
      </c>
      <c r="Q13" s="43">
        <f>84484/1000</f>
        <v>84.483999999999995</v>
      </c>
      <c r="R13" s="43">
        <f>47528/1000</f>
        <v>47.527999999999999</v>
      </c>
      <c r="S13" s="47">
        <f t="shared" si="6"/>
        <v>36.955999999999996</v>
      </c>
      <c r="T13" s="14" t="s">
        <v>26</v>
      </c>
      <c r="V13" s="15"/>
      <c r="AA13" s="30"/>
      <c r="AB13" s="30"/>
      <c r="AC13" s="30"/>
    </row>
    <row r="14" spans="1:29" s="18" customFormat="1" ht="23.25" customHeight="1" x14ac:dyDescent="0.3">
      <c r="A14" s="18" t="s">
        <v>27</v>
      </c>
      <c r="E14" s="43">
        <v>76.7</v>
      </c>
      <c r="F14" s="44">
        <v>47.4</v>
      </c>
      <c r="G14" s="45">
        <v>29.3</v>
      </c>
      <c r="H14" s="45">
        <v>69.7</v>
      </c>
      <c r="I14" s="45">
        <v>43.3</v>
      </c>
      <c r="J14" s="45">
        <f t="shared" si="8"/>
        <v>26.400000000000006</v>
      </c>
      <c r="K14" s="46">
        <v>82.7</v>
      </c>
      <c r="L14" s="45">
        <v>50.5</v>
      </c>
      <c r="M14" s="45">
        <f t="shared" si="10"/>
        <v>32.200000000000003</v>
      </c>
      <c r="N14" s="45">
        <v>80.599999999999994</v>
      </c>
      <c r="O14" s="45">
        <v>48.9</v>
      </c>
      <c r="P14" s="45">
        <f t="shared" si="9"/>
        <v>31.699999999999996</v>
      </c>
      <c r="Q14" s="43">
        <f>76703/1000</f>
        <v>76.703000000000003</v>
      </c>
      <c r="R14" s="43">
        <f>51664/1000</f>
        <v>51.664000000000001</v>
      </c>
      <c r="S14" s="47">
        <f t="shared" si="6"/>
        <v>25.039000000000001</v>
      </c>
      <c r="T14" s="14" t="s">
        <v>28</v>
      </c>
      <c r="V14" s="15"/>
      <c r="X14" s="31"/>
      <c r="Y14" s="31"/>
      <c r="Z14" s="31"/>
      <c r="AA14" s="30"/>
      <c r="AB14" s="30"/>
      <c r="AC14" s="30"/>
    </row>
    <row r="15" spans="1:29" s="18" customFormat="1" ht="23.25" customHeight="1" x14ac:dyDescent="0.3">
      <c r="A15" s="18" t="s">
        <v>29</v>
      </c>
      <c r="E15" s="43">
        <f>SUM(E16:E17)</f>
        <v>89</v>
      </c>
      <c r="F15" s="44">
        <v>51.5</v>
      </c>
      <c r="G15" s="45">
        <f t="shared" si="7"/>
        <v>37.5</v>
      </c>
      <c r="H15" s="45">
        <f>SUM(H16:H17)</f>
        <v>87.899999999999991</v>
      </c>
      <c r="I15" s="45">
        <f>SUM(I16:I17)</f>
        <v>51</v>
      </c>
      <c r="J15" s="45">
        <f t="shared" si="8"/>
        <v>36.899999999999991</v>
      </c>
      <c r="K15" s="46">
        <v>79.400000000000006</v>
      </c>
      <c r="L15" s="45">
        <f>SUM(L16:L17)</f>
        <v>46.2</v>
      </c>
      <c r="M15" s="45">
        <f t="shared" si="10"/>
        <v>33.200000000000003</v>
      </c>
      <c r="N15" s="45">
        <f>SUM(N16:N17)</f>
        <v>75.599999999999994</v>
      </c>
      <c r="O15" s="45">
        <f>SUM(O16:O17)</f>
        <v>43.7</v>
      </c>
      <c r="P15" s="45">
        <f t="shared" si="9"/>
        <v>31.899999999999991</v>
      </c>
      <c r="Q15" s="43">
        <f>Q16+Q17</f>
        <v>85.318999999999988</v>
      </c>
      <c r="R15" s="43">
        <f>R16+R17</f>
        <v>48.823999999999998</v>
      </c>
      <c r="S15" s="47">
        <f>S16+S17</f>
        <v>36.565999999999995</v>
      </c>
      <c r="T15" s="14" t="s">
        <v>30</v>
      </c>
      <c r="V15" s="15"/>
      <c r="X15" s="31"/>
      <c r="Y15" s="31"/>
      <c r="Z15" s="31"/>
      <c r="AA15" s="30"/>
      <c r="AB15" s="30"/>
      <c r="AC15" s="30"/>
    </row>
    <row r="16" spans="1:29" s="18" customFormat="1" ht="23.25" customHeight="1" x14ac:dyDescent="0.3">
      <c r="B16" s="18" t="s">
        <v>31</v>
      </c>
      <c r="E16" s="43">
        <v>69.099999999999994</v>
      </c>
      <c r="F16" s="44">
        <v>39.1</v>
      </c>
      <c r="G16" s="45">
        <f t="shared" si="7"/>
        <v>29.999999999999993</v>
      </c>
      <c r="H16" s="45">
        <v>65.099999999999994</v>
      </c>
      <c r="I16" s="45">
        <v>35.299999999999997</v>
      </c>
      <c r="J16" s="45">
        <f t="shared" si="8"/>
        <v>29.799999999999997</v>
      </c>
      <c r="K16" s="46">
        <v>60.5</v>
      </c>
      <c r="L16" s="45">
        <v>34.6</v>
      </c>
      <c r="M16" s="45">
        <f t="shared" si="10"/>
        <v>25.9</v>
      </c>
      <c r="N16" s="45">
        <v>59.6</v>
      </c>
      <c r="O16" s="45">
        <v>36</v>
      </c>
      <c r="P16" s="45">
        <f>N16-O16</f>
        <v>23.6</v>
      </c>
      <c r="Q16" s="43">
        <f>66389/1000</f>
        <v>66.388999999999996</v>
      </c>
      <c r="R16" s="43">
        <f>36123/1000</f>
        <v>36.122999999999998</v>
      </c>
      <c r="S16" s="47">
        <f t="shared" si="6"/>
        <v>30.265999999999998</v>
      </c>
      <c r="T16" s="14"/>
      <c r="U16" s="15" t="s">
        <v>32</v>
      </c>
      <c r="V16" s="15"/>
      <c r="X16" s="31"/>
      <c r="Y16" s="31"/>
      <c r="Z16" s="31"/>
      <c r="AA16" s="30"/>
      <c r="AB16" s="30"/>
      <c r="AC16" s="30"/>
    </row>
    <row r="17" spans="1:29" s="18" customFormat="1" ht="23.25" customHeight="1" x14ac:dyDescent="0.3">
      <c r="B17" s="18" t="s">
        <v>33</v>
      </c>
      <c r="E17" s="43">
        <v>19.899999999999999</v>
      </c>
      <c r="F17" s="44">
        <v>12.4</v>
      </c>
      <c r="G17" s="45">
        <f t="shared" si="7"/>
        <v>7.4999999999999982</v>
      </c>
      <c r="H17" s="45">
        <v>22.8</v>
      </c>
      <c r="I17" s="45">
        <v>15.7</v>
      </c>
      <c r="J17" s="45">
        <f t="shared" si="8"/>
        <v>7.1000000000000014</v>
      </c>
      <c r="K17" s="46">
        <v>18.899999999999999</v>
      </c>
      <c r="L17" s="45">
        <v>11.6</v>
      </c>
      <c r="M17" s="45">
        <f t="shared" si="10"/>
        <v>7.2999999999999989</v>
      </c>
      <c r="N17" s="45">
        <v>16</v>
      </c>
      <c r="O17" s="45">
        <v>7.7</v>
      </c>
      <c r="P17" s="45">
        <f t="shared" si="9"/>
        <v>8.3000000000000007</v>
      </c>
      <c r="Q17" s="43">
        <f>18930/1000</f>
        <v>18.93</v>
      </c>
      <c r="R17" s="43">
        <f>12701/1000</f>
        <v>12.701000000000001</v>
      </c>
      <c r="S17" s="47">
        <v>6.3</v>
      </c>
      <c r="T17" s="14"/>
      <c r="U17" s="15" t="s">
        <v>34</v>
      </c>
      <c r="V17" s="15"/>
      <c r="X17" s="31"/>
      <c r="Y17" s="31"/>
      <c r="Z17" s="31"/>
      <c r="AA17" s="30"/>
      <c r="AB17" s="30"/>
      <c r="AC17" s="30"/>
    </row>
    <row r="18" spans="1:29" s="18" customFormat="1" ht="23.25" customHeight="1" x14ac:dyDescent="0.3">
      <c r="B18" s="18" t="s">
        <v>35</v>
      </c>
      <c r="E18" s="48" t="s">
        <v>36</v>
      </c>
      <c r="F18" s="44" t="s">
        <v>36</v>
      </c>
      <c r="G18" s="48" t="s">
        <v>36</v>
      </c>
      <c r="H18" s="48" t="s">
        <v>36</v>
      </c>
      <c r="I18" s="48" t="s">
        <v>36</v>
      </c>
      <c r="J18" s="48" t="s">
        <v>36</v>
      </c>
      <c r="K18" s="48" t="s">
        <v>36</v>
      </c>
      <c r="L18" s="48" t="s">
        <v>36</v>
      </c>
      <c r="M18" s="48" t="s">
        <v>36</v>
      </c>
      <c r="N18" s="48" t="s">
        <v>36</v>
      </c>
      <c r="O18" s="48" t="s">
        <v>36</v>
      </c>
      <c r="P18" s="48" t="s">
        <v>36</v>
      </c>
      <c r="Q18" s="48" t="s">
        <v>36</v>
      </c>
      <c r="R18" s="48" t="s">
        <v>36</v>
      </c>
      <c r="S18" s="48" t="s">
        <v>36</v>
      </c>
      <c r="T18" s="14"/>
      <c r="U18" s="15" t="s">
        <v>37</v>
      </c>
      <c r="V18" s="15"/>
      <c r="X18" s="31"/>
      <c r="Y18" s="31"/>
      <c r="Z18" s="31"/>
      <c r="AA18" s="30"/>
      <c r="AB18" s="30"/>
      <c r="AC18" s="30"/>
    </row>
    <row r="19" spans="1:29" s="18" customFormat="1" ht="23.25" customHeight="1" x14ac:dyDescent="0.3">
      <c r="A19" s="18" t="s">
        <v>38</v>
      </c>
      <c r="E19" s="43">
        <f>SUM(E20:E22)</f>
        <v>88.3</v>
      </c>
      <c r="F19" s="44">
        <v>38.299999999999997</v>
      </c>
      <c r="G19" s="45">
        <f t="shared" si="7"/>
        <v>50</v>
      </c>
      <c r="H19" s="45">
        <f>SUM(H20:H22)</f>
        <v>96.800000000000011</v>
      </c>
      <c r="I19" s="45">
        <f>SUM(I20:I22)</f>
        <v>44.6</v>
      </c>
      <c r="J19" s="45">
        <f t="shared" si="8"/>
        <v>52.20000000000001</v>
      </c>
      <c r="K19" s="46">
        <v>95.1</v>
      </c>
      <c r="L19" s="45">
        <f>SUM(L20:L22)</f>
        <v>45.1</v>
      </c>
      <c r="M19" s="45">
        <f>K19-L19</f>
        <v>49.999999999999993</v>
      </c>
      <c r="N19" s="45">
        <f>SUM(N20:N22)</f>
        <v>95.7</v>
      </c>
      <c r="O19" s="45">
        <f>SUM(O20:O22)</f>
        <v>42.3</v>
      </c>
      <c r="P19" s="45">
        <f>N19-O19</f>
        <v>53.400000000000006</v>
      </c>
      <c r="Q19" s="43">
        <f>Q20+Q21+Q22</f>
        <v>88.568999999999988</v>
      </c>
      <c r="R19" s="43">
        <f>R20+R21+R22</f>
        <v>36.914999999999999</v>
      </c>
      <c r="S19" s="47">
        <f>Q19-R19</f>
        <v>51.653999999999989</v>
      </c>
      <c r="T19" s="14" t="s">
        <v>39</v>
      </c>
      <c r="V19" s="15"/>
      <c r="X19" s="31"/>
      <c r="Y19" s="31"/>
      <c r="Z19" s="31"/>
      <c r="AA19" s="30"/>
      <c r="AB19" s="30"/>
      <c r="AC19" s="30"/>
    </row>
    <row r="20" spans="1:29" s="18" customFormat="1" ht="23.25" customHeight="1" x14ac:dyDescent="0.3">
      <c r="B20" s="18" t="s">
        <v>40</v>
      </c>
      <c r="E20" s="43">
        <v>57.8</v>
      </c>
      <c r="F20" s="44">
        <v>24</v>
      </c>
      <c r="G20" s="45">
        <f t="shared" si="7"/>
        <v>33.799999999999997</v>
      </c>
      <c r="H20" s="45">
        <v>58.4</v>
      </c>
      <c r="I20" s="45">
        <v>22.9</v>
      </c>
      <c r="J20" s="45">
        <f t="shared" si="8"/>
        <v>35.5</v>
      </c>
      <c r="K20" s="46">
        <v>58.8</v>
      </c>
      <c r="L20" s="45">
        <v>24.5</v>
      </c>
      <c r="M20" s="45">
        <f t="shared" ref="M20:M22" si="11">K20-L20</f>
        <v>34.299999999999997</v>
      </c>
      <c r="N20" s="45">
        <v>63.7</v>
      </c>
      <c r="O20" s="45">
        <v>26.8</v>
      </c>
      <c r="P20" s="45">
        <f t="shared" ref="P20:P22" si="12">N20-O20</f>
        <v>36.900000000000006</v>
      </c>
      <c r="Q20" s="43">
        <f>58665/1000</f>
        <v>58.664999999999999</v>
      </c>
      <c r="R20" s="43">
        <f>23058/1000</f>
        <v>23.058</v>
      </c>
      <c r="S20" s="47">
        <f>Q20-R20</f>
        <v>35.606999999999999</v>
      </c>
      <c r="T20" s="14"/>
      <c r="U20" s="18" t="s">
        <v>41</v>
      </c>
      <c r="V20" s="15"/>
      <c r="X20" s="31"/>
      <c r="Y20" s="31"/>
      <c r="Z20" s="31"/>
      <c r="AA20" s="30"/>
      <c r="AB20" s="30"/>
      <c r="AC20" s="30"/>
    </row>
    <row r="21" spans="1:29" s="18" customFormat="1" ht="23.25" customHeight="1" x14ac:dyDescent="0.3">
      <c r="B21" s="18" t="s">
        <v>42</v>
      </c>
      <c r="E21" s="43">
        <v>17</v>
      </c>
      <c r="F21" s="44">
        <v>10.6</v>
      </c>
      <c r="G21" s="45">
        <f t="shared" si="7"/>
        <v>6.4</v>
      </c>
      <c r="H21" s="45">
        <v>27</v>
      </c>
      <c r="I21" s="45">
        <v>17.100000000000001</v>
      </c>
      <c r="J21" s="45">
        <f t="shared" si="8"/>
        <v>9.8999999999999986</v>
      </c>
      <c r="K21" s="46">
        <v>28.4</v>
      </c>
      <c r="L21" s="45">
        <v>18</v>
      </c>
      <c r="M21" s="45">
        <f t="shared" si="11"/>
        <v>10.399999999999999</v>
      </c>
      <c r="N21" s="45">
        <v>23</v>
      </c>
      <c r="O21" s="45">
        <v>13</v>
      </c>
      <c r="P21" s="45">
        <f t="shared" si="12"/>
        <v>10</v>
      </c>
      <c r="Q21" s="43">
        <f>22099/1000</f>
        <v>22.099</v>
      </c>
      <c r="R21" s="43">
        <f>10909/1000</f>
        <v>10.909000000000001</v>
      </c>
      <c r="S21" s="47">
        <f>Q21-R21</f>
        <v>11.19</v>
      </c>
      <c r="T21" s="14"/>
      <c r="U21" s="18" t="s">
        <v>43</v>
      </c>
      <c r="V21" s="15"/>
      <c r="AA21" s="30"/>
      <c r="AB21" s="30"/>
      <c r="AC21" s="30"/>
    </row>
    <row r="22" spans="1:29" s="18" customFormat="1" ht="23.25" customHeight="1" x14ac:dyDescent="0.3">
      <c r="B22" s="18" t="s">
        <v>35</v>
      </c>
      <c r="E22" s="43">
        <v>13.5</v>
      </c>
      <c r="F22" s="44">
        <v>3.8</v>
      </c>
      <c r="G22" s="45">
        <f t="shared" si="7"/>
        <v>9.6999999999999993</v>
      </c>
      <c r="H22" s="45">
        <v>11.4</v>
      </c>
      <c r="I22" s="45">
        <v>4.5999999999999996</v>
      </c>
      <c r="J22" s="45">
        <f t="shared" si="8"/>
        <v>6.8000000000000007</v>
      </c>
      <c r="K22" s="46">
        <v>8</v>
      </c>
      <c r="L22" s="45">
        <v>2.6</v>
      </c>
      <c r="M22" s="45">
        <f t="shared" si="11"/>
        <v>5.4</v>
      </c>
      <c r="N22" s="45">
        <v>9</v>
      </c>
      <c r="O22" s="45">
        <v>2.5</v>
      </c>
      <c r="P22" s="45">
        <f t="shared" si="12"/>
        <v>6.5</v>
      </c>
      <c r="Q22" s="43">
        <f>7805/1000</f>
        <v>7.8049999999999997</v>
      </c>
      <c r="R22" s="43">
        <f>2948/1000</f>
        <v>2.948</v>
      </c>
      <c r="S22" s="47">
        <f>Q22-R22</f>
        <v>4.8569999999999993</v>
      </c>
      <c r="T22" s="14"/>
      <c r="U22" s="18" t="s">
        <v>37</v>
      </c>
      <c r="V22" s="15"/>
      <c r="AA22" s="30"/>
      <c r="AB22" s="30"/>
      <c r="AC22" s="30"/>
    </row>
    <row r="23" spans="1:29" s="18" customFormat="1" ht="23.25" customHeight="1" x14ac:dyDescent="0.25">
      <c r="A23" s="18" t="s">
        <v>44</v>
      </c>
      <c r="E23" s="48" t="s">
        <v>36</v>
      </c>
      <c r="F23" s="44" t="s">
        <v>36</v>
      </c>
      <c r="G23" s="45" t="s">
        <v>36</v>
      </c>
      <c r="H23" s="45" t="s">
        <v>36</v>
      </c>
      <c r="I23" s="45" t="s">
        <v>36</v>
      </c>
      <c r="J23" s="45" t="s">
        <v>36</v>
      </c>
      <c r="K23" s="45" t="s">
        <v>36</v>
      </c>
      <c r="L23" s="45" t="s">
        <v>36</v>
      </c>
      <c r="M23" s="45" t="s">
        <v>36</v>
      </c>
      <c r="N23" s="45" t="s">
        <v>36</v>
      </c>
      <c r="O23" s="45" t="s">
        <v>36</v>
      </c>
      <c r="P23" s="45" t="s">
        <v>36</v>
      </c>
      <c r="Q23" s="45" t="s">
        <v>36</v>
      </c>
      <c r="R23" s="45" t="s">
        <v>36</v>
      </c>
      <c r="S23" s="45" t="s">
        <v>36</v>
      </c>
      <c r="T23" s="14" t="s">
        <v>45</v>
      </c>
      <c r="V23" s="15"/>
    </row>
    <row r="24" spans="1:29" s="18" customFormat="1" ht="23.25" customHeight="1" x14ac:dyDescent="0.25">
      <c r="A24" s="18" t="s">
        <v>46</v>
      </c>
      <c r="E24" s="48" t="s">
        <v>36</v>
      </c>
      <c r="F24" s="44" t="s">
        <v>36</v>
      </c>
      <c r="G24" s="45" t="s">
        <v>36</v>
      </c>
      <c r="H24" s="45" t="s">
        <v>36</v>
      </c>
      <c r="I24" s="45" t="s">
        <v>36</v>
      </c>
      <c r="J24" s="45" t="s">
        <v>36</v>
      </c>
      <c r="K24" s="45" t="s">
        <v>36</v>
      </c>
      <c r="L24" s="45" t="s">
        <v>36</v>
      </c>
      <c r="M24" s="45" t="s">
        <v>36</v>
      </c>
      <c r="N24" s="45" t="s">
        <v>36</v>
      </c>
      <c r="O24" s="45" t="s">
        <v>36</v>
      </c>
      <c r="P24" s="45" t="s">
        <v>36</v>
      </c>
      <c r="Q24" s="45" t="s">
        <v>36</v>
      </c>
      <c r="R24" s="45" t="s">
        <v>36</v>
      </c>
      <c r="S24" s="45" t="s">
        <v>36</v>
      </c>
      <c r="T24" s="14" t="s">
        <v>47</v>
      </c>
      <c r="V24" s="15"/>
    </row>
    <row r="25" spans="1:29" s="18" customFormat="1" ht="3" customHeight="1" x14ac:dyDescent="0.25">
      <c r="A25" s="12"/>
      <c r="B25" s="12"/>
      <c r="C25" s="12"/>
      <c r="D25" s="12"/>
      <c r="E25" s="11"/>
      <c r="F25" s="32"/>
      <c r="G25" s="13"/>
      <c r="H25" s="12"/>
      <c r="I25" s="32"/>
      <c r="J25" s="12"/>
      <c r="K25" s="32"/>
      <c r="L25" s="12"/>
      <c r="M25" s="32"/>
      <c r="N25" s="12"/>
      <c r="O25" s="32"/>
      <c r="P25" s="12"/>
      <c r="Q25" s="32"/>
      <c r="R25" s="13"/>
      <c r="S25" s="13"/>
      <c r="T25" s="11"/>
      <c r="U25" s="12"/>
      <c r="V25" s="15"/>
      <c r="W25" s="15"/>
      <c r="X25" s="15"/>
    </row>
    <row r="26" spans="1:29" s="18" customFormat="1" ht="9.9499999999999993" customHeight="1" x14ac:dyDescent="0.25"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V26" s="15"/>
      <c r="W26" s="15"/>
      <c r="X26" s="15"/>
    </row>
    <row r="27" spans="1:29" s="18" customFormat="1" ht="15.75" x14ac:dyDescent="0.25">
      <c r="B27" s="33" t="s">
        <v>48</v>
      </c>
      <c r="C27" s="34" t="s">
        <v>53</v>
      </c>
    </row>
    <row r="28" spans="1:29" s="18" customFormat="1" ht="15.75" x14ac:dyDescent="0.25">
      <c r="B28" s="33" t="s">
        <v>49</v>
      </c>
      <c r="C28" s="34" t="s">
        <v>54</v>
      </c>
    </row>
    <row r="29" spans="1:29" s="18" customFormat="1" ht="15.75" x14ac:dyDescent="0.25">
      <c r="V29" s="15"/>
    </row>
    <row r="30" spans="1:29" s="18" customFormat="1" ht="15.75" x14ac:dyDescent="0.25"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V30" s="15"/>
    </row>
    <row r="31" spans="1:29" s="18" customFormat="1" ht="15.75" x14ac:dyDescent="0.25">
      <c r="V31" s="15"/>
    </row>
  </sheetData>
  <mergeCells count="17"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  <mergeCell ref="K7:M7"/>
    <mergeCell ref="N7:P7"/>
    <mergeCell ref="Q7:S7"/>
  </mergeCells>
  <pageMargins left="0.55118110236220474" right="0.35433070866141736" top="0.78740157480314965" bottom="0.34" header="0.51181102362204722" footer="0.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2017-02-21T08:50:49Z</cp:lastPrinted>
  <dcterms:created xsi:type="dcterms:W3CDTF">2016-10-05T06:36:42Z</dcterms:created>
  <dcterms:modified xsi:type="dcterms:W3CDTF">2017-05-01T04:44:26Z</dcterms:modified>
</cp:coreProperties>
</file>