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6" sheetId="1" r:id="rId1"/>
  </sheets>
  <definedNames>
    <definedName name="_xlnm.Print_Area" localSheetId="0">'T-2.6'!$A$1:$X$28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AJ10"/>
  <c r="AK10"/>
  <c r="AL10"/>
  <c r="AM10"/>
  <c r="AN10"/>
  <c r="AO10"/>
  <c r="AP10"/>
  <c r="AQ10"/>
  <c r="AR10"/>
  <c r="E11"/>
  <c r="F11"/>
  <c r="G11"/>
  <c r="AJ11"/>
  <c r="AK11"/>
  <c r="AL11"/>
  <c r="AM11"/>
  <c r="AN11"/>
  <c r="AO11"/>
  <c r="AP11"/>
  <c r="AQ11"/>
  <c r="AR11"/>
  <c r="E12"/>
  <c r="F12"/>
  <c r="G12"/>
  <c r="AJ12"/>
  <c r="AK12"/>
  <c r="AL12"/>
  <c r="AM12"/>
  <c r="AN12"/>
  <c r="AO12"/>
  <c r="AP12"/>
  <c r="AQ12"/>
  <c r="AR12"/>
  <c r="E13"/>
  <c r="F13"/>
  <c r="G13"/>
  <c r="AJ13"/>
  <c r="AK13"/>
  <c r="AL13"/>
  <c r="AM13"/>
  <c r="AN13"/>
  <c r="AO13"/>
  <c r="AP13"/>
  <c r="AQ13"/>
  <c r="AR13"/>
  <c r="E14"/>
  <c r="F14"/>
  <c r="G14"/>
  <c r="AJ14"/>
  <c r="AK14"/>
  <c r="AL14"/>
  <c r="AM14"/>
  <c r="AN14"/>
  <c r="AO14"/>
  <c r="AP14"/>
  <c r="AQ14"/>
  <c r="AR14"/>
  <c r="AJ15"/>
  <c r="AK15"/>
  <c r="AL15"/>
  <c r="AM15"/>
  <c r="AN15"/>
  <c r="AO15"/>
  <c r="AP15"/>
  <c r="AQ15"/>
  <c r="AR15"/>
  <c r="E16"/>
  <c r="E15" s="1"/>
  <c r="F16"/>
  <c r="F15" s="1"/>
  <c r="G16"/>
  <c r="G15" s="1"/>
  <c r="AJ16"/>
  <c r="AK16"/>
  <c r="AL16"/>
  <c r="AM16"/>
  <c r="AN16"/>
  <c r="AO16"/>
  <c r="AP16"/>
  <c r="AQ16"/>
  <c r="AR16"/>
  <c r="E17"/>
  <c r="F17"/>
  <c r="G17"/>
  <c r="AJ17"/>
  <c r="AK17"/>
  <c r="AL17"/>
  <c r="AM17"/>
  <c r="AN17"/>
  <c r="AO17"/>
  <c r="AP17"/>
  <c r="AQ17"/>
  <c r="AR17"/>
  <c r="S18"/>
  <c r="R18" s="1"/>
  <c r="Q18" s="1"/>
  <c r="AM18"/>
  <c r="AO18"/>
  <c r="AP18"/>
  <c r="AR18"/>
  <c r="AJ19"/>
  <c r="AK19"/>
  <c r="AL19"/>
  <c r="AM19"/>
  <c r="AN19"/>
  <c r="AO19"/>
  <c r="AP19"/>
  <c r="AQ19"/>
  <c r="AR19"/>
  <c r="E20"/>
  <c r="E19" s="1"/>
  <c r="F20"/>
  <c r="F19" s="1"/>
  <c r="G20"/>
  <c r="G19" s="1"/>
  <c r="AJ20"/>
  <c r="AK20"/>
  <c r="AL20"/>
  <c r="AM20"/>
  <c r="AN20"/>
  <c r="AO20"/>
  <c r="AP20"/>
  <c r="AQ20"/>
  <c r="AR20"/>
  <c r="E21"/>
  <c r="F21"/>
  <c r="G21"/>
  <c r="AJ21"/>
  <c r="AK21"/>
  <c r="AL21"/>
  <c r="AM21"/>
  <c r="AN21"/>
  <c r="AO21"/>
  <c r="AP21"/>
  <c r="AQ21"/>
  <c r="AR21"/>
  <c r="E22"/>
  <c r="F22"/>
  <c r="G22"/>
  <c r="AJ22"/>
  <c r="AK22"/>
  <c r="AL22"/>
  <c r="AM22"/>
  <c r="AN22"/>
  <c r="AO22"/>
  <c r="AP22"/>
  <c r="AQ22"/>
  <c r="AR22"/>
  <c r="E23"/>
  <c r="F23"/>
  <c r="AJ23"/>
  <c r="AK23"/>
  <c r="AL23"/>
  <c r="E24"/>
  <c r="F24"/>
  <c r="G24"/>
  <c r="AJ24"/>
  <c r="AK24"/>
  <c r="AL24"/>
  <c r="AM24"/>
  <c r="AN24"/>
  <c r="AO24"/>
  <c r="AP24"/>
  <c r="AQ24"/>
  <c r="AR24"/>
</calcChain>
</file>

<file path=xl/sharedStrings.xml><?xml version="1.0" encoding="utf-8"?>
<sst xmlns="http://schemas.openxmlformats.org/spreadsheetml/2006/main" count="107" uniqueCount="57">
  <si>
    <t>.</t>
  </si>
  <si>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</si>
  <si>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</si>
  <si>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</si>
  <si>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</si>
  <si>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>Unknown</t>
  </si>
  <si>
    <t>ไม่ทราบ</t>
  </si>
  <si>
    <t>-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</si>
  <si>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</si>
  <si>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</si>
  <si>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</si>
  <si>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</si>
  <si>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</si>
  <si>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</si>
  <si>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</si>
  <si>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</si>
  <si>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</si>
  <si>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</si>
  <si>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</si>
  <si>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</si>
  <si>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</si>
  <si>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</si>
  <si>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</si>
  <si>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</si>
  <si>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</si>
  <si>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</si>
  <si>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</si>
  <si>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</si>
  <si>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</si>
  <si>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</si>
  <si>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</si>
  <si>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</si>
  <si>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</si>
  <si>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</si>
  <si>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</si>
  <si>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</si>
  <si>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</si>
  <si>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</si>
  <si>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</si>
  <si>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</si>
  <si>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</si>
  <si>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</si>
  <si>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</si>
  <si>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</si>
  <si>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</si>
  <si>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</si>
  <si>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</si>
  <si>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</si>
  <si>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</si>
  <si>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2560 (2017)</t>
  </si>
  <si>
    <t>2559 (2016)</t>
  </si>
  <si>
    <t>ระดับการศึกษาที่สำเร็จ</t>
  </si>
  <si>
    <t xml:space="preserve">   (หน่วยเป็นพัน   In thousands)</t>
  </si>
  <si>
    <t>Employed Persons Aged 15 Years and Over by Level of Educational Attainment, Sex and Quarterly: 2016 - 2017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</si>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</sst>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\ "/>
    <numFmt numFmtId="190" formatCode="\-\ "/>
    <numFmt numFmtId="191" formatCode="#,#00.0\ 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0" xfId="1" applyNumberFormat="1" applyFont="1"/>
    <xf numFmtId="188" fontId="2" fillId="0" borderId="0" xfId="1" applyNumberFormat="1" applyFont="1" applyAlignment="1">
      <alignment horizontal="right"/>
    </xf>
    <xf numFmtId="188" fontId="2" fillId="0" borderId="5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0" fontId="2" fillId="0" borderId="6" xfId="0" applyFont="1" applyBorder="1"/>
    <xf numFmtId="189" fontId="2" fillId="0" borderId="5" xfId="0" applyNumberFormat="1" applyFont="1" applyBorder="1"/>
    <xf numFmtId="189" fontId="2" fillId="0" borderId="7" xfId="0" applyNumberFormat="1" applyFont="1" applyBorder="1"/>
    <xf numFmtId="189" fontId="2" fillId="0" borderId="0" xfId="0" applyNumberFormat="1" applyFont="1"/>
    <xf numFmtId="187" fontId="2" fillId="0" borderId="0" xfId="1" applyNumberFormat="1" applyFont="1" applyBorder="1"/>
    <xf numFmtId="190" fontId="2" fillId="0" borderId="7" xfId="0" applyNumberFormat="1" applyFont="1" applyBorder="1"/>
    <xf numFmtId="190" fontId="2" fillId="0" borderId="5" xfId="0" applyNumberFormat="1" applyFont="1" applyBorder="1"/>
    <xf numFmtId="189" fontId="2" fillId="0" borderId="6" xfId="0" applyNumberFormat="1" applyFont="1" applyBorder="1"/>
    <xf numFmtId="188" fontId="2" fillId="0" borderId="0" xfId="1" quotePrefix="1" applyNumberFormat="1" applyFont="1" applyAlignment="1">
      <alignment horizontal="right"/>
    </xf>
    <xf numFmtId="188" fontId="2" fillId="0" borderId="5" xfId="1" quotePrefix="1" applyNumberFormat="1" applyFont="1" applyBorder="1" applyAlignment="1">
      <alignment horizontal="right"/>
    </xf>
    <xf numFmtId="188" fontId="2" fillId="0" borderId="6" xfId="1" quotePrefix="1" applyNumberFormat="1" applyFont="1" applyBorder="1" applyAlignment="1">
      <alignment horizontal="right"/>
    </xf>
    <xf numFmtId="189" fontId="2" fillId="0" borderId="0" xfId="0" applyNumberFormat="1" applyFont="1" applyBorder="1"/>
    <xf numFmtId="188" fontId="2" fillId="0" borderId="0" xfId="1" applyNumberFormat="1" applyFont="1" applyAlignment="1">
      <alignment horizontal="right" shrinkToFit="1"/>
    </xf>
    <xf numFmtId="188" fontId="2" fillId="0" borderId="5" xfId="1" applyNumberFormat="1" applyFont="1" applyBorder="1" applyAlignment="1">
      <alignment horizontal="right" shrinkToFit="1"/>
    </xf>
    <xf numFmtId="188" fontId="2" fillId="0" borderId="0" xfId="1" applyNumberFormat="1" applyFont="1" applyBorder="1" applyAlignment="1">
      <alignment horizontal="right" shrinkToFit="1"/>
    </xf>
    <xf numFmtId="188" fontId="2" fillId="0" borderId="6" xfId="1" applyNumberFormat="1" applyFont="1" applyBorder="1" applyAlignment="1">
      <alignment horizontal="right" shrinkToFit="1"/>
    </xf>
    <xf numFmtId="0" fontId="4" fillId="0" borderId="0" xfId="0" applyFont="1"/>
    <xf numFmtId="187" fontId="4" fillId="0" borderId="0" xfId="1" applyNumberFormat="1" applyFont="1"/>
    <xf numFmtId="188" fontId="4" fillId="0" borderId="0" xfId="1" applyNumberFormat="1" applyFont="1" applyAlignment="1">
      <alignment horizontal="right" shrinkToFit="1"/>
    </xf>
    <xf numFmtId="188" fontId="4" fillId="0" borderId="5" xfId="1" applyNumberFormat="1" applyFont="1" applyBorder="1" applyAlignment="1">
      <alignment horizontal="right" shrinkToFit="1"/>
    </xf>
    <xf numFmtId="188" fontId="4" fillId="0" borderId="0" xfId="1" applyNumberFormat="1" applyFont="1" applyBorder="1" applyAlignment="1">
      <alignment horizontal="right" shrinkToFit="1"/>
    </xf>
    <xf numFmtId="188" fontId="4" fillId="0" borderId="6" xfId="1" applyNumberFormat="1" applyFont="1" applyBorder="1" applyAlignment="1">
      <alignment horizontal="right" shrinkToFi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191" fontId="4" fillId="0" borderId="5" xfId="0" applyNumberFormat="1" applyFont="1" applyBorder="1"/>
    <xf numFmtId="191" fontId="4" fillId="0" borderId="7" xfId="0" applyNumberFormat="1" applyFont="1" applyBorder="1"/>
    <xf numFmtId="191" fontId="4" fillId="0" borderId="0" xfId="0" applyNumberFormat="1" applyFont="1"/>
    <xf numFmtId="191" fontId="4" fillId="0" borderId="8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1190625</xdr:colOff>
      <xdr:row>0</xdr:row>
      <xdr:rowOff>0</xdr:rowOff>
    </xdr:from>
    <xdr:to>
      <xdr:col>24</xdr:col>
      <xdr:colOff>219075</xdr:colOff>
      <xdr:row>28</xdr:row>
      <xdr:rowOff>28575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572625" y="0"/>
          <a:ext cx="695325" cy="65913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33"/>
  <sheetViews>
    <sheetView showGridLines="0" tabSelected="1" topLeftCell="A13" workbookViewId="0">
      <selection activeCell="Q28" sqref="Q28"/>
    </sheetView>
  </sheetViews>
  <sheetFormatPr defaultRowHeight="18.75"/>
  <cols>
    <col min="1" max="1" width="1.7109375" style="1" customWidth="1"/>
    <col min="2" max="2" width="6" style="1" customWidth="1"/>
    <col min="3" max="3" width="4.140625" style="1" customWidth="1"/>
    <col min="4" max="4" width="5.28515625" style="1" customWidth="1"/>
    <col min="5" max="19" width="7" style="1" customWidth="1"/>
    <col min="20" max="20" width="1.7109375" style="1" customWidth="1"/>
    <col min="21" max="21" width="1.85546875" style="1" customWidth="1"/>
    <col min="22" max="22" width="19.5703125" style="1" customWidth="1"/>
    <col min="23" max="23" width="1.5703125" style="2" customWidth="1"/>
    <col min="24" max="24" width="3.85546875" style="1" customWidth="1"/>
    <col min="25" max="16384" width="9.140625" style="1"/>
  </cols>
  <sheetData>
    <row r="1" spans="1:48" s="74" customFormat="1">
      <c r="B1" s="74" t="s">
        <v>56</v>
      </c>
      <c r="C1" s="73">
        <v>2.6</v>
      </c>
      <c r="D1" s="74" t="s">
        <v>55</v>
      </c>
      <c r="W1" s="75"/>
      <c r="X1" s="75"/>
      <c r="Y1" s="75"/>
      <c r="Z1" s="75"/>
    </row>
    <row r="2" spans="1:48" s="70" customFormat="1">
      <c r="B2" s="74" t="s">
        <v>54</v>
      </c>
      <c r="C2" s="73">
        <v>2.6</v>
      </c>
      <c r="D2" s="74" t="s">
        <v>53</v>
      </c>
      <c r="W2" s="71"/>
      <c r="X2" s="71"/>
      <c r="Y2" s="71"/>
    </row>
    <row r="3" spans="1:48" s="70" customFormat="1">
      <c r="C3" s="73"/>
      <c r="V3" s="72" t="s">
        <v>52</v>
      </c>
      <c r="W3" s="71"/>
      <c r="X3" s="71"/>
      <c r="Y3" s="71"/>
      <c r="Z3" s="71"/>
    </row>
    <row r="4" spans="1:48" s="63" customFormat="1" ht="21" customHeight="1">
      <c r="A4" s="61" t="s">
        <v>51</v>
      </c>
      <c r="B4" s="61"/>
      <c r="C4" s="61"/>
      <c r="D4" s="60"/>
      <c r="E4" s="69" t="s">
        <v>50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7"/>
      <c r="Q4" s="69" t="s">
        <v>49</v>
      </c>
      <c r="R4" s="68"/>
      <c r="S4" s="67"/>
      <c r="T4" s="66"/>
      <c r="U4" s="65"/>
      <c r="V4" s="65"/>
      <c r="W4" s="64"/>
      <c r="X4" s="64"/>
      <c r="Y4" s="64"/>
      <c r="Z4" s="64"/>
    </row>
    <row r="5" spans="1:48" ht="3" customHeight="1">
      <c r="A5" s="57"/>
      <c r="B5" s="57"/>
      <c r="C5" s="57"/>
      <c r="D5" s="56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10"/>
      <c r="Q5" s="7"/>
      <c r="R5" s="7"/>
      <c r="S5" s="10"/>
      <c r="T5" s="16"/>
      <c r="U5" s="4"/>
      <c r="V5" s="4"/>
      <c r="X5" s="2"/>
      <c r="Y5" s="2"/>
      <c r="Z5" s="2"/>
    </row>
    <row r="6" spans="1:48" s="3" customFormat="1" ht="20.25" customHeight="1">
      <c r="A6" s="57"/>
      <c r="B6" s="57"/>
      <c r="C6" s="57"/>
      <c r="D6" s="56"/>
      <c r="E6" s="62" t="s">
        <v>45</v>
      </c>
      <c r="F6" s="61"/>
      <c r="G6" s="60"/>
      <c r="H6" s="62" t="s">
        <v>48</v>
      </c>
      <c r="I6" s="61"/>
      <c r="J6" s="60"/>
      <c r="K6" s="62" t="s">
        <v>47</v>
      </c>
      <c r="L6" s="61"/>
      <c r="M6" s="60"/>
      <c r="N6" s="62" t="s">
        <v>46</v>
      </c>
      <c r="O6" s="61"/>
      <c r="P6" s="60"/>
      <c r="Q6" s="62" t="s">
        <v>45</v>
      </c>
      <c r="R6" s="61"/>
      <c r="S6" s="60"/>
      <c r="T6" s="58"/>
      <c r="U6" s="4"/>
      <c r="V6" s="4"/>
      <c r="W6" s="4"/>
      <c r="X6" s="4"/>
      <c r="Y6" s="4"/>
      <c r="Z6" s="4"/>
    </row>
    <row r="7" spans="1:48" s="3" customFormat="1" ht="16.5" customHeight="1">
      <c r="A7" s="57"/>
      <c r="B7" s="57"/>
      <c r="C7" s="57"/>
      <c r="D7" s="56"/>
      <c r="E7" s="59" t="s">
        <v>41</v>
      </c>
      <c r="F7" s="50"/>
      <c r="G7" s="49"/>
      <c r="H7" s="59" t="s">
        <v>44</v>
      </c>
      <c r="I7" s="50"/>
      <c r="J7" s="49"/>
      <c r="K7" s="59" t="s">
        <v>43</v>
      </c>
      <c r="L7" s="50"/>
      <c r="M7" s="49"/>
      <c r="N7" s="59" t="s">
        <v>42</v>
      </c>
      <c r="O7" s="50"/>
      <c r="P7" s="49"/>
      <c r="Q7" s="59" t="s">
        <v>41</v>
      </c>
      <c r="R7" s="50"/>
      <c r="S7" s="49"/>
      <c r="T7" s="58"/>
      <c r="U7" s="51" t="s">
        <v>40</v>
      </c>
      <c r="V7" s="51"/>
      <c r="W7" s="4"/>
    </row>
    <row r="8" spans="1:48" s="3" customFormat="1" ht="18" customHeight="1">
      <c r="A8" s="57"/>
      <c r="B8" s="57"/>
      <c r="C8" s="57"/>
      <c r="D8" s="56"/>
      <c r="E8" s="52" t="s">
        <v>39</v>
      </c>
      <c r="F8" s="54" t="s">
        <v>38</v>
      </c>
      <c r="G8" s="53" t="s">
        <v>37</v>
      </c>
      <c r="H8" s="55" t="s">
        <v>39</v>
      </c>
      <c r="I8" s="54" t="s">
        <v>38</v>
      </c>
      <c r="J8" s="53" t="s">
        <v>37</v>
      </c>
      <c r="K8" s="52" t="s">
        <v>39</v>
      </c>
      <c r="L8" s="54" t="s">
        <v>38</v>
      </c>
      <c r="M8" s="53" t="s">
        <v>37</v>
      </c>
      <c r="N8" s="52" t="s">
        <v>39</v>
      </c>
      <c r="O8" s="54" t="s">
        <v>38</v>
      </c>
      <c r="P8" s="53" t="s">
        <v>37</v>
      </c>
      <c r="Q8" s="52" t="s">
        <v>39</v>
      </c>
      <c r="R8" s="54" t="s">
        <v>38</v>
      </c>
      <c r="S8" s="53" t="s">
        <v>37</v>
      </c>
      <c r="T8" s="52"/>
      <c r="U8" s="51" t="s">
        <v>36</v>
      </c>
      <c r="V8" s="51"/>
      <c r="W8" s="4"/>
    </row>
    <row r="9" spans="1:48" s="3" customFormat="1" ht="16.5" customHeight="1">
      <c r="A9" s="50"/>
      <c r="B9" s="50"/>
      <c r="C9" s="50"/>
      <c r="D9" s="49"/>
      <c r="E9" s="45" t="s">
        <v>32</v>
      </c>
      <c r="F9" s="47" t="s">
        <v>35</v>
      </c>
      <c r="G9" s="46" t="s">
        <v>34</v>
      </c>
      <c r="H9" s="48" t="s">
        <v>32</v>
      </c>
      <c r="I9" s="47" t="s">
        <v>35</v>
      </c>
      <c r="J9" s="46" t="s">
        <v>34</v>
      </c>
      <c r="K9" s="45" t="s">
        <v>32</v>
      </c>
      <c r="L9" s="47" t="s">
        <v>35</v>
      </c>
      <c r="M9" s="46" t="s">
        <v>34</v>
      </c>
      <c r="N9" s="45" t="s">
        <v>32</v>
      </c>
      <c r="O9" s="47" t="s">
        <v>35</v>
      </c>
      <c r="P9" s="46" t="s">
        <v>34</v>
      </c>
      <c r="Q9" s="45" t="s">
        <v>32</v>
      </c>
      <c r="R9" s="47" t="s">
        <v>35</v>
      </c>
      <c r="S9" s="46" t="s">
        <v>34</v>
      </c>
      <c r="T9" s="45"/>
      <c r="U9" s="7"/>
      <c r="V9" s="7"/>
      <c r="W9" s="4"/>
      <c r="X9" s="4"/>
      <c r="Y9" s="4"/>
    </row>
    <row r="10" spans="1:48" s="32" customFormat="1" ht="21.75" customHeight="1">
      <c r="A10" s="39" t="s">
        <v>33</v>
      </c>
      <c r="B10" s="39"/>
      <c r="C10" s="39"/>
      <c r="D10" s="39"/>
      <c r="E10" s="44">
        <f>1318161/1000</f>
        <v>1318.1610000000001</v>
      </c>
      <c r="F10" s="42">
        <f>701888/1000</f>
        <v>701.88800000000003</v>
      </c>
      <c r="G10" s="41">
        <f>616274/1000</f>
        <v>616.274</v>
      </c>
      <c r="H10" s="43">
        <v>1336.0176399999998</v>
      </c>
      <c r="I10" s="42">
        <v>708.87446999999997</v>
      </c>
      <c r="J10" s="43">
        <v>627.14317000000005</v>
      </c>
      <c r="K10" s="42">
        <v>1348.88733</v>
      </c>
      <c r="L10" s="43">
        <v>714.28909999999996</v>
      </c>
      <c r="M10" s="42">
        <v>634.59821999999997</v>
      </c>
      <c r="N10" s="44">
        <v>1302.9185400000001</v>
      </c>
      <c r="O10" s="44">
        <v>677.10059000000001</v>
      </c>
      <c r="P10" s="44">
        <v>625.81795</v>
      </c>
      <c r="Q10" s="43">
        <v>1369.7</v>
      </c>
      <c r="R10" s="42">
        <v>718.7</v>
      </c>
      <c r="S10" s="41">
        <v>651</v>
      </c>
      <c r="T10" s="40"/>
      <c r="U10" s="39" t="s">
        <v>32</v>
      </c>
      <c r="V10" s="39"/>
      <c r="W10" s="38"/>
      <c r="Z10" s="34">
        <v>1336017.6399999999</v>
      </c>
      <c r="AA10" s="34">
        <v>708874.47</v>
      </c>
      <c r="AB10" s="34">
        <v>627143.17000000004</v>
      </c>
      <c r="AC10" s="37">
        <v>1348887.33</v>
      </c>
      <c r="AD10" s="36">
        <v>714289.1</v>
      </c>
      <c r="AE10" s="35">
        <v>634598.22</v>
      </c>
      <c r="AF10" s="34">
        <v>1302918.54</v>
      </c>
      <c r="AG10" s="34">
        <v>677100.59</v>
      </c>
      <c r="AH10" s="34">
        <v>625817.94999999995</v>
      </c>
      <c r="AJ10" s="33">
        <f>Z10/1000</f>
        <v>1336.0176399999998</v>
      </c>
      <c r="AK10" s="33">
        <f>AA10/1000</f>
        <v>708.87446999999997</v>
      </c>
      <c r="AL10" s="33">
        <f>AB10/1000</f>
        <v>627.14317000000005</v>
      </c>
      <c r="AM10" s="33">
        <f>AC10/1000</f>
        <v>1348.88733</v>
      </c>
      <c r="AN10" s="33">
        <f>AD10/1000</f>
        <v>714.28909999999996</v>
      </c>
      <c r="AO10" s="33">
        <f>AE10/1000</f>
        <v>634.59821999999997</v>
      </c>
      <c r="AP10" s="33">
        <f>AF10/1000</f>
        <v>1302.9185400000001</v>
      </c>
      <c r="AQ10" s="33">
        <f>AG10/1000</f>
        <v>677.10059000000001</v>
      </c>
      <c r="AR10" s="33">
        <f>AH10/1000</f>
        <v>625.81795</v>
      </c>
      <c r="AS10" s="33"/>
      <c r="AT10" s="33"/>
      <c r="AU10" s="33"/>
      <c r="AV10" s="33"/>
    </row>
    <row r="11" spans="1:48" s="3" customFormat="1" ht="22.5" customHeight="1">
      <c r="A11" s="3" t="s">
        <v>31</v>
      </c>
      <c r="E11" s="18">
        <f>36272/1000</f>
        <v>36.271999999999998</v>
      </c>
      <c r="F11" s="18">
        <f>21020/1000</f>
        <v>21.02</v>
      </c>
      <c r="G11" s="17">
        <f>15251/1000</f>
        <v>15.250999999999999</v>
      </c>
      <c r="H11" s="19">
        <v>24.97438</v>
      </c>
      <c r="I11" s="18">
        <v>18.959310000000002</v>
      </c>
      <c r="J11" s="19">
        <v>6.0150699999999997</v>
      </c>
      <c r="K11" s="18">
        <v>19.19622</v>
      </c>
      <c r="L11" s="19">
        <v>10.265000000000001</v>
      </c>
      <c r="M11" s="18">
        <v>8.9312199999999997</v>
      </c>
      <c r="N11" s="18">
        <v>34.547940000000004</v>
      </c>
      <c r="O11" s="18">
        <v>13.54345</v>
      </c>
      <c r="P11" s="18">
        <v>21.004480000000001</v>
      </c>
      <c r="Q11" s="19">
        <v>46.6</v>
      </c>
      <c r="R11" s="18">
        <v>29.7</v>
      </c>
      <c r="S11" s="17">
        <v>16.899999999999999</v>
      </c>
      <c r="T11" s="16"/>
      <c r="U11" s="4" t="s">
        <v>30</v>
      </c>
      <c r="W11" s="4"/>
      <c r="Z11" s="28">
        <v>24974.38</v>
      </c>
      <c r="AA11" s="28">
        <v>18959.310000000001</v>
      </c>
      <c r="AB11" s="28">
        <v>6015.07</v>
      </c>
      <c r="AC11" s="31">
        <v>19196.22</v>
      </c>
      <c r="AD11" s="30">
        <v>10265</v>
      </c>
      <c r="AE11" s="29">
        <v>8931.2199999999993</v>
      </c>
      <c r="AF11" s="28">
        <v>34547.94</v>
      </c>
      <c r="AG11" s="28">
        <v>13543.45</v>
      </c>
      <c r="AH11" s="28">
        <v>21004.48</v>
      </c>
      <c r="AJ11" s="11">
        <f>Z11/1000</f>
        <v>24.97438</v>
      </c>
      <c r="AK11" s="11">
        <f>AA11/1000</f>
        <v>18.959310000000002</v>
      </c>
      <c r="AL11" s="11">
        <f>AB11/1000</f>
        <v>6.0150699999999997</v>
      </c>
      <c r="AM11" s="11">
        <f>AC11/1000</f>
        <v>19.19622</v>
      </c>
      <c r="AN11" s="11">
        <f>AD11/1000</f>
        <v>10.265000000000001</v>
      </c>
      <c r="AO11" s="11">
        <f>AE11/1000</f>
        <v>8.9312199999999997</v>
      </c>
      <c r="AP11" s="11">
        <f>AF11/1000</f>
        <v>34.547940000000004</v>
      </c>
      <c r="AQ11" s="11">
        <f>AG11/1000</f>
        <v>13.54345</v>
      </c>
      <c r="AR11" s="11">
        <f>AH11/1000</f>
        <v>21.004480000000001</v>
      </c>
    </row>
    <row r="12" spans="1:48" s="3" customFormat="1" ht="22.5" customHeight="1">
      <c r="A12" s="3" t="s">
        <v>29</v>
      </c>
      <c r="E12" s="18">
        <f>110339/1000</f>
        <v>110.339</v>
      </c>
      <c r="F12" s="18">
        <f>53290/1000</f>
        <v>53.29</v>
      </c>
      <c r="G12" s="17">
        <f>57049/1000</f>
        <v>57.048999999999999</v>
      </c>
      <c r="H12" s="19">
        <v>95.693079999999995</v>
      </c>
      <c r="I12" s="18">
        <v>46.658059999999999</v>
      </c>
      <c r="J12" s="19">
        <v>49.035019999999996</v>
      </c>
      <c r="K12" s="18">
        <v>102.79154</v>
      </c>
      <c r="L12" s="19">
        <v>54.557769999999998</v>
      </c>
      <c r="M12" s="18">
        <v>48.23377</v>
      </c>
      <c r="N12" s="18">
        <v>100.26727000000001</v>
      </c>
      <c r="O12" s="18">
        <v>48.73686</v>
      </c>
      <c r="P12" s="18">
        <v>51.530410000000003</v>
      </c>
      <c r="Q12" s="19">
        <v>105.7</v>
      </c>
      <c r="R12" s="18">
        <v>46.5</v>
      </c>
      <c r="S12" s="17">
        <v>59.2</v>
      </c>
      <c r="T12" s="16"/>
      <c r="U12" s="4" t="s">
        <v>28</v>
      </c>
      <c r="W12" s="4"/>
      <c r="Z12" s="12">
        <v>95693.08</v>
      </c>
      <c r="AA12" s="12">
        <v>46658.06</v>
      </c>
      <c r="AB12" s="12">
        <v>49035.02</v>
      </c>
      <c r="AC12" s="15">
        <v>102791.54</v>
      </c>
      <c r="AD12" s="14">
        <v>54557.77</v>
      </c>
      <c r="AE12" s="13">
        <v>48233.77</v>
      </c>
      <c r="AF12" s="12">
        <v>100267.27</v>
      </c>
      <c r="AG12" s="12">
        <v>48736.86</v>
      </c>
      <c r="AH12" s="12">
        <v>51530.41</v>
      </c>
      <c r="AJ12" s="11">
        <f>Z12/1000</f>
        <v>95.693079999999995</v>
      </c>
      <c r="AK12" s="11">
        <f>AA12/1000</f>
        <v>46.658059999999999</v>
      </c>
      <c r="AL12" s="11">
        <f>AB12/1000</f>
        <v>49.035019999999996</v>
      </c>
      <c r="AM12" s="11">
        <f>AC12/1000</f>
        <v>102.79154</v>
      </c>
      <c r="AN12" s="11">
        <f>AD12/1000</f>
        <v>54.557769999999998</v>
      </c>
      <c r="AO12" s="11">
        <f>AE12/1000</f>
        <v>48.23377</v>
      </c>
      <c r="AP12" s="11">
        <f>AF12/1000</f>
        <v>100.26727000000001</v>
      </c>
      <c r="AQ12" s="11">
        <f>AG12/1000</f>
        <v>48.73686</v>
      </c>
      <c r="AR12" s="11">
        <f>AH12/1000</f>
        <v>51.530410000000003</v>
      </c>
    </row>
    <row r="13" spans="1:48" s="3" customFormat="1" ht="22.5" customHeight="1">
      <c r="A13" s="3" t="s">
        <v>27</v>
      </c>
      <c r="E13" s="18">
        <f>233830/1000</f>
        <v>233.83</v>
      </c>
      <c r="F13" s="18">
        <f>132590/1000</f>
        <v>132.59</v>
      </c>
      <c r="G13" s="17">
        <f>101239/1000</f>
        <v>101.239</v>
      </c>
      <c r="H13" s="19">
        <v>266.89569</v>
      </c>
      <c r="I13" s="18">
        <v>151.18507</v>
      </c>
      <c r="J13" s="19">
        <v>115.71061999999999</v>
      </c>
      <c r="K13" s="18">
        <v>249.20314000000002</v>
      </c>
      <c r="L13" s="19">
        <v>137.23614999999998</v>
      </c>
      <c r="M13" s="18">
        <v>111.967</v>
      </c>
      <c r="N13" s="18">
        <v>213.4648</v>
      </c>
      <c r="O13" s="18">
        <v>122.62586</v>
      </c>
      <c r="P13" s="18">
        <v>90.838940000000008</v>
      </c>
      <c r="Q13" s="19">
        <v>263.8</v>
      </c>
      <c r="R13" s="18">
        <v>152.30000000000001</v>
      </c>
      <c r="S13" s="17">
        <v>111.5</v>
      </c>
      <c r="T13" s="16"/>
      <c r="U13" s="4" t="s">
        <v>26</v>
      </c>
      <c r="W13" s="4"/>
      <c r="Z13" s="12">
        <v>266895.69</v>
      </c>
      <c r="AA13" s="12">
        <v>151185.07</v>
      </c>
      <c r="AB13" s="12">
        <v>115710.62</v>
      </c>
      <c r="AC13" s="15">
        <v>249203.14</v>
      </c>
      <c r="AD13" s="14">
        <v>137236.15</v>
      </c>
      <c r="AE13" s="13">
        <v>111967</v>
      </c>
      <c r="AF13" s="12">
        <v>213464.8</v>
      </c>
      <c r="AG13" s="12">
        <v>122625.86</v>
      </c>
      <c r="AH13" s="12">
        <v>90838.94</v>
      </c>
      <c r="AJ13" s="11">
        <f>Z13/1000</f>
        <v>266.89569</v>
      </c>
      <c r="AK13" s="11">
        <f>AA13/1000</f>
        <v>151.18507</v>
      </c>
      <c r="AL13" s="11">
        <f>AB13/1000</f>
        <v>115.71061999999999</v>
      </c>
      <c r="AM13" s="11">
        <f>AC13/1000</f>
        <v>249.20314000000002</v>
      </c>
      <c r="AN13" s="11">
        <f>AD13/1000</f>
        <v>137.23614999999998</v>
      </c>
      <c r="AO13" s="11">
        <f>AE13/1000</f>
        <v>111.967</v>
      </c>
      <c r="AP13" s="11">
        <f>AF13/1000</f>
        <v>213.4648</v>
      </c>
      <c r="AQ13" s="11">
        <f>AG13/1000</f>
        <v>122.62586</v>
      </c>
      <c r="AR13" s="11">
        <f>AH13/1000</f>
        <v>90.838940000000008</v>
      </c>
    </row>
    <row r="14" spans="1:48" s="3" customFormat="1" ht="22.5" customHeight="1">
      <c r="A14" s="3" t="s">
        <v>25</v>
      </c>
      <c r="E14" s="18">
        <f>359790/1000</f>
        <v>359.79</v>
      </c>
      <c r="F14" s="18">
        <f>203590/1000</f>
        <v>203.59</v>
      </c>
      <c r="G14" s="17">
        <f>156200/1000</f>
        <v>156.19999999999999</v>
      </c>
      <c r="H14" s="19">
        <v>316.54372999999998</v>
      </c>
      <c r="I14" s="18">
        <v>153.30862999999999</v>
      </c>
      <c r="J14" s="19">
        <v>163.23510000000002</v>
      </c>
      <c r="K14" s="18">
        <v>281.27548999999999</v>
      </c>
      <c r="L14" s="19">
        <v>145.87542000000002</v>
      </c>
      <c r="M14" s="18">
        <v>135.40007</v>
      </c>
      <c r="N14" s="18">
        <v>309.52992999999998</v>
      </c>
      <c r="O14" s="18">
        <v>166.35439000000002</v>
      </c>
      <c r="P14" s="18">
        <v>143.17554000000001</v>
      </c>
      <c r="Q14" s="19">
        <v>338.2</v>
      </c>
      <c r="R14" s="18">
        <v>196.2</v>
      </c>
      <c r="S14" s="17">
        <v>142</v>
      </c>
      <c r="T14" s="16"/>
      <c r="U14" s="4" t="s">
        <v>24</v>
      </c>
      <c r="W14" s="4"/>
      <c r="Z14" s="12">
        <v>316543.73</v>
      </c>
      <c r="AA14" s="12">
        <v>153308.63</v>
      </c>
      <c r="AB14" s="12">
        <v>163235.1</v>
      </c>
      <c r="AC14" s="15">
        <v>281275.49</v>
      </c>
      <c r="AD14" s="14">
        <v>145875.42000000001</v>
      </c>
      <c r="AE14" s="13">
        <v>135400.07</v>
      </c>
      <c r="AF14" s="12">
        <v>309529.93</v>
      </c>
      <c r="AG14" s="12">
        <v>166354.39000000001</v>
      </c>
      <c r="AH14" s="12">
        <v>143175.54</v>
      </c>
      <c r="AJ14" s="11">
        <f>Z14/1000</f>
        <v>316.54372999999998</v>
      </c>
      <c r="AK14" s="11">
        <f>AA14/1000</f>
        <v>153.30862999999999</v>
      </c>
      <c r="AL14" s="11">
        <f>AB14/1000</f>
        <v>163.23510000000002</v>
      </c>
      <c r="AM14" s="11">
        <f>AC14/1000</f>
        <v>281.27548999999999</v>
      </c>
      <c r="AN14" s="11">
        <f>AD14/1000</f>
        <v>145.87542000000002</v>
      </c>
      <c r="AO14" s="11">
        <f>AE14/1000</f>
        <v>135.40007</v>
      </c>
      <c r="AP14" s="11">
        <f>AF14/1000</f>
        <v>309.52992999999998</v>
      </c>
      <c r="AQ14" s="11">
        <f>AG14/1000</f>
        <v>166.35439000000002</v>
      </c>
      <c r="AR14" s="11">
        <f>AH14/1000</f>
        <v>143.17554000000001</v>
      </c>
    </row>
    <row r="15" spans="1:48" s="3" customFormat="1" ht="22.5" customHeight="1">
      <c r="A15" s="3" t="s">
        <v>23</v>
      </c>
      <c r="E15" s="18">
        <f>SUM(E16:E18)</f>
        <v>276.791</v>
      </c>
      <c r="F15" s="23">
        <f>SUM(F16:F18)</f>
        <v>157.22300000000001</v>
      </c>
      <c r="G15" s="23">
        <f>SUM(G16:G18)</f>
        <v>119.568</v>
      </c>
      <c r="H15" s="23">
        <v>296.286</v>
      </c>
      <c r="I15" s="23">
        <v>173.17099999999999</v>
      </c>
      <c r="J15" s="23">
        <v>123.116</v>
      </c>
      <c r="K15" s="23">
        <v>313.96199999999999</v>
      </c>
      <c r="L15" s="23">
        <v>180.71689000000001</v>
      </c>
      <c r="M15" s="23">
        <v>133.245</v>
      </c>
      <c r="N15" s="18">
        <v>337.28100000000001</v>
      </c>
      <c r="O15" s="18">
        <v>173.90899999999999</v>
      </c>
      <c r="P15" s="18">
        <v>163.37100000000001</v>
      </c>
      <c r="Q15" s="27">
        <v>287.3</v>
      </c>
      <c r="R15" s="23">
        <v>140.9</v>
      </c>
      <c r="S15" s="23">
        <v>146.4</v>
      </c>
      <c r="T15" s="16"/>
      <c r="U15" s="4" t="s">
        <v>22</v>
      </c>
      <c r="W15" s="4"/>
      <c r="Z15" s="15">
        <v>296286</v>
      </c>
      <c r="AA15" s="14">
        <v>173171</v>
      </c>
      <c r="AB15" s="14">
        <v>123116</v>
      </c>
      <c r="AC15" s="15">
        <v>313962</v>
      </c>
      <c r="AD15" s="14">
        <v>180716.89</v>
      </c>
      <c r="AE15" s="14">
        <v>133245</v>
      </c>
      <c r="AF15" s="15">
        <v>337281</v>
      </c>
      <c r="AG15" s="14">
        <v>173909</v>
      </c>
      <c r="AH15" s="14">
        <v>163371</v>
      </c>
      <c r="AJ15" s="11">
        <f>Z15/1000</f>
        <v>296.286</v>
      </c>
      <c r="AK15" s="11">
        <f>AA15/1000</f>
        <v>173.17099999999999</v>
      </c>
      <c r="AL15" s="11">
        <f>AB15/1000</f>
        <v>123.116</v>
      </c>
      <c r="AM15" s="11">
        <f>AC15/1000</f>
        <v>313.96199999999999</v>
      </c>
      <c r="AN15" s="11">
        <f>AD15/1000</f>
        <v>180.71689000000001</v>
      </c>
      <c r="AO15" s="11">
        <f>AE15/1000</f>
        <v>133.245</v>
      </c>
      <c r="AP15" s="11">
        <f>AF15/1000</f>
        <v>337.28100000000001</v>
      </c>
      <c r="AQ15" s="11">
        <f>AG15/1000</f>
        <v>173.90899999999999</v>
      </c>
      <c r="AR15" s="11">
        <f>AH15/1000</f>
        <v>163.37100000000001</v>
      </c>
    </row>
    <row r="16" spans="1:48" s="3" customFormat="1" ht="21" customHeight="1">
      <c r="B16" s="3" t="s">
        <v>21</v>
      </c>
      <c r="E16" s="18">
        <f>213270/1000</f>
        <v>213.27</v>
      </c>
      <c r="F16" s="18">
        <f>113518/1000</f>
        <v>113.518</v>
      </c>
      <c r="G16" s="17">
        <f>99752/1000</f>
        <v>99.751999999999995</v>
      </c>
      <c r="H16" s="19">
        <v>226.65149</v>
      </c>
      <c r="I16" s="18">
        <v>134.37654999999998</v>
      </c>
      <c r="J16" s="19">
        <v>92.274940000000001</v>
      </c>
      <c r="K16" s="18">
        <v>222.41743</v>
      </c>
      <c r="L16" s="19">
        <v>129.6045</v>
      </c>
      <c r="M16" s="18">
        <v>92.812929999999994</v>
      </c>
      <c r="N16" s="18">
        <v>251.92685999999998</v>
      </c>
      <c r="O16" s="18">
        <v>126.84036999999999</v>
      </c>
      <c r="P16" s="18">
        <v>125.08649000000001</v>
      </c>
      <c r="Q16" s="19">
        <v>209.1</v>
      </c>
      <c r="R16" s="18">
        <v>93.1</v>
      </c>
      <c r="S16" s="17">
        <v>116</v>
      </c>
      <c r="T16" s="16"/>
      <c r="U16" s="4"/>
      <c r="V16" s="4" t="s">
        <v>20</v>
      </c>
      <c r="W16" s="4"/>
      <c r="Z16" s="12">
        <v>226651.49</v>
      </c>
      <c r="AA16" s="12">
        <v>134376.54999999999</v>
      </c>
      <c r="AB16" s="12">
        <v>92274.94</v>
      </c>
      <c r="AC16" s="15">
        <v>222417.43</v>
      </c>
      <c r="AD16" s="14">
        <v>129604.5</v>
      </c>
      <c r="AE16" s="13">
        <v>92812.93</v>
      </c>
      <c r="AF16" s="12">
        <v>251926.86</v>
      </c>
      <c r="AG16" s="12">
        <v>126840.37</v>
      </c>
      <c r="AH16" s="12">
        <v>125086.49</v>
      </c>
      <c r="AJ16" s="11">
        <f>Z16/1000</f>
        <v>226.65149</v>
      </c>
      <c r="AK16" s="11">
        <f>AA16/1000</f>
        <v>134.37654999999998</v>
      </c>
      <c r="AL16" s="11">
        <f>AB16/1000</f>
        <v>92.274940000000001</v>
      </c>
      <c r="AM16" s="11">
        <f>AC16/1000</f>
        <v>222.41743</v>
      </c>
      <c r="AN16" s="11">
        <f>AD16/1000</f>
        <v>129.6045</v>
      </c>
      <c r="AO16" s="11">
        <f>AE16/1000</f>
        <v>92.812929999999994</v>
      </c>
      <c r="AP16" s="11">
        <f>AF16/1000</f>
        <v>251.92685999999998</v>
      </c>
      <c r="AQ16" s="11">
        <f>AG16/1000</f>
        <v>126.84036999999999</v>
      </c>
      <c r="AR16" s="11">
        <f>AH16/1000</f>
        <v>125.08649000000001</v>
      </c>
    </row>
    <row r="17" spans="1:45" s="3" customFormat="1" ht="21" customHeight="1">
      <c r="B17" s="3" t="s">
        <v>19</v>
      </c>
      <c r="E17" s="18">
        <f>63521/1000</f>
        <v>63.521000000000001</v>
      </c>
      <c r="F17" s="18">
        <f>43705/1000</f>
        <v>43.704999999999998</v>
      </c>
      <c r="G17" s="17">
        <f>19816/1000</f>
        <v>19.815999999999999</v>
      </c>
      <c r="H17" s="19">
        <v>69.635259999999988</v>
      </c>
      <c r="I17" s="18">
        <v>38.79421</v>
      </c>
      <c r="J17" s="18">
        <v>30.841049999999999</v>
      </c>
      <c r="K17" s="18">
        <v>90.66583</v>
      </c>
      <c r="L17" s="18">
        <v>51.112389999999998</v>
      </c>
      <c r="M17" s="18">
        <v>39.553440000000002</v>
      </c>
      <c r="N17" s="18">
        <v>83.810990000000004</v>
      </c>
      <c r="O17" s="18">
        <v>47.06935</v>
      </c>
      <c r="P17" s="18">
        <v>36.741639999999997</v>
      </c>
      <c r="Q17" s="18">
        <v>78.2</v>
      </c>
      <c r="R17" s="18">
        <v>47.8</v>
      </c>
      <c r="S17" s="17">
        <v>30.4</v>
      </c>
      <c r="T17" s="16"/>
      <c r="U17" s="4"/>
      <c r="V17" s="4" t="s">
        <v>18</v>
      </c>
      <c r="W17" s="4"/>
      <c r="Z17" s="12">
        <v>69635.259999999995</v>
      </c>
      <c r="AA17" s="12">
        <v>38794.21</v>
      </c>
      <c r="AB17" s="12">
        <v>30841.05</v>
      </c>
      <c r="AC17" s="15">
        <v>90665.83</v>
      </c>
      <c r="AD17" s="14">
        <v>51112.39</v>
      </c>
      <c r="AE17" s="13">
        <v>39553.440000000002</v>
      </c>
      <c r="AF17" s="12">
        <v>83810.990000000005</v>
      </c>
      <c r="AG17" s="12">
        <v>47069.35</v>
      </c>
      <c r="AH17" s="12">
        <v>36741.64</v>
      </c>
      <c r="AJ17" s="11">
        <f>Z17/1000</f>
        <v>69.635259999999988</v>
      </c>
      <c r="AK17" s="11">
        <f>AA17/1000</f>
        <v>38.79421</v>
      </c>
      <c r="AL17" s="11">
        <f>AB17/1000</f>
        <v>30.841049999999999</v>
      </c>
      <c r="AM17" s="11">
        <f>AC17/1000</f>
        <v>90.66583</v>
      </c>
      <c r="AN17" s="11">
        <f>AD17/1000</f>
        <v>51.112389999999998</v>
      </c>
      <c r="AO17" s="11">
        <f>AE17/1000</f>
        <v>39.553440000000002</v>
      </c>
      <c r="AP17" s="11">
        <f>AF17/1000</f>
        <v>83.810990000000004</v>
      </c>
      <c r="AQ17" s="11">
        <f>AG17/1000</f>
        <v>47.06935</v>
      </c>
      <c r="AR17" s="11">
        <f>AH17/1000</f>
        <v>36.741639999999997</v>
      </c>
    </row>
    <row r="18" spans="1:45" s="3" customFormat="1" ht="21" customHeight="1">
      <c r="B18" s="3" t="s">
        <v>11</v>
      </c>
      <c r="D18" s="4"/>
      <c r="E18" s="21">
        <v>0</v>
      </c>
      <c r="F18" s="22">
        <v>0</v>
      </c>
      <c r="G18" s="22">
        <v>0</v>
      </c>
      <c r="H18" s="22">
        <v>0</v>
      </c>
      <c r="I18" s="21">
        <v>0</v>
      </c>
      <c r="J18" s="21">
        <v>0</v>
      </c>
      <c r="K18" s="18">
        <v>0.87927999999999995</v>
      </c>
      <c r="L18" s="21">
        <v>0</v>
      </c>
      <c r="M18" s="18">
        <v>0.87927999999999995</v>
      </c>
      <c r="N18" s="18">
        <v>1.54281</v>
      </c>
      <c r="O18" s="21">
        <v>0</v>
      </c>
      <c r="P18" s="18">
        <v>1.54281</v>
      </c>
      <c r="Q18" s="21">
        <f>-R18</f>
        <v>0</v>
      </c>
      <c r="R18" s="21">
        <f>-S18</f>
        <v>0</v>
      </c>
      <c r="S18" s="21">
        <f>-T18</f>
        <v>0</v>
      </c>
      <c r="T18" s="16"/>
      <c r="U18" s="4"/>
      <c r="V18" s="4" t="s">
        <v>10</v>
      </c>
      <c r="W18" s="4"/>
      <c r="Z18" s="24" t="s">
        <v>7</v>
      </c>
      <c r="AA18" s="12" t="s">
        <v>7</v>
      </c>
      <c r="AB18" s="24" t="s">
        <v>7</v>
      </c>
      <c r="AC18" s="26">
        <v>879.28</v>
      </c>
      <c r="AD18" s="14" t="s">
        <v>7</v>
      </c>
      <c r="AE18" s="25">
        <v>879.28</v>
      </c>
      <c r="AF18" s="24">
        <v>1542.81</v>
      </c>
      <c r="AG18" s="12" t="s">
        <v>7</v>
      </c>
      <c r="AH18" s="24">
        <v>1542.81</v>
      </c>
      <c r="AJ18" s="12" t="s">
        <v>7</v>
      </c>
      <c r="AK18" s="12" t="s">
        <v>7</v>
      </c>
      <c r="AL18" s="12" t="s">
        <v>7</v>
      </c>
      <c r="AM18" s="11">
        <f>AC18/1000</f>
        <v>0.87927999999999995</v>
      </c>
      <c r="AN18" s="12" t="s">
        <v>7</v>
      </c>
      <c r="AO18" s="11">
        <f>AE18/1000</f>
        <v>0.87927999999999995</v>
      </c>
      <c r="AP18" s="11">
        <f>AF18/1000</f>
        <v>1.54281</v>
      </c>
      <c r="AQ18" s="12" t="s">
        <v>7</v>
      </c>
      <c r="AR18" s="11">
        <f>AH18/1000</f>
        <v>1.54281</v>
      </c>
    </row>
    <row r="19" spans="1:45" s="3" customFormat="1" ht="22.5" customHeight="1">
      <c r="A19" s="3" t="s">
        <v>17</v>
      </c>
      <c r="E19" s="18">
        <f>SUM(E20:E22)</f>
        <v>279.97999999999996</v>
      </c>
      <c r="F19" s="23">
        <f>SUM(F20:F22)</f>
        <v>124.98700000000001</v>
      </c>
      <c r="G19" s="23">
        <f>SUM(G20:G22)</f>
        <v>154.99300000000002</v>
      </c>
      <c r="H19" s="23">
        <v>298.21100000000001</v>
      </c>
      <c r="I19" s="18">
        <v>142.874</v>
      </c>
      <c r="J19" s="18">
        <v>155.33799999999999</v>
      </c>
      <c r="K19" s="18">
        <v>325.04259000000002</v>
      </c>
      <c r="L19" s="18">
        <v>155.30975999999998</v>
      </c>
      <c r="M19" s="18">
        <v>169.73283000000001</v>
      </c>
      <c r="N19" s="18">
        <v>284.23200000000003</v>
      </c>
      <c r="O19" s="18">
        <v>141.352</v>
      </c>
      <c r="P19" s="18">
        <v>142.88</v>
      </c>
      <c r="Q19" s="18">
        <v>298.39999999999998</v>
      </c>
      <c r="R19" s="23">
        <v>133.1</v>
      </c>
      <c r="S19" s="23">
        <v>165.3</v>
      </c>
      <c r="T19" s="16"/>
      <c r="U19" s="4" t="s">
        <v>16</v>
      </c>
      <c r="W19" s="4"/>
      <c r="Z19" s="15">
        <v>298211</v>
      </c>
      <c r="AA19" s="14">
        <v>142874</v>
      </c>
      <c r="AB19" s="14">
        <v>155338</v>
      </c>
      <c r="AC19" s="15">
        <v>325042.59000000003</v>
      </c>
      <c r="AD19" s="14">
        <v>155309.75999999998</v>
      </c>
      <c r="AE19" s="14">
        <v>169732.83000000002</v>
      </c>
      <c r="AF19" s="15">
        <v>284232</v>
      </c>
      <c r="AG19" s="14">
        <v>141352</v>
      </c>
      <c r="AH19" s="14">
        <v>142880</v>
      </c>
      <c r="AJ19" s="11">
        <f>Z19/1000</f>
        <v>298.21100000000001</v>
      </c>
      <c r="AK19" s="11">
        <f>AA19/1000</f>
        <v>142.874</v>
      </c>
      <c r="AL19" s="11">
        <f>AB19/1000</f>
        <v>155.33799999999999</v>
      </c>
      <c r="AM19" s="11">
        <f>AC19/1000</f>
        <v>325.04259000000002</v>
      </c>
      <c r="AN19" s="11">
        <f>AD19/1000</f>
        <v>155.30975999999998</v>
      </c>
      <c r="AO19" s="11">
        <f>AE19/1000</f>
        <v>169.73283000000001</v>
      </c>
      <c r="AP19" s="11">
        <f>AF19/1000</f>
        <v>284.23200000000003</v>
      </c>
      <c r="AQ19" s="11">
        <f>AG19/1000</f>
        <v>141.352</v>
      </c>
      <c r="AR19" s="11">
        <f>AH19/1000</f>
        <v>142.88</v>
      </c>
    </row>
    <row r="20" spans="1:45" s="3" customFormat="1" ht="21" customHeight="1">
      <c r="B20" s="3" t="s">
        <v>15</v>
      </c>
      <c r="E20" s="18">
        <f>180410/1000</f>
        <v>180.41</v>
      </c>
      <c r="F20" s="18">
        <f>74930/1000</f>
        <v>74.930000000000007</v>
      </c>
      <c r="G20" s="17">
        <f>105480/1000</f>
        <v>105.48</v>
      </c>
      <c r="H20" s="19">
        <v>159.59032000000002</v>
      </c>
      <c r="I20" s="18">
        <v>63.262639999999998</v>
      </c>
      <c r="J20" s="18">
        <v>96.327690000000004</v>
      </c>
      <c r="K20" s="18">
        <v>203.03167000000002</v>
      </c>
      <c r="L20" s="18">
        <v>83.521729999999991</v>
      </c>
      <c r="M20" s="18">
        <v>119.50994</v>
      </c>
      <c r="N20" s="18">
        <v>144.64248000000001</v>
      </c>
      <c r="O20" s="18">
        <v>58.933070000000001</v>
      </c>
      <c r="P20" s="18">
        <v>85.709410000000005</v>
      </c>
      <c r="Q20" s="18">
        <v>189.6</v>
      </c>
      <c r="R20" s="18">
        <v>70.3</v>
      </c>
      <c r="S20" s="17">
        <v>119.3</v>
      </c>
      <c r="T20" s="16"/>
      <c r="U20" s="4"/>
      <c r="V20" s="3" t="s">
        <v>14</v>
      </c>
      <c r="W20" s="4"/>
      <c r="Z20" s="12">
        <v>159590.32</v>
      </c>
      <c r="AA20" s="12">
        <v>63262.64</v>
      </c>
      <c r="AB20" s="12">
        <v>96327.69</v>
      </c>
      <c r="AC20" s="15">
        <v>203031.67</v>
      </c>
      <c r="AD20" s="14">
        <v>83521.73</v>
      </c>
      <c r="AE20" s="13">
        <v>119509.94</v>
      </c>
      <c r="AF20" s="12">
        <v>144642.48000000001</v>
      </c>
      <c r="AG20" s="12">
        <v>58933.07</v>
      </c>
      <c r="AH20" s="12">
        <v>85709.41</v>
      </c>
      <c r="AJ20" s="11">
        <f>Z20/1000</f>
        <v>159.59032000000002</v>
      </c>
      <c r="AK20" s="11">
        <f>AA20/1000</f>
        <v>63.262639999999998</v>
      </c>
      <c r="AL20" s="11">
        <f>AB20/1000</f>
        <v>96.327690000000004</v>
      </c>
      <c r="AM20" s="11">
        <f>AC20/1000</f>
        <v>203.03167000000002</v>
      </c>
      <c r="AN20" s="11">
        <f>AD20/1000</f>
        <v>83.521729999999991</v>
      </c>
      <c r="AO20" s="11">
        <f>AE20/1000</f>
        <v>119.50994</v>
      </c>
      <c r="AP20" s="11">
        <f>AF20/1000</f>
        <v>144.64248000000001</v>
      </c>
      <c r="AQ20" s="11">
        <f>AG20/1000</f>
        <v>58.933070000000001</v>
      </c>
      <c r="AR20" s="11">
        <f>AH20/1000</f>
        <v>85.709410000000005</v>
      </c>
    </row>
    <row r="21" spans="1:45" s="3" customFormat="1" ht="21" customHeight="1">
      <c r="B21" s="3" t="s">
        <v>13</v>
      </c>
      <c r="E21" s="18">
        <f>89478/1000</f>
        <v>89.477999999999994</v>
      </c>
      <c r="F21" s="18">
        <f>45550/1000</f>
        <v>45.55</v>
      </c>
      <c r="G21" s="17">
        <f>43928/1000</f>
        <v>43.927999999999997</v>
      </c>
      <c r="H21" s="19">
        <v>127.92482000000001</v>
      </c>
      <c r="I21" s="18">
        <v>76.032560000000004</v>
      </c>
      <c r="J21" s="18">
        <v>51.89226</v>
      </c>
      <c r="K21" s="18">
        <v>112.748</v>
      </c>
      <c r="L21" s="18">
        <v>68.273539999999997</v>
      </c>
      <c r="M21" s="18">
        <v>44.473939999999999</v>
      </c>
      <c r="N21" s="18">
        <v>129.72030000000001</v>
      </c>
      <c r="O21" s="18">
        <v>78.352800000000002</v>
      </c>
      <c r="P21" s="18">
        <v>51.367489999999997</v>
      </c>
      <c r="Q21" s="18">
        <v>96.8</v>
      </c>
      <c r="R21" s="18">
        <v>58</v>
      </c>
      <c r="S21" s="17">
        <v>38.799999999999997</v>
      </c>
      <c r="T21" s="16"/>
      <c r="U21" s="4"/>
      <c r="V21" s="3" t="s">
        <v>12</v>
      </c>
      <c r="W21" s="4"/>
      <c r="Z21" s="12">
        <v>127924.82</v>
      </c>
      <c r="AA21" s="12">
        <v>76032.56</v>
      </c>
      <c r="AB21" s="12">
        <v>51892.26</v>
      </c>
      <c r="AC21" s="15">
        <v>112748</v>
      </c>
      <c r="AD21" s="14">
        <v>68273.539999999994</v>
      </c>
      <c r="AE21" s="13">
        <v>44473.94</v>
      </c>
      <c r="AF21" s="12">
        <v>129720.3</v>
      </c>
      <c r="AG21" s="12">
        <v>78352.800000000003</v>
      </c>
      <c r="AH21" s="12">
        <v>51367.49</v>
      </c>
      <c r="AJ21" s="11">
        <f>Z21/1000</f>
        <v>127.92482000000001</v>
      </c>
      <c r="AK21" s="11">
        <f>AA21/1000</f>
        <v>76.032560000000004</v>
      </c>
      <c r="AL21" s="11">
        <f>AB21/1000</f>
        <v>51.89226</v>
      </c>
      <c r="AM21" s="11">
        <f>AC21/1000</f>
        <v>112.748</v>
      </c>
      <c r="AN21" s="11">
        <f>AD21/1000</f>
        <v>68.273539999999997</v>
      </c>
      <c r="AO21" s="11">
        <f>AE21/1000</f>
        <v>44.473939999999999</v>
      </c>
      <c r="AP21" s="11">
        <f>AF21/1000</f>
        <v>129.72030000000001</v>
      </c>
      <c r="AQ21" s="11">
        <f>AG21/1000</f>
        <v>78.352800000000002</v>
      </c>
      <c r="AR21" s="11">
        <f>AH21/1000</f>
        <v>51.367489999999997</v>
      </c>
    </row>
    <row r="22" spans="1:45" s="3" customFormat="1" ht="21" customHeight="1">
      <c r="B22" s="3" t="s">
        <v>11</v>
      </c>
      <c r="E22" s="18">
        <f>10092/1000</f>
        <v>10.092000000000001</v>
      </c>
      <c r="F22" s="18">
        <f>4507/1000</f>
        <v>4.5069999999999997</v>
      </c>
      <c r="G22" s="17">
        <f>5585/1000</f>
        <v>5.585</v>
      </c>
      <c r="H22" s="19">
        <v>10.695679999999999</v>
      </c>
      <c r="I22" s="18">
        <v>3.5778600000000003</v>
      </c>
      <c r="J22" s="18">
        <v>7.11782</v>
      </c>
      <c r="K22" s="18">
        <v>9.263440000000001</v>
      </c>
      <c r="L22" s="18">
        <v>3.5144899999999999</v>
      </c>
      <c r="M22" s="18">
        <v>5.7489499999999998</v>
      </c>
      <c r="N22" s="18">
        <v>9.8697700000000008</v>
      </c>
      <c r="O22" s="18">
        <v>4.0660999999999996</v>
      </c>
      <c r="P22" s="18">
        <v>5.8036700000000003</v>
      </c>
      <c r="Q22" s="18">
        <v>12</v>
      </c>
      <c r="R22" s="18">
        <v>4.8</v>
      </c>
      <c r="S22" s="17">
        <v>7.2</v>
      </c>
      <c r="T22" s="16"/>
      <c r="U22" s="4"/>
      <c r="V22" s="3" t="s">
        <v>10</v>
      </c>
      <c r="W22" s="4"/>
      <c r="Z22" s="12">
        <v>10695.68</v>
      </c>
      <c r="AA22" s="12">
        <v>3577.86</v>
      </c>
      <c r="AB22" s="12">
        <v>7117.82</v>
      </c>
      <c r="AC22" s="15">
        <v>9263.44</v>
      </c>
      <c r="AD22" s="14">
        <v>3514.49</v>
      </c>
      <c r="AE22" s="13">
        <v>5748.95</v>
      </c>
      <c r="AF22" s="12">
        <v>9869.77</v>
      </c>
      <c r="AG22" s="12">
        <v>4066.1</v>
      </c>
      <c r="AH22" s="12">
        <v>5803.67</v>
      </c>
      <c r="AJ22" s="11">
        <f>Z22/1000</f>
        <v>10.695679999999999</v>
      </c>
      <c r="AK22" s="11">
        <f>AA22/1000</f>
        <v>3.5778600000000003</v>
      </c>
      <c r="AL22" s="11">
        <f>AB22/1000</f>
        <v>7.11782</v>
      </c>
      <c r="AM22" s="11">
        <f>AC22/1000</f>
        <v>9.263440000000001</v>
      </c>
      <c r="AN22" s="11">
        <f>AD22/1000</f>
        <v>3.5144899999999999</v>
      </c>
      <c r="AO22" s="11">
        <f>AE22/1000</f>
        <v>5.7489499999999998</v>
      </c>
      <c r="AP22" s="11">
        <f>AF22/1000</f>
        <v>9.8697700000000008</v>
      </c>
      <c r="AQ22" s="11">
        <f>AG22/1000</f>
        <v>4.0660999999999996</v>
      </c>
      <c r="AR22" s="11">
        <f>AH22/1000</f>
        <v>5.8036700000000003</v>
      </c>
    </row>
    <row r="23" spans="1:45" s="3" customFormat="1" ht="22.5" customHeight="1">
      <c r="A23" s="3" t="s">
        <v>9</v>
      </c>
      <c r="E23" s="18">
        <f>1193/1000</f>
        <v>1.1930000000000001</v>
      </c>
      <c r="F23" s="18">
        <f>1193/1000</f>
        <v>1.1930000000000001</v>
      </c>
      <c r="G23" s="22">
        <v>0</v>
      </c>
      <c r="H23" s="19">
        <v>6.4525699999999997</v>
      </c>
      <c r="I23" s="18">
        <v>1.8440300000000001</v>
      </c>
      <c r="J23" s="18">
        <v>4.6085399999999996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18">
        <v>10.4</v>
      </c>
      <c r="R23" s="18">
        <v>6.2</v>
      </c>
      <c r="S23" s="17">
        <v>4.0999999999999996</v>
      </c>
      <c r="T23" s="16"/>
      <c r="U23" s="4" t="s">
        <v>8</v>
      </c>
      <c r="W23" s="4"/>
      <c r="Z23" s="12">
        <v>6452.57</v>
      </c>
      <c r="AA23" s="12">
        <v>1844.03</v>
      </c>
      <c r="AB23" s="12">
        <v>4608.54</v>
      </c>
      <c r="AC23" s="15" t="s">
        <v>7</v>
      </c>
      <c r="AD23" s="14" t="s">
        <v>7</v>
      </c>
      <c r="AE23" s="13" t="s">
        <v>7</v>
      </c>
      <c r="AF23" s="12" t="s">
        <v>7</v>
      </c>
      <c r="AG23" s="12" t="s">
        <v>7</v>
      </c>
      <c r="AH23" s="12" t="s">
        <v>7</v>
      </c>
      <c r="AJ23" s="11">
        <f>Z23/1000</f>
        <v>6.4525699999999997</v>
      </c>
      <c r="AK23" s="20">
        <f>AA23/1000</f>
        <v>1.8440300000000001</v>
      </c>
      <c r="AL23" s="20">
        <f>AB23/1000</f>
        <v>4.6085399999999996</v>
      </c>
      <c r="AM23" s="14" t="s">
        <v>7</v>
      </c>
      <c r="AN23" s="14" t="s">
        <v>7</v>
      </c>
      <c r="AO23" s="14" t="s">
        <v>7</v>
      </c>
      <c r="AP23" s="14" t="s">
        <v>7</v>
      </c>
      <c r="AQ23" s="14" t="s">
        <v>7</v>
      </c>
      <c r="AR23" s="14" t="s">
        <v>7</v>
      </c>
      <c r="AS23" s="4"/>
    </row>
    <row r="24" spans="1:45" s="3" customFormat="1" ht="22.5" customHeight="1">
      <c r="A24" s="3" t="s">
        <v>6</v>
      </c>
      <c r="E24" s="18">
        <f>19968/1000</f>
        <v>19.968</v>
      </c>
      <c r="F24" s="18">
        <f>7995/1000</f>
        <v>7.9950000000000001</v>
      </c>
      <c r="G24" s="17">
        <f>11973/1000</f>
        <v>11.973000000000001</v>
      </c>
      <c r="H24" s="19">
        <v>30.960619999999999</v>
      </c>
      <c r="I24" s="18">
        <v>20.87555</v>
      </c>
      <c r="J24" s="18">
        <v>10.08507</v>
      </c>
      <c r="K24" s="18">
        <v>57.41581</v>
      </c>
      <c r="L24" s="18">
        <v>30.328119999999998</v>
      </c>
      <c r="M24" s="18">
        <v>27.087689999999998</v>
      </c>
      <c r="N24" s="18">
        <v>23.595400000000001</v>
      </c>
      <c r="O24" s="18">
        <v>10.578329999999999</v>
      </c>
      <c r="P24" s="18">
        <v>13.01707</v>
      </c>
      <c r="Q24" s="18">
        <v>19.3</v>
      </c>
      <c r="R24" s="18">
        <v>13.7</v>
      </c>
      <c r="S24" s="17">
        <v>5.6</v>
      </c>
      <c r="T24" s="16"/>
      <c r="U24" s="4" t="s">
        <v>5</v>
      </c>
      <c r="W24" s="4"/>
      <c r="Z24" s="12">
        <v>30960.62</v>
      </c>
      <c r="AA24" s="12">
        <v>20875.55</v>
      </c>
      <c r="AB24" s="12">
        <v>10085.07</v>
      </c>
      <c r="AC24" s="15">
        <v>57415.81</v>
      </c>
      <c r="AD24" s="14">
        <v>30328.12</v>
      </c>
      <c r="AE24" s="13">
        <v>27087.69</v>
      </c>
      <c r="AF24" s="12">
        <v>23595.4</v>
      </c>
      <c r="AG24" s="12">
        <v>10578.33</v>
      </c>
      <c r="AH24" s="12">
        <v>13017.07</v>
      </c>
      <c r="AJ24" s="11">
        <f>Z24/1000</f>
        <v>30.960619999999999</v>
      </c>
      <c r="AK24" s="11">
        <f>AA24/1000</f>
        <v>20.87555</v>
      </c>
      <c r="AL24" s="11">
        <f>AB24/1000</f>
        <v>10.08507</v>
      </c>
      <c r="AM24" s="11">
        <f>AC24/1000</f>
        <v>57.41581</v>
      </c>
      <c r="AN24" s="11">
        <f>AD24/1000</f>
        <v>30.328119999999998</v>
      </c>
      <c r="AO24" s="11">
        <f>AE24/1000</f>
        <v>27.087689999999998</v>
      </c>
      <c r="AP24" s="11">
        <f>AF24/1000</f>
        <v>23.595400000000001</v>
      </c>
      <c r="AQ24" s="11">
        <f>AG24/1000</f>
        <v>10.578329999999999</v>
      </c>
      <c r="AR24" s="11">
        <f>AH24/1000</f>
        <v>13.01707</v>
      </c>
    </row>
    <row r="25" spans="1:45" s="3" customFormat="1" ht="3" customHeight="1">
      <c r="A25" s="7"/>
      <c r="B25" s="7"/>
      <c r="C25" s="7"/>
      <c r="D25" s="7"/>
      <c r="E25" s="9"/>
      <c r="F25" s="9"/>
      <c r="G25" s="10"/>
      <c r="H25" s="7"/>
      <c r="I25" s="9"/>
      <c r="J25" s="7"/>
      <c r="K25" s="9"/>
      <c r="L25" s="7"/>
      <c r="M25" s="9"/>
      <c r="N25" s="9"/>
      <c r="O25" s="9"/>
      <c r="P25" s="9"/>
      <c r="Q25" s="7"/>
      <c r="R25" s="9"/>
      <c r="S25" s="9"/>
      <c r="T25" s="8"/>
      <c r="U25" s="7"/>
      <c r="V25" s="7"/>
      <c r="W25" s="4"/>
      <c r="X25" s="4"/>
      <c r="Y25" s="4"/>
    </row>
    <row r="26" spans="1:45" s="3" customFormat="1" ht="3" customHeight="1">
      <c r="S26" s="4"/>
      <c r="T26" s="4"/>
      <c r="U26" s="4"/>
      <c r="W26" s="4"/>
      <c r="X26" s="4"/>
      <c r="Y26" s="4"/>
    </row>
    <row r="27" spans="1:45" s="3" customFormat="1" ht="15.75">
      <c r="B27" s="6" t="s">
        <v>4</v>
      </c>
      <c r="C27" s="5" t="s">
        <v>3</v>
      </c>
    </row>
    <row r="28" spans="1:45" s="3" customFormat="1" ht="15.75">
      <c r="B28" s="6" t="s">
        <v>2</v>
      </c>
      <c r="C28" s="5" t="s">
        <v>1</v>
      </c>
    </row>
    <row r="29" spans="1:45" s="3" customFormat="1" ht="15.75">
      <c r="W29" s="4"/>
    </row>
    <row r="30" spans="1:45" s="3" customFormat="1" ht="15.75">
      <c r="W30" s="4"/>
    </row>
    <row r="31" spans="1:45" s="3" customFormat="1" ht="15.75">
      <c r="W31" s="4"/>
    </row>
    <row r="33" spans="3:3" s="1" customFormat="1">
      <c r="C33" s="1" t="s">
        <v>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U10:V10"/>
    <mergeCell ref="U7:V7"/>
    <mergeCell ref="U8:V8"/>
    <mergeCell ref="E6:G6"/>
    <mergeCell ref="H6:J6"/>
    <mergeCell ref="K6:M6"/>
    <mergeCell ref="N6:P6"/>
    <mergeCell ref="Q6:S6"/>
    <mergeCell ref="E7:G7"/>
    <mergeCell ref="H7:J7"/>
  </mergeCells>
  <pageMargins left="0.47244094488188981" right="0.23" top="0.78740157480314965" bottom="0.5" header="0.51181102362204722" footer="0.4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2017-07-11T04:00:43Z</dcterms:created>
  <dcterms:modified xsi:type="dcterms:W3CDTF">2017-07-11T04:00:51Z</dcterms:modified>
</cp:coreProperties>
</file>