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2.6" sheetId="1" r:id="rId1"/>
  </sheets>
  <definedNames>
    <definedName name="_xlnm.Print_Area" localSheetId="0">'T-2.6'!$A$1:$W$28</definedName>
  </definedNames>
  <calcPr calcId="124519"/>
</workbook>
</file>

<file path=xl/calcChain.xml><?xml version="1.0" encoding="utf-8"?>
<calcChain xmlns="http://schemas.openxmlformats.org/spreadsheetml/2006/main">
  <c r="P22" i="1"/>
  <c r="O22"/>
  <c r="N22"/>
  <c r="M22"/>
  <c r="L22"/>
  <c r="K22"/>
  <c r="J22"/>
  <c r="I22"/>
  <c r="H22"/>
  <c r="P21"/>
  <c r="O21"/>
  <c r="N21"/>
  <c r="M21"/>
  <c r="L21"/>
  <c r="K21"/>
  <c r="J21"/>
  <c r="I21"/>
  <c r="H21"/>
  <c r="P20"/>
  <c r="O20"/>
  <c r="N20"/>
  <c r="M20"/>
  <c r="L20"/>
  <c r="K20"/>
  <c r="J20"/>
  <c r="I20"/>
  <c r="H20"/>
  <c r="P19"/>
  <c r="O19"/>
  <c r="N19"/>
  <c r="M19"/>
  <c r="L19"/>
  <c r="K19"/>
  <c r="J19"/>
  <c r="I19"/>
  <c r="H19"/>
  <c r="P17"/>
  <c r="O17"/>
  <c r="N17"/>
  <c r="M17"/>
  <c r="L17"/>
  <c r="K17"/>
  <c r="J17"/>
  <c r="I17"/>
  <c r="H17"/>
  <c r="P16"/>
  <c r="O16"/>
  <c r="N16"/>
  <c r="M16"/>
  <c r="L16"/>
  <c r="K16"/>
  <c r="J16"/>
  <c r="I16"/>
  <c r="H16"/>
  <c r="P15"/>
  <c r="O15"/>
  <c r="N15"/>
  <c r="M15"/>
  <c r="L15"/>
  <c r="K15"/>
  <c r="J15"/>
  <c r="I15"/>
  <c r="H15"/>
  <c r="P14"/>
  <c r="O14"/>
  <c r="N14"/>
  <c r="M14"/>
  <c r="L14"/>
  <c r="K14"/>
  <c r="J14"/>
  <c r="I14"/>
  <c r="H14"/>
  <c r="P13"/>
  <c r="O13"/>
  <c r="N13"/>
  <c r="M13"/>
  <c r="L13"/>
  <c r="K13"/>
  <c r="J13"/>
  <c r="I13"/>
  <c r="H13"/>
  <c r="P12"/>
  <c r="O12"/>
  <c r="N12"/>
  <c r="M12"/>
  <c r="L12"/>
  <c r="K12"/>
  <c r="J12"/>
  <c r="I12"/>
  <c r="H12"/>
  <c r="P11"/>
  <c r="O11"/>
  <c r="N11"/>
  <c r="M11"/>
  <c r="L11"/>
  <c r="K11"/>
  <c r="J11"/>
  <c r="I11"/>
  <c r="H11"/>
  <c r="P10"/>
  <c r="O10"/>
  <c r="N10"/>
  <c r="M10"/>
  <c r="L10"/>
  <c r="K10"/>
  <c r="J10"/>
  <c r="I10"/>
  <c r="H10"/>
</calcChain>
</file>

<file path=xl/sharedStrings.xml><?xml version="1.0" encoding="utf-8"?>
<sst xmlns="http://schemas.openxmlformats.org/spreadsheetml/2006/main" count="128" uniqueCount="57">
  <si>
    <t>ตาราง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</si>
  <si>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2558 - 2559</t>
  </si>
  <si>
    <t>Table</t>
  </si>
  <si>
    <t>Employed Persons Aged 15 Years and Over by Level of Educational Attainment, Sex and Quarterly: 2015 - 2016</t>
  </si>
  <si>
    <t xml:space="preserve">     (หน่วยเป็นพัน   In thousands)</t>
  </si>
  <si>
    <t>ระดับการศึกษาที่สำเร็จ</t>
  </si>
  <si>
    <t>2558 (2015)</t>
  </si>
  <si>
    <t>2559 (2016)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</si>
  <si>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</si>
  <si>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</si>
  <si>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</si>
  <si>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</si>
  <si>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</si>
  <si>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</si>
  <si>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</si>
  <si>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</si>
  <si>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Level of educational</t>
  </si>
  <si>
    <t>รวม</t>
  </si>
  <si>
    <t>ชาย</t>
  </si>
  <si>
    <t>หญิง</t>
  </si>
  <si>
    <t>attainment</t>
  </si>
  <si>
    <t>Total</t>
  </si>
  <si>
    <t>Male</t>
  </si>
  <si>
    <t>Female</t>
  </si>
  <si>
    <t>รวมยอด</t>
  </si>
  <si>
    <t>ไม่มีการศึกษา</t>
  </si>
  <si>
    <t>None education</t>
  </si>
  <si>
    <t>ต่ำกว่าประถมศึกษา</t>
  </si>
  <si>
    <t>Less than elementary</t>
  </si>
  <si>
    <t>ประถมศึกษา</t>
  </si>
  <si>
    <t>Elementary</t>
  </si>
  <si>
    <t>มัธยมศึกษาตอนต้น</t>
  </si>
  <si>
    <t>Lower secondary level</t>
  </si>
  <si>
    <t>มัธยมศึกษาตอนปลาย</t>
  </si>
  <si>
    <t>Upper secondary level</t>
  </si>
  <si>
    <t>สายสามัญ</t>
  </si>
  <si>
    <t>General/Academic</t>
  </si>
  <si>
    <t>สายอาชีวศึกษา</t>
  </si>
  <si>
    <t>Vocational</t>
  </si>
  <si>
    <t>สายวิชาการศึกษา</t>
  </si>
  <si>
    <t>-</t>
  </si>
  <si>
    <t>Teacher training</t>
  </si>
  <si>
    <t>อุดมศึกษา</t>
  </si>
  <si>
    <t>Higher Level</t>
  </si>
  <si>
    <t>สายวิชาการ</t>
  </si>
  <si>
    <t>Academic</t>
  </si>
  <si>
    <t>สายวิชาชีพ</t>
  </si>
  <si>
    <t>Higher technical education</t>
  </si>
  <si>
    <t>อื่น ๆ</t>
  </si>
  <si>
    <t>Others</t>
  </si>
  <si>
    <t>ไม่ทราบ</t>
  </si>
  <si>
    <t>Unknown</t>
  </si>
  <si>
    <t>ที่มา:</t>
  </si>
  <si>
    <t xml:space="preserve"> การสำรวจภาวะการทำงานของประชากร พ.ศ.2558 - 2559 ระดับจังหวัด  สำนักงานสถิติแห่งชาติ</t>
  </si>
  <si>
    <t>Source:</t>
  </si>
  <si>
    <t>The  Labour Force Survey: 2015 - 2016 ,  Provincial level,  National Statistical Office</t>
  </si>
  <si>
    <t>.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</si>
</sst>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6">
    <xf numFmtId="0" fontId="0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1" xfId="0" applyFont="1" applyBorder="1"/>
    <xf numFmtId="0" fontId="5" fillId="0" borderId="0" xfId="0" applyFont="1" applyBorder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0" xfId="0" applyFont="1" applyBorder="1"/>
    <xf numFmtId="0" fontId="6" fillId="0" borderId="0" xfId="0" applyFont="1" applyBorder="1"/>
    <xf numFmtId="0" fontId="6" fillId="0" borderId="0" xfId="0" applyFont="1"/>
    <xf numFmtId="0" fontId="4" fillId="0" borderId="3" xfId="0" applyFont="1" applyBorder="1" applyAlignment="1">
      <alignment horizontal="center" vertical="center"/>
    </xf>
    <xf numFmtId="0" fontId="4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" fontId="2" fillId="0" borderId="9" xfId="1" applyNumberFormat="1" applyFont="1" applyBorder="1" applyAlignment="1">
      <alignment horizontal="right"/>
    </xf>
    <xf numFmtId="4" fontId="7" fillId="0" borderId="0" xfId="0" applyNumberFormat="1" applyFont="1" applyAlignment="1">
      <alignment horizontal="right"/>
    </xf>
    <xf numFmtId="4" fontId="7" fillId="0" borderId="11" xfId="0" applyNumberFormat="1" applyFont="1" applyBorder="1" applyAlignment="1">
      <alignment horizontal="right"/>
    </xf>
    <xf numFmtId="4" fontId="7" fillId="0" borderId="9" xfId="0" applyNumberFormat="1" applyFont="1" applyBorder="1" applyAlignment="1">
      <alignment horizontal="right"/>
    </xf>
    <xf numFmtId="4" fontId="7" fillId="0" borderId="0" xfId="2" applyNumberFormat="1" applyFont="1" applyAlignment="1">
      <alignment horizontal="right"/>
    </xf>
    <xf numFmtId="4" fontId="7" fillId="0" borderId="11" xfId="2" applyNumberFormat="1" applyFont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/>
    <xf numFmtId="4" fontId="5" fillId="0" borderId="11" xfId="1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4" fillId="0" borderId="11" xfId="0" applyNumberFormat="1" applyFont="1" applyBorder="1" applyAlignment="1">
      <alignment horizontal="right"/>
    </xf>
    <xf numFmtId="4" fontId="4" fillId="0" borderId="0" xfId="2" applyNumberFormat="1" applyFont="1" applyAlignment="1">
      <alignment horizontal="right"/>
    </xf>
    <xf numFmtId="4" fontId="4" fillId="0" borderId="11" xfId="2" applyNumberFormat="1" applyFont="1" applyBorder="1" applyAlignment="1">
      <alignment horizontal="right"/>
    </xf>
    <xf numFmtId="4" fontId="5" fillId="0" borderId="11" xfId="3" applyNumberFormat="1" applyFont="1" applyBorder="1" applyAlignment="1">
      <alignment horizontal="right"/>
    </xf>
    <xf numFmtId="4" fontId="5" fillId="0" borderId="11" xfId="3" applyNumberFormat="1" applyFont="1" applyBorder="1" applyAlignment="1">
      <alignment horizontal="right" vertical="center"/>
    </xf>
    <xf numFmtId="0" fontId="4" fillId="0" borderId="10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</cellXfs>
  <cellStyles count="56">
    <cellStyle name="เครื่องหมายจุลภาค 2 2 8" xfId="4"/>
    <cellStyle name="เครื่องหมายจุลภาค 2 2 8 10" xfId="5"/>
    <cellStyle name="เครื่องหมายจุลภาค 2 2 8 11" xfId="6"/>
    <cellStyle name="เครื่องหมายจุลภาค 2 2 8 2" xfId="7"/>
    <cellStyle name="เครื่องหมายจุลภาค 2 2 8 3" xfId="8"/>
    <cellStyle name="เครื่องหมายจุลภาค 2 2 8 4" xfId="9"/>
    <cellStyle name="เครื่องหมายจุลภาค 2 2 8 5" xfId="10"/>
    <cellStyle name="เครื่องหมายจุลภาค 2 2 8 6" xfId="11"/>
    <cellStyle name="เครื่องหมายจุลภาค 2 2 8 7" xfId="12"/>
    <cellStyle name="เครื่องหมายจุลภาค 2 2 8 8" xfId="13"/>
    <cellStyle name="เครื่องหมายจุลภาค 2 2 8 9" xfId="14"/>
    <cellStyle name="เครื่องหมายจุลภาค 2 8" xfId="15"/>
    <cellStyle name="เครื่องหมายจุลภาค 2 8 10" xfId="16"/>
    <cellStyle name="เครื่องหมายจุลภาค 2 8 11" xfId="17"/>
    <cellStyle name="เครื่องหมายจุลภาค 2 8 2" xfId="18"/>
    <cellStyle name="เครื่องหมายจุลภาค 2 8 3" xfId="19"/>
    <cellStyle name="เครื่องหมายจุลภาค 2 8 4" xfId="20"/>
    <cellStyle name="เครื่องหมายจุลภาค 2 8 5" xfId="21"/>
    <cellStyle name="เครื่องหมายจุลภาค 2 8 6" xfId="22"/>
    <cellStyle name="เครื่องหมายจุลภาค 2 8 7" xfId="23"/>
    <cellStyle name="เครื่องหมายจุลภาค 2 8 8" xfId="24"/>
    <cellStyle name="เครื่องหมายจุลภาค 2 8 9" xfId="25"/>
    <cellStyle name="ปกติ" xfId="0" builtinId="0"/>
    <cellStyle name="ปกติ 25" xfId="3"/>
    <cellStyle name="ปกติ 25 10" xfId="26"/>
    <cellStyle name="ปกติ 25 11" xfId="27"/>
    <cellStyle name="ปกติ 25 2" xfId="28"/>
    <cellStyle name="ปกติ 25 3" xfId="29"/>
    <cellStyle name="ปกติ 25 4" xfId="30"/>
    <cellStyle name="ปกติ 25 5" xfId="31"/>
    <cellStyle name="ปกติ 25 6" xfId="32"/>
    <cellStyle name="ปกติ 25 7" xfId="33"/>
    <cellStyle name="ปกติ 25 8" xfId="34"/>
    <cellStyle name="ปกติ 25 9" xfId="35"/>
    <cellStyle name="ปกติ 27" xfId="1"/>
    <cellStyle name="ปกติ 27 10" xfId="36"/>
    <cellStyle name="ปกติ 27 11" xfId="37"/>
    <cellStyle name="ปกติ 27 2" xfId="38"/>
    <cellStyle name="ปกติ 27 3" xfId="39"/>
    <cellStyle name="ปกติ 27 4" xfId="40"/>
    <cellStyle name="ปกติ 27 5" xfId="41"/>
    <cellStyle name="ปกติ 27 6" xfId="42"/>
    <cellStyle name="ปกติ 27 7" xfId="43"/>
    <cellStyle name="ปกติ 27 8" xfId="44"/>
    <cellStyle name="ปกติ 27 9" xfId="45"/>
    <cellStyle name="ปกติ 6" xfId="2"/>
    <cellStyle name="ปกติ 9 10" xfId="46"/>
    <cellStyle name="ปกติ 9 11" xfId="47"/>
    <cellStyle name="ปกติ 9 2" xfId="48"/>
    <cellStyle name="ปกติ 9 3" xfId="49"/>
    <cellStyle name="ปกติ 9 4" xfId="50"/>
    <cellStyle name="ปกติ 9 5" xfId="51"/>
    <cellStyle name="ปกติ 9 6" xfId="52"/>
    <cellStyle name="ปกติ 9 7" xfId="53"/>
    <cellStyle name="ปกติ 9 8" xfId="54"/>
    <cellStyle name="ปกติ 9 9" xfId="5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1314450</xdr:colOff>
      <xdr:row>0</xdr:row>
      <xdr:rowOff>0</xdr:rowOff>
    </xdr:from>
    <xdr:to>
      <xdr:col>23</xdr:col>
      <xdr:colOff>161925</xdr:colOff>
      <xdr:row>27</xdr:row>
      <xdr:rowOff>57150</xdr:rowOff>
    </xdr:to>
    <xdr:grpSp>
      <xdr:nvGrpSpPr>
        <xdr:cNvPr id="2" name="Group 200"/>
        <xdr:cNvGrpSpPr>
          <a:grpSpLocks/>
        </xdr:cNvGrpSpPr>
      </xdr:nvGrpSpPr>
      <xdr:grpSpPr bwMode="auto">
        <a:xfrm>
          <a:off x="9680575" y="0"/>
          <a:ext cx="847725" cy="640715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2"/>
            <a:ext cx="34" cy="3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Y33"/>
  <sheetViews>
    <sheetView tabSelected="1" view="pageBreakPreview" zoomScale="60" workbookViewId="0">
      <selection activeCell="W18" sqref="W18"/>
    </sheetView>
  </sheetViews>
  <sheetFormatPr defaultRowHeight="18.75"/>
  <cols>
    <col min="1" max="1" width="1.7109375" style="24" customWidth="1"/>
    <col min="2" max="2" width="6" style="24" customWidth="1"/>
    <col min="3" max="3" width="5.85546875" style="24" customWidth="1"/>
    <col min="4" max="4" width="6.42578125" style="24" customWidth="1"/>
    <col min="5" max="19" width="6.85546875" style="24" customWidth="1"/>
    <col min="20" max="20" width="1.85546875" style="24" customWidth="1"/>
    <col min="21" max="21" width="20.5703125" style="24" customWidth="1"/>
    <col min="22" max="22" width="1.5703125" style="23" customWidth="1"/>
    <col min="23" max="23" width="7.85546875" style="24" customWidth="1"/>
    <col min="24" max="16384" width="9.140625" style="24"/>
  </cols>
  <sheetData>
    <row r="1" spans="1:25" s="1" customFormat="1">
      <c r="B1" s="1" t="s">
        <v>0</v>
      </c>
      <c r="C1" s="2">
        <v>2.6</v>
      </c>
      <c r="D1" s="1" t="s">
        <v>1</v>
      </c>
      <c r="V1" s="3"/>
      <c r="W1" s="3"/>
      <c r="X1" s="3"/>
      <c r="Y1" s="3"/>
    </row>
    <row r="2" spans="1:25" s="4" customFormat="1">
      <c r="B2" s="1" t="s">
        <v>2</v>
      </c>
      <c r="C2" s="2">
        <v>2.6</v>
      </c>
      <c r="D2" s="1" t="s">
        <v>3</v>
      </c>
      <c r="V2" s="5"/>
      <c r="W2" s="5"/>
      <c r="X2" s="5"/>
    </row>
    <row r="3" spans="1:25" s="4" customFormat="1">
      <c r="C3" s="2"/>
      <c r="U3" s="6" t="s">
        <v>4</v>
      </c>
      <c r="V3" s="5"/>
      <c r="W3" s="5"/>
      <c r="X3" s="5"/>
      <c r="Y3" s="5"/>
    </row>
    <row r="4" spans="1:25" s="15" customFormat="1" ht="21" customHeight="1">
      <c r="A4" s="7" t="s">
        <v>5</v>
      </c>
      <c r="B4" s="7"/>
      <c r="C4" s="7"/>
      <c r="D4" s="8"/>
      <c r="E4" s="9" t="s">
        <v>6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1"/>
      <c r="Q4" s="9" t="s">
        <v>7</v>
      </c>
      <c r="R4" s="10"/>
      <c r="S4" s="11"/>
      <c r="T4" s="12"/>
      <c r="U4" s="13"/>
      <c r="V4" s="14"/>
      <c r="W4" s="14"/>
      <c r="X4" s="14"/>
      <c r="Y4" s="14"/>
    </row>
    <row r="5" spans="1:25" ht="3" customHeight="1">
      <c r="A5" s="16"/>
      <c r="B5" s="16"/>
      <c r="C5" s="16"/>
      <c r="D5" s="17"/>
      <c r="E5" s="18"/>
      <c r="F5" s="19"/>
      <c r="G5" s="19"/>
      <c r="H5" s="19"/>
      <c r="I5" s="19"/>
      <c r="J5" s="19"/>
      <c r="K5" s="19"/>
      <c r="L5" s="19"/>
      <c r="M5" s="19"/>
      <c r="N5" s="19"/>
      <c r="O5" s="19"/>
      <c r="P5" s="20"/>
      <c r="Q5" s="19"/>
      <c r="R5" s="19"/>
      <c r="S5" s="20"/>
      <c r="T5" s="21"/>
      <c r="U5" s="22"/>
      <c r="W5" s="23"/>
      <c r="X5" s="23"/>
      <c r="Y5" s="23"/>
    </row>
    <row r="6" spans="1:25" s="26" customFormat="1" ht="20.25" customHeight="1">
      <c r="A6" s="16"/>
      <c r="B6" s="16"/>
      <c r="C6" s="16"/>
      <c r="D6" s="17"/>
      <c r="E6" s="25" t="s">
        <v>8</v>
      </c>
      <c r="F6" s="7"/>
      <c r="G6" s="8"/>
      <c r="H6" s="25" t="s">
        <v>9</v>
      </c>
      <c r="I6" s="7"/>
      <c r="J6" s="8"/>
      <c r="K6" s="25" t="s">
        <v>10</v>
      </c>
      <c r="L6" s="7"/>
      <c r="M6" s="8"/>
      <c r="N6" s="25" t="s">
        <v>11</v>
      </c>
      <c r="O6" s="7"/>
      <c r="P6" s="8"/>
      <c r="Q6" s="25" t="s">
        <v>8</v>
      </c>
      <c r="R6" s="7"/>
      <c r="S6" s="8"/>
      <c r="T6" s="21"/>
      <c r="U6" s="22"/>
      <c r="V6" s="22"/>
      <c r="W6" s="22"/>
      <c r="X6" s="22"/>
      <c r="Y6" s="22"/>
    </row>
    <row r="7" spans="1:25" s="26" customFormat="1" ht="16.5" customHeight="1">
      <c r="A7" s="16"/>
      <c r="B7" s="16"/>
      <c r="C7" s="16"/>
      <c r="D7" s="17"/>
      <c r="E7" s="27" t="s">
        <v>12</v>
      </c>
      <c r="F7" s="28"/>
      <c r="G7" s="29"/>
      <c r="H7" s="27" t="s">
        <v>13</v>
      </c>
      <c r="I7" s="28"/>
      <c r="J7" s="29"/>
      <c r="K7" s="27" t="s">
        <v>14</v>
      </c>
      <c r="L7" s="28"/>
      <c r="M7" s="29"/>
      <c r="N7" s="27" t="s">
        <v>15</v>
      </c>
      <c r="O7" s="28"/>
      <c r="P7" s="29"/>
      <c r="Q7" s="27" t="s">
        <v>12</v>
      </c>
      <c r="R7" s="28"/>
      <c r="S7" s="29"/>
      <c r="T7" s="30" t="s">
        <v>16</v>
      </c>
      <c r="U7" s="31"/>
      <c r="V7" s="22"/>
    </row>
    <row r="8" spans="1:25" s="26" customFormat="1" ht="18" customHeight="1">
      <c r="A8" s="16"/>
      <c r="B8" s="16"/>
      <c r="C8" s="16"/>
      <c r="D8" s="17"/>
      <c r="E8" s="32" t="s">
        <v>17</v>
      </c>
      <c r="F8" s="33" t="s">
        <v>18</v>
      </c>
      <c r="G8" s="34" t="s">
        <v>19</v>
      </c>
      <c r="H8" s="35" t="s">
        <v>17</v>
      </c>
      <c r="I8" s="33" t="s">
        <v>18</v>
      </c>
      <c r="J8" s="34" t="s">
        <v>19</v>
      </c>
      <c r="K8" s="32" t="s">
        <v>17</v>
      </c>
      <c r="L8" s="33" t="s">
        <v>18</v>
      </c>
      <c r="M8" s="34" t="s">
        <v>19</v>
      </c>
      <c r="N8" s="32" t="s">
        <v>17</v>
      </c>
      <c r="O8" s="33" t="s">
        <v>18</v>
      </c>
      <c r="P8" s="34" t="s">
        <v>19</v>
      </c>
      <c r="Q8" s="32" t="s">
        <v>17</v>
      </c>
      <c r="R8" s="33" t="s">
        <v>18</v>
      </c>
      <c r="S8" s="34" t="s">
        <v>19</v>
      </c>
      <c r="T8" s="30" t="s">
        <v>20</v>
      </c>
      <c r="U8" s="31"/>
      <c r="V8" s="22"/>
    </row>
    <row r="9" spans="1:25" s="26" customFormat="1" ht="16.5" customHeight="1">
      <c r="A9" s="28"/>
      <c r="B9" s="28"/>
      <c r="C9" s="28"/>
      <c r="D9" s="29"/>
      <c r="E9" s="36" t="s">
        <v>21</v>
      </c>
      <c r="F9" s="37" t="s">
        <v>22</v>
      </c>
      <c r="G9" s="38" t="s">
        <v>23</v>
      </c>
      <c r="H9" s="39" t="s">
        <v>21</v>
      </c>
      <c r="I9" s="37" t="s">
        <v>22</v>
      </c>
      <c r="J9" s="38" t="s">
        <v>23</v>
      </c>
      <c r="K9" s="36" t="s">
        <v>21</v>
      </c>
      <c r="L9" s="37" t="s">
        <v>22</v>
      </c>
      <c r="M9" s="38" t="s">
        <v>23</v>
      </c>
      <c r="N9" s="36" t="s">
        <v>21</v>
      </c>
      <c r="O9" s="37" t="s">
        <v>22</v>
      </c>
      <c r="P9" s="38" t="s">
        <v>23</v>
      </c>
      <c r="Q9" s="36" t="s">
        <v>21</v>
      </c>
      <c r="R9" s="37" t="s">
        <v>22</v>
      </c>
      <c r="S9" s="38" t="s">
        <v>23</v>
      </c>
      <c r="T9" s="18"/>
      <c r="U9" s="19"/>
      <c r="V9" s="22"/>
      <c r="W9" s="22"/>
      <c r="X9" s="22"/>
    </row>
    <row r="10" spans="1:25" s="50" customFormat="1" ht="21.75" customHeight="1">
      <c r="A10" s="40" t="s">
        <v>24</v>
      </c>
      <c r="B10" s="40"/>
      <c r="C10" s="40"/>
      <c r="D10" s="41"/>
      <c r="E10" s="42">
        <v>493.60604999999998</v>
      </c>
      <c r="F10" s="42">
        <v>277.07049000000001</v>
      </c>
      <c r="G10" s="42">
        <v>216.53556</v>
      </c>
      <c r="H10" s="43">
        <f>510526/1000</f>
        <v>510.52600000000001</v>
      </c>
      <c r="I10" s="44">
        <f>283448/1000</f>
        <v>283.44799999999998</v>
      </c>
      <c r="J10" s="43">
        <f>227078/1000</f>
        <v>227.078</v>
      </c>
      <c r="K10" s="44">
        <f>528215/1000</f>
        <v>528.21500000000003</v>
      </c>
      <c r="L10" s="43">
        <f>287268/1000</f>
        <v>287.26799999999997</v>
      </c>
      <c r="M10" s="44">
        <f>240946/1000</f>
        <v>240.946</v>
      </c>
      <c r="N10" s="45">
        <f>532376/1000</f>
        <v>532.37599999999998</v>
      </c>
      <c r="O10" s="45">
        <f>299453/1000</f>
        <v>299.45299999999997</v>
      </c>
      <c r="P10" s="45">
        <f>232923/1000</f>
        <v>232.923</v>
      </c>
      <c r="Q10" s="46">
        <v>512.24</v>
      </c>
      <c r="R10" s="47">
        <v>279.39800000000002</v>
      </c>
      <c r="S10" s="46">
        <v>232.84200000000001</v>
      </c>
      <c r="T10" s="48" t="s">
        <v>21</v>
      </c>
      <c r="U10" s="40"/>
      <c r="V10" s="49"/>
    </row>
    <row r="11" spans="1:25" s="26" customFormat="1" ht="22.5" customHeight="1">
      <c r="A11" s="26" t="s">
        <v>25</v>
      </c>
      <c r="E11" s="51">
        <v>7.2696800000000001</v>
      </c>
      <c r="F11" s="51">
        <v>3.8222800000000001</v>
      </c>
      <c r="G11" s="51">
        <v>3.4474099999999996</v>
      </c>
      <c r="H11" s="52">
        <f>8830/1000</f>
        <v>8.83</v>
      </c>
      <c r="I11" s="53">
        <f>4774/1000</f>
        <v>4.774</v>
      </c>
      <c r="J11" s="52">
        <f>4056/1000</f>
        <v>4.056</v>
      </c>
      <c r="K11" s="53">
        <f>11693/1000</f>
        <v>11.693</v>
      </c>
      <c r="L11" s="52">
        <f>4508/1000</f>
        <v>4.508</v>
      </c>
      <c r="M11" s="53">
        <f>7185/1000</f>
        <v>7.1849999999999996</v>
      </c>
      <c r="N11" s="53">
        <f>8883/1000</f>
        <v>8.8829999999999991</v>
      </c>
      <c r="O11" s="53">
        <f>4227/1000</f>
        <v>4.2270000000000003</v>
      </c>
      <c r="P11" s="53">
        <f>4656/1000</f>
        <v>4.6559999999999997</v>
      </c>
      <c r="Q11" s="54">
        <v>9.02</v>
      </c>
      <c r="R11" s="55">
        <v>4.7809999999999997</v>
      </c>
      <c r="S11" s="54">
        <v>4.2380000000000004</v>
      </c>
      <c r="T11" s="21" t="s">
        <v>26</v>
      </c>
      <c r="V11" s="22"/>
    </row>
    <row r="12" spans="1:25" s="26" customFormat="1" ht="22.5" customHeight="1">
      <c r="A12" s="26" t="s">
        <v>27</v>
      </c>
      <c r="E12" s="51">
        <v>185.76323000000002</v>
      </c>
      <c r="F12" s="51">
        <v>107.99006</v>
      </c>
      <c r="G12" s="51">
        <v>77.773169999999993</v>
      </c>
      <c r="H12" s="52">
        <f>180289/1000</f>
        <v>180.28899999999999</v>
      </c>
      <c r="I12" s="53">
        <f>99576/1000</f>
        <v>99.575999999999993</v>
      </c>
      <c r="J12" s="52">
        <f>80713/1000</f>
        <v>80.712999999999994</v>
      </c>
      <c r="K12" s="53">
        <f>203984/1000</f>
        <v>203.98400000000001</v>
      </c>
      <c r="L12" s="52">
        <f>106877/1000</f>
        <v>106.877</v>
      </c>
      <c r="M12" s="53">
        <f>97107/1000</f>
        <v>97.106999999999999</v>
      </c>
      <c r="N12" s="53">
        <f>209319/1000</f>
        <v>209.31899999999999</v>
      </c>
      <c r="O12" s="53">
        <f>112471/1000</f>
        <v>112.471</v>
      </c>
      <c r="P12" s="53">
        <f>96848/1000</f>
        <v>96.847999999999999</v>
      </c>
      <c r="Q12" s="54">
        <v>181.262</v>
      </c>
      <c r="R12" s="55">
        <v>101.471</v>
      </c>
      <c r="S12" s="54">
        <v>79.790999999999997</v>
      </c>
      <c r="T12" s="21" t="s">
        <v>28</v>
      </c>
      <c r="V12" s="22"/>
    </row>
    <row r="13" spans="1:25" s="26" customFormat="1" ht="22.5" customHeight="1">
      <c r="A13" s="26" t="s">
        <v>29</v>
      </c>
      <c r="E13" s="51">
        <v>125.73593</v>
      </c>
      <c r="F13" s="51">
        <v>68.563810000000004</v>
      </c>
      <c r="G13" s="51">
        <v>57.17212</v>
      </c>
      <c r="H13" s="52">
        <f>138721/1000</f>
        <v>138.721</v>
      </c>
      <c r="I13" s="53">
        <f>77314/1000</f>
        <v>77.313999999999993</v>
      </c>
      <c r="J13" s="52">
        <f>61407/1000</f>
        <v>61.406999999999996</v>
      </c>
      <c r="K13" s="53">
        <f>143712/1000</f>
        <v>143.71199999999999</v>
      </c>
      <c r="L13" s="52">
        <f>77986/1000</f>
        <v>77.986000000000004</v>
      </c>
      <c r="M13" s="53">
        <f>65726/1000</f>
        <v>65.725999999999999</v>
      </c>
      <c r="N13" s="53">
        <f>129163/1000</f>
        <v>129.16300000000001</v>
      </c>
      <c r="O13" s="53">
        <f>67474/1000</f>
        <v>67.474000000000004</v>
      </c>
      <c r="P13" s="53">
        <f>61689/1000</f>
        <v>61.689</v>
      </c>
      <c r="Q13" s="54">
        <v>137.62200000000001</v>
      </c>
      <c r="R13" s="55">
        <v>72.305000000000007</v>
      </c>
      <c r="S13" s="54">
        <v>65.317999999999998</v>
      </c>
      <c r="T13" s="21" t="s">
        <v>30</v>
      </c>
      <c r="V13" s="22"/>
    </row>
    <row r="14" spans="1:25" s="26" customFormat="1" ht="22.5" customHeight="1">
      <c r="A14" s="26" t="s">
        <v>31</v>
      </c>
      <c r="E14" s="51">
        <v>56.144069999999999</v>
      </c>
      <c r="F14" s="51">
        <v>34.765389999999996</v>
      </c>
      <c r="G14" s="51">
        <v>21.378689999999999</v>
      </c>
      <c r="H14" s="52">
        <f>55481/1000</f>
        <v>55.481000000000002</v>
      </c>
      <c r="I14" s="53">
        <f>33712/1000</f>
        <v>33.712000000000003</v>
      </c>
      <c r="J14" s="52">
        <f>21769/1000</f>
        <v>21.768999999999998</v>
      </c>
      <c r="K14" s="53">
        <f>44601/1000</f>
        <v>44.600999999999999</v>
      </c>
      <c r="L14" s="52">
        <f>29426/1000</f>
        <v>29.425999999999998</v>
      </c>
      <c r="M14" s="53">
        <f>15175/1000</f>
        <v>15.175000000000001</v>
      </c>
      <c r="N14" s="53">
        <f>60146/1000</f>
        <v>60.146000000000001</v>
      </c>
      <c r="O14" s="53">
        <f>41356/1000</f>
        <v>41.356000000000002</v>
      </c>
      <c r="P14" s="53">
        <f>18790/1000</f>
        <v>18.79</v>
      </c>
      <c r="Q14" s="54">
        <v>55.645000000000003</v>
      </c>
      <c r="R14" s="55">
        <v>38.933</v>
      </c>
      <c r="S14" s="54">
        <v>16.710999999999999</v>
      </c>
      <c r="T14" s="21" t="s">
        <v>32</v>
      </c>
      <c r="V14" s="22"/>
    </row>
    <row r="15" spans="1:25" s="26" customFormat="1" ht="22.5" customHeight="1">
      <c r="A15" s="26" t="s">
        <v>33</v>
      </c>
      <c r="E15" s="51">
        <v>66.625330000000005</v>
      </c>
      <c r="F15" s="51">
        <v>38.671320000000001</v>
      </c>
      <c r="G15" s="51">
        <v>27.954009999999997</v>
      </c>
      <c r="H15" s="52">
        <f>70902/1000</f>
        <v>70.902000000000001</v>
      </c>
      <c r="I15" s="53">
        <f>44004/1000</f>
        <v>44.003999999999998</v>
      </c>
      <c r="J15" s="52">
        <f>26898/1000</f>
        <v>26.898</v>
      </c>
      <c r="K15" s="53">
        <f>66752/1000</f>
        <v>66.751999999999995</v>
      </c>
      <c r="L15" s="52">
        <f>38130/1000</f>
        <v>38.130000000000003</v>
      </c>
      <c r="M15" s="53">
        <f>28622/1000</f>
        <v>28.622</v>
      </c>
      <c r="N15" s="53">
        <f>69565/1000</f>
        <v>69.564999999999998</v>
      </c>
      <c r="O15" s="53">
        <f>42916/1000</f>
        <v>42.915999999999997</v>
      </c>
      <c r="P15" s="53">
        <f>26650/1000</f>
        <v>26.65</v>
      </c>
      <c r="Q15" s="54">
        <v>74.063000000000002</v>
      </c>
      <c r="R15" s="55">
        <v>36.874000000000002</v>
      </c>
      <c r="S15" s="54">
        <v>37.189</v>
      </c>
      <c r="T15" s="21" t="s">
        <v>34</v>
      </c>
      <c r="V15" s="22"/>
    </row>
    <row r="16" spans="1:25" s="26" customFormat="1" ht="21" customHeight="1">
      <c r="B16" s="26" t="s">
        <v>35</v>
      </c>
      <c r="E16" s="51">
        <v>59.746639999999999</v>
      </c>
      <c r="F16" s="51">
        <v>35.232860000000002</v>
      </c>
      <c r="G16" s="51">
        <v>24.513780000000001</v>
      </c>
      <c r="H16" s="52">
        <f>59508/1000</f>
        <v>59.508000000000003</v>
      </c>
      <c r="I16" s="53">
        <f>35567/1000</f>
        <v>35.567</v>
      </c>
      <c r="J16" s="52">
        <f>23942/1000</f>
        <v>23.942</v>
      </c>
      <c r="K16" s="53">
        <f>58877/1000</f>
        <v>58.877000000000002</v>
      </c>
      <c r="L16" s="52">
        <f>33179/1000</f>
        <v>33.179000000000002</v>
      </c>
      <c r="M16" s="53">
        <f>25699/1000</f>
        <v>25.699000000000002</v>
      </c>
      <c r="N16" s="53">
        <f>64790/1000</f>
        <v>64.790000000000006</v>
      </c>
      <c r="O16" s="53">
        <f>40449/1000</f>
        <v>40.448999999999998</v>
      </c>
      <c r="P16" s="53">
        <f>24342/1000</f>
        <v>24.341999999999999</v>
      </c>
      <c r="Q16" s="54">
        <v>65.942999999999998</v>
      </c>
      <c r="R16" s="55">
        <v>33.341000000000001</v>
      </c>
      <c r="S16" s="54">
        <v>32.601999999999997</v>
      </c>
      <c r="T16" s="21"/>
      <c r="U16" s="22" t="s">
        <v>36</v>
      </c>
      <c r="V16" s="22"/>
    </row>
    <row r="17" spans="1:24" s="26" customFormat="1" ht="21" customHeight="1">
      <c r="B17" s="26" t="s">
        <v>37</v>
      </c>
      <c r="E17" s="51">
        <v>6.7955500000000004</v>
      </c>
      <c r="F17" s="51">
        <v>3.3553200000000003</v>
      </c>
      <c r="G17" s="51">
        <v>3.4402300000000001</v>
      </c>
      <c r="H17" s="52">
        <f>11394/1000</f>
        <v>11.394</v>
      </c>
      <c r="I17" s="53">
        <f>8438/1000</f>
        <v>8.4380000000000006</v>
      </c>
      <c r="J17" s="52">
        <f>2956/1000</f>
        <v>2.956</v>
      </c>
      <c r="K17" s="53">
        <f>7874/1000</f>
        <v>7.8739999999999997</v>
      </c>
      <c r="L17" s="52">
        <f>4951/1000</f>
        <v>4.9509999999999996</v>
      </c>
      <c r="M17" s="53">
        <f>2923/1000</f>
        <v>2.923</v>
      </c>
      <c r="N17" s="53">
        <f>4775/1000</f>
        <v>4.7750000000000004</v>
      </c>
      <c r="O17" s="53">
        <f>2467/1000</f>
        <v>2.4670000000000001</v>
      </c>
      <c r="P17" s="53">
        <f>2308/1000</f>
        <v>2.3079999999999998</v>
      </c>
      <c r="Q17" s="54">
        <v>8.1199999999999992</v>
      </c>
      <c r="R17" s="55">
        <v>3.5329999999999999</v>
      </c>
      <c r="S17" s="54">
        <v>4.5869999999999997</v>
      </c>
      <c r="T17" s="21"/>
      <c r="U17" s="22" t="s">
        <v>38</v>
      </c>
      <c r="V17" s="22"/>
    </row>
    <row r="18" spans="1:24" s="26" customFormat="1" ht="21" customHeight="1">
      <c r="B18" s="26" t="s">
        <v>39</v>
      </c>
      <c r="E18" s="51">
        <v>8.3140000000000006E-2</v>
      </c>
      <c r="F18" s="51">
        <v>8.3140000000000006E-2</v>
      </c>
      <c r="G18" s="51" t="s">
        <v>40</v>
      </c>
      <c r="H18" s="52" t="s">
        <v>40</v>
      </c>
      <c r="I18" s="53" t="s">
        <v>40</v>
      </c>
      <c r="J18" s="52" t="s">
        <v>40</v>
      </c>
      <c r="K18" s="53" t="s">
        <v>40</v>
      </c>
      <c r="L18" s="52" t="s">
        <v>40</v>
      </c>
      <c r="M18" s="53" t="s">
        <v>40</v>
      </c>
      <c r="N18" s="53" t="s">
        <v>40</v>
      </c>
      <c r="O18" s="53" t="s">
        <v>40</v>
      </c>
      <c r="P18" s="53" t="s">
        <v>40</v>
      </c>
      <c r="Q18" s="55" t="s">
        <v>40</v>
      </c>
      <c r="R18" s="55" t="s">
        <v>40</v>
      </c>
      <c r="S18" s="55" t="s">
        <v>40</v>
      </c>
      <c r="T18" s="21"/>
      <c r="U18" s="22" t="s">
        <v>41</v>
      </c>
      <c r="V18" s="22"/>
    </row>
    <row r="19" spans="1:24" s="26" customFormat="1" ht="22.5" customHeight="1">
      <c r="A19" s="26" t="s">
        <v>42</v>
      </c>
      <c r="E19" s="51">
        <v>52.067809999999994</v>
      </c>
      <c r="F19" s="51">
        <v>23.257630000000002</v>
      </c>
      <c r="G19" s="51">
        <v>28.810179999999999</v>
      </c>
      <c r="H19" s="52">
        <f>56303/1000</f>
        <v>56.302999999999997</v>
      </c>
      <c r="I19" s="53">
        <f>24068/1000</f>
        <v>24.068000000000001</v>
      </c>
      <c r="J19" s="52">
        <f>32235/1000</f>
        <v>32.234999999999999</v>
      </c>
      <c r="K19" s="53">
        <f>57474/1000</f>
        <v>57.473999999999997</v>
      </c>
      <c r="L19" s="52">
        <f>30343/1000</f>
        <v>30.343</v>
      </c>
      <c r="M19" s="53">
        <f>27131/1000</f>
        <v>27.131</v>
      </c>
      <c r="N19" s="53">
        <f>55299/1000</f>
        <v>55.298999999999999</v>
      </c>
      <c r="O19" s="53">
        <f>31009/1000</f>
        <v>31.009</v>
      </c>
      <c r="P19" s="53">
        <f>24290/1000</f>
        <v>24.29</v>
      </c>
      <c r="Q19" s="54">
        <v>54.628999999999998</v>
      </c>
      <c r="R19" s="55">
        <v>25.033999999999999</v>
      </c>
      <c r="S19" s="54">
        <v>29.596</v>
      </c>
      <c r="T19" s="21" t="s">
        <v>43</v>
      </c>
      <c r="V19" s="22"/>
    </row>
    <row r="20" spans="1:24" s="26" customFormat="1" ht="21" customHeight="1">
      <c r="B20" s="26" t="s">
        <v>44</v>
      </c>
      <c r="E20" s="51">
        <v>26.872419999999998</v>
      </c>
      <c r="F20" s="51">
        <v>12.0809</v>
      </c>
      <c r="G20" s="51">
        <v>14.79152</v>
      </c>
      <c r="H20" s="52">
        <f>34105/1000</f>
        <v>34.104999999999997</v>
      </c>
      <c r="I20" s="53">
        <f>16110/1000</f>
        <v>16.11</v>
      </c>
      <c r="J20" s="52">
        <f>17995/1000</f>
        <v>17.995000000000001</v>
      </c>
      <c r="K20" s="53">
        <f>34491/1000</f>
        <v>34.491</v>
      </c>
      <c r="L20" s="52">
        <f>18849/1000</f>
        <v>18.849</v>
      </c>
      <c r="M20" s="53">
        <f>15642/1000</f>
        <v>15.641999999999999</v>
      </c>
      <c r="N20" s="53">
        <f>27785/1000</f>
        <v>27.785</v>
      </c>
      <c r="O20" s="53">
        <f>16163/1000</f>
        <v>16.163</v>
      </c>
      <c r="P20" s="53">
        <f>11622/1000</f>
        <v>11.622</v>
      </c>
      <c r="Q20" s="54">
        <v>28.446999999999999</v>
      </c>
      <c r="R20" s="55">
        <v>12.692</v>
      </c>
      <c r="S20" s="54">
        <v>15.756</v>
      </c>
      <c r="T20" s="21"/>
      <c r="U20" s="26" t="s">
        <v>45</v>
      </c>
      <c r="V20" s="22"/>
    </row>
    <row r="21" spans="1:24" s="26" customFormat="1" ht="21" customHeight="1">
      <c r="B21" s="26" t="s">
        <v>46</v>
      </c>
      <c r="E21" s="51">
        <v>13.643780000000001</v>
      </c>
      <c r="F21" s="51">
        <v>8.8780699999999992</v>
      </c>
      <c r="G21" s="51">
        <v>4.7657100000000003</v>
      </c>
      <c r="H21" s="52">
        <f>10476/1000</f>
        <v>10.476000000000001</v>
      </c>
      <c r="I21" s="53">
        <f>3251/1000</f>
        <v>3.2509999999999999</v>
      </c>
      <c r="J21" s="52">
        <f>7225/1000</f>
        <v>7.2249999999999996</v>
      </c>
      <c r="K21" s="53">
        <f>10188/1000</f>
        <v>10.188000000000001</v>
      </c>
      <c r="L21" s="52">
        <f>5505/1000</f>
        <v>5.5049999999999999</v>
      </c>
      <c r="M21" s="53">
        <f>4683/1000</f>
        <v>4.6829999999999998</v>
      </c>
      <c r="N21" s="53">
        <f>13346/1000</f>
        <v>13.346</v>
      </c>
      <c r="O21" s="53">
        <f>9002/1000</f>
        <v>9.0020000000000007</v>
      </c>
      <c r="P21" s="53">
        <f>4344/1000</f>
        <v>4.3440000000000003</v>
      </c>
      <c r="Q21" s="54">
        <v>12.23</v>
      </c>
      <c r="R21" s="55">
        <v>8.4550000000000001</v>
      </c>
      <c r="S21" s="54">
        <v>3.7749999999999999</v>
      </c>
      <c r="T21" s="21"/>
      <c r="U21" s="26" t="s">
        <v>47</v>
      </c>
      <c r="V21" s="22"/>
    </row>
    <row r="22" spans="1:24" s="26" customFormat="1" ht="21" customHeight="1">
      <c r="B22" s="26" t="s">
        <v>39</v>
      </c>
      <c r="E22" s="51">
        <v>11.55161</v>
      </c>
      <c r="F22" s="51">
        <v>2.2986599999999999</v>
      </c>
      <c r="G22" s="51">
        <v>9.2529500000000002</v>
      </c>
      <c r="H22" s="52">
        <f>11722/1000</f>
        <v>11.722</v>
      </c>
      <c r="I22" s="53">
        <f>4707/1000</f>
        <v>4.7069999999999999</v>
      </c>
      <c r="J22" s="52">
        <f>7015/1000</f>
        <v>7.0149999999999997</v>
      </c>
      <c r="K22" s="53">
        <f>12795/1000</f>
        <v>12.795</v>
      </c>
      <c r="L22" s="52">
        <f>5989/1000</f>
        <v>5.9889999999999999</v>
      </c>
      <c r="M22" s="53">
        <f>6806/1000</f>
        <v>6.806</v>
      </c>
      <c r="N22" s="53">
        <f>14168/1000</f>
        <v>14.167999999999999</v>
      </c>
      <c r="O22" s="53">
        <f>5844/1000</f>
        <v>5.8440000000000003</v>
      </c>
      <c r="P22" s="53">
        <f>8324/1000</f>
        <v>8.3239999999999998</v>
      </c>
      <c r="Q22" s="54">
        <v>13.952</v>
      </c>
      <c r="R22" s="55">
        <v>3.887</v>
      </c>
      <c r="S22" s="54">
        <v>10.065</v>
      </c>
      <c r="T22" s="21"/>
      <c r="U22" s="26" t="s">
        <v>41</v>
      </c>
      <c r="V22" s="22"/>
    </row>
    <row r="23" spans="1:24" s="26" customFormat="1" ht="22.5" customHeight="1">
      <c r="A23" s="26" t="s">
        <v>48</v>
      </c>
      <c r="E23" s="56" t="s">
        <v>40</v>
      </c>
      <c r="F23" s="57" t="s">
        <v>40</v>
      </c>
      <c r="G23" s="57" t="s">
        <v>40</v>
      </c>
      <c r="H23" s="52" t="s">
        <v>40</v>
      </c>
      <c r="I23" s="53" t="s">
        <v>40</v>
      </c>
      <c r="J23" s="53" t="s">
        <v>40</v>
      </c>
      <c r="K23" s="52" t="s">
        <v>40</v>
      </c>
      <c r="L23" s="53" t="s">
        <v>40</v>
      </c>
      <c r="M23" s="52" t="s">
        <v>40</v>
      </c>
      <c r="N23" s="53" t="s">
        <v>40</v>
      </c>
      <c r="O23" s="53" t="s">
        <v>40</v>
      </c>
      <c r="P23" s="53" t="s">
        <v>40</v>
      </c>
      <c r="Q23" s="55" t="s">
        <v>40</v>
      </c>
      <c r="R23" s="55" t="s">
        <v>40</v>
      </c>
      <c r="S23" s="55" t="s">
        <v>40</v>
      </c>
      <c r="T23" s="21" t="s">
        <v>49</v>
      </c>
      <c r="V23" s="22"/>
    </row>
    <row r="24" spans="1:24" s="26" customFormat="1" ht="22.5" customHeight="1">
      <c r="A24" s="26" t="s">
        <v>50</v>
      </c>
      <c r="E24" s="56" t="s">
        <v>40</v>
      </c>
      <c r="F24" s="57" t="s">
        <v>40</v>
      </c>
      <c r="G24" s="57" t="s">
        <v>40</v>
      </c>
      <c r="H24" s="52" t="s">
        <v>40</v>
      </c>
      <c r="I24" s="53" t="s">
        <v>40</v>
      </c>
      <c r="J24" s="53" t="s">
        <v>40</v>
      </c>
      <c r="K24" s="52" t="s">
        <v>40</v>
      </c>
      <c r="L24" s="53" t="s">
        <v>40</v>
      </c>
      <c r="M24" s="52" t="s">
        <v>40</v>
      </c>
      <c r="N24" s="53" t="s">
        <v>40</v>
      </c>
      <c r="O24" s="53" t="s">
        <v>40</v>
      </c>
      <c r="P24" s="53" t="s">
        <v>40</v>
      </c>
      <c r="Q24" s="55" t="s">
        <v>40</v>
      </c>
      <c r="R24" s="55" t="s">
        <v>40</v>
      </c>
      <c r="S24" s="55" t="s">
        <v>40</v>
      </c>
      <c r="T24" s="21" t="s">
        <v>51</v>
      </c>
      <c r="V24" s="22"/>
    </row>
    <row r="25" spans="1:24" s="26" customFormat="1" ht="3" customHeight="1">
      <c r="A25" s="19"/>
      <c r="B25" s="19"/>
      <c r="C25" s="19"/>
      <c r="D25" s="19"/>
      <c r="E25" s="58"/>
      <c r="F25" s="20"/>
      <c r="G25" s="20"/>
      <c r="H25" s="19"/>
      <c r="I25" s="58"/>
      <c r="J25" s="19"/>
      <c r="K25" s="58"/>
      <c r="L25" s="19"/>
      <c r="M25" s="58"/>
      <c r="N25" s="19"/>
      <c r="O25" s="19"/>
      <c r="P25" s="19"/>
      <c r="Q25" s="19"/>
      <c r="R25" s="58"/>
      <c r="S25" s="20"/>
      <c r="T25" s="18"/>
      <c r="U25" s="19"/>
      <c r="V25" s="22"/>
      <c r="W25" s="22"/>
      <c r="X25" s="22"/>
    </row>
    <row r="26" spans="1:24" s="26" customFormat="1" ht="3" customHeight="1">
      <c r="S26" s="22"/>
      <c r="T26" s="22"/>
      <c r="V26" s="22"/>
      <c r="W26" s="22"/>
      <c r="X26" s="22"/>
    </row>
    <row r="27" spans="1:24" s="26" customFormat="1" ht="15.75">
      <c r="B27" s="59" t="s">
        <v>52</v>
      </c>
      <c r="C27" s="60" t="s">
        <v>53</v>
      </c>
    </row>
    <row r="28" spans="1:24" s="26" customFormat="1" ht="15.75">
      <c r="B28" s="59" t="s">
        <v>54</v>
      </c>
      <c r="C28" s="60" t="s">
        <v>55</v>
      </c>
    </row>
    <row r="29" spans="1:24" s="26" customFormat="1" ht="15.75">
      <c r="V29" s="22"/>
    </row>
    <row r="30" spans="1:24" s="26" customFormat="1" ht="15.75">
      <c r="V30" s="22"/>
    </row>
    <row r="31" spans="1:24" s="26" customFormat="1" ht="15.75">
      <c r="V31" s="22"/>
    </row>
    <row r="33" spans="3:3">
      <c r="C33" s="24" t="s">
        <v>56</v>
      </c>
    </row>
  </sheetData>
  <mergeCells count="17">
    <mergeCell ref="K7:M7"/>
    <mergeCell ref="N7:P7"/>
    <mergeCell ref="Q7:S7"/>
    <mergeCell ref="T7:U7"/>
    <mergeCell ref="T8:U8"/>
    <mergeCell ref="A10:D10"/>
    <mergeCell ref="T10:U10"/>
    <mergeCell ref="A4:D9"/>
    <mergeCell ref="E4:P4"/>
    <mergeCell ref="Q4:S4"/>
    <mergeCell ref="E6:G6"/>
    <mergeCell ref="H6:J6"/>
    <mergeCell ref="K6:M6"/>
    <mergeCell ref="N6:P6"/>
    <mergeCell ref="Q6:S6"/>
    <mergeCell ref="E7:G7"/>
    <mergeCell ref="H7:J7"/>
  </mergeCells>
  <pageMargins left="0.55118110236220474" right="0.35433070866141736" top="0.78740157480314965" bottom="0.59055118110236227" header="0.51181102362204722" footer="0.51181102362204722"/>
  <pageSetup paperSize="9" scale="98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T-2.6</vt:lpstr>
      <vt:lpstr>'T-2.6'!Print_Area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2016-11-18T08:19:40Z</dcterms:created>
  <dcterms:modified xsi:type="dcterms:W3CDTF">2016-11-18T08:19:46Z</dcterms:modified>
</cp:coreProperties>
</file>