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6" sheetId="1" r:id="rId1"/>
  </sheets>
  <definedNames>
    <definedName name="_xlnm.Print_Area" localSheetId="0">'T-3.6'!$A$1:$W$41</definedName>
  </definedNames>
  <calcPr calcId="124519"/>
</workbook>
</file>

<file path=xl/calcChain.xml><?xml version="1.0" encoding="utf-8"?>
<calcChain xmlns="http://schemas.openxmlformats.org/spreadsheetml/2006/main">
  <c r="Q33" i="1"/>
  <c r="N33"/>
  <c r="K33"/>
  <c r="H33"/>
  <c r="G33"/>
  <c r="F33"/>
  <c r="E33" s="1"/>
  <c r="Q32"/>
  <c r="N32"/>
  <c r="K32"/>
  <c r="H32"/>
  <c r="G32"/>
  <c r="F32"/>
  <c r="E32" s="1"/>
  <c r="Q31"/>
  <c r="N31"/>
  <c r="K31"/>
  <c r="H31"/>
  <c r="G31"/>
  <c r="F31"/>
  <c r="E31"/>
  <c r="S30"/>
  <c r="Q30" s="1"/>
  <c r="R30"/>
  <c r="P30"/>
  <c r="G30" s="1"/>
  <c r="O30"/>
  <c r="N30" s="1"/>
  <c r="M30"/>
  <c r="L30"/>
  <c r="K30" s="1"/>
  <c r="J30"/>
  <c r="I30"/>
  <c r="F30" s="1"/>
  <c r="E30" s="1"/>
  <c r="H30"/>
  <c r="Q29"/>
  <c r="P29"/>
  <c r="N29" s="1"/>
  <c r="O29"/>
  <c r="K29"/>
  <c r="H29"/>
  <c r="F29"/>
  <c r="Q28"/>
  <c r="P28"/>
  <c r="O28"/>
  <c r="N28"/>
  <c r="K28"/>
  <c r="H28"/>
  <c r="G28"/>
  <c r="F28"/>
  <c r="E28" s="1"/>
  <c r="Q27"/>
  <c r="P27"/>
  <c r="P26" s="1"/>
  <c r="O27"/>
  <c r="O26" s="1"/>
  <c r="K27"/>
  <c r="H27"/>
  <c r="G27"/>
  <c r="S26"/>
  <c r="R26"/>
  <c r="Q26" s="1"/>
  <c r="M26"/>
  <c r="K26" s="1"/>
  <c r="L26"/>
  <c r="J26"/>
  <c r="G26" s="1"/>
  <c r="I26"/>
  <c r="H26" s="1"/>
  <c r="S25"/>
  <c r="R25"/>
  <c r="Q25"/>
  <c r="P25"/>
  <c r="N25" s="1"/>
  <c r="O25"/>
  <c r="K25"/>
  <c r="H25"/>
  <c r="F25"/>
  <c r="S24"/>
  <c r="Q24" s="1"/>
  <c r="R24"/>
  <c r="P24"/>
  <c r="G24" s="1"/>
  <c r="O24"/>
  <c r="N24" s="1"/>
  <c r="K24"/>
  <c r="H24"/>
  <c r="S23"/>
  <c r="R23"/>
  <c r="Q23" s="1"/>
  <c r="P23"/>
  <c r="O23"/>
  <c r="N23" s="1"/>
  <c r="K23"/>
  <c r="H23"/>
  <c r="G23"/>
  <c r="S22"/>
  <c r="R22"/>
  <c r="Q22" s="1"/>
  <c r="P22"/>
  <c r="O22"/>
  <c r="N22"/>
  <c r="K22"/>
  <c r="H22"/>
  <c r="G22"/>
  <c r="F22"/>
  <c r="E22" s="1"/>
  <c r="S21"/>
  <c r="R21"/>
  <c r="Q21"/>
  <c r="P21"/>
  <c r="N21" s="1"/>
  <c r="O21"/>
  <c r="K21"/>
  <c r="H21"/>
  <c r="F21"/>
  <c r="S20"/>
  <c r="Q20" s="1"/>
  <c r="Q19" s="1"/>
  <c r="R20"/>
  <c r="P20"/>
  <c r="P19" s="1"/>
  <c r="G19" s="1"/>
  <c r="O20"/>
  <c r="N20" s="1"/>
  <c r="K20"/>
  <c r="H20"/>
  <c r="S19"/>
  <c r="S13" s="1"/>
  <c r="O19"/>
  <c r="M19"/>
  <c r="L19"/>
  <c r="K19"/>
  <c r="J19"/>
  <c r="H19" s="1"/>
  <c r="I19"/>
  <c r="Q18"/>
  <c r="G18"/>
  <c r="F18"/>
  <c r="E18" s="1"/>
  <c r="Q17"/>
  <c r="P17"/>
  <c r="G17" s="1"/>
  <c r="O17"/>
  <c r="N17" s="1"/>
  <c r="K17"/>
  <c r="H17"/>
  <c r="Q16"/>
  <c r="P16"/>
  <c r="N16" s="1"/>
  <c r="O16"/>
  <c r="K16"/>
  <c r="H16"/>
  <c r="F16"/>
  <c r="Q15"/>
  <c r="P15"/>
  <c r="O15"/>
  <c r="O14" s="1"/>
  <c r="N15"/>
  <c r="K15"/>
  <c r="H15"/>
  <c r="G15"/>
  <c r="F15"/>
  <c r="E15" s="1"/>
  <c r="S14"/>
  <c r="R14"/>
  <c r="Q14"/>
  <c r="M14"/>
  <c r="M13" s="1"/>
  <c r="L14"/>
  <c r="K14" s="1"/>
  <c r="J14"/>
  <c r="I14"/>
  <c r="F14" s="1"/>
  <c r="L13"/>
  <c r="K13" s="1"/>
  <c r="N26" l="1"/>
  <c r="F26"/>
  <c r="E26" s="1"/>
  <c r="N14"/>
  <c r="O13"/>
  <c r="N13" s="1"/>
  <c r="G14"/>
  <c r="E14"/>
  <c r="N19"/>
  <c r="H14"/>
  <c r="P14"/>
  <c r="P13" s="1"/>
  <c r="F19"/>
  <c r="E19" s="1"/>
  <c r="R19"/>
  <c r="R13" s="1"/>
  <c r="Q13" s="1"/>
  <c r="G20"/>
  <c r="F23"/>
  <c r="E23" s="1"/>
  <c r="F27"/>
  <c r="E27" s="1"/>
  <c r="N27"/>
  <c r="J13"/>
  <c r="G13" s="1"/>
  <c r="G16"/>
  <c r="E16" s="1"/>
  <c r="F17"/>
  <c r="E17" s="1"/>
  <c r="F20"/>
  <c r="E20" s="1"/>
  <c r="G21"/>
  <c r="E21" s="1"/>
  <c r="F24"/>
  <c r="E24" s="1"/>
  <c r="G25"/>
  <c r="E25" s="1"/>
  <c r="G29"/>
  <c r="E29" s="1"/>
  <c r="I13"/>
  <c r="H13" l="1"/>
  <c r="F13"/>
  <c r="E13" s="1"/>
</calcChain>
</file>

<file path=xl/sharedStrings.xml><?xml version="1.0" encoding="utf-8"?>
<sst xmlns="http://schemas.openxmlformats.org/spreadsheetml/2006/main" count="118" uniqueCount="82">
  <si>
    <t xml:space="preserve">ตาราง     </t>
  </si>
  <si>
    <t>นักเรียน จำแนกตามสังกัด เพศ และชั้นเรียน ปีการศึกษา 2558</t>
  </si>
  <si>
    <t xml:space="preserve">Table </t>
  </si>
  <si>
    <t>Student by Jurisdiction, Sex and Grade: Academic Year 2015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</si>
  <si>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</si>
  <si>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</si>
  <si>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</si>
  <si>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</si>
  <si>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</si>
  <si>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</si>
  <si>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</si>
  <si>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</si>
  <si>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</si>
  <si>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</si>
  <si>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</si>
  <si>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</si>
  <si>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</si>
  <si>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</si>
  <si>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</si>
  <si>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</si>
  <si>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</si>
  <si>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</si>
  <si>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</si>
  <si>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</si>
  <si>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</si>
  <si>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</si>
  <si>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</si>
  <si>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</si>
  <si>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</si>
  <si>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</si>
  <si>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</si>
  <si>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</si>
  <si>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</si>
  <si>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</si>
  <si>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</si>
  <si>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</si>
  <si>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</si>
  <si>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-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</si>
  <si>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</si>
  <si>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</si>
  <si>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</si>
  <si>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</si>
  <si>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</si>
  <si>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</si>
  <si>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</si>
  <si>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</si>
  <si>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</si>
  <si>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</si>
  <si>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</si>
  <si>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</si>
  <si>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</si>
  <si>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</si>
  <si>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</si>
  <si>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</si>
  <si>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</si>
  <si>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</si>
  <si>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</si>
  <si>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</si>
  <si>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</si>
  <si>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</si>
  <si>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</si>
  <si>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</si>
  <si>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</si>
  <si>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</si>
  <si>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</si>
  <si>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</si>
  <si>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</si>
  <si>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</si>
  <si>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</si>
  <si>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     1/  รวมมหาวิทยาลัยราชภัฏ (โรงเรียนสาธิตมหาวิทยาลัยราชภัฏ) </t>
  </si>
  <si>
    <t xml:space="preserve">         1/  Including  Rajabhat University (demonstration Rajabhat University), </t>
  </si>
  <si>
    <t xml:space="preserve"> สำนักงานตำรวจแห่งชาติ (โรงเรียนตำรวจตระเวนชายแดน)</t>
  </si>
  <si>
    <t xml:space="preserve">              Royal Thai Police (The Border Patrol Police School) </t>
  </si>
  <si>
    <t xml:space="preserve"> และสำนักพระพุทธศาสนา (โรงเรียนพระปริยัติธรรม)</t>
  </si>
  <si>
    <t xml:space="preserve">              and Buddhist Office (Buddhist Scripture School, General Education)</t>
  </si>
  <si>
    <t xml:space="preserve">     ที่มา:  สำนักงานเขตพื้นที่การศึกษาประถมศึกษาสุรินทร์ เขต 1 , 2 และ 3</t>
  </si>
  <si>
    <t xml:space="preserve"> Source:  Surin Primary Educational Service Area Office, Area 1 , 2 and  3 </t>
  </si>
  <si>
    <t xml:space="preserve">               </t>
  </si>
  <si>
    <t xml:space="preserve"> สำนักงานเขตพื้นที่การศึกษามัธยมศึกษาเขต 33 สุรินทร์</t>
  </si>
  <si>
    <t xml:space="preserve">              Surin Secondary Educational Service Area Office, Area  33</t>
  </si>
  <si>
    <t xml:space="preserve"> กรมส่งเสริมการปกครองส่วนท้องถิ่น</t>
  </si>
  <si>
    <t xml:space="preserve">             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</si>
</sst>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Border="1"/>
    <xf numFmtId="187" fontId="2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3" fontId="3" fillId="0" borderId="13" xfId="0" applyNumberFormat="1" applyFont="1" applyFill="1" applyBorder="1" applyAlignment="1">
      <alignment horizontal="right" vertical="top" indent="1"/>
    </xf>
    <xf numFmtId="0" fontId="3" fillId="0" borderId="7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3" fontId="3" fillId="0" borderId="13" xfId="1" applyNumberFormat="1" applyFont="1" applyFill="1" applyBorder="1" applyAlignment="1">
      <alignment horizontal="right" vertical="top" indent="1"/>
    </xf>
    <xf numFmtId="0" fontId="7" fillId="0" borderId="0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3" fontId="7" fillId="0" borderId="13" xfId="0" applyNumberFormat="1" applyFont="1" applyFill="1" applyBorder="1" applyAlignment="1">
      <alignment horizontal="right" vertical="top" indent="1"/>
    </xf>
    <xf numFmtId="3" fontId="7" fillId="0" borderId="13" xfId="2" applyNumberFormat="1" applyFont="1" applyFill="1" applyBorder="1" applyAlignment="1">
      <alignment horizontal="right" vertical="top" indent="1"/>
    </xf>
    <xf numFmtId="0" fontId="7" fillId="0" borderId="7" xfId="0" applyFont="1" applyBorder="1" applyAlignment="1">
      <alignment horizontal="center" vertical="top"/>
    </xf>
    <xf numFmtId="0" fontId="7" fillId="0" borderId="0" xfId="0" applyFont="1" applyBorder="1"/>
    <xf numFmtId="0" fontId="7" fillId="0" borderId="0" xfId="0" applyFont="1" applyAlignment="1">
      <alignment horizontal="center" vertical="top"/>
    </xf>
    <xf numFmtId="3" fontId="7" fillId="0" borderId="13" xfId="1" applyNumberFormat="1" applyFont="1" applyFill="1" applyBorder="1" applyAlignment="1">
      <alignment horizontal="right" vertical="top" indent="1"/>
    </xf>
    <xf numFmtId="0" fontId="7" fillId="0" borderId="9" xfId="0" applyFont="1" applyBorder="1"/>
    <xf numFmtId="3" fontId="7" fillId="0" borderId="12" xfId="0" applyNumberFormat="1" applyFont="1" applyBorder="1" applyAlignment="1">
      <alignment horizontal="right" indent="1"/>
    </xf>
    <xf numFmtId="3" fontId="7" fillId="0" borderId="10" xfId="0" applyNumberFormat="1" applyFont="1" applyBorder="1" applyAlignment="1">
      <alignment horizontal="right" indent="1"/>
    </xf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3" fontId="4" fillId="0" borderId="0" xfId="0" applyNumberFormat="1" applyFont="1" applyBorder="1"/>
  </cellXfs>
  <cellStyles count="83">
    <cellStyle name="Comma 2" xfId="3"/>
    <cellStyle name="Comma 2 10" xfId="4"/>
    <cellStyle name="Comma 2 11" xfId="5"/>
    <cellStyle name="Comma 2 12" xfId="6"/>
    <cellStyle name="Comma 2 13" xfId="7"/>
    <cellStyle name="Comma 2 14" xfId="8"/>
    <cellStyle name="Comma 2 15" xfId="9"/>
    <cellStyle name="Comma 2 16" xfId="10"/>
    <cellStyle name="Comma 2 17" xfId="11"/>
    <cellStyle name="Comma 2 18" xfId="12"/>
    <cellStyle name="Comma 2 19" xfId="13"/>
    <cellStyle name="Comma 2 2" xfId="14"/>
    <cellStyle name="Comma 2 20" xfId="15"/>
    <cellStyle name="Comma 2 3" xfId="16"/>
    <cellStyle name="Comma 2 4" xfId="17"/>
    <cellStyle name="Comma 2 5" xfId="18"/>
    <cellStyle name="Comma 2 6" xfId="19"/>
    <cellStyle name="Comma 2 7" xfId="20"/>
    <cellStyle name="Comma 2 8" xfId="21"/>
    <cellStyle name="Comma 2 9" xfId="22"/>
    <cellStyle name="Comma 3" xfId="23"/>
    <cellStyle name="Normal 2" xfId="24"/>
    <cellStyle name="เครื่องหมายจุลภาค 19 10" xfId="25"/>
    <cellStyle name="เครื่องหมายจุลภาค 19 11" xfId="26"/>
    <cellStyle name="เครื่องหมายจุลภาค 19 12" xfId="27"/>
    <cellStyle name="เครื่องหมายจุลภาค 19 13" xfId="28"/>
    <cellStyle name="เครื่องหมายจุลภาค 19 14" xfId="29"/>
    <cellStyle name="เครื่องหมายจุลภาค 19 15" xfId="30"/>
    <cellStyle name="เครื่องหมายจุลภาค 19 16" xfId="31"/>
    <cellStyle name="เครื่องหมายจุลภาค 19 17" xfId="32"/>
    <cellStyle name="เครื่องหมายจุลภาค 19 18" xfId="33"/>
    <cellStyle name="เครื่องหมายจุลภาค 19 19" xfId="34"/>
    <cellStyle name="เครื่องหมายจุลภาค 19 2" xfId="35"/>
    <cellStyle name="เครื่องหมายจุลภาค 19 20" xfId="36"/>
    <cellStyle name="เครื่องหมายจุลภาค 19 21" xfId="37"/>
    <cellStyle name="เครื่องหมายจุลภาค 19 3" xfId="38"/>
    <cellStyle name="เครื่องหมายจุลภาค 19 4" xfId="39"/>
    <cellStyle name="เครื่องหมายจุลภาค 19 5" xfId="40"/>
    <cellStyle name="เครื่องหมายจุลภาค 19 6" xfId="41"/>
    <cellStyle name="เครื่องหมายจุลภาค 19 7" xfId="42"/>
    <cellStyle name="เครื่องหมายจุลภาค 19 8" xfId="43"/>
    <cellStyle name="เครื่องหมายจุลภาค 19 9" xfId="44"/>
    <cellStyle name="เครื่องหมายจุลภาค 2" xfId="1"/>
    <cellStyle name="เครื่องหมายจุลภาค 2 10" xfId="45"/>
    <cellStyle name="เครื่องหมายจุลภาค 2 11" xfId="46"/>
    <cellStyle name="เครื่องหมายจุลภาค 2 12" xfId="47"/>
    <cellStyle name="เครื่องหมายจุลภาค 2 13" xfId="48"/>
    <cellStyle name="เครื่องหมายจุลภาค 2 14" xfId="49"/>
    <cellStyle name="เครื่องหมายจุลภาค 2 15" xfId="50"/>
    <cellStyle name="เครื่องหมายจุลภาค 2 16" xfId="51"/>
    <cellStyle name="เครื่องหมายจุลภาค 2 17" xfId="52"/>
    <cellStyle name="เครื่องหมายจุลภาค 2 18" xfId="53"/>
    <cellStyle name="เครื่องหมายจุลภาค 2 19" xfId="54"/>
    <cellStyle name="เครื่องหมายจุลภาค 2 2" xfId="55"/>
    <cellStyle name="เครื่องหมายจุลภาค 2 20" xfId="56"/>
    <cellStyle name="เครื่องหมายจุลภาค 2 3" xfId="57"/>
    <cellStyle name="เครื่องหมายจุลภาค 2 4" xfId="58"/>
    <cellStyle name="เครื่องหมายจุลภาค 2 5" xfId="59"/>
    <cellStyle name="เครื่องหมายจุลภาค 2 6" xfId="60"/>
    <cellStyle name="เครื่องหมายจุลภาค 2 7" xfId="2"/>
    <cellStyle name="เครื่องหมายจุลภาค 2 8" xfId="61"/>
    <cellStyle name="เครื่องหมายจุลภาค 2 9" xfId="62"/>
    <cellStyle name="เครื่องหมายจุลภาค 20 10" xfId="63"/>
    <cellStyle name="เครื่องหมายจุลภาค 20 11" xfId="64"/>
    <cellStyle name="เครื่องหมายจุลภาค 20 12" xfId="65"/>
    <cellStyle name="เครื่องหมายจุลภาค 20 13" xfId="66"/>
    <cellStyle name="เครื่องหมายจุลภาค 20 14" xfId="67"/>
    <cellStyle name="เครื่องหมายจุลภาค 20 15" xfId="68"/>
    <cellStyle name="เครื่องหมายจุลภาค 20 16" xfId="69"/>
    <cellStyle name="เครื่องหมายจุลภาค 20 17" xfId="70"/>
    <cellStyle name="เครื่องหมายจุลภาค 20 18" xfId="71"/>
    <cellStyle name="เครื่องหมายจุลภาค 20 19" xfId="72"/>
    <cellStyle name="เครื่องหมายจุลภาค 20 2" xfId="73"/>
    <cellStyle name="เครื่องหมายจุลภาค 20 20" xfId="74"/>
    <cellStyle name="เครื่องหมายจุลภาค 20 21" xfId="75"/>
    <cellStyle name="เครื่องหมายจุลภาค 20 3" xfId="76"/>
    <cellStyle name="เครื่องหมายจุลภาค 20 4" xfId="77"/>
    <cellStyle name="เครื่องหมายจุลภาค 20 5" xfId="78"/>
    <cellStyle name="เครื่องหมายจุลภาค 20 6" xfId="79"/>
    <cellStyle name="เครื่องหมายจุลภาค 20 7" xfId="80"/>
    <cellStyle name="เครื่องหมายจุลภาค 20 8" xfId="81"/>
    <cellStyle name="เครื่องหมายจุลภาค 20 9" xfId="8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714375</xdr:colOff>
      <xdr:row>6</xdr:row>
      <xdr:rowOff>0</xdr:rowOff>
    </xdr:from>
    <xdr:to>
      <xdr:col>23</xdr:col>
      <xdr:colOff>304800</xdr:colOff>
      <xdr:row>40</xdr:row>
      <xdr:rowOff>66675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12319000" y="1222375"/>
          <a:ext cx="1066800" cy="7131050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1"/>
            <a:ext cx="32" cy="4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W43"/>
  <sheetViews>
    <sheetView tabSelected="1" view="pageBreakPreview" topLeftCell="A7" zoomScale="60" zoomScaleNormal="60" workbookViewId="0">
      <selection activeCell="Y18" sqref="Y18"/>
    </sheetView>
  </sheetViews>
  <sheetFormatPr defaultRowHeight="18.75"/>
  <cols>
    <col min="1" max="1" width="1.7109375" style="4" customWidth="1"/>
    <col min="2" max="2" width="5.85546875" style="4" customWidth="1"/>
    <col min="3" max="3" width="4.42578125" style="4" customWidth="1"/>
    <col min="4" max="4" width="4.5703125" style="4" customWidth="1"/>
    <col min="5" max="19" width="10.28515625" style="4" customWidth="1"/>
    <col min="20" max="20" width="3.85546875" style="4" customWidth="1"/>
    <col min="21" max="21" width="15.7109375" style="4" customWidth="1"/>
    <col min="22" max="22" width="2.28515625" style="4" customWidth="1"/>
    <col min="23" max="23" width="4.140625" style="4" customWidth="1"/>
    <col min="24" max="16384" width="9.140625" style="4"/>
  </cols>
  <sheetData>
    <row r="1" spans="1:22" s="1" customFormat="1">
      <c r="B1" s="1" t="s">
        <v>0</v>
      </c>
      <c r="C1" s="2">
        <v>3.6</v>
      </c>
      <c r="D1" s="1" t="s">
        <v>1</v>
      </c>
    </row>
    <row r="2" spans="1:22" s="3" customFormat="1">
      <c r="B2" s="1" t="s">
        <v>2</v>
      </c>
      <c r="C2" s="2">
        <v>3.6</v>
      </c>
      <c r="D2" s="1" t="s">
        <v>3</v>
      </c>
      <c r="E2" s="1"/>
    </row>
    <row r="3" spans="1:22" ht="10.5" customHeight="1"/>
    <row r="4" spans="1:22" s="14" customFormat="1" ht="15.75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 t="s">
        <v>6</v>
      </c>
      <c r="U4" s="13"/>
    </row>
    <row r="5" spans="1:22" s="14" customFormat="1" ht="15.75">
      <c r="A5" s="15"/>
      <c r="B5" s="15"/>
      <c r="C5" s="15"/>
      <c r="D5" s="16"/>
      <c r="E5" s="17"/>
      <c r="G5" s="18"/>
      <c r="H5" s="19"/>
      <c r="I5" s="8"/>
      <c r="J5" s="20"/>
      <c r="K5" s="21" t="s">
        <v>7</v>
      </c>
      <c r="L5" s="22"/>
      <c r="M5" s="23"/>
      <c r="N5" s="19"/>
      <c r="O5" s="8"/>
      <c r="P5" s="20"/>
      <c r="T5" s="24"/>
      <c r="U5" s="25"/>
    </row>
    <row r="6" spans="1:22" s="14" customFormat="1" ht="15.75">
      <c r="A6" s="15"/>
      <c r="B6" s="15"/>
      <c r="C6" s="15"/>
      <c r="D6" s="16"/>
      <c r="E6" s="26" t="s">
        <v>8</v>
      </c>
      <c r="F6" s="27"/>
      <c r="G6" s="28"/>
      <c r="H6" s="26" t="s">
        <v>9</v>
      </c>
      <c r="I6" s="27"/>
      <c r="J6" s="28"/>
      <c r="K6" s="26" t="s">
        <v>10</v>
      </c>
      <c r="L6" s="27"/>
      <c r="M6" s="28"/>
      <c r="N6" s="26" t="s">
        <v>11</v>
      </c>
      <c r="O6" s="27"/>
      <c r="P6" s="28"/>
      <c r="Q6" s="27"/>
      <c r="R6" s="27"/>
      <c r="S6" s="27"/>
      <c r="T6" s="24"/>
      <c r="U6" s="25"/>
    </row>
    <row r="7" spans="1:22" s="14" customFormat="1">
      <c r="A7" s="15"/>
      <c r="B7" s="15"/>
      <c r="C7" s="15"/>
      <c r="D7" s="16"/>
      <c r="E7" s="26" t="s">
        <v>12</v>
      </c>
      <c r="F7" s="27"/>
      <c r="G7" s="28"/>
      <c r="H7" s="26" t="s">
        <v>13</v>
      </c>
      <c r="I7" s="27"/>
      <c r="J7" s="28"/>
      <c r="K7" s="26" t="s">
        <v>14</v>
      </c>
      <c r="L7" s="27"/>
      <c r="M7" s="28"/>
      <c r="N7" s="26" t="s">
        <v>15</v>
      </c>
      <c r="O7" s="27"/>
      <c r="P7" s="28"/>
      <c r="Q7" s="27" t="s">
        <v>16</v>
      </c>
      <c r="R7" s="27"/>
      <c r="S7" s="27"/>
      <c r="T7" s="24"/>
      <c r="U7" s="25"/>
    </row>
    <row r="8" spans="1:22" s="14" customFormat="1" ht="15.75">
      <c r="A8" s="15"/>
      <c r="B8" s="15"/>
      <c r="C8" s="15"/>
      <c r="D8" s="16"/>
      <c r="E8" s="17"/>
      <c r="G8" s="18"/>
      <c r="H8" s="26" t="s">
        <v>17</v>
      </c>
      <c r="I8" s="27"/>
      <c r="J8" s="28"/>
      <c r="K8" s="26" t="s">
        <v>18</v>
      </c>
      <c r="L8" s="27"/>
      <c r="M8" s="28"/>
      <c r="N8" s="26" t="s">
        <v>19</v>
      </c>
      <c r="O8" s="27"/>
      <c r="P8" s="28"/>
      <c r="Q8" s="27" t="s">
        <v>20</v>
      </c>
      <c r="R8" s="27"/>
      <c r="S8" s="27"/>
      <c r="T8" s="24"/>
      <c r="U8" s="25"/>
    </row>
    <row r="9" spans="1:22" s="14" customFormat="1" ht="15.75">
      <c r="A9" s="15"/>
      <c r="B9" s="15"/>
      <c r="C9" s="15"/>
      <c r="D9" s="16"/>
      <c r="E9" s="29"/>
      <c r="F9" s="30"/>
      <c r="G9" s="31"/>
      <c r="H9" s="32" t="s">
        <v>21</v>
      </c>
      <c r="I9" s="33"/>
      <c r="J9" s="34"/>
      <c r="K9" s="32" t="s">
        <v>21</v>
      </c>
      <c r="L9" s="33"/>
      <c r="M9" s="34"/>
      <c r="N9" s="26" t="s">
        <v>22</v>
      </c>
      <c r="O9" s="27"/>
      <c r="P9" s="28"/>
      <c r="Q9" s="30"/>
      <c r="R9" s="30"/>
      <c r="S9" s="30"/>
      <c r="T9" s="24"/>
      <c r="U9" s="25"/>
    </row>
    <row r="10" spans="1:22" s="14" customFormat="1" ht="15.75">
      <c r="A10" s="15"/>
      <c r="B10" s="15"/>
      <c r="C10" s="15"/>
      <c r="D10" s="16"/>
      <c r="E10" s="35" t="s">
        <v>8</v>
      </c>
      <c r="F10" s="36" t="s">
        <v>23</v>
      </c>
      <c r="G10" s="37" t="s">
        <v>24</v>
      </c>
      <c r="H10" s="35" t="s">
        <v>8</v>
      </c>
      <c r="I10" s="35" t="s">
        <v>23</v>
      </c>
      <c r="J10" s="37" t="s">
        <v>24</v>
      </c>
      <c r="K10" s="35" t="s">
        <v>8</v>
      </c>
      <c r="L10" s="35" t="s">
        <v>23</v>
      </c>
      <c r="M10" s="37" t="s">
        <v>24</v>
      </c>
      <c r="N10" s="35" t="s">
        <v>8</v>
      </c>
      <c r="O10" s="35" t="s">
        <v>23</v>
      </c>
      <c r="P10" s="35" t="s">
        <v>24</v>
      </c>
      <c r="Q10" s="35" t="s">
        <v>8</v>
      </c>
      <c r="R10" s="35" t="s">
        <v>23</v>
      </c>
      <c r="S10" s="38" t="s">
        <v>24</v>
      </c>
      <c r="T10" s="24"/>
      <c r="U10" s="25"/>
    </row>
    <row r="11" spans="1:22" s="14" customFormat="1" ht="15.75">
      <c r="A11" s="39"/>
      <c r="B11" s="39"/>
      <c r="C11" s="39"/>
      <c r="D11" s="40"/>
      <c r="E11" s="41" t="s">
        <v>12</v>
      </c>
      <c r="F11" s="42" t="s">
        <v>25</v>
      </c>
      <c r="G11" s="42" t="s">
        <v>26</v>
      </c>
      <c r="H11" s="41" t="s">
        <v>12</v>
      </c>
      <c r="I11" s="41" t="s">
        <v>25</v>
      </c>
      <c r="J11" s="42" t="s">
        <v>26</v>
      </c>
      <c r="K11" s="41" t="s">
        <v>12</v>
      </c>
      <c r="L11" s="41" t="s">
        <v>25</v>
      </c>
      <c r="M11" s="42" t="s">
        <v>26</v>
      </c>
      <c r="N11" s="41" t="s">
        <v>12</v>
      </c>
      <c r="O11" s="41" t="s">
        <v>25</v>
      </c>
      <c r="P11" s="42" t="s">
        <v>26</v>
      </c>
      <c r="Q11" s="41" t="s">
        <v>12</v>
      </c>
      <c r="R11" s="41" t="s">
        <v>25</v>
      </c>
      <c r="S11" s="43" t="s">
        <v>26</v>
      </c>
      <c r="T11" s="44"/>
      <c r="U11" s="45"/>
    </row>
    <row r="12" spans="1:22" s="14" customFormat="1" ht="2.25" customHeight="1">
      <c r="A12" s="46"/>
      <c r="B12" s="46"/>
      <c r="C12" s="46"/>
      <c r="D12" s="47"/>
      <c r="E12" s="48"/>
      <c r="F12" s="37"/>
      <c r="G12" s="37"/>
      <c r="H12" s="48"/>
      <c r="I12" s="48"/>
      <c r="J12" s="37"/>
      <c r="K12" s="48"/>
      <c r="L12" s="48"/>
      <c r="M12" s="37"/>
      <c r="N12" s="48"/>
      <c r="O12" s="48"/>
      <c r="P12" s="37"/>
      <c r="Q12" s="48"/>
      <c r="R12" s="48"/>
      <c r="S12" s="38"/>
      <c r="T12" s="49"/>
    </row>
    <row r="13" spans="1:22" s="3" customFormat="1" ht="17.25" customHeight="1">
      <c r="A13" s="50" t="s">
        <v>27</v>
      </c>
      <c r="B13" s="50"/>
      <c r="C13" s="50"/>
      <c r="D13" s="51"/>
      <c r="E13" s="52">
        <f t="shared" ref="E13:E20" si="0">SUM(F13:G13)</f>
        <v>214811</v>
      </c>
      <c r="F13" s="52">
        <f t="shared" ref="F13:G28" si="1">SUM(I13,L13,O13,R13)</f>
        <v>107096</v>
      </c>
      <c r="G13" s="52">
        <f t="shared" si="1"/>
        <v>107715</v>
      </c>
      <c r="H13" s="52">
        <f>SUM(I13:J13)</f>
        <v>205241</v>
      </c>
      <c r="I13" s="52">
        <f t="shared" ref="I13:S13" si="2">SUM(I14,I19,I26,I30)</f>
        <v>102265</v>
      </c>
      <c r="J13" s="52">
        <f t="shared" si="2"/>
        <v>102976</v>
      </c>
      <c r="K13" s="52">
        <f>SUM(L13:M13)</f>
        <v>4150</v>
      </c>
      <c r="L13" s="52">
        <f t="shared" si="2"/>
        <v>2055</v>
      </c>
      <c r="M13" s="52">
        <f t="shared" si="2"/>
        <v>2095</v>
      </c>
      <c r="N13" s="52">
        <f>SUM(O13:P13)</f>
        <v>4255</v>
      </c>
      <c r="O13" s="52">
        <f t="shared" si="2"/>
        <v>2181</v>
      </c>
      <c r="P13" s="52">
        <f t="shared" si="2"/>
        <v>2074</v>
      </c>
      <c r="Q13" s="52">
        <f t="shared" ref="Q13:Q18" si="3">SUM(R13:S13)</f>
        <v>1165</v>
      </c>
      <c r="R13" s="52">
        <f t="shared" si="2"/>
        <v>595</v>
      </c>
      <c r="S13" s="52">
        <f t="shared" si="2"/>
        <v>570</v>
      </c>
      <c r="T13" s="53"/>
      <c r="U13" s="54" t="s">
        <v>12</v>
      </c>
      <c r="V13" s="55"/>
    </row>
    <row r="14" spans="1:22" s="3" customFormat="1" ht="17.25" customHeight="1">
      <c r="A14" s="56" t="s">
        <v>28</v>
      </c>
      <c r="B14" s="54"/>
      <c r="C14" s="54"/>
      <c r="D14" s="57"/>
      <c r="E14" s="58">
        <f t="shared" si="0"/>
        <v>31763</v>
      </c>
      <c r="F14" s="58">
        <f t="shared" si="1"/>
        <v>16296</v>
      </c>
      <c r="G14" s="58">
        <f t="shared" si="1"/>
        <v>15467</v>
      </c>
      <c r="H14" s="58">
        <f>SUM(I14:J14)</f>
        <v>29059</v>
      </c>
      <c r="I14" s="58">
        <f>SUM(I15:I18)</f>
        <v>14917</v>
      </c>
      <c r="J14" s="58">
        <f>SUM(J15:J18)</f>
        <v>14142</v>
      </c>
      <c r="K14" s="58">
        <f>SUM(L14:M14)</f>
        <v>1591</v>
      </c>
      <c r="L14" s="58">
        <f>SUM(L15:L18)</f>
        <v>830</v>
      </c>
      <c r="M14" s="58">
        <f>SUM(M15:M18)</f>
        <v>761</v>
      </c>
      <c r="N14" s="58">
        <f>SUM(O14:P14)</f>
        <v>907</v>
      </c>
      <c r="O14" s="58">
        <f>SUM(O15:O18)</f>
        <v>457</v>
      </c>
      <c r="P14" s="58">
        <f>SUM(P15:P18)</f>
        <v>450</v>
      </c>
      <c r="Q14" s="58">
        <f t="shared" si="3"/>
        <v>206</v>
      </c>
      <c r="R14" s="58">
        <f>SUM(R15:R18)</f>
        <v>92</v>
      </c>
      <c r="S14" s="58">
        <f>SUM(S15:S18)</f>
        <v>114</v>
      </c>
      <c r="T14" s="56" t="s">
        <v>29</v>
      </c>
      <c r="U14" s="54"/>
      <c r="V14" s="55"/>
    </row>
    <row r="15" spans="1:22" s="64" customFormat="1" ht="17.25" customHeight="1">
      <c r="A15" s="59"/>
      <c r="B15" s="59" t="s">
        <v>30</v>
      </c>
      <c r="C15" s="59"/>
      <c r="D15" s="60"/>
      <c r="E15" s="61">
        <f>SUM(F15:G15)</f>
        <v>9761</v>
      </c>
      <c r="F15" s="62">
        <f t="shared" si="1"/>
        <v>5026</v>
      </c>
      <c r="G15" s="62">
        <f t="shared" si="1"/>
        <v>4735</v>
      </c>
      <c r="H15" s="61">
        <f>SUM(I15:J15)</f>
        <v>8811</v>
      </c>
      <c r="I15" s="61">
        <v>4548</v>
      </c>
      <c r="J15" s="61">
        <v>4263</v>
      </c>
      <c r="K15" s="61">
        <f>SUM(L15:M15)</f>
        <v>626</v>
      </c>
      <c r="L15" s="61">
        <v>328</v>
      </c>
      <c r="M15" s="61">
        <v>298</v>
      </c>
      <c r="N15" s="61">
        <f>SUM(O15:P15)</f>
        <v>301</v>
      </c>
      <c r="O15" s="61">
        <f>3+37+30+72</f>
        <v>142</v>
      </c>
      <c r="P15" s="61">
        <f>9+35+46+69</f>
        <v>159</v>
      </c>
      <c r="Q15" s="61">
        <f>SUM(R15:S15)</f>
        <v>23</v>
      </c>
      <c r="R15" s="61">
        <v>8</v>
      </c>
      <c r="S15" s="61">
        <v>15</v>
      </c>
      <c r="T15" s="63"/>
      <c r="U15" s="59" t="s">
        <v>31</v>
      </c>
    </row>
    <row r="16" spans="1:22" s="64" customFormat="1" ht="17.25" customHeight="1">
      <c r="A16" s="59"/>
      <c r="B16" s="59" t="s">
        <v>32</v>
      </c>
      <c r="C16" s="59"/>
      <c r="D16" s="60"/>
      <c r="E16" s="61">
        <f t="shared" si="0"/>
        <v>15461</v>
      </c>
      <c r="F16" s="62">
        <f t="shared" si="1"/>
        <v>7945</v>
      </c>
      <c r="G16" s="62">
        <f t="shared" si="1"/>
        <v>7516</v>
      </c>
      <c r="H16" s="61">
        <f>SUM(I16:J16)</f>
        <v>14564</v>
      </c>
      <c r="I16" s="61">
        <v>7482</v>
      </c>
      <c r="J16" s="61">
        <v>7082</v>
      </c>
      <c r="K16" s="61">
        <f>SUM(L16:M16)</f>
        <v>487</v>
      </c>
      <c r="L16" s="61">
        <v>264</v>
      </c>
      <c r="M16" s="61">
        <v>223</v>
      </c>
      <c r="N16" s="61">
        <f>SUM(O16:P16)</f>
        <v>390</v>
      </c>
      <c r="O16" s="61">
        <f>7+35+49+101</f>
        <v>192</v>
      </c>
      <c r="P16" s="61">
        <f>4+50+54+90</f>
        <v>198</v>
      </c>
      <c r="Q16" s="61">
        <f>SUM(R16:S16)</f>
        <v>20</v>
      </c>
      <c r="R16" s="61">
        <v>7</v>
      </c>
      <c r="S16" s="61">
        <v>13</v>
      </c>
      <c r="T16" s="63"/>
      <c r="U16" s="59" t="s">
        <v>33</v>
      </c>
    </row>
    <row r="17" spans="1:23" s="64" customFormat="1" ht="17.25" customHeight="1">
      <c r="A17" s="59"/>
      <c r="B17" s="59" t="s">
        <v>34</v>
      </c>
      <c r="C17" s="59"/>
      <c r="D17" s="60"/>
      <c r="E17" s="61">
        <f t="shared" si="0"/>
        <v>6387</v>
      </c>
      <c r="F17" s="62">
        <f t="shared" si="1"/>
        <v>3252</v>
      </c>
      <c r="G17" s="62">
        <f t="shared" si="1"/>
        <v>3135</v>
      </c>
      <c r="H17" s="61">
        <f>SUM(I17:J17)</f>
        <v>5684</v>
      </c>
      <c r="I17" s="61">
        <v>2887</v>
      </c>
      <c r="J17" s="61">
        <v>2797</v>
      </c>
      <c r="K17" s="61">
        <f>SUM(L17:M17)</f>
        <v>478</v>
      </c>
      <c r="L17" s="61">
        <v>238</v>
      </c>
      <c r="M17" s="61">
        <v>240</v>
      </c>
      <c r="N17" s="61">
        <f>SUM(O17:P17)</f>
        <v>216</v>
      </c>
      <c r="O17" s="61">
        <f>13+0+110</f>
        <v>123</v>
      </c>
      <c r="P17" s="61">
        <f>5+0+88</f>
        <v>93</v>
      </c>
      <c r="Q17" s="61">
        <f t="shared" si="3"/>
        <v>9</v>
      </c>
      <c r="R17" s="61">
        <v>4</v>
      </c>
      <c r="S17" s="61">
        <v>5</v>
      </c>
      <c r="T17" s="59"/>
      <c r="U17" s="65" t="s">
        <v>35</v>
      </c>
    </row>
    <row r="18" spans="1:23" s="64" customFormat="1" ht="17.25" customHeight="1">
      <c r="A18" s="59"/>
      <c r="B18" s="59" t="s">
        <v>36</v>
      </c>
      <c r="C18" s="59"/>
      <c r="D18" s="60"/>
      <c r="E18" s="62">
        <f t="shared" si="0"/>
        <v>154</v>
      </c>
      <c r="F18" s="62">
        <f t="shared" si="1"/>
        <v>73</v>
      </c>
      <c r="G18" s="62">
        <f t="shared" si="1"/>
        <v>81</v>
      </c>
      <c r="H18" s="62" t="s">
        <v>37</v>
      </c>
      <c r="I18" s="61" t="s">
        <v>37</v>
      </c>
      <c r="J18" s="61" t="s">
        <v>37</v>
      </c>
      <c r="K18" s="62" t="s">
        <v>37</v>
      </c>
      <c r="L18" s="61" t="s">
        <v>37</v>
      </c>
      <c r="M18" s="61" t="s">
        <v>37</v>
      </c>
      <c r="N18" s="61" t="s">
        <v>37</v>
      </c>
      <c r="O18" s="61" t="s">
        <v>37</v>
      </c>
      <c r="P18" s="61" t="s">
        <v>37</v>
      </c>
      <c r="Q18" s="61">
        <f t="shared" si="3"/>
        <v>154</v>
      </c>
      <c r="R18" s="61">
        <v>73</v>
      </c>
      <c r="S18" s="61">
        <v>81</v>
      </c>
      <c r="T18" s="59"/>
      <c r="U18" s="65" t="s">
        <v>38</v>
      </c>
    </row>
    <row r="19" spans="1:23" s="3" customFormat="1" ht="17.25" customHeight="1">
      <c r="A19" s="56" t="s">
        <v>39</v>
      </c>
      <c r="B19" s="54"/>
      <c r="C19" s="54"/>
      <c r="D19" s="57"/>
      <c r="E19" s="58">
        <f t="shared" si="0"/>
        <v>100362</v>
      </c>
      <c r="F19" s="58">
        <f>SUM(I19,L19,O19,R19)</f>
        <v>52028</v>
      </c>
      <c r="G19" s="58">
        <f>SUM(J19,M19,P19,S19)</f>
        <v>48334</v>
      </c>
      <c r="H19" s="58">
        <f>SUM(I19:J19)</f>
        <v>95211</v>
      </c>
      <c r="I19" s="58">
        <f>SUM(I20:I25)</f>
        <v>49425</v>
      </c>
      <c r="J19" s="58">
        <f>SUM(J20:J25)</f>
        <v>45786</v>
      </c>
      <c r="K19" s="58">
        <f>SUM(L19:M19)</f>
        <v>1901</v>
      </c>
      <c r="L19" s="58">
        <f>SUM(L20:L25)</f>
        <v>909</v>
      </c>
      <c r="M19" s="58">
        <f>SUM(M20:M25)</f>
        <v>992</v>
      </c>
      <c r="N19" s="58">
        <f>SUM(O19:P19)</f>
        <v>2388</v>
      </c>
      <c r="O19" s="58">
        <f>SUM(O20:O25)</f>
        <v>1242</v>
      </c>
      <c r="P19" s="58">
        <f>SUM(P20:P25)</f>
        <v>1146</v>
      </c>
      <c r="Q19" s="58">
        <f>SUM(Q20:Q22)</f>
        <v>433</v>
      </c>
      <c r="R19" s="58">
        <f>SUM(R20:R25)</f>
        <v>452</v>
      </c>
      <c r="S19" s="58">
        <f>SUM(S20:S25)</f>
        <v>410</v>
      </c>
      <c r="T19" s="56" t="s">
        <v>40</v>
      </c>
      <c r="U19" s="54"/>
      <c r="V19" s="55"/>
      <c r="W19" s="55"/>
    </row>
    <row r="20" spans="1:23" s="64" customFormat="1" ht="17.25" customHeight="1">
      <c r="A20" s="59"/>
      <c r="B20" s="59" t="s">
        <v>41</v>
      </c>
      <c r="C20" s="59"/>
      <c r="D20" s="60"/>
      <c r="E20" s="61">
        <f t="shared" si="0"/>
        <v>16144</v>
      </c>
      <c r="F20" s="62">
        <f t="shared" si="1"/>
        <v>8354</v>
      </c>
      <c r="G20" s="62">
        <f t="shared" si="1"/>
        <v>7790</v>
      </c>
      <c r="H20" s="61">
        <f t="shared" ref="H20:H33" si="4">SUM(I20:J20)</f>
        <v>15208</v>
      </c>
      <c r="I20" s="61">
        <v>7870</v>
      </c>
      <c r="J20" s="61">
        <v>7338</v>
      </c>
      <c r="K20" s="61">
        <f t="shared" ref="K20:K33" si="5">SUM(L20:M20)</f>
        <v>408</v>
      </c>
      <c r="L20" s="61">
        <v>204</v>
      </c>
      <c r="M20" s="61">
        <v>204</v>
      </c>
      <c r="N20" s="66">
        <f t="shared" ref="N20:N33" si="6">SUM(O20:P20)</f>
        <v>386</v>
      </c>
      <c r="O20" s="61">
        <f>8+75+52+74</f>
        <v>209</v>
      </c>
      <c r="P20" s="61">
        <f>5+68+46+58</f>
        <v>177</v>
      </c>
      <c r="Q20" s="61">
        <f t="shared" ref="Q20:Q33" si="7">SUM(R20:S20)</f>
        <v>142</v>
      </c>
      <c r="R20" s="61">
        <f>3+68</f>
        <v>71</v>
      </c>
      <c r="S20" s="61">
        <f>5+66</f>
        <v>71</v>
      </c>
      <c r="T20" s="59"/>
      <c r="U20" s="65" t="s">
        <v>42</v>
      </c>
    </row>
    <row r="21" spans="1:23" s="64" customFormat="1" ht="17.25" customHeight="1">
      <c r="A21" s="59"/>
      <c r="B21" s="59" t="s">
        <v>43</v>
      </c>
      <c r="C21" s="59"/>
      <c r="D21" s="60"/>
      <c r="E21" s="61">
        <f>SUM(F21:G21)</f>
        <v>16421</v>
      </c>
      <c r="F21" s="62">
        <f t="shared" si="1"/>
        <v>8445</v>
      </c>
      <c r="G21" s="62">
        <f t="shared" si="1"/>
        <v>7976</v>
      </c>
      <c r="H21" s="61">
        <f>SUM(I21:J21)</f>
        <v>15467</v>
      </c>
      <c r="I21" s="61">
        <v>7950</v>
      </c>
      <c r="J21" s="61">
        <v>7517</v>
      </c>
      <c r="K21" s="61">
        <f t="shared" si="5"/>
        <v>373</v>
      </c>
      <c r="L21" s="61">
        <v>182</v>
      </c>
      <c r="M21" s="61">
        <v>191</v>
      </c>
      <c r="N21" s="66">
        <f t="shared" si="6"/>
        <v>425</v>
      </c>
      <c r="O21" s="61">
        <f>4+81+49+92</f>
        <v>226</v>
      </c>
      <c r="P21" s="61">
        <f>7+67+49+76</f>
        <v>199</v>
      </c>
      <c r="Q21" s="61">
        <f t="shared" si="7"/>
        <v>156</v>
      </c>
      <c r="R21" s="61">
        <f>9+78</f>
        <v>87</v>
      </c>
      <c r="S21" s="61">
        <f>4+65</f>
        <v>69</v>
      </c>
      <c r="T21" s="59"/>
      <c r="U21" s="65" t="s">
        <v>44</v>
      </c>
    </row>
    <row r="22" spans="1:23" s="64" customFormat="1" ht="17.25" customHeight="1">
      <c r="A22" s="59"/>
      <c r="B22" s="59" t="s">
        <v>45</v>
      </c>
      <c r="C22" s="59"/>
      <c r="D22" s="60"/>
      <c r="E22" s="61">
        <f>SUM(F22:G22)</f>
        <v>16711</v>
      </c>
      <c r="F22" s="62">
        <f t="shared" si="1"/>
        <v>8670</v>
      </c>
      <c r="G22" s="62">
        <f t="shared" si="1"/>
        <v>8041</v>
      </c>
      <c r="H22" s="61">
        <f t="shared" si="4"/>
        <v>15808</v>
      </c>
      <c r="I22" s="61">
        <v>8244</v>
      </c>
      <c r="J22" s="61">
        <v>7564</v>
      </c>
      <c r="K22" s="61">
        <f t="shared" si="5"/>
        <v>330</v>
      </c>
      <c r="L22" s="61">
        <v>138</v>
      </c>
      <c r="M22" s="61">
        <v>192</v>
      </c>
      <c r="N22" s="66">
        <f t="shared" si="6"/>
        <v>438</v>
      </c>
      <c r="O22" s="61">
        <f>8+78+53+80</f>
        <v>219</v>
      </c>
      <c r="P22" s="61">
        <f>5+75+45+94</f>
        <v>219</v>
      </c>
      <c r="Q22" s="61">
        <f t="shared" si="7"/>
        <v>135</v>
      </c>
      <c r="R22" s="61">
        <f>5+64</f>
        <v>69</v>
      </c>
      <c r="S22" s="61">
        <f>10+56</f>
        <v>66</v>
      </c>
      <c r="T22" s="59"/>
      <c r="U22" s="65" t="s">
        <v>46</v>
      </c>
    </row>
    <row r="23" spans="1:23" s="64" customFormat="1" ht="17.25" customHeight="1">
      <c r="A23" s="59"/>
      <c r="B23" s="59" t="s">
        <v>47</v>
      </c>
      <c r="C23" s="59"/>
      <c r="D23" s="60"/>
      <c r="E23" s="61">
        <f>SUM(F23:G23)</f>
        <v>16982</v>
      </c>
      <c r="F23" s="62">
        <f t="shared" si="1"/>
        <v>8822</v>
      </c>
      <c r="G23" s="62">
        <f t="shared" si="1"/>
        <v>8160</v>
      </c>
      <c r="H23" s="61">
        <f>SUM(I23:J23)</f>
        <v>16166</v>
      </c>
      <c r="I23" s="61">
        <v>8423</v>
      </c>
      <c r="J23" s="61">
        <v>7743</v>
      </c>
      <c r="K23" s="61">
        <f t="shared" si="5"/>
        <v>277</v>
      </c>
      <c r="L23" s="61">
        <v>133</v>
      </c>
      <c r="M23" s="61">
        <v>144</v>
      </c>
      <c r="N23" s="66">
        <f t="shared" si="6"/>
        <v>397</v>
      </c>
      <c r="O23" s="61">
        <f>9+56+30+105</f>
        <v>200</v>
      </c>
      <c r="P23" s="61">
        <f>3+72+37+85</f>
        <v>197</v>
      </c>
      <c r="Q23" s="61">
        <f t="shared" si="7"/>
        <v>142</v>
      </c>
      <c r="R23" s="61">
        <f>8+58</f>
        <v>66</v>
      </c>
      <c r="S23" s="61">
        <f>13+63</f>
        <v>76</v>
      </c>
      <c r="T23" s="59"/>
      <c r="U23" s="65" t="s">
        <v>48</v>
      </c>
    </row>
    <row r="24" spans="1:23" s="64" customFormat="1" ht="17.25" customHeight="1">
      <c r="A24" s="59"/>
      <c r="B24" s="59" t="s">
        <v>49</v>
      </c>
      <c r="C24" s="59"/>
      <c r="D24" s="60"/>
      <c r="E24" s="61">
        <f>SUM(F24:G24)</f>
        <v>17141</v>
      </c>
      <c r="F24" s="62">
        <f t="shared" si="1"/>
        <v>8917</v>
      </c>
      <c r="G24" s="62">
        <f t="shared" si="1"/>
        <v>8224</v>
      </c>
      <c r="H24" s="61">
        <f>SUM(I24:J24)</f>
        <v>16338</v>
      </c>
      <c r="I24" s="61">
        <v>8483</v>
      </c>
      <c r="J24" s="61">
        <v>7855</v>
      </c>
      <c r="K24" s="61">
        <f>SUM(L24:M24)</f>
        <v>271</v>
      </c>
      <c r="L24" s="61">
        <v>142</v>
      </c>
      <c r="M24" s="61">
        <v>129</v>
      </c>
      <c r="N24" s="66">
        <f t="shared" si="6"/>
        <v>391</v>
      </c>
      <c r="O24" s="61">
        <f>14+58+38+99</f>
        <v>209</v>
      </c>
      <c r="P24" s="61">
        <f>8+46+34+94</f>
        <v>182</v>
      </c>
      <c r="Q24" s="61">
        <f t="shared" si="7"/>
        <v>141</v>
      </c>
      <c r="R24" s="61">
        <f>10+73</f>
        <v>83</v>
      </c>
      <c r="S24" s="61">
        <f>13+45</f>
        <v>58</v>
      </c>
      <c r="T24" s="59"/>
      <c r="U24" s="65" t="s">
        <v>50</v>
      </c>
    </row>
    <row r="25" spans="1:23" s="64" customFormat="1" ht="17.25" customHeight="1">
      <c r="A25" s="59"/>
      <c r="B25" s="59" t="s">
        <v>51</v>
      </c>
      <c r="C25" s="59"/>
      <c r="D25" s="60"/>
      <c r="E25" s="61">
        <f>SUM(F25:G25)</f>
        <v>16963</v>
      </c>
      <c r="F25" s="62">
        <f t="shared" si="1"/>
        <v>8820</v>
      </c>
      <c r="G25" s="62">
        <f t="shared" si="1"/>
        <v>8143</v>
      </c>
      <c r="H25" s="61">
        <f t="shared" si="4"/>
        <v>16224</v>
      </c>
      <c r="I25" s="61">
        <v>8455</v>
      </c>
      <c r="J25" s="61">
        <v>7769</v>
      </c>
      <c r="K25" s="61">
        <f t="shared" si="5"/>
        <v>242</v>
      </c>
      <c r="L25" s="61">
        <v>110</v>
      </c>
      <c r="M25" s="61">
        <v>132</v>
      </c>
      <c r="N25" s="66">
        <f t="shared" si="6"/>
        <v>351</v>
      </c>
      <c r="O25" s="61">
        <f>29+39+27+84</f>
        <v>179</v>
      </c>
      <c r="P25" s="61">
        <f>7+38+28+99</f>
        <v>172</v>
      </c>
      <c r="Q25" s="61">
        <f t="shared" si="7"/>
        <v>146</v>
      </c>
      <c r="R25" s="61">
        <f>14+62</f>
        <v>76</v>
      </c>
      <c r="S25" s="61">
        <f>8+62</f>
        <v>70</v>
      </c>
      <c r="T25" s="59"/>
      <c r="U25" s="65" t="s">
        <v>52</v>
      </c>
    </row>
    <row r="26" spans="1:23" s="3" customFormat="1" ht="17.25" customHeight="1">
      <c r="A26" s="56" t="s">
        <v>53</v>
      </c>
      <c r="B26" s="54"/>
      <c r="C26" s="54"/>
      <c r="D26" s="57"/>
      <c r="E26" s="58">
        <f t="shared" ref="E26:E33" si="8">SUM(F26:G26)</f>
        <v>51709</v>
      </c>
      <c r="F26" s="58">
        <f t="shared" si="1"/>
        <v>26556</v>
      </c>
      <c r="G26" s="58">
        <f t="shared" si="1"/>
        <v>25153</v>
      </c>
      <c r="H26" s="58">
        <f t="shared" si="4"/>
        <v>50517</v>
      </c>
      <c r="I26" s="58">
        <f>SUM(I27:I29)</f>
        <v>25886</v>
      </c>
      <c r="J26" s="58">
        <f>SUM(J27:J29)</f>
        <v>24631</v>
      </c>
      <c r="K26" s="58">
        <f t="shared" si="5"/>
        <v>412</v>
      </c>
      <c r="L26" s="58">
        <f>SUM(L27:L29)</f>
        <v>236</v>
      </c>
      <c r="M26" s="58">
        <f>SUM(M27:M29)</f>
        <v>176</v>
      </c>
      <c r="N26" s="58">
        <f>SUM(O26:P26)</f>
        <v>736</v>
      </c>
      <c r="O26" s="58">
        <f>SUM(O27:O29)</f>
        <v>409</v>
      </c>
      <c r="P26" s="58">
        <f>SUM(P27:P29)</f>
        <v>327</v>
      </c>
      <c r="Q26" s="58">
        <f t="shared" si="7"/>
        <v>44</v>
      </c>
      <c r="R26" s="58">
        <f>SUM(R27:R29)</f>
        <v>25</v>
      </c>
      <c r="S26" s="58">
        <f>SUM(S27:S29)</f>
        <v>19</v>
      </c>
      <c r="T26" s="56" t="s">
        <v>54</v>
      </c>
      <c r="U26" s="54"/>
      <c r="V26" s="55"/>
    </row>
    <row r="27" spans="1:23" s="64" customFormat="1" ht="17.25" customHeight="1">
      <c r="A27" s="59"/>
      <c r="B27" s="59" t="s">
        <v>55</v>
      </c>
      <c r="C27" s="59"/>
      <c r="D27" s="60"/>
      <c r="E27" s="61">
        <f t="shared" si="8"/>
        <v>17177</v>
      </c>
      <c r="F27" s="62">
        <f t="shared" si="1"/>
        <v>8954</v>
      </c>
      <c r="G27" s="62">
        <f t="shared" si="1"/>
        <v>8223</v>
      </c>
      <c r="H27" s="61">
        <f t="shared" si="4"/>
        <v>16750</v>
      </c>
      <c r="I27" s="61">
        <v>8696</v>
      </c>
      <c r="J27" s="61">
        <v>8054</v>
      </c>
      <c r="K27" s="61">
        <f t="shared" si="5"/>
        <v>138</v>
      </c>
      <c r="L27" s="61">
        <v>77</v>
      </c>
      <c r="M27" s="61">
        <v>61</v>
      </c>
      <c r="N27" s="66">
        <f t="shared" si="6"/>
        <v>276</v>
      </c>
      <c r="O27" s="61">
        <f>113+60</f>
        <v>173</v>
      </c>
      <c r="P27" s="61">
        <f>86+17</f>
        <v>103</v>
      </c>
      <c r="Q27" s="61">
        <f t="shared" si="7"/>
        <v>13</v>
      </c>
      <c r="R27" s="61">
        <v>8</v>
      </c>
      <c r="S27" s="61">
        <v>5</v>
      </c>
      <c r="T27" s="59"/>
      <c r="U27" s="65" t="s">
        <v>56</v>
      </c>
    </row>
    <row r="28" spans="1:23" s="64" customFormat="1" ht="17.25" customHeight="1">
      <c r="A28" s="59"/>
      <c r="B28" s="59" t="s">
        <v>57</v>
      </c>
      <c r="C28" s="59"/>
      <c r="D28" s="60"/>
      <c r="E28" s="61">
        <f t="shared" si="8"/>
        <v>17217</v>
      </c>
      <c r="F28" s="62">
        <f t="shared" si="1"/>
        <v>8714</v>
      </c>
      <c r="G28" s="62">
        <f t="shared" si="1"/>
        <v>8503</v>
      </c>
      <c r="H28" s="61">
        <f t="shared" si="4"/>
        <v>16817</v>
      </c>
      <c r="I28" s="61">
        <v>8480</v>
      </c>
      <c r="J28" s="61">
        <v>8337</v>
      </c>
      <c r="K28" s="61">
        <f t="shared" si="5"/>
        <v>139</v>
      </c>
      <c r="L28" s="61">
        <v>92</v>
      </c>
      <c r="M28" s="61">
        <v>47</v>
      </c>
      <c r="N28" s="66">
        <f t="shared" si="6"/>
        <v>246</v>
      </c>
      <c r="O28" s="61">
        <f>93+39</f>
        <v>132</v>
      </c>
      <c r="P28" s="61">
        <f>98+16</f>
        <v>114</v>
      </c>
      <c r="Q28" s="61">
        <f t="shared" si="7"/>
        <v>15</v>
      </c>
      <c r="R28" s="61">
        <v>10</v>
      </c>
      <c r="S28" s="61">
        <v>5</v>
      </c>
      <c r="T28" s="59"/>
      <c r="U28" s="65" t="s">
        <v>58</v>
      </c>
    </row>
    <row r="29" spans="1:23" s="64" customFormat="1" ht="17.25" customHeight="1">
      <c r="A29" s="59"/>
      <c r="B29" s="59" t="s">
        <v>59</v>
      </c>
      <c r="C29" s="59"/>
      <c r="D29" s="60"/>
      <c r="E29" s="61">
        <f t="shared" si="8"/>
        <v>17315</v>
      </c>
      <c r="F29" s="62">
        <f t="shared" ref="F29:G36" si="9">SUM(I29,L29,O29,R29)</f>
        <v>8888</v>
      </c>
      <c r="G29" s="62">
        <f t="shared" si="9"/>
        <v>8427</v>
      </c>
      <c r="H29" s="61">
        <f t="shared" si="4"/>
        <v>16950</v>
      </c>
      <c r="I29" s="61">
        <v>8710</v>
      </c>
      <c r="J29" s="61">
        <v>8240</v>
      </c>
      <c r="K29" s="61">
        <f t="shared" si="5"/>
        <v>135</v>
      </c>
      <c r="L29" s="61">
        <v>67</v>
      </c>
      <c r="M29" s="61">
        <v>68</v>
      </c>
      <c r="N29" s="66">
        <f t="shared" si="6"/>
        <v>214</v>
      </c>
      <c r="O29" s="61">
        <f>73+31</f>
        <v>104</v>
      </c>
      <c r="P29" s="61">
        <f>108+2</f>
        <v>110</v>
      </c>
      <c r="Q29" s="61">
        <f t="shared" si="7"/>
        <v>16</v>
      </c>
      <c r="R29" s="61">
        <v>7</v>
      </c>
      <c r="S29" s="61">
        <v>9</v>
      </c>
      <c r="T29" s="59"/>
      <c r="U29" s="65" t="s">
        <v>60</v>
      </c>
    </row>
    <row r="30" spans="1:23" s="3" customFormat="1" ht="17.25" customHeight="1">
      <c r="A30" s="56" t="s">
        <v>61</v>
      </c>
      <c r="B30" s="54"/>
      <c r="C30" s="54"/>
      <c r="D30" s="57"/>
      <c r="E30" s="58">
        <f>SUM(F30:G30)</f>
        <v>30977</v>
      </c>
      <c r="F30" s="58">
        <f t="shared" si="9"/>
        <v>12216</v>
      </c>
      <c r="G30" s="58">
        <f t="shared" si="9"/>
        <v>18761</v>
      </c>
      <c r="H30" s="58">
        <f t="shared" si="4"/>
        <v>30454</v>
      </c>
      <c r="I30" s="58">
        <f>SUM(I31:I33)</f>
        <v>12037</v>
      </c>
      <c r="J30" s="58">
        <f>SUM(J31:J33)</f>
        <v>18417</v>
      </c>
      <c r="K30" s="58">
        <f t="shared" si="5"/>
        <v>246</v>
      </c>
      <c r="L30" s="58">
        <f>SUM(L31:L33)</f>
        <v>80</v>
      </c>
      <c r="M30" s="58">
        <f>SUM(M31:M33)</f>
        <v>166</v>
      </c>
      <c r="N30" s="58">
        <f>SUM(O30:P30)</f>
        <v>224</v>
      </c>
      <c r="O30" s="58">
        <f>SUM(O31:O33)</f>
        <v>73</v>
      </c>
      <c r="P30" s="58">
        <f>SUM(P31:P33)</f>
        <v>151</v>
      </c>
      <c r="Q30" s="52">
        <f t="shared" si="7"/>
        <v>53</v>
      </c>
      <c r="R30" s="58">
        <f>SUM(R31:R33)</f>
        <v>26</v>
      </c>
      <c r="S30" s="58">
        <f>SUM(S31:S33)</f>
        <v>27</v>
      </c>
      <c r="T30" s="56" t="s">
        <v>62</v>
      </c>
      <c r="U30" s="54"/>
      <c r="V30" s="55"/>
    </row>
    <row r="31" spans="1:23" s="64" customFormat="1" ht="17.25" customHeight="1">
      <c r="A31" s="59"/>
      <c r="B31" s="59" t="s">
        <v>63</v>
      </c>
      <c r="C31" s="59"/>
      <c r="D31" s="60"/>
      <c r="E31" s="61">
        <f t="shared" si="8"/>
        <v>9970</v>
      </c>
      <c r="F31" s="62">
        <f t="shared" si="9"/>
        <v>3997</v>
      </c>
      <c r="G31" s="62">
        <f t="shared" si="9"/>
        <v>5973</v>
      </c>
      <c r="H31" s="61">
        <f>SUM(I31:J31)</f>
        <v>9814</v>
      </c>
      <c r="I31" s="61">
        <v>3943</v>
      </c>
      <c r="J31" s="61">
        <v>5871</v>
      </c>
      <c r="K31" s="61">
        <f t="shared" si="5"/>
        <v>49</v>
      </c>
      <c r="L31" s="61">
        <v>13</v>
      </c>
      <c r="M31" s="61">
        <v>36</v>
      </c>
      <c r="N31" s="66">
        <f t="shared" si="6"/>
        <v>88</v>
      </c>
      <c r="O31" s="61">
        <v>33</v>
      </c>
      <c r="P31" s="61">
        <v>55</v>
      </c>
      <c r="Q31" s="61">
        <f t="shared" si="7"/>
        <v>19</v>
      </c>
      <c r="R31" s="61">
        <v>8</v>
      </c>
      <c r="S31" s="61">
        <v>11</v>
      </c>
      <c r="T31" s="59"/>
      <c r="U31" s="65" t="s">
        <v>64</v>
      </c>
    </row>
    <row r="32" spans="1:23" s="64" customFormat="1" ht="17.25" customHeight="1">
      <c r="A32" s="59"/>
      <c r="B32" s="59" t="s">
        <v>65</v>
      </c>
      <c r="C32" s="59"/>
      <c r="D32" s="60"/>
      <c r="E32" s="61">
        <f t="shared" si="8"/>
        <v>10708</v>
      </c>
      <c r="F32" s="62">
        <f t="shared" si="9"/>
        <v>4265</v>
      </c>
      <c r="G32" s="62">
        <f t="shared" si="9"/>
        <v>6443</v>
      </c>
      <c r="H32" s="61">
        <f t="shared" si="4"/>
        <v>10526</v>
      </c>
      <c r="I32" s="61">
        <v>4200</v>
      </c>
      <c r="J32" s="61">
        <v>6326</v>
      </c>
      <c r="K32" s="61">
        <f>SUM(L32:M32)</f>
        <v>96</v>
      </c>
      <c r="L32" s="61">
        <v>32</v>
      </c>
      <c r="M32" s="61">
        <v>64</v>
      </c>
      <c r="N32" s="66">
        <f t="shared" si="6"/>
        <v>73</v>
      </c>
      <c r="O32" s="61">
        <v>23</v>
      </c>
      <c r="P32" s="61">
        <v>50</v>
      </c>
      <c r="Q32" s="61">
        <f t="shared" si="7"/>
        <v>13</v>
      </c>
      <c r="R32" s="61">
        <v>10</v>
      </c>
      <c r="S32" s="61">
        <v>3</v>
      </c>
      <c r="T32" s="59"/>
      <c r="U32" s="65" t="s">
        <v>66</v>
      </c>
    </row>
    <row r="33" spans="1:21" s="64" customFormat="1" ht="17.25" customHeight="1">
      <c r="A33" s="59"/>
      <c r="B33" s="59" t="s">
        <v>67</v>
      </c>
      <c r="C33" s="59"/>
      <c r="D33" s="60"/>
      <c r="E33" s="61">
        <f t="shared" si="8"/>
        <v>10299</v>
      </c>
      <c r="F33" s="62">
        <f t="shared" si="9"/>
        <v>3954</v>
      </c>
      <c r="G33" s="62">
        <f t="shared" si="9"/>
        <v>6345</v>
      </c>
      <c r="H33" s="61">
        <f t="shared" si="4"/>
        <v>10114</v>
      </c>
      <c r="I33" s="61">
        <v>3894</v>
      </c>
      <c r="J33" s="61">
        <v>6220</v>
      </c>
      <c r="K33" s="61">
        <f t="shared" si="5"/>
        <v>101</v>
      </c>
      <c r="L33" s="61">
        <v>35</v>
      </c>
      <c r="M33" s="61">
        <v>66</v>
      </c>
      <c r="N33" s="66">
        <f t="shared" si="6"/>
        <v>63</v>
      </c>
      <c r="O33" s="61">
        <v>17</v>
      </c>
      <c r="P33" s="61">
        <v>46</v>
      </c>
      <c r="Q33" s="61">
        <f t="shared" si="7"/>
        <v>21</v>
      </c>
      <c r="R33" s="61">
        <v>8</v>
      </c>
      <c r="S33" s="61">
        <v>13</v>
      </c>
      <c r="T33" s="59"/>
      <c r="U33" s="65" t="s">
        <v>68</v>
      </c>
    </row>
    <row r="34" spans="1:21" s="64" customFormat="1" ht="5.25" customHeight="1">
      <c r="A34" s="67"/>
      <c r="B34" s="67"/>
      <c r="C34" s="67"/>
      <c r="D34" s="67"/>
      <c r="E34" s="68"/>
      <c r="F34" s="69"/>
      <c r="G34" s="69"/>
      <c r="H34" s="68"/>
      <c r="I34" s="68"/>
      <c r="J34" s="69"/>
      <c r="K34" s="68"/>
      <c r="L34" s="68"/>
      <c r="M34" s="69"/>
      <c r="N34" s="68"/>
      <c r="O34" s="68"/>
      <c r="P34" s="69"/>
      <c r="Q34" s="68"/>
      <c r="R34" s="68"/>
      <c r="S34" s="69"/>
      <c r="T34" s="67"/>
      <c r="U34" s="67"/>
    </row>
    <row r="35" spans="1:21" ht="9" customHeight="1"/>
    <row r="36" spans="1:21" s="70" customFormat="1" ht="15.75">
      <c r="A36" s="14"/>
      <c r="B36" s="70" t="s">
        <v>69</v>
      </c>
      <c r="C36" s="14"/>
      <c r="D36" s="14"/>
      <c r="E36" s="14"/>
      <c r="F36" s="14"/>
      <c r="G36" s="14"/>
      <c r="H36" s="14"/>
      <c r="I36" s="14"/>
      <c r="J36" s="14"/>
      <c r="K36" s="14"/>
      <c r="L36" s="71" t="s">
        <v>70</v>
      </c>
      <c r="M36" s="71"/>
      <c r="N36" s="14"/>
      <c r="O36" s="14"/>
      <c r="P36" s="14"/>
      <c r="Q36" s="14"/>
      <c r="R36" s="14"/>
    </row>
    <row r="37" spans="1:21" s="70" customFormat="1" ht="15.75">
      <c r="C37" s="70" t="s">
        <v>71</v>
      </c>
      <c r="E37" s="14"/>
      <c r="F37" s="14"/>
      <c r="G37" s="14"/>
      <c r="H37" s="14"/>
      <c r="I37" s="14"/>
      <c r="J37" s="14"/>
      <c r="K37" s="14"/>
      <c r="L37" s="70" t="s">
        <v>72</v>
      </c>
      <c r="N37" s="14"/>
      <c r="O37" s="14"/>
      <c r="P37" s="14"/>
      <c r="Q37" s="14"/>
      <c r="R37" s="14"/>
    </row>
    <row r="38" spans="1:21">
      <c r="A38" s="14"/>
      <c r="B38" s="70"/>
      <c r="C38" s="70" t="s">
        <v>73</v>
      </c>
      <c r="D38" s="70"/>
      <c r="E38" s="14"/>
      <c r="F38" s="14"/>
      <c r="G38" s="14"/>
      <c r="H38" s="14"/>
      <c r="I38" s="14"/>
      <c r="J38" s="14"/>
      <c r="K38" s="14"/>
      <c r="L38" s="70" t="s">
        <v>74</v>
      </c>
      <c r="M38" s="70"/>
      <c r="N38" s="14"/>
      <c r="O38" s="14"/>
      <c r="P38" s="14"/>
      <c r="Q38" s="14"/>
      <c r="R38" s="14"/>
    </row>
    <row r="39" spans="1:21">
      <c r="A39" s="14"/>
      <c r="B39" s="70" t="s">
        <v>75</v>
      </c>
      <c r="C39" s="70"/>
      <c r="D39" s="70"/>
      <c r="E39" s="14"/>
      <c r="F39" s="14"/>
      <c r="G39" s="14"/>
      <c r="H39" s="14"/>
      <c r="I39" s="14"/>
      <c r="J39" s="14"/>
      <c r="K39" s="14"/>
      <c r="L39" s="70" t="s">
        <v>76</v>
      </c>
      <c r="M39" s="70"/>
      <c r="N39" s="14"/>
      <c r="O39" s="14"/>
      <c r="P39" s="14"/>
      <c r="Q39" s="14"/>
      <c r="R39" s="14"/>
    </row>
    <row r="40" spans="1:21">
      <c r="B40" s="70" t="s">
        <v>77</v>
      </c>
      <c r="C40" s="70" t="s">
        <v>78</v>
      </c>
      <c r="D40" s="70"/>
      <c r="E40" s="14"/>
      <c r="F40" s="14"/>
      <c r="G40" s="14"/>
      <c r="H40" s="14"/>
      <c r="I40" s="14"/>
      <c r="J40" s="14"/>
      <c r="K40" s="14"/>
      <c r="L40" s="70" t="s">
        <v>79</v>
      </c>
      <c r="M40" s="70"/>
      <c r="N40" s="14"/>
      <c r="O40" s="14"/>
      <c r="P40" s="14"/>
      <c r="Q40" s="14"/>
      <c r="R40" s="14"/>
    </row>
    <row r="41" spans="1:21" ht="21.75">
      <c r="B41" s="64"/>
      <c r="C41" s="70" t="s">
        <v>80</v>
      </c>
      <c r="D41" s="72"/>
      <c r="E41" s="72"/>
      <c r="F41" s="72"/>
      <c r="G41" s="72"/>
      <c r="H41" s="72"/>
      <c r="I41" s="72"/>
      <c r="J41" s="72"/>
      <c r="K41"/>
      <c r="L41" s="70" t="s">
        <v>81</v>
      </c>
      <c r="M41" s="72"/>
      <c r="N41" s="72"/>
      <c r="O41" s="72"/>
      <c r="P41" s="64"/>
      <c r="Q41" s="64"/>
      <c r="R41" s="64"/>
    </row>
    <row r="43" spans="1:21">
      <c r="E43" s="73"/>
      <c r="F43" s="73"/>
      <c r="G43" s="73"/>
    </row>
  </sheetData>
  <mergeCells count="22">
    <mergeCell ref="H9:J9"/>
    <mergeCell ref="K9:M9"/>
    <mergeCell ref="N9:P9"/>
    <mergeCell ref="A13:D13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</mergeCells>
  <pageMargins left="0.55118110236220474" right="0.35433070866141736" top="0.78740157480314965" bottom="0.51181102362204722" header="0.51181102362204722" footer="0.43307086614173229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2016-11-18T08:23:41Z</dcterms:created>
  <dcterms:modified xsi:type="dcterms:W3CDTF">2016-11-18T08:23:49Z</dcterms:modified>
</cp:coreProperties>
</file>