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2715" yWindow="390" windowWidth="9855" windowHeight="7755" tabRatio="913" firstSheet="11" activeTab="11"/>
  </bookViews>
  <sheets>
    <sheet name="T-3.1" sheetId="1" state="hidden" r:id="rId1"/>
    <sheet name="T-3.2" sheetId="2" state="hidden" r:id="rId2"/>
    <sheet name="T-3.3" sheetId="3" state="hidden" r:id="rId3"/>
    <sheet name="T-3.4" sheetId="4" state="hidden" r:id="rId4"/>
    <sheet name="T-3.5" sheetId="24" state="hidden" r:id="rId5"/>
    <sheet name="3.5 58" sheetId="25" state="hidden" r:id="rId6"/>
    <sheet name="3.5" sheetId="13" state="hidden" r:id="rId7"/>
    <sheet name="T-3.6" sheetId="9" state="hidden" r:id="rId8"/>
    <sheet name="T-3.7 " sheetId="28" state="hidden" r:id="rId9"/>
    <sheet name="T-3.8" sheetId="12" state="hidden" r:id="rId10"/>
    <sheet name="T-3.9" sheetId="23" state="hidden" r:id="rId11"/>
    <sheet name="T-3.10" sheetId="15" r:id="rId12"/>
    <sheet name="3.11" sheetId="14" state="hidden" r:id="rId13"/>
    <sheet name="T-3.12" sheetId="21" state="hidden" r:id="rId14"/>
    <sheet name="T-3.13" sheetId="20" state="hidden" r:id="rId15"/>
  </sheets>
  <definedNames>
    <definedName name="_xlnm.Print_Area" localSheetId="12">'3.11'!$A$1:$Q$21</definedName>
    <definedName name="_xlnm.Print_Area" localSheetId="6">'3.5'!$A$1:$V$39</definedName>
    <definedName name="_xlnm.Print_Area" localSheetId="0">'T-3.1'!$A$1:$O$271</definedName>
    <definedName name="_xlnm.Print_Area" localSheetId="11">'T-3.10'!$A$1:$N$22</definedName>
    <definedName name="_xlnm.Print_Area" localSheetId="13">'T-3.12'!$A$1:$R$24</definedName>
    <definedName name="_xlnm.Print_Area" localSheetId="14">'T-3.13'!$A$1:$S$25</definedName>
    <definedName name="_xlnm.Print_Area" localSheetId="1">'T-3.2'!$A$1:$R$33</definedName>
    <definedName name="_xlnm.Print_Area" localSheetId="2">'T-3.3'!$A$1:$O$32</definedName>
    <definedName name="_xlnm.Print_Area" localSheetId="3">'T-3.4'!$A$1:$W$32</definedName>
    <definedName name="_xlnm.Print_Area" localSheetId="4">'T-3.5'!$A$1:$V$29</definedName>
    <definedName name="_xlnm.Print_Area" localSheetId="7">'T-3.6'!$A$1:$V$31</definedName>
    <definedName name="_xlnm.Print_Area" localSheetId="8">'T-3.7 '!$A$1:$W$31</definedName>
    <definedName name="_xlnm.Print_Area" localSheetId="10">'T-3.9'!$A$1:$Q$29</definedName>
  </definedNames>
  <calcPr calcId="144525"/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E13" i="28"/>
  <c r="F13" i="28"/>
  <c r="G13" i="28"/>
  <c r="H13" i="28"/>
  <c r="I13" i="28"/>
  <c r="E14" i="28"/>
  <c r="F14" i="28"/>
  <c r="G14" i="28"/>
  <c r="H14" i="28"/>
  <c r="I14" i="28"/>
  <c r="E15" i="28"/>
  <c r="F15" i="28"/>
  <c r="G15" i="28"/>
  <c r="H15" i="28"/>
  <c r="I15" i="28"/>
  <c r="E16" i="28"/>
  <c r="F16" i="28"/>
  <c r="G16" i="28"/>
  <c r="H16" i="28"/>
  <c r="I16" i="28"/>
  <c r="E17" i="28"/>
  <c r="F17" i="28"/>
  <c r="G17" i="28"/>
  <c r="H17" i="28"/>
  <c r="I17" i="28"/>
  <c r="E22" i="28"/>
  <c r="F22" i="28"/>
  <c r="G22" i="28"/>
  <c r="H22" i="28"/>
  <c r="I22" i="28"/>
  <c r="E23" i="28"/>
  <c r="F23" i="28"/>
  <c r="G23" i="28"/>
  <c r="H23" i="28"/>
  <c r="I23" i="28"/>
  <c r="E24" i="28"/>
  <c r="F24" i="28"/>
  <c r="G24" i="28"/>
  <c r="H24" i="28"/>
  <c r="I24" i="28"/>
  <c r="E25" i="28"/>
  <c r="F25" i="28"/>
  <c r="G25" i="28"/>
  <c r="H25" i="28"/>
  <c r="I25" i="28"/>
  <c r="E20" i="28"/>
  <c r="F20" i="28"/>
  <c r="G20" i="28"/>
  <c r="H20" i="28"/>
  <c r="I20" i="28"/>
  <c r="E21" i="28"/>
  <c r="F21" i="28"/>
  <c r="G21" i="28"/>
  <c r="H21" i="28"/>
  <c r="I21" i="28"/>
  <c r="E19" i="28"/>
  <c r="F19" i="28"/>
  <c r="G19" i="28"/>
  <c r="H19" i="28"/>
  <c r="I19" i="28"/>
  <c r="E18" i="28"/>
  <c r="F18" i="28"/>
  <c r="G18" i="28"/>
  <c r="H18" i="28"/>
  <c r="J19" i="28"/>
  <c r="J18" i="28"/>
  <c r="I18" i="28"/>
  <c r="F131" i="28"/>
  <c r="G131" i="28"/>
  <c r="H131" i="28"/>
  <c r="I131" i="28"/>
  <c r="J131" i="28"/>
  <c r="K131" i="28"/>
  <c r="L131" i="28"/>
  <c r="M131" i="28"/>
  <c r="N131" i="28"/>
  <c r="O131" i="28"/>
  <c r="P131" i="28"/>
  <c r="Q131" i="28"/>
  <c r="R131" i="28"/>
  <c r="S131" i="28"/>
  <c r="E131" i="28"/>
  <c r="N138" i="28"/>
  <c r="N137" i="28"/>
  <c r="K138" i="28"/>
  <c r="K137" i="28"/>
  <c r="H138" i="28"/>
  <c r="H137" i="28"/>
  <c r="E138" i="28"/>
  <c r="E137" i="28"/>
  <c r="G138" i="28"/>
  <c r="G137" i="28"/>
  <c r="F138" i="28"/>
  <c r="F137" i="28"/>
  <c r="E150" i="4" l="1"/>
  <c r="G13" i="4"/>
  <c r="F13" i="4"/>
  <c r="E143" i="4"/>
  <c r="E144" i="4"/>
  <c r="E145" i="4"/>
  <c r="F143" i="4"/>
  <c r="F19" i="4"/>
  <c r="D175" i="4"/>
  <c r="D174" i="4"/>
  <c r="I10" i="12" l="1"/>
  <c r="I11" i="12"/>
  <c r="I12" i="12"/>
  <c r="I13" i="12"/>
  <c r="I14" i="12"/>
  <c r="E11" i="12"/>
  <c r="F11" i="12"/>
  <c r="G11" i="12"/>
  <c r="H11" i="12"/>
  <c r="E12" i="12"/>
  <c r="F12" i="12"/>
  <c r="G12" i="12"/>
  <c r="H12" i="12"/>
  <c r="E13" i="12"/>
  <c r="F13" i="12"/>
  <c r="G13" i="12"/>
  <c r="H13" i="12"/>
  <c r="E14" i="12"/>
  <c r="F14" i="12"/>
  <c r="G14" i="12"/>
  <c r="H14" i="12"/>
  <c r="F15" i="12"/>
  <c r="G15" i="12"/>
  <c r="H15" i="12"/>
  <c r="G16" i="12"/>
  <c r="H16" i="12"/>
  <c r="E17" i="12"/>
  <c r="F17" i="12"/>
  <c r="G17" i="12"/>
  <c r="H17" i="12"/>
  <c r="E18" i="12"/>
  <c r="F18" i="12"/>
  <c r="G18" i="12"/>
  <c r="H18" i="12"/>
  <c r="E19" i="12"/>
  <c r="F19" i="12"/>
  <c r="G19" i="12"/>
  <c r="H19" i="12"/>
  <c r="E20" i="12"/>
  <c r="F20" i="12"/>
  <c r="G20" i="12"/>
  <c r="H20" i="12"/>
  <c r="E21" i="12"/>
  <c r="F21" i="12"/>
  <c r="G21" i="12"/>
  <c r="H21" i="12"/>
  <c r="E22" i="12"/>
  <c r="F22" i="12"/>
  <c r="G22" i="12"/>
  <c r="H22" i="12"/>
  <c r="H10" i="12"/>
  <c r="G10" i="12"/>
  <c r="F10" i="12"/>
  <c r="E10" i="12"/>
  <c r="F14" i="14"/>
  <c r="E14" i="14"/>
  <c r="F12" i="14"/>
  <c r="E12" i="14"/>
  <c r="E11" i="14"/>
  <c r="F34" i="15"/>
  <c r="F35" i="15"/>
  <c r="F36" i="15"/>
  <c r="F37" i="15"/>
  <c r="F38" i="15"/>
  <c r="F39" i="15"/>
  <c r="F43" i="15"/>
  <c r="F41" i="15"/>
  <c r="F42" i="15"/>
  <c r="F45" i="15"/>
  <c r="F46" i="15"/>
  <c r="F47" i="15"/>
  <c r="F48" i="15"/>
  <c r="F49" i="15"/>
  <c r="F50" i="15"/>
  <c r="F51" i="15"/>
  <c r="F53" i="15"/>
  <c r="F34" i="14"/>
  <c r="F35" i="14"/>
  <c r="F36" i="14"/>
  <c r="F37" i="14"/>
  <c r="F38" i="14"/>
  <c r="E38" i="14"/>
  <c r="E34" i="14"/>
  <c r="E35" i="14"/>
  <c r="E36" i="14"/>
  <c r="E37" i="14"/>
  <c r="E40" i="14"/>
  <c r="Q39" i="14" s="1"/>
  <c r="E41" i="14"/>
  <c r="E42" i="14"/>
  <c r="E44" i="14" l="1"/>
  <c r="H40" i="15"/>
  <c r="G40" i="15"/>
  <c r="F40" i="14"/>
  <c r="F41" i="14"/>
  <c r="F42" i="14"/>
  <c r="G33" i="15"/>
  <c r="E47" i="14"/>
  <c r="H44" i="15"/>
  <c r="G44" i="15"/>
  <c r="F44" i="15" s="1"/>
  <c r="G12" i="15"/>
  <c r="F44" i="14"/>
  <c r="F45" i="14"/>
  <c r="F46" i="14"/>
  <c r="F47" i="14"/>
  <c r="F48" i="14"/>
  <c r="F49" i="14"/>
  <c r="F50" i="14"/>
  <c r="F52" i="14"/>
  <c r="F53" i="14"/>
  <c r="E45" i="14"/>
  <c r="E46" i="14"/>
  <c r="E48" i="14"/>
  <c r="E49" i="14"/>
  <c r="E50" i="14"/>
  <c r="E52" i="14"/>
  <c r="E53" i="14"/>
  <c r="E54" i="14"/>
  <c r="H33" i="14"/>
  <c r="I33" i="14"/>
  <c r="J33" i="14"/>
  <c r="K33" i="14"/>
  <c r="L33" i="14"/>
  <c r="M33" i="14"/>
  <c r="N33" i="14"/>
  <c r="G33" i="14"/>
  <c r="E33" i="14" s="1"/>
  <c r="M15" i="23"/>
  <c r="M22" i="23"/>
  <c r="K15" i="23"/>
  <c r="K16" i="23"/>
  <c r="K17" i="23"/>
  <c r="K19" i="23"/>
  <c r="H20" i="23"/>
  <c r="G18" i="23"/>
  <c r="G21" i="23"/>
  <c r="I17" i="12"/>
  <c r="I18" i="12"/>
  <c r="I19" i="12"/>
  <c r="I20" i="12"/>
  <c r="I21" i="12"/>
  <c r="F40" i="15" l="1"/>
  <c r="Q43" i="14"/>
  <c r="F33" i="14"/>
  <c r="F12" i="13"/>
  <c r="F12" i="9"/>
  <c r="H134" i="9" l="1"/>
  <c r="D136" i="28"/>
  <c r="D135" i="28"/>
  <c r="J186" i="13" l="1"/>
  <c r="I186" i="13"/>
  <c r="I137" i="4"/>
  <c r="J137" i="4"/>
  <c r="E137" i="4"/>
  <c r="F137" i="4"/>
  <c r="G137" i="4"/>
  <c r="H137" i="4"/>
  <c r="J150" i="4"/>
  <c r="J144" i="4"/>
  <c r="J143" i="4"/>
  <c r="E143" i="3"/>
  <c r="I38" i="15"/>
  <c r="E251" i="13"/>
  <c r="E202" i="4"/>
  <c r="E200" i="4"/>
  <c r="E197" i="2"/>
  <c r="E198" i="2"/>
  <c r="E199" i="2"/>
  <c r="E200" i="2"/>
  <c r="E201" i="2"/>
  <c r="E202" i="2"/>
  <c r="E203" i="2"/>
  <c r="E204" i="2"/>
  <c r="E205" i="2"/>
  <c r="E206" i="2"/>
  <c r="E207" i="2"/>
  <c r="E208" i="2"/>
  <c r="I45" i="15" l="1"/>
  <c r="H248" i="28"/>
  <c r="K248" i="28"/>
  <c r="N248" i="28"/>
  <c r="O329" i="13"/>
  <c r="P329" i="13"/>
  <c r="N329" i="13"/>
  <c r="N331" i="13"/>
  <c r="N330" i="13"/>
  <c r="N343" i="13"/>
  <c r="N345" i="13"/>
  <c r="N344" i="13"/>
  <c r="N342" i="13"/>
  <c r="N341" i="13"/>
  <c r="N340" i="13"/>
  <c r="N339" i="13"/>
  <c r="N338" i="13"/>
  <c r="N337" i="13"/>
  <c r="N336" i="13"/>
  <c r="N334" i="13"/>
  <c r="N333" i="13"/>
  <c r="N335" i="13"/>
  <c r="O335" i="13"/>
  <c r="P335" i="13"/>
  <c r="O342" i="13"/>
  <c r="P342" i="13"/>
  <c r="N332" i="13"/>
  <c r="O330" i="13"/>
  <c r="P330" i="13"/>
  <c r="E100" i="13" l="1"/>
  <c r="F100" i="13"/>
  <c r="G100" i="13"/>
  <c r="K100" i="13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9" i="20"/>
  <c r="J12" i="21"/>
  <c r="J13" i="21"/>
  <c r="J14" i="21"/>
  <c r="J16" i="21"/>
  <c r="J17" i="21"/>
  <c r="J18" i="21"/>
  <c r="J19" i="21"/>
  <c r="J20" i="21"/>
  <c r="J11" i="21"/>
  <c r="G12" i="21"/>
  <c r="G13" i="21"/>
  <c r="G14" i="21"/>
  <c r="G15" i="21"/>
  <c r="G16" i="21"/>
  <c r="G17" i="21"/>
  <c r="G18" i="21"/>
  <c r="G19" i="21"/>
  <c r="G20" i="21"/>
  <c r="G11" i="21"/>
  <c r="L10" i="21"/>
  <c r="K10" i="21"/>
  <c r="I10" i="21"/>
  <c r="H10" i="21"/>
  <c r="J10" i="21" l="1"/>
  <c r="G10" i="21"/>
  <c r="I35" i="15"/>
  <c r="I47" i="15"/>
  <c r="I41" i="15" l="1"/>
  <c r="I36" i="15"/>
  <c r="I34" i="15"/>
  <c r="I53" i="15"/>
  <c r="I42" i="15"/>
  <c r="F54" i="15"/>
  <c r="O160" i="28"/>
  <c r="J164" i="9"/>
  <c r="E164" i="9"/>
  <c r="I229" i="13"/>
  <c r="I225" i="13"/>
  <c r="F225" i="13"/>
  <c r="E167" i="3"/>
  <c r="F162" i="1"/>
  <c r="E169" i="1"/>
  <c r="E163" i="1"/>
  <c r="K218" i="28"/>
  <c r="G218" i="28"/>
  <c r="G219" i="28"/>
  <c r="F219" i="28"/>
  <c r="E219" i="28"/>
  <c r="H219" i="28"/>
  <c r="K219" i="28"/>
  <c r="F224" i="9"/>
  <c r="G225" i="9"/>
  <c r="F225" i="9"/>
  <c r="E225" i="9"/>
  <c r="Q224" i="9"/>
  <c r="R224" i="9"/>
  <c r="Q225" i="9"/>
  <c r="Q290" i="13"/>
  <c r="E297" i="13"/>
  <c r="E292" i="13"/>
  <c r="E231" i="4"/>
  <c r="Q231" i="4"/>
  <c r="K220" i="28" l="1"/>
  <c r="K221" i="28"/>
  <c r="K222" i="28"/>
  <c r="K223" i="28"/>
  <c r="K224" i="28"/>
  <c r="K225" i="28"/>
  <c r="K226" i="28"/>
  <c r="K227" i="28"/>
  <c r="K228" i="28"/>
  <c r="K229" i="28"/>
  <c r="K230" i="28"/>
  <c r="K231" i="28"/>
  <c r="H220" i="28"/>
  <c r="H221" i="28"/>
  <c r="H222" i="28"/>
  <c r="H223" i="28"/>
  <c r="H224" i="28"/>
  <c r="H225" i="28"/>
  <c r="H226" i="28"/>
  <c r="H227" i="28"/>
  <c r="H228" i="28"/>
  <c r="H229" i="28"/>
  <c r="H230" i="28"/>
  <c r="H231" i="28"/>
  <c r="H218" i="28"/>
  <c r="M142" i="12"/>
  <c r="I142" i="12"/>
  <c r="E142" i="12"/>
  <c r="H142" i="12"/>
  <c r="Q161" i="28"/>
  <c r="N161" i="28"/>
  <c r="G165" i="9"/>
  <c r="F165" i="9"/>
  <c r="K165" i="9"/>
  <c r="N165" i="9"/>
  <c r="Q165" i="9"/>
  <c r="E165" i="9"/>
  <c r="J213" i="13"/>
  <c r="J218" i="13"/>
  <c r="J225" i="13"/>
  <c r="J229" i="13"/>
  <c r="J212" i="13"/>
  <c r="I213" i="13"/>
  <c r="I218" i="13"/>
  <c r="I212" i="13"/>
  <c r="H214" i="13"/>
  <c r="H215" i="13"/>
  <c r="H216" i="13"/>
  <c r="H217" i="13"/>
  <c r="H213" i="13"/>
  <c r="H219" i="13"/>
  <c r="H220" i="13"/>
  <c r="H221" i="13"/>
  <c r="H222" i="13"/>
  <c r="H223" i="13"/>
  <c r="H224" i="13"/>
  <c r="H218" i="13"/>
  <c r="H226" i="13"/>
  <c r="H227" i="13"/>
  <c r="H228" i="13"/>
  <c r="H225" i="13"/>
  <c r="H230" i="13"/>
  <c r="H231" i="13"/>
  <c r="H232" i="13"/>
  <c r="H229" i="13"/>
  <c r="H212" i="13"/>
  <c r="G214" i="13"/>
  <c r="G215" i="13"/>
  <c r="G216" i="13"/>
  <c r="G217" i="13"/>
  <c r="G213" i="13"/>
  <c r="G219" i="13"/>
  <c r="G220" i="13"/>
  <c r="G221" i="13"/>
  <c r="G222" i="13"/>
  <c r="G223" i="13"/>
  <c r="G224" i="13"/>
  <c r="G218" i="13"/>
  <c r="G226" i="13"/>
  <c r="G227" i="13"/>
  <c r="G228" i="13"/>
  <c r="G225" i="13"/>
  <c r="G230" i="13"/>
  <c r="G231" i="13"/>
  <c r="G232" i="13"/>
  <c r="G229" i="13"/>
  <c r="G212" i="13"/>
  <c r="F214" i="13"/>
  <c r="F215" i="13"/>
  <c r="F216" i="13"/>
  <c r="F217" i="13"/>
  <c r="F213" i="13"/>
  <c r="F219" i="13"/>
  <c r="F220" i="13"/>
  <c r="F221" i="13"/>
  <c r="F222" i="13"/>
  <c r="F223" i="13"/>
  <c r="F224" i="13"/>
  <c r="F218" i="13"/>
  <c r="F226" i="13"/>
  <c r="F227" i="13"/>
  <c r="F228" i="13"/>
  <c r="F230" i="13"/>
  <c r="F231" i="13"/>
  <c r="F232" i="13"/>
  <c r="F229" i="13"/>
  <c r="F212" i="13"/>
  <c r="K214" i="13"/>
  <c r="N214" i="13"/>
  <c r="Q214" i="13"/>
  <c r="E214" i="13"/>
  <c r="K215" i="13"/>
  <c r="N215" i="13"/>
  <c r="Q215" i="13"/>
  <c r="E215" i="13"/>
  <c r="K216" i="13"/>
  <c r="N216" i="13"/>
  <c r="Q216" i="13"/>
  <c r="E216" i="13"/>
  <c r="K217" i="13"/>
  <c r="N217" i="13"/>
  <c r="Q217" i="13"/>
  <c r="E217" i="13"/>
  <c r="E213" i="13"/>
  <c r="K219" i="13"/>
  <c r="N219" i="13"/>
  <c r="Q219" i="13"/>
  <c r="E219" i="13"/>
  <c r="K220" i="13"/>
  <c r="N220" i="13"/>
  <c r="Q220" i="13"/>
  <c r="E220" i="13"/>
  <c r="K221" i="13"/>
  <c r="N221" i="13"/>
  <c r="Q221" i="13"/>
  <c r="E221" i="13"/>
  <c r="K222" i="13"/>
  <c r="N222" i="13"/>
  <c r="Q222" i="13"/>
  <c r="E222" i="13"/>
  <c r="K223" i="13"/>
  <c r="N223" i="13"/>
  <c r="Q223" i="13"/>
  <c r="E223" i="13"/>
  <c r="K224" i="13"/>
  <c r="N224" i="13"/>
  <c r="Q224" i="13"/>
  <c r="E224" i="13"/>
  <c r="E218" i="13"/>
  <c r="K226" i="13"/>
  <c r="N226" i="13"/>
  <c r="Q226" i="13"/>
  <c r="E226" i="13"/>
  <c r="K227" i="13"/>
  <c r="N227" i="13"/>
  <c r="Q227" i="13"/>
  <c r="E227" i="13"/>
  <c r="K228" i="13"/>
  <c r="N228" i="13"/>
  <c r="Q228" i="13"/>
  <c r="E228" i="13"/>
  <c r="E225" i="13"/>
  <c r="K230" i="13"/>
  <c r="N230" i="13"/>
  <c r="Q230" i="13"/>
  <c r="E230" i="13"/>
  <c r="K231" i="13"/>
  <c r="N231" i="13"/>
  <c r="Q231" i="13"/>
  <c r="E231" i="13"/>
  <c r="K232" i="13"/>
  <c r="N232" i="13"/>
  <c r="Q232" i="13"/>
  <c r="E232" i="13"/>
  <c r="E229" i="13"/>
  <c r="E212" i="13"/>
  <c r="H148" i="24"/>
  <c r="K148" i="24"/>
  <c r="N148" i="24"/>
  <c r="Q148" i="24"/>
  <c r="E148" i="24"/>
  <c r="H169" i="4"/>
  <c r="J168" i="4"/>
  <c r="I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68" i="4"/>
  <c r="F168" i="4"/>
  <c r="F45" i="4"/>
  <c r="G45" i="4"/>
  <c r="E45" i="4"/>
  <c r="F46" i="4"/>
  <c r="G46" i="4"/>
  <c r="E46" i="4"/>
  <c r="F47" i="4"/>
  <c r="G47" i="4"/>
  <c r="E47" i="4"/>
  <c r="F48" i="4"/>
  <c r="G48" i="4"/>
  <c r="E48" i="4"/>
  <c r="F49" i="4"/>
  <c r="G49" i="4"/>
  <c r="E49" i="4"/>
  <c r="F50" i="4"/>
  <c r="G50" i="4"/>
  <c r="E50" i="4"/>
  <c r="F51" i="4"/>
  <c r="G51" i="4"/>
  <c r="E51" i="4"/>
  <c r="F52" i="4"/>
  <c r="G52" i="4"/>
  <c r="E52" i="4"/>
  <c r="F53" i="4"/>
  <c r="G53" i="4"/>
  <c r="E53" i="4"/>
  <c r="F54" i="4"/>
  <c r="G54" i="4"/>
  <c r="E54" i="4"/>
  <c r="F55" i="4"/>
  <c r="G55" i="4"/>
  <c r="E55" i="4"/>
  <c r="F56" i="4"/>
  <c r="G56" i="4"/>
  <c r="E56" i="4"/>
  <c r="F57" i="4"/>
  <c r="G57" i="4"/>
  <c r="E57" i="4"/>
  <c r="E44" i="4"/>
  <c r="F76" i="4"/>
  <c r="G76" i="4"/>
  <c r="E76" i="4" s="1"/>
  <c r="F77" i="4"/>
  <c r="G77" i="4"/>
  <c r="E77" i="4"/>
  <c r="F78" i="4"/>
  <c r="G78" i="4"/>
  <c r="E78" i="4"/>
  <c r="F79" i="4"/>
  <c r="G79" i="4"/>
  <c r="E79" i="4"/>
  <c r="F80" i="4"/>
  <c r="G80" i="4"/>
  <c r="E80" i="4" s="1"/>
  <c r="E18" i="4" s="1"/>
  <c r="F81" i="4"/>
  <c r="G81" i="4"/>
  <c r="E81" i="4"/>
  <c r="F82" i="4"/>
  <c r="G82" i="4"/>
  <c r="E82" i="4"/>
  <c r="F83" i="4"/>
  <c r="G83" i="4"/>
  <c r="E83" i="4"/>
  <c r="F84" i="4"/>
  <c r="G84" i="4"/>
  <c r="E84" i="4"/>
  <c r="F85" i="4"/>
  <c r="G85" i="4"/>
  <c r="E85" i="4"/>
  <c r="F86" i="4"/>
  <c r="G86" i="4"/>
  <c r="E86" i="4"/>
  <c r="F87" i="4"/>
  <c r="G87" i="4"/>
  <c r="E87" i="4" s="1"/>
  <c r="F88" i="4"/>
  <c r="G88" i="4"/>
  <c r="E88" i="4"/>
  <c r="F107" i="4"/>
  <c r="G107" i="4"/>
  <c r="E107" i="4"/>
  <c r="F108" i="4"/>
  <c r="G108" i="4"/>
  <c r="E108" i="4"/>
  <c r="F109" i="4"/>
  <c r="G109" i="4"/>
  <c r="E109" i="4"/>
  <c r="F110" i="4"/>
  <c r="G110" i="4"/>
  <c r="E110" i="4"/>
  <c r="F111" i="4"/>
  <c r="G111" i="4"/>
  <c r="E111" i="4"/>
  <c r="F112" i="4"/>
  <c r="G112" i="4"/>
  <c r="E112" i="4"/>
  <c r="F113" i="4"/>
  <c r="G113" i="4"/>
  <c r="E113" i="4"/>
  <c r="F114" i="4"/>
  <c r="G114" i="4"/>
  <c r="E114" i="4"/>
  <c r="F115" i="4"/>
  <c r="G115" i="4"/>
  <c r="E115" i="4"/>
  <c r="F116" i="4"/>
  <c r="G116" i="4"/>
  <c r="E116" i="4"/>
  <c r="F117" i="4"/>
  <c r="G117" i="4"/>
  <c r="E117" i="4"/>
  <c r="F118" i="4"/>
  <c r="G118" i="4"/>
  <c r="E118" i="4"/>
  <c r="E106" i="4"/>
  <c r="F200" i="4"/>
  <c r="G200" i="4"/>
  <c r="F201" i="4"/>
  <c r="G201" i="4"/>
  <c r="E201" i="4"/>
  <c r="F202" i="4"/>
  <c r="G202" i="4"/>
  <c r="F203" i="4"/>
  <c r="G203" i="4"/>
  <c r="E203" i="4"/>
  <c r="F204" i="4"/>
  <c r="G204" i="4"/>
  <c r="E204" i="4"/>
  <c r="F205" i="4"/>
  <c r="G205" i="4"/>
  <c r="E205" i="4"/>
  <c r="F206" i="4"/>
  <c r="G206" i="4"/>
  <c r="E206" i="4"/>
  <c r="F207" i="4"/>
  <c r="G207" i="4"/>
  <c r="E207" i="4"/>
  <c r="F208" i="4"/>
  <c r="G208" i="4"/>
  <c r="E208" i="4"/>
  <c r="F209" i="4"/>
  <c r="G209" i="4"/>
  <c r="E209" i="4"/>
  <c r="F210" i="4"/>
  <c r="G210" i="4"/>
  <c r="E210" i="4"/>
  <c r="F211" i="4"/>
  <c r="G211" i="4"/>
  <c r="E211" i="4"/>
  <c r="F212" i="4"/>
  <c r="G212" i="4"/>
  <c r="E212" i="4"/>
  <c r="F232" i="4"/>
  <c r="G232" i="4"/>
  <c r="E232" i="4"/>
  <c r="F233" i="4"/>
  <c r="G233" i="4"/>
  <c r="E233" i="4"/>
  <c r="F234" i="4"/>
  <c r="G234" i="4"/>
  <c r="E234" i="4"/>
  <c r="F235" i="4"/>
  <c r="G235" i="4"/>
  <c r="E235" i="4"/>
  <c r="F236" i="4"/>
  <c r="G236" i="4"/>
  <c r="E236" i="4"/>
  <c r="F237" i="4"/>
  <c r="G237" i="4"/>
  <c r="E237" i="4"/>
  <c r="F238" i="4"/>
  <c r="G238" i="4"/>
  <c r="E238" i="4"/>
  <c r="F239" i="4"/>
  <c r="G239" i="4"/>
  <c r="E239" i="4"/>
  <c r="F240" i="4"/>
  <c r="G240" i="4"/>
  <c r="E240" i="4"/>
  <c r="F241" i="4"/>
  <c r="G241" i="4"/>
  <c r="E241" i="4"/>
  <c r="F242" i="4"/>
  <c r="G242" i="4"/>
  <c r="E242" i="4"/>
  <c r="F243" i="4"/>
  <c r="G243" i="4"/>
  <c r="E243" i="4"/>
  <c r="E230" i="4"/>
  <c r="H262" i="4"/>
  <c r="K262" i="4"/>
  <c r="N262" i="4"/>
  <c r="Q262" i="4"/>
  <c r="E262" i="4"/>
  <c r="H263" i="4"/>
  <c r="K263" i="4"/>
  <c r="N263" i="4"/>
  <c r="Q263" i="4"/>
  <c r="E263" i="4"/>
  <c r="H264" i="4"/>
  <c r="K264" i="4"/>
  <c r="N264" i="4"/>
  <c r="Q264" i="4"/>
  <c r="E264" i="4"/>
  <c r="H265" i="4"/>
  <c r="K265" i="4"/>
  <c r="N265" i="4"/>
  <c r="Q265" i="4"/>
  <c r="E265" i="4"/>
  <c r="H266" i="4"/>
  <c r="K266" i="4"/>
  <c r="N266" i="4"/>
  <c r="Q266" i="4"/>
  <c r="E266" i="4"/>
  <c r="H267" i="4"/>
  <c r="K267" i="4"/>
  <c r="N267" i="4"/>
  <c r="Q267" i="4"/>
  <c r="E267" i="4"/>
  <c r="H268" i="4"/>
  <c r="K268" i="4"/>
  <c r="N268" i="4"/>
  <c r="Q268" i="4"/>
  <c r="E268" i="4"/>
  <c r="H269" i="4"/>
  <c r="K269" i="4"/>
  <c r="N269" i="4"/>
  <c r="Q269" i="4"/>
  <c r="E269" i="4"/>
  <c r="H270" i="4"/>
  <c r="K270" i="4"/>
  <c r="N270" i="4"/>
  <c r="Q270" i="4"/>
  <c r="E270" i="4"/>
  <c r="H271" i="4"/>
  <c r="K271" i="4"/>
  <c r="N271" i="4"/>
  <c r="Q271" i="4"/>
  <c r="E271" i="4"/>
  <c r="H272" i="4"/>
  <c r="K272" i="4"/>
  <c r="N272" i="4"/>
  <c r="Q272" i="4"/>
  <c r="E272" i="4"/>
  <c r="H273" i="4"/>
  <c r="K273" i="4"/>
  <c r="N273" i="4"/>
  <c r="Q273" i="4"/>
  <c r="E273" i="4"/>
  <c r="H274" i="4"/>
  <c r="K274" i="4"/>
  <c r="N274" i="4"/>
  <c r="Q274" i="4"/>
  <c r="E274" i="4"/>
  <c r="E261" i="4"/>
  <c r="K14" i="3"/>
  <c r="K15" i="3"/>
  <c r="K16" i="3"/>
  <c r="K17" i="3"/>
  <c r="K18" i="3"/>
  <c r="K19" i="3"/>
  <c r="K20" i="3"/>
  <c r="K21" i="3"/>
  <c r="K22" i="3"/>
  <c r="K23" i="3"/>
  <c r="K24" i="3"/>
  <c r="K25" i="3"/>
  <c r="J14" i="3"/>
  <c r="J15" i="3"/>
  <c r="J16" i="3"/>
  <c r="J17" i="3"/>
  <c r="J18" i="3"/>
  <c r="J19" i="3"/>
  <c r="J20" i="3"/>
  <c r="J21" i="3"/>
  <c r="J22" i="3"/>
  <c r="J23" i="3"/>
  <c r="J24" i="3"/>
  <c r="J25" i="3"/>
  <c r="I11" i="24"/>
  <c r="J11" i="24"/>
  <c r="H11" i="24"/>
  <c r="I12" i="24"/>
  <c r="J12" i="24"/>
  <c r="H12" i="24"/>
  <c r="I13" i="24"/>
  <c r="J13" i="24"/>
  <c r="H13" i="24"/>
  <c r="I14" i="24"/>
  <c r="J14" i="24"/>
  <c r="H14" i="24"/>
  <c r="I15" i="24"/>
  <c r="J15" i="24"/>
  <c r="H15" i="24"/>
  <c r="I16" i="24"/>
  <c r="J16" i="24"/>
  <c r="H16" i="24"/>
  <c r="I17" i="24"/>
  <c r="J17" i="24"/>
  <c r="H17" i="24"/>
  <c r="I18" i="24"/>
  <c r="J18" i="24"/>
  <c r="H18" i="24"/>
  <c r="I19" i="24"/>
  <c r="J19" i="24"/>
  <c r="H19" i="24"/>
  <c r="I20" i="24"/>
  <c r="J20" i="24"/>
  <c r="H20" i="24"/>
  <c r="I21" i="24"/>
  <c r="J21" i="24"/>
  <c r="H21" i="24"/>
  <c r="I22" i="24"/>
  <c r="J22" i="24"/>
  <c r="H22" i="24"/>
  <c r="I23" i="24"/>
  <c r="J23" i="24"/>
  <c r="H23" i="24"/>
  <c r="H10" i="24"/>
  <c r="O11" i="24"/>
  <c r="P11" i="24"/>
  <c r="N11" i="24"/>
  <c r="O12" i="24"/>
  <c r="P12" i="24"/>
  <c r="N12" i="24"/>
  <c r="O13" i="24"/>
  <c r="P13" i="24"/>
  <c r="N13" i="24"/>
  <c r="O14" i="24"/>
  <c r="P14" i="24"/>
  <c r="N14" i="24"/>
  <c r="O15" i="24"/>
  <c r="P15" i="24"/>
  <c r="N15" i="24"/>
  <c r="O16" i="24"/>
  <c r="P16" i="24"/>
  <c r="N16" i="24"/>
  <c r="O17" i="24"/>
  <c r="P17" i="24"/>
  <c r="N17" i="24"/>
  <c r="O18" i="24"/>
  <c r="P18" i="24"/>
  <c r="N18" i="24"/>
  <c r="O19" i="24"/>
  <c r="P19" i="24"/>
  <c r="N19" i="24"/>
  <c r="O20" i="24"/>
  <c r="P20" i="24"/>
  <c r="N20" i="24"/>
  <c r="O21" i="24"/>
  <c r="P21" i="24"/>
  <c r="N21" i="24"/>
  <c r="O22" i="24"/>
  <c r="P22" i="24"/>
  <c r="N22" i="24"/>
  <c r="O23" i="24"/>
  <c r="P23" i="24"/>
  <c r="N23" i="24"/>
  <c r="N10" i="24"/>
  <c r="N160" i="24"/>
  <c r="N159" i="24"/>
  <c r="N158" i="24"/>
  <c r="H158" i="24"/>
  <c r="K158" i="24"/>
  <c r="Q158" i="24"/>
  <c r="E158" i="24"/>
  <c r="N157" i="24"/>
  <c r="H157" i="24"/>
  <c r="K157" i="24"/>
  <c r="Q157" i="24"/>
  <c r="E157" i="24"/>
  <c r="N156" i="24"/>
  <c r="N155" i="24"/>
  <c r="N154" i="24"/>
  <c r="H154" i="24"/>
  <c r="K154" i="24"/>
  <c r="Q154" i="24"/>
  <c r="E154" i="24"/>
  <c r="N153" i="24"/>
  <c r="H153" i="24"/>
  <c r="K153" i="24"/>
  <c r="Q153" i="24"/>
  <c r="E153" i="24"/>
  <c r="N152" i="24"/>
  <c r="N151" i="24"/>
  <c r="N150" i="24"/>
  <c r="N149" i="24"/>
  <c r="N147" i="24"/>
  <c r="H149" i="24"/>
  <c r="K149" i="24"/>
  <c r="Q149" i="24"/>
  <c r="E149" i="24"/>
  <c r="P147" i="24"/>
  <c r="O147" i="24"/>
  <c r="Q260" i="28"/>
  <c r="N260" i="28"/>
  <c r="K260" i="28"/>
  <c r="H260" i="28"/>
  <c r="G260" i="28"/>
  <c r="F260" i="28"/>
  <c r="E260" i="28"/>
  <c r="Q259" i="28"/>
  <c r="N259" i="28"/>
  <c r="K259" i="28"/>
  <c r="H259" i="28"/>
  <c r="E259" i="28"/>
  <c r="G259" i="28"/>
  <c r="F259" i="28"/>
  <c r="Q258" i="28"/>
  <c r="N258" i="28"/>
  <c r="K258" i="28"/>
  <c r="H258" i="28"/>
  <c r="G258" i="28"/>
  <c r="F258" i="28"/>
  <c r="E258" i="28"/>
  <c r="Q257" i="28"/>
  <c r="N257" i="28"/>
  <c r="K257" i="28"/>
  <c r="H257" i="28"/>
  <c r="E257" i="28"/>
  <c r="G257" i="28"/>
  <c r="F257" i="28"/>
  <c r="Q256" i="28"/>
  <c r="N256" i="28"/>
  <c r="K256" i="28"/>
  <c r="H256" i="28"/>
  <c r="G256" i="28"/>
  <c r="F256" i="28"/>
  <c r="E256" i="28"/>
  <c r="Q255" i="28"/>
  <c r="N255" i="28"/>
  <c r="K255" i="28"/>
  <c r="H255" i="28"/>
  <c r="E255" i="28"/>
  <c r="G255" i="28"/>
  <c r="F255" i="28"/>
  <c r="Q254" i="28"/>
  <c r="N254" i="28"/>
  <c r="K254" i="28"/>
  <c r="H254" i="28"/>
  <c r="G254" i="28"/>
  <c r="F254" i="28"/>
  <c r="E254" i="28"/>
  <c r="Q253" i="28"/>
  <c r="N253" i="28"/>
  <c r="K253" i="28"/>
  <c r="H253" i="28"/>
  <c r="E253" i="28"/>
  <c r="G253" i="28"/>
  <c r="F253" i="28"/>
  <c r="Q252" i="28"/>
  <c r="N252" i="28"/>
  <c r="K252" i="28"/>
  <c r="H252" i="28"/>
  <c r="G252" i="28"/>
  <c r="F252" i="28"/>
  <c r="E252" i="28"/>
  <c r="Q251" i="28"/>
  <c r="N251" i="28"/>
  <c r="K251" i="28"/>
  <c r="H251" i="28"/>
  <c r="E251" i="28"/>
  <c r="G251" i="28"/>
  <c r="F251" i="28"/>
  <c r="Q250" i="28"/>
  <c r="N250" i="28"/>
  <c r="K250" i="28"/>
  <c r="H250" i="28"/>
  <c r="G250" i="28"/>
  <c r="F250" i="28"/>
  <c r="E250" i="28"/>
  <c r="Q249" i="28"/>
  <c r="N249" i="28"/>
  <c r="N247" i="28"/>
  <c r="K249" i="28"/>
  <c r="H249" i="28"/>
  <c r="E249" i="28"/>
  <c r="G249" i="28"/>
  <c r="F249" i="28"/>
  <c r="S248" i="28"/>
  <c r="G248" i="28"/>
  <c r="R248" i="28"/>
  <c r="F248" i="28"/>
  <c r="S247" i="28"/>
  <c r="R247" i="28"/>
  <c r="P247" i="28"/>
  <c r="O247" i="28"/>
  <c r="M247" i="28"/>
  <c r="L247" i="28"/>
  <c r="K247" i="28"/>
  <c r="J247" i="28"/>
  <c r="I247" i="28"/>
  <c r="G247" i="28"/>
  <c r="Q231" i="28"/>
  <c r="N231" i="28"/>
  <c r="G231" i="28"/>
  <c r="F231" i="28"/>
  <c r="E231" i="28"/>
  <c r="Q230" i="28"/>
  <c r="N230" i="28"/>
  <c r="G230" i="28"/>
  <c r="F230" i="28"/>
  <c r="E230" i="28"/>
  <c r="Q229" i="28"/>
  <c r="N229" i="28"/>
  <c r="G229" i="28"/>
  <c r="F229" i="28"/>
  <c r="E229" i="28"/>
  <c r="Q228" i="28"/>
  <c r="N228" i="28"/>
  <c r="G228" i="28"/>
  <c r="F228" i="28"/>
  <c r="E228" i="28"/>
  <c r="Q227" i="28"/>
  <c r="N227" i="28"/>
  <c r="G227" i="28"/>
  <c r="F227" i="28"/>
  <c r="E227" i="28"/>
  <c r="Q226" i="28"/>
  <c r="N226" i="28"/>
  <c r="G226" i="28"/>
  <c r="F226" i="28"/>
  <c r="E226" i="28"/>
  <c r="Q225" i="28"/>
  <c r="N225" i="28"/>
  <c r="G225" i="28"/>
  <c r="F225" i="28"/>
  <c r="E225" i="28"/>
  <c r="Q224" i="28"/>
  <c r="N224" i="28"/>
  <c r="G224" i="28"/>
  <c r="F224" i="28"/>
  <c r="E224" i="28"/>
  <c r="Q223" i="28"/>
  <c r="N223" i="28"/>
  <c r="G223" i="28"/>
  <c r="F223" i="28"/>
  <c r="E223" i="28"/>
  <c r="Q222" i="28"/>
  <c r="N222" i="28"/>
  <c r="G222" i="28"/>
  <c r="F222" i="28"/>
  <c r="E222" i="28"/>
  <c r="Q221" i="28"/>
  <c r="N221" i="28"/>
  <c r="G221" i="28"/>
  <c r="F221" i="28"/>
  <c r="E221" i="28"/>
  <c r="Q220" i="28"/>
  <c r="N220" i="28"/>
  <c r="G220" i="28"/>
  <c r="F220" i="28"/>
  <c r="E220" i="28"/>
  <c r="Q219" i="28"/>
  <c r="N219" i="28"/>
  <c r="N218" i="28"/>
  <c r="S218" i="28"/>
  <c r="R218" i="28"/>
  <c r="Q218" i="28"/>
  <c r="P218" i="28"/>
  <c r="O218" i="28"/>
  <c r="M218" i="28"/>
  <c r="L218" i="28"/>
  <c r="J218" i="28"/>
  <c r="I218" i="28"/>
  <c r="Q202" i="28"/>
  <c r="N202" i="28"/>
  <c r="K202" i="28"/>
  <c r="H202" i="28"/>
  <c r="G202" i="28"/>
  <c r="F202" i="28"/>
  <c r="E202" i="28"/>
  <c r="Q201" i="28"/>
  <c r="N201" i="28"/>
  <c r="K201" i="28"/>
  <c r="H201" i="28"/>
  <c r="G201" i="28"/>
  <c r="F201" i="28"/>
  <c r="E201" i="28"/>
  <c r="Q200" i="28"/>
  <c r="N200" i="28"/>
  <c r="K200" i="28"/>
  <c r="H200" i="28"/>
  <c r="G200" i="28"/>
  <c r="F200" i="28"/>
  <c r="E200" i="28"/>
  <c r="Q199" i="28"/>
  <c r="N199" i="28"/>
  <c r="K199" i="28"/>
  <c r="H199" i="28"/>
  <c r="G199" i="28"/>
  <c r="F199" i="28"/>
  <c r="E199" i="28" s="1"/>
  <c r="Q198" i="28"/>
  <c r="N198" i="28"/>
  <c r="K198" i="28"/>
  <c r="H198" i="28"/>
  <c r="G198" i="28"/>
  <c r="F198" i="28"/>
  <c r="E198" i="28"/>
  <c r="Q197" i="28"/>
  <c r="N197" i="28"/>
  <c r="K197" i="28"/>
  <c r="H197" i="28"/>
  <c r="G197" i="28"/>
  <c r="F197" i="28"/>
  <c r="E197" i="28"/>
  <c r="Q196" i="28"/>
  <c r="N196" i="28"/>
  <c r="K196" i="28"/>
  <c r="H196" i="28"/>
  <c r="G196" i="28"/>
  <c r="F196" i="28"/>
  <c r="E196" i="28" s="1"/>
  <c r="Q195" i="28"/>
  <c r="N195" i="28"/>
  <c r="K195" i="28"/>
  <c r="H195" i="28"/>
  <c r="G195" i="28"/>
  <c r="F195" i="28"/>
  <c r="E195" i="28" s="1"/>
  <c r="Q194" i="28"/>
  <c r="N194" i="28"/>
  <c r="K194" i="28"/>
  <c r="H194" i="28"/>
  <c r="G194" i="28"/>
  <c r="F194" i="28"/>
  <c r="E194" i="28" s="1"/>
  <c r="Q193" i="28"/>
  <c r="N193" i="28"/>
  <c r="K193" i="28"/>
  <c r="H193" i="28"/>
  <c r="G193" i="28"/>
  <c r="F193" i="28"/>
  <c r="E193" i="28"/>
  <c r="Q192" i="28"/>
  <c r="N192" i="28"/>
  <c r="K192" i="28"/>
  <c r="H192" i="28"/>
  <c r="G192" i="28"/>
  <c r="F192" i="28"/>
  <c r="E192" i="28" s="1"/>
  <c r="Q191" i="28"/>
  <c r="N191" i="28"/>
  <c r="K191" i="28"/>
  <c r="H191" i="28"/>
  <c r="G191" i="28"/>
  <c r="F191" i="28"/>
  <c r="E191" i="28"/>
  <c r="Q190" i="28"/>
  <c r="N190" i="28"/>
  <c r="K190" i="28"/>
  <c r="H190" i="28"/>
  <c r="H189" i="28"/>
  <c r="G190" i="28"/>
  <c r="F190" i="28"/>
  <c r="S189" i="28"/>
  <c r="R189" i="28"/>
  <c r="P189" i="28"/>
  <c r="O189" i="28"/>
  <c r="M189" i="28"/>
  <c r="L189" i="28"/>
  <c r="K189" i="28"/>
  <c r="J189" i="28"/>
  <c r="I189" i="28"/>
  <c r="G189" i="28"/>
  <c r="Q173" i="28"/>
  <c r="N173" i="28"/>
  <c r="K173" i="28"/>
  <c r="H173" i="28"/>
  <c r="Q172" i="28"/>
  <c r="N172" i="28"/>
  <c r="K172" i="28"/>
  <c r="H172" i="28"/>
  <c r="Q171" i="28"/>
  <c r="N171" i="28"/>
  <c r="K171" i="28"/>
  <c r="H171" i="28"/>
  <c r="Q170" i="28"/>
  <c r="N170" i="28"/>
  <c r="K170" i="28"/>
  <c r="H170" i="28"/>
  <c r="Q169" i="28"/>
  <c r="N169" i="28"/>
  <c r="K169" i="28"/>
  <c r="H169" i="28"/>
  <c r="E169" i="28"/>
  <c r="Q168" i="28"/>
  <c r="N168" i="28"/>
  <c r="K168" i="28"/>
  <c r="H168" i="28"/>
  <c r="E168" i="28"/>
  <c r="Q167" i="28"/>
  <c r="N167" i="28"/>
  <c r="K167" i="28"/>
  <c r="H167" i="28"/>
  <c r="E167" i="28"/>
  <c r="Q166" i="28"/>
  <c r="N166" i="28"/>
  <c r="K166" i="28"/>
  <c r="H166" i="28"/>
  <c r="E166" i="28"/>
  <c r="Q165" i="28"/>
  <c r="N165" i="28"/>
  <c r="K165" i="28"/>
  <c r="H165" i="28"/>
  <c r="E165" i="28"/>
  <c r="Q164" i="28"/>
  <c r="N164" i="28"/>
  <c r="K164" i="28"/>
  <c r="H164" i="28"/>
  <c r="E164" i="28"/>
  <c r="Q163" i="28"/>
  <c r="N163" i="28"/>
  <c r="K163" i="28"/>
  <c r="H163" i="28"/>
  <c r="E163" i="28"/>
  <c r="Q162" i="28"/>
  <c r="N162" i="28"/>
  <c r="K162" i="28"/>
  <c r="H162" i="28"/>
  <c r="K161" i="28"/>
  <c r="H161" i="28"/>
  <c r="H160" i="28"/>
  <c r="S160" i="28"/>
  <c r="R160" i="28"/>
  <c r="P160" i="28"/>
  <c r="M160" i="28"/>
  <c r="L160" i="28"/>
  <c r="K160" i="28"/>
  <c r="J160" i="28"/>
  <c r="I160" i="28"/>
  <c r="Q144" i="28"/>
  <c r="N144" i="28"/>
  <c r="K144" i="28"/>
  <c r="H144" i="28"/>
  <c r="G144" i="28"/>
  <c r="F144" i="28"/>
  <c r="E144" i="28"/>
  <c r="Q142" i="28"/>
  <c r="N142" i="28"/>
  <c r="K142" i="28"/>
  <c r="H142" i="28"/>
  <c r="G142" i="28"/>
  <c r="F142" i="28"/>
  <c r="E142" i="28"/>
  <c r="Q141" i="28"/>
  <c r="N141" i="28"/>
  <c r="K141" i="28"/>
  <c r="H141" i="28"/>
  <c r="G141" i="28"/>
  <c r="F141" i="28"/>
  <c r="E141" i="28"/>
  <c r="Q140" i="28"/>
  <c r="N140" i="28"/>
  <c r="K140" i="28"/>
  <c r="H140" i="28"/>
  <c r="G140" i="28"/>
  <c r="F140" i="28"/>
  <c r="E140" i="28"/>
  <c r="Q139" i="28"/>
  <c r="N139" i="28"/>
  <c r="K139" i="28"/>
  <c r="H139" i="28"/>
  <c r="G139" i="28"/>
  <c r="F139" i="28"/>
  <c r="E139" i="28"/>
  <c r="Q138" i="28"/>
  <c r="Q137" i="28"/>
  <c r="Q136" i="28"/>
  <c r="N136" i="28"/>
  <c r="K136" i="28"/>
  <c r="H136" i="28"/>
  <c r="G136" i="28"/>
  <c r="F136" i="28"/>
  <c r="E136" i="28"/>
  <c r="Q135" i="28"/>
  <c r="N135" i="28"/>
  <c r="K135" i="28"/>
  <c r="H135" i="28"/>
  <c r="G135" i="28"/>
  <c r="F135" i="28"/>
  <c r="E135" i="28"/>
  <c r="Q134" i="28"/>
  <c r="N134" i="28"/>
  <c r="K134" i="28"/>
  <c r="H134" i="28"/>
  <c r="G134" i="28"/>
  <c r="F134" i="28"/>
  <c r="E134" i="28"/>
  <c r="Q133" i="28"/>
  <c r="N133" i="28"/>
  <c r="K133" i="28"/>
  <c r="H133" i="28"/>
  <c r="G133" i="28"/>
  <c r="F133" i="28"/>
  <c r="E133" i="28"/>
  <c r="Q132" i="28"/>
  <c r="N132" i="28"/>
  <c r="K132" i="28"/>
  <c r="H132" i="28"/>
  <c r="G132" i="28"/>
  <c r="F132" i="28"/>
  <c r="E132" i="28"/>
  <c r="R118" i="28"/>
  <c r="Q115" i="28"/>
  <c r="N115" i="28"/>
  <c r="K115" i="28"/>
  <c r="H115" i="28"/>
  <c r="G115" i="28"/>
  <c r="F115" i="28"/>
  <c r="E115" i="28"/>
  <c r="Q114" i="28"/>
  <c r="N114" i="28"/>
  <c r="K114" i="28"/>
  <c r="H114" i="28"/>
  <c r="G114" i="28"/>
  <c r="F114" i="28"/>
  <c r="E114" i="28"/>
  <c r="Q113" i="28"/>
  <c r="N113" i="28"/>
  <c r="K113" i="28"/>
  <c r="H113" i="28"/>
  <c r="G113" i="28"/>
  <c r="F113" i="28"/>
  <c r="E113" i="28"/>
  <c r="Q112" i="28"/>
  <c r="N112" i="28"/>
  <c r="K112" i="28"/>
  <c r="H112" i="28"/>
  <c r="G112" i="28"/>
  <c r="F112" i="28"/>
  <c r="E112" i="28"/>
  <c r="AE111" i="28"/>
  <c r="AD111" i="28"/>
  <c r="AC111" i="28"/>
  <c r="AA111" i="28"/>
  <c r="Z111" i="28"/>
  <c r="Y111" i="28"/>
  <c r="Q111" i="28"/>
  <c r="N111" i="28"/>
  <c r="K111" i="28"/>
  <c r="H111" i="28"/>
  <c r="G111" i="28"/>
  <c r="F111" i="28"/>
  <c r="E111" i="28"/>
  <c r="Q110" i="28"/>
  <c r="N110" i="28"/>
  <c r="K110" i="28"/>
  <c r="H110" i="28"/>
  <c r="G110" i="28"/>
  <c r="F110" i="28"/>
  <c r="E110" i="28"/>
  <c r="Q109" i="28"/>
  <c r="N109" i="28"/>
  <c r="K109" i="28"/>
  <c r="H109" i="28"/>
  <c r="G109" i="28"/>
  <c r="F109" i="28"/>
  <c r="E109" i="28"/>
  <c r="Q108" i="28"/>
  <c r="N108" i="28"/>
  <c r="K108" i="28"/>
  <c r="H108" i="28"/>
  <c r="G108" i="28"/>
  <c r="F108" i="28"/>
  <c r="E108" i="28"/>
  <c r="Q107" i="28"/>
  <c r="N107" i="28"/>
  <c r="K107" i="28"/>
  <c r="H107" i="28"/>
  <c r="G107" i="28"/>
  <c r="F107" i="28"/>
  <c r="E107" i="28"/>
  <c r="Q106" i="28"/>
  <c r="N106" i="28"/>
  <c r="K106" i="28"/>
  <c r="H106" i="28"/>
  <c r="G106" i="28"/>
  <c r="F106" i="28"/>
  <c r="E106" i="28"/>
  <c r="Q105" i="28"/>
  <c r="N105" i="28"/>
  <c r="K105" i="28"/>
  <c r="H105" i="28"/>
  <c r="G105" i="28"/>
  <c r="F105" i="28"/>
  <c r="E105" i="28"/>
  <c r="Q104" i="28"/>
  <c r="N104" i="28"/>
  <c r="K104" i="28"/>
  <c r="H104" i="28"/>
  <c r="G104" i="28"/>
  <c r="F104" i="28"/>
  <c r="E104" i="28"/>
  <c r="Q103" i="28"/>
  <c r="N103" i="28"/>
  <c r="N102" i="28"/>
  <c r="K103" i="28"/>
  <c r="H103" i="28"/>
  <c r="H102" i="28"/>
  <c r="G103" i="28"/>
  <c r="F103" i="28"/>
  <c r="E103" i="28"/>
  <c r="S102" i="28"/>
  <c r="R102" i="28"/>
  <c r="Q102" i="28"/>
  <c r="P102" i="28"/>
  <c r="O102" i="28"/>
  <c r="M102" i="28"/>
  <c r="L102" i="28"/>
  <c r="K102" i="28"/>
  <c r="J102" i="28"/>
  <c r="I102" i="28"/>
  <c r="G102" i="28"/>
  <c r="Q86" i="28"/>
  <c r="N86" i="28"/>
  <c r="K86" i="28"/>
  <c r="H86" i="28"/>
  <c r="G86" i="28"/>
  <c r="F86" i="28"/>
  <c r="E86" i="28"/>
  <c r="Q85" i="28"/>
  <c r="N85" i="28"/>
  <c r="K85" i="28"/>
  <c r="H85" i="28"/>
  <c r="G85" i="28"/>
  <c r="F85" i="28"/>
  <c r="Q84" i="28"/>
  <c r="N84" i="28"/>
  <c r="K84" i="28"/>
  <c r="H84" i="28"/>
  <c r="G84" i="28"/>
  <c r="F84" i="28"/>
  <c r="E84" i="28"/>
  <c r="Q83" i="28"/>
  <c r="N83" i="28"/>
  <c r="K83" i="28"/>
  <c r="H83" i="28"/>
  <c r="G83" i="28"/>
  <c r="F83" i="28"/>
  <c r="E83" i="28"/>
  <c r="Q82" i="28"/>
  <c r="N82" i="28"/>
  <c r="K82" i="28"/>
  <c r="H82" i="28"/>
  <c r="G82" i="28"/>
  <c r="F82" i="28"/>
  <c r="E82" i="28"/>
  <c r="Q81" i="28"/>
  <c r="N81" i="28"/>
  <c r="K81" i="28"/>
  <c r="H81" i="28"/>
  <c r="G81" i="28"/>
  <c r="F81" i="28"/>
  <c r="E81" i="28"/>
  <c r="Q80" i="28"/>
  <c r="N80" i="28"/>
  <c r="K80" i="28"/>
  <c r="H80" i="28"/>
  <c r="G80" i="28"/>
  <c r="F80" i="28"/>
  <c r="E80" i="28"/>
  <c r="Q79" i="28"/>
  <c r="N79" i="28"/>
  <c r="K79" i="28"/>
  <c r="H79" i="28"/>
  <c r="G79" i="28"/>
  <c r="F79" i="28"/>
  <c r="E79" i="28"/>
  <c r="Q78" i="28"/>
  <c r="Q73" i="28" s="1"/>
  <c r="N78" i="28"/>
  <c r="K78" i="28"/>
  <c r="K73" i="28" s="1"/>
  <c r="H78" i="28"/>
  <c r="G78" i="28"/>
  <c r="F78" i="28"/>
  <c r="Q77" i="28"/>
  <c r="N77" i="28"/>
  <c r="K77" i="28"/>
  <c r="H77" i="28"/>
  <c r="G77" i="28"/>
  <c r="F77" i="28"/>
  <c r="E77" i="28"/>
  <c r="Q76" i="28"/>
  <c r="N76" i="28"/>
  <c r="K76" i="28"/>
  <c r="H76" i="28"/>
  <c r="G76" i="28"/>
  <c r="F76" i="28"/>
  <c r="E76" i="28"/>
  <c r="Q75" i="28"/>
  <c r="N75" i="28"/>
  <c r="K75" i="28"/>
  <c r="H75" i="28"/>
  <c r="G75" i="28"/>
  <c r="F75" i="28"/>
  <c r="E75" i="28"/>
  <c r="Q74" i="28"/>
  <c r="N74" i="28"/>
  <c r="K74" i="28"/>
  <c r="H74" i="28"/>
  <c r="G74" i="28"/>
  <c r="F74" i="28"/>
  <c r="S73" i="28"/>
  <c r="R73" i="28"/>
  <c r="P73" i="28"/>
  <c r="O73" i="28"/>
  <c r="M73" i="28"/>
  <c r="L73" i="28"/>
  <c r="J73" i="28"/>
  <c r="I73" i="28"/>
  <c r="Q57" i="28"/>
  <c r="N57" i="28"/>
  <c r="K57" i="28"/>
  <c r="H57" i="28"/>
  <c r="G57" i="28"/>
  <c r="F57" i="28"/>
  <c r="E57" i="28"/>
  <c r="Q56" i="28"/>
  <c r="N56" i="28"/>
  <c r="K56" i="28"/>
  <c r="H56" i="28"/>
  <c r="G56" i="28"/>
  <c r="F56" i="28"/>
  <c r="E56" i="28"/>
  <c r="Q55" i="28"/>
  <c r="N55" i="28"/>
  <c r="K55" i="28"/>
  <c r="H55" i="28"/>
  <c r="G55" i="28"/>
  <c r="F55" i="28"/>
  <c r="E55" i="28"/>
  <c r="Q54" i="28"/>
  <c r="N54" i="28"/>
  <c r="K54" i="28"/>
  <c r="H54" i="28"/>
  <c r="G54" i="28"/>
  <c r="F54" i="28"/>
  <c r="E54" i="28"/>
  <c r="Q53" i="28"/>
  <c r="N53" i="28"/>
  <c r="K53" i="28"/>
  <c r="H53" i="28"/>
  <c r="G53" i="28"/>
  <c r="F53" i="28"/>
  <c r="E53" i="28"/>
  <c r="Q52" i="28"/>
  <c r="N52" i="28"/>
  <c r="K52" i="28"/>
  <c r="H52" i="28"/>
  <c r="G52" i="28"/>
  <c r="F52" i="28"/>
  <c r="E52" i="28"/>
  <c r="Q51" i="28"/>
  <c r="N51" i="28"/>
  <c r="K51" i="28"/>
  <c r="H51" i="28"/>
  <c r="G51" i="28"/>
  <c r="F51" i="28"/>
  <c r="E51" i="28"/>
  <c r="Q50" i="28"/>
  <c r="N50" i="28"/>
  <c r="K50" i="28"/>
  <c r="H50" i="28"/>
  <c r="G50" i="28"/>
  <c r="F50" i="28"/>
  <c r="E50" i="28"/>
  <c r="Q49" i="28"/>
  <c r="N49" i="28"/>
  <c r="K49" i="28"/>
  <c r="H49" i="28"/>
  <c r="G49" i="28"/>
  <c r="F49" i="28"/>
  <c r="E49" i="28"/>
  <c r="Q48" i="28"/>
  <c r="N48" i="28"/>
  <c r="K48" i="28"/>
  <c r="H48" i="28"/>
  <c r="G48" i="28"/>
  <c r="F48" i="28"/>
  <c r="E48" i="28"/>
  <c r="Q47" i="28"/>
  <c r="N47" i="28"/>
  <c r="K47" i="28"/>
  <c r="H47" i="28"/>
  <c r="G47" i="28"/>
  <c r="F47" i="28"/>
  <c r="E47" i="28"/>
  <c r="Q46" i="28"/>
  <c r="N46" i="28"/>
  <c r="K46" i="28"/>
  <c r="H46" i="28"/>
  <c r="G46" i="28"/>
  <c r="F46" i="28"/>
  <c r="E46" i="28"/>
  <c r="Q45" i="28"/>
  <c r="N45" i="28"/>
  <c r="N44" i="28"/>
  <c r="K45" i="28"/>
  <c r="H45" i="28"/>
  <c r="H44" i="28"/>
  <c r="G45" i="28"/>
  <c r="F45" i="28"/>
  <c r="E45" i="28"/>
  <c r="S44" i="28"/>
  <c r="R44" i="28"/>
  <c r="Q44" i="28"/>
  <c r="P44" i="28"/>
  <c r="O44" i="28"/>
  <c r="M44" i="28"/>
  <c r="L44" i="28"/>
  <c r="K44" i="28"/>
  <c r="J44" i="28"/>
  <c r="I44" i="28"/>
  <c r="G44" i="28"/>
  <c r="S25" i="28"/>
  <c r="R25" i="28"/>
  <c r="Q25" i="28"/>
  <c r="P25" i="28"/>
  <c r="O25" i="28"/>
  <c r="N25" i="28"/>
  <c r="M25" i="28"/>
  <c r="L25" i="28"/>
  <c r="K25" i="28"/>
  <c r="J25" i="28"/>
  <c r="Z25" i="28"/>
  <c r="S24" i="28"/>
  <c r="R24" i="28"/>
  <c r="Q24" i="28" s="1"/>
  <c r="P24" i="28"/>
  <c r="O24" i="28"/>
  <c r="M24" i="28"/>
  <c r="L24" i="28"/>
  <c r="J24" i="28"/>
  <c r="S23" i="28"/>
  <c r="R23" i="28"/>
  <c r="Q23" i="28"/>
  <c r="P23" i="28"/>
  <c r="J23" i="28"/>
  <c r="M23" i="28"/>
  <c r="Z23" i="28"/>
  <c r="O23" i="28"/>
  <c r="N23" i="28"/>
  <c r="L23" i="28"/>
  <c r="K23" i="28"/>
  <c r="S22" i="28"/>
  <c r="R22" i="28"/>
  <c r="Q22" i="28" s="1"/>
  <c r="P22" i="28"/>
  <c r="O22" i="28"/>
  <c r="M22" i="28"/>
  <c r="L22" i="28"/>
  <c r="K22" i="28"/>
  <c r="J22" i="28"/>
  <c r="Z22" i="28"/>
  <c r="S21" i="28"/>
  <c r="R21" i="28"/>
  <c r="Q21" i="28"/>
  <c r="P21" i="28"/>
  <c r="J21" i="28"/>
  <c r="M21" i="28"/>
  <c r="O21" i="28"/>
  <c r="L21" i="28"/>
  <c r="K21" i="28"/>
  <c r="Z21" i="28"/>
  <c r="S20" i="28"/>
  <c r="R20" i="28"/>
  <c r="P20" i="28"/>
  <c r="O20" i="28"/>
  <c r="M20" i="28"/>
  <c r="L20" i="28"/>
  <c r="K20" i="28"/>
  <c r="J20" i="28"/>
  <c r="S19" i="28"/>
  <c r="R19" i="28"/>
  <c r="P19" i="28"/>
  <c r="M19" i="28"/>
  <c r="O19" i="28"/>
  <c r="L19" i="28"/>
  <c r="K19" i="28"/>
  <c r="S18" i="28"/>
  <c r="R18" i="28"/>
  <c r="Q18" i="28" s="1"/>
  <c r="X18" i="28" s="1"/>
  <c r="P18" i="28"/>
  <c r="O18" i="28"/>
  <c r="M18" i="28"/>
  <c r="L18" i="28"/>
  <c r="K18" i="28"/>
  <c r="Z18" i="28"/>
  <c r="S17" i="28"/>
  <c r="R17" i="28"/>
  <c r="P17" i="28"/>
  <c r="J17" i="28"/>
  <c r="M17" i="28"/>
  <c r="O17" i="28"/>
  <c r="L17" i="28"/>
  <c r="S16" i="28"/>
  <c r="R16" i="28"/>
  <c r="Q16" i="28"/>
  <c r="P16" i="28"/>
  <c r="O16" i="28"/>
  <c r="M16" i="28"/>
  <c r="L16" i="28"/>
  <c r="K16" i="28"/>
  <c r="J16" i="28"/>
  <c r="Z16" i="28"/>
  <c r="S15" i="28"/>
  <c r="R15" i="28"/>
  <c r="Q15" i="28"/>
  <c r="P15" i="28"/>
  <c r="J15" i="28"/>
  <c r="M15" i="28"/>
  <c r="Z15" i="28"/>
  <c r="O15" i="28"/>
  <c r="N15" i="28" s="1"/>
  <c r="L15" i="28"/>
  <c r="K15" i="28"/>
  <c r="S14" i="28"/>
  <c r="R14" i="28"/>
  <c r="P14" i="28"/>
  <c r="O14" i="28"/>
  <c r="M14" i="28"/>
  <c r="L14" i="28"/>
  <c r="K14" i="28"/>
  <c r="J14" i="28"/>
  <c r="S13" i="28"/>
  <c r="R13" i="28"/>
  <c r="P13" i="28"/>
  <c r="O13" i="28"/>
  <c r="M13" i="28"/>
  <c r="L13" i="28"/>
  <c r="J13" i="28"/>
  <c r="S26" i="13"/>
  <c r="S27" i="13"/>
  <c r="S28" i="13"/>
  <c r="S30" i="13"/>
  <c r="S31" i="13"/>
  <c r="S32" i="13"/>
  <c r="R19" i="13"/>
  <c r="S19" i="13"/>
  <c r="R20" i="13"/>
  <c r="S20" i="13"/>
  <c r="R21" i="13"/>
  <c r="S21" i="13"/>
  <c r="R22" i="13"/>
  <c r="S22" i="13"/>
  <c r="R23" i="13"/>
  <c r="S23" i="13"/>
  <c r="R24" i="13"/>
  <c r="S24" i="13"/>
  <c r="M104" i="9"/>
  <c r="K112" i="9"/>
  <c r="S119" i="9"/>
  <c r="S121" i="9"/>
  <c r="R119" i="9"/>
  <c r="R121" i="9"/>
  <c r="K152" i="13"/>
  <c r="K153" i="13"/>
  <c r="K154" i="13"/>
  <c r="K151" i="13"/>
  <c r="G133" i="24"/>
  <c r="F133" i="24"/>
  <c r="W133" i="24"/>
  <c r="G132" i="24"/>
  <c r="F132" i="24"/>
  <c r="E132" i="24"/>
  <c r="G131" i="24"/>
  <c r="F131" i="24"/>
  <c r="E131" i="24"/>
  <c r="G130" i="24"/>
  <c r="F130" i="24"/>
  <c r="E130" i="24"/>
  <c r="G129" i="24"/>
  <c r="F129" i="24"/>
  <c r="E129" i="24"/>
  <c r="G128" i="24"/>
  <c r="F128" i="24"/>
  <c r="E128" i="24"/>
  <c r="G127" i="24"/>
  <c r="F127" i="24"/>
  <c r="G126" i="24"/>
  <c r="F126" i="24"/>
  <c r="G125" i="24"/>
  <c r="F125" i="24"/>
  <c r="E125" i="24"/>
  <c r="G124" i="24"/>
  <c r="F124" i="24"/>
  <c r="E124" i="24"/>
  <c r="G123" i="24"/>
  <c r="F123" i="24"/>
  <c r="E123" i="24"/>
  <c r="G122" i="24"/>
  <c r="F122" i="24"/>
  <c r="E122" i="24"/>
  <c r="G121" i="24"/>
  <c r="G120" i="24"/>
  <c r="X120" i="24"/>
  <c r="F121" i="24"/>
  <c r="F120" i="24"/>
  <c r="W120" i="24"/>
  <c r="F138" i="4"/>
  <c r="F139" i="4"/>
  <c r="F140" i="4"/>
  <c r="F141" i="4"/>
  <c r="F142" i="4"/>
  <c r="F144" i="4"/>
  <c r="F145" i="4"/>
  <c r="F146" i="4"/>
  <c r="F147" i="4"/>
  <c r="F148" i="4"/>
  <c r="F149" i="4"/>
  <c r="F150" i="4"/>
  <c r="X135" i="24"/>
  <c r="W135" i="24"/>
  <c r="X128" i="24"/>
  <c r="W128" i="24"/>
  <c r="X125" i="24"/>
  <c r="W125" i="24"/>
  <c r="X133" i="24"/>
  <c r="X121" i="24"/>
  <c r="W121" i="24"/>
  <c r="X127" i="24"/>
  <c r="W127" i="24"/>
  <c r="X126" i="24"/>
  <c r="W126" i="24"/>
  <c r="F195" i="23"/>
  <c r="G195" i="23"/>
  <c r="H195" i="23"/>
  <c r="I195" i="23"/>
  <c r="J195" i="23"/>
  <c r="K195" i="23"/>
  <c r="L195" i="23"/>
  <c r="M195" i="23"/>
  <c r="E195" i="23"/>
  <c r="E221" i="12"/>
  <c r="H221" i="12"/>
  <c r="F221" i="12"/>
  <c r="O14" i="4"/>
  <c r="P14" i="4"/>
  <c r="R14" i="4"/>
  <c r="S14" i="4"/>
  <c r="R18" i="4"/>
  <c r="S18" i="4"/>
  <c r="R19" i="4"/>
  <c r="S19" i="4"/>
  <c r="R20" i="4"/>
  <c r="S20" i="4"/>
  <c r="R23" i="4"/>
  <c r="S23" i="4"/>
  <c r="R25" i="4"/>
  <c r="S25" i="4"/>
  <c r="L14" i="4"/>
  <c r="M14" i="4"/>
  <c r="L16" i="4"/>
  <c r="M16" i="4"/>
  <c r="L17" i="4"/>
  <c r="M17" i="4"/>
  <c r="L18" i="4"/>
  <c r="M18" i="4"/>
  <c r="L21" i="4"/>
  <c r="M21" i="4"/>
  <c r="L22" i="4"/>
  <c r="M22" i="4"/>
  <c r="L23" i="4"/>
  <c r="M23" i="4"/>
  <c r="L25" i="4"/>
  <c r="M25" i="4"/>
  <c r="I15" i="4"/>
  <c r="J15" i="4"/>
  <c r="I16" i="4"/>
  <c r="J16" i="4"/>
  <c r="I17" i="4"/>
  <c r="J17" i="4"/>
  <c r="I18" i="4"/>
  <c r="J18" i="4"/>
  <c r="I19" i="4"/>
  <c r="J19" i="4"/>
  <c r="I20" i="4"/>
  <c r="J20" i="4"/>
  <c r="I21" i="4"/>
  <c r="I22" i="4"/>
  <c r="I23" i="4"/>
  <c r="I24" i="4"/>
  <c r="I25" i="4"/>
  <c r="I26" i="4"/>
  <c r="J26" i="4"/>
  <c r="I14" i="4"/>
  <c r="J14" i="4"/>
  <c r="U26" i="25"/>
  <c r="I13" i="25"/>
  <c r="J13" i="25"/>
  <c r="L13" i="25"/>
  <c r="M13" i="25"/>
  <c r="O13" i="25"/>
  <c r="P13" i="25"/>
  <c r="F15" i="25"/>
  <c r="G15" i="25"/>
  <c r="H15" i="25"/>
  <c r="I15" i="25"/>
  <c r="J15" i="25"/>
  <c r="K15" i="25"/>
  <c r="L15" i="25"/>
  <c r="M15" i="25"/>
  <c r="E15" i="25"/>
  <c r="M81" i="25"/>
  <c r="H79" i="25"/>
  <c r="I79" i="25"/>
  <c r="J79" i="25"/>
  <c r="H65" i="12"/>
  <c r="G65" i="12"/>
  <c r="F65" i="12"/>
  <c r="E77" i="12"/>
  <c r="E70" i="12"/>
  <c r="E66" i="12"/>
  <c r="D171" i="25"/>
  <c r="E228" i="3"/>
  <c r="D153" i="25"/>
  <c r="E11" i="23"/>
  <c r="F11" i="23"/>
  <c r="H11" i="23"/>
  <c r="J11" i="23"/>
  <c r="K11" i="23"/>
  <c r="L11" i="23"/>
  <c r="M11" i="23"/>
  <c r="I14" i="9"/>
  <c r="J14" i="9"/>
  <c r="I15" i="9"/>
  <c r="J15" i="9"/>
  <c r="I16" i="9"/>
  <c r="J16" i="9"/>
  <c r="I17" i="9"/>
  <c r="J17" i="9"/>
  <c r="L17" i="9"/>
  <c r="M17" i="9"/>
  <c r="R17" i="9"/>
  <c r="I18" i="9"/>
  <c r="J18" i="9"/>
  <c r="R18" i="9"/>
  <c r="I19" i="9"/>
  <c r="J19" i="9"/>
  <c r="R19" i="9"/>
  <c r="I20" i="9"/>
  <c r="J20" i="9"/>
  <c r="I21" i="9"/>
  <c r="J21" i="9"/>
  <c r="L21" i="9"/>
  <c r="M21" i="9"/>
  <c r="I22" i="9"/>
  <c r="J22" i="9"/>
  <c r="L22" i="9"/>
  <c r="M22" i="9"/>
  <c r="R22" i="9"/>
  <c r="I23" i="9"/>
  <c r="J23" i="9"/>
  <c r="R23" i="9"/>
  <c r="I24" i="9"/>
  <c r="J24" i="9"/>
  <c r="L24" i="9"/>
  <c r="M24" i="9"/>
  <c r="R24" i="9"/>
  <c r="I25" i="9"/>
  <c r="J25" i="9"/>
  <c r="I13" i="9"/>
  <c r="J13" i="9"/>
  <c r="O13" i="9"/>
  <c r="O12" i="9" s="1"/>
  <c r="P13" i="9"/>
  <c r="P12" i="9" s="1"/>
  <c r="R13" i="9"/>
  <c r="S13" i="9"/>
  <c r="S12" i="9"/>
  <c r="I14" i="13"/>
  <c r="J14" i="13"/>
  <c r="L14" i="13"/>
  <c r="M14" i="13"/>
  <c r="O14" i="13"/>
  <c r="P14" i="13"/>
  <c r="R14" i="13"/>
  <c r="S14" i="13"/>
  <c r="I15" i="13"/>
  <c r="J15" i="13"/>
  <c r="L15" i="13"/>
  <c r="M15" i="13"/>
  <c r="O15" i="13"/>
  <c r="P15" i="13"/>
  <c r="R15" i="13"/>
  <c r="S15" i="13"/>
  <c r="L16" i="13"/>
  <c r="M16" i="13"/>
  <c r="O16" i="13"/>
  <c r="P16" i="13"/>
  <c r="R16" i="13"/>
  <c r="S16" i="13"/>
  <c r="R17" i="13"/>
  <c r="S17" i="13"/>
  <c r="I19" i="13"/>
  <c r="J19" i="13"/>
  <c r="L19" i="13"/>
  <c r="M19" i="13"/>
  <c r="O19" i="13"/>
  <c r="P19" i="13"/>
  <c r="I20" i="13"/>
  <c r="J20" i="13"/>
  <c r="L20" i="13"/>
  <c r="M20" i="13"/>
  <c r="O20" i="13"/>
  <c r="P20" i="13"/>
  <c r="I21" i="13"/>
  <c r="J21" i="13"/>
  <c r="L21" i="13"/>
  <c r="M21" i="13"/>
  <c r="O21" i="13"/>
  <c r="P21" i="13"/>
  <c r="I22" i="13"/>
  <c r="J22" i="13"/>
  <c r="L22" i="13"/>
  <c r="M22" i="13"/>
  <c r="O22" i="13"/>
  <c r="P22" i="13"/>
  <c r="I23" i="13"/>
  <c r="J23" i="13"/>
  <c r="L23" i="13"/>
  <c r="M23" i="13"/>
  <c r="O23" i="13"/>
  <c r="P23" i="13"/>
  <c r="I24" i="13"/>
  <c r="J24" i="13"/>
  <c r="L24" i="13"/>
  <c r="M24" i="13"/>
  <c r="O24" i="13"/>
  <c r="P24" i="13"/>
  <c r="I26" i="13"/>
  <c r="J26" i="13"/>
  <c r="L26" i="13"/>
  <c r="M26" i="13"/>
  <c r="O26" i="13"/>
  <c r="P26" i="13"/>
  <c r="R26" i="13"/>
  <c r="I27" i="13"/>
  <c r="J27" i="13"/>
  <c r="L27" i="13"/>
  <c r="M27" i="13"/>
  <c r="O27" i="13"/>
  <c r="P27" i="13"/>
  <c r="R27" i="13"/>
  <c r="I28" i="13"/>
  <c r="J28" i="13"/>
  <c r="L28" i="13"/>
  <c r="M28" i="13"/>
  <c r="O28" i="13"/>
  <c r="P28" i="13"/>
  <c r="R28" i="13"/>
  <c r="L30" i="13"/>
  <c r="M30" i="13"/>
  <c r="R30" i="13"/>
  <c r="L31" i="13"/>
  <c r="M31" i="13"/>
  <c r="R31" i="13"/>
  <c r="L32" i="13"/>
  <c r="M32" i="13"/>
  <c r="R32" i="13"/>
  <c r="J44" i="3"/>
  <c r="F143" i="23"/>
  <c r="G143" i="23"/>
  <c r="H143" i="23"/>
  <c r="I143" i="23"/>
  <c r="J143" i="23"/>
  <c r="K143" i="23"/>
  <c r="L143" i="23"/>
  <c r="M143" i="23"/>
  <c r="E143" i="23"/>
  <c r="I164" i="9"/>
  <c r="F166" i="9"/>
  <c r="G166" i="9"/>
  <c r="F167" i="9"/>
  <c r="G167" i="9"/>
  <c r="F168" i="9"/>
  <c r="G168" i="9"/>
  <c r="F169" i="9"/>
  <c r="G169" i="9"/>
  <c r="F170" i="9"/>
  <c r="G170" i="9"/>
  <c r="F171" i="9"/>
  <c r="G171" i="9"/>
  <c r="F172" i="9"/>
  <c r="G172" i="9"/>
  <c r="F173" i="9"/>
  <c r="G173" i="9"/>
  <c r="F174" i="9"/>
  <c r="G174" i="9"/>
  <c r="F175" i="9"/>
  <c r="G175" i="9"/>
  <c r="F176" i="9"/>
  <c r="G176" i="9"/>
  <c r="F177" i="9"/>
  <c r="F57" i="9"/>
  <c r="F87" i="9"/>
  <c r="F117" i="9"/>
  <c r="F147" i="9"/>
  <c r="F207" i="9"/>
  <c r="F237" i="9"/>
  <c r="F267" i="9"/>
  <c r="F25" i="9"/>
  <c r="G177" i="9"/>
  <c r="E71" i="25"/>
  <c r="Q61" i="25"/>
  <c r="N61" i="25"/>
  <c r="K61" i="25"/>
  <c r="K13" i="25"/>
  <c r="H61" i="25"/>
  <c r="H13" i="25"/>
  <c r="E198" i="3"/>
  <c r="G13" i="2"/>
  <c r="O13" i="2"/>
  <c r="E226" i="2"/>
  <c r="F13" i="2"/>
  <c r="H13" i="2"/>
  <c r="I13" i="2"/>
  <c r="L13" i="2"/>
  <c r="L12" i="2"/>
  <c r="G14" i="2"/>
  <c r="H14" i="2"/>
  <c r="O14" i="2"/>
  <c r="G15" i="2"/>
  <c r="H15" i="2"/>
  <c r="O15" i="2"/>
  <c r="G16" i="2"/>
  <c r="H16" i="2"/>
  <c r="O16" i="2"/>
  <c r="G17" i="2"/>
  <c r="H17" i="2"/>
  <c r="I17" i="2"/>
  <c r="I21" i="2"/>
  <c r="I22" i="2"/>
  <c r="I12" i="2"/>
  <c r="O17" i="2"/>
  <c r="G18" i="2"/>
  <c r="H18" i="2"/>
  <c r="O18" i="2"/>
  <c r="G19" i="2"/>
  <c r="H19" i="2"/>
  <c r="O19" i="2"/>
  <c r="G20" i="2"/>
  <c r="H20" i="2"/>
  <c r="O20" i="2"/>
  <c r="G21" i="2"/>
  <c r="H21" i="2"/>
  <c r="O21" i="2"/>
  <c r="G22" i="2"/>
  <c r="H22" i="2"/>
  <c r="N22" i="2"/>
  <c r="N12" i="2"/>
  <c r="O22" i="2"/>
  <c r="G23" i="2"/>
  <c r="H23" i="2"/>
  <c r="O23" i="2"/>
  <c r="G24" i="2"/>
  <c r="H24" i="2"/>
  <c r="O24" i="2"/>
  <c r="G25" i="2"/>
  <c r="H25" i="2"/>
  <c r="O25" i="2"/>
  <c r="F15" i="2"/>
  <c r="F20" i="2"/>
  <c r="J23" i="1"/>
  <c r="J21" i="1"/>
  <c r="J18" i="1"/>
  <c r="J17" i="1"/>
  <c r="J16" i="1"/>
  <c r="J12" i="1"/>
  <c r="I12" i="1"/>
  <c r="H23" i="1"/>
  <c r="H21" i="1"/>
  <c r="H20" i="1"/>
  <c r="H19" i="1"/>
  <c r="H16" i="1"/>
  <c r="H14" i="1"/>
  <c r="H12" i="1"/>
  <c r="I32" i="13"/>
  <c r="I30" i="13"/>
  <c r="J32" i="13"/>
  <c r="J31" i="13"/>
  <c r="J30" i="13"/>
  <c r="L167" i="3"/>
  <c r="H147" i="9"/>
  <c r="G147" i="9"/>
  <c r="E147" i="9"/>
  <c r="Q146" i="9"/>
  <c r="N146" i="9"/>
  <c r="K146" i="9"/>
  <c r="H146" i="9"/>
  <c r="G146" i="9"/>
  <c r="F146" i="9"/>
  <c r="Q145" i="9"/>
  <c r="N145" i="9"/>
  <c r="K145" i="9"/>
  <c r="H145" i="9"/>
  <c r="G145" i="9"/>
  <c r="F145" i="9"/>
  <c r="E145" i="9"/>
  <c r="Q144" i="9"/>
  <c r="N144" i="9"/>
  <c r="K144" i="9"/>
  <c r="H144" i="9"/>
  <c r="G144" i="9"/>
  <c r="F144" i="9"/>
  <c r="E144" i="9"/>
  <c r="Q143" i="9"/>
  <c r="N143" i="9"/>
  <c r="K143" i="9"/>
  <c r="H143" i="9"/>
  <c r="G143" i="9"/>
  <c r="F143" i="9"/>
  <c r="E143" i="9"/>
  <c r="Q142" i="9"/>
  <c r="N142" i="9"/>
  <c r="K142" i="9"/>
  <c r="H142" i="9"/>
  <c r="G142" i="9"/>
  <c r="F142" i="9"/>
  <c r="Q141" i="9"/>
  <c r="N141" i="9"/>
  <c r="K141" i="9"/>
  <c r="H141" i="9"/>
  <c r="G141" i="9"/>
  <c r="F141" i="9"/>
  <c r="Q140" i="9"/>
  <c r="N140" i="9"/>
  <c r="H140" i="9"/>
  <c r="G140" i="9"/>
  <c r="F140" i="9"/>
  <c r="E140" i="9" s="1"/>
  <c r="Q139" i="9"/>
  <c r="N139" i="9"/>
  <c r="K139" i="9"/>
  <c r="H139" i="9"/>
  <c r="G139" i="9"/>
  <c r="F139" i="9"/>
  <c r="E139" i="9"/>
  <c r="Q138" i="9"/>
  <c r="Q135" i="9"/>
  <c r="Q136" i="9"/>
  <c r="Q137" i="9"/>
  <c r="Q134" i="9"/>
  <c r="N138" i="9"/>
  <c r="K138" i="9"/>
  <c r="H138" i="9"/>
  <c r="G138" i="9"/>
  <c r="F138" i="9"/>
  <c r="E138" i="9"/>
  <c r="N137" i="9"/>
  <c r="K137" i="9"/>
  <c r="H137" i="9"/>
  <c r="G137" i="9"/>
  <c r="F137" i="9"/>
  <c r="E137" i="9"/>
  <c r="N136" i="9"/>
  <c r="K136" i="9"/>
  <c r="H136" i="9"/>
  <c r="G136" i="9"/>
  <c r="F136" i="9"/>
  <c r="E136" i="9"/>
  <c r="N135" i="9"/>
  <c r="K135" i="9"/>
  <c r="H135" i="9"/>
  <c r="G135" i="9"/>
  <c r="F135" i="9"/>
  <c r="S134" i="9"/>
  <c r="R134" i="9"/>
  <c r="P134" i="9"/>
  <c r="O134" i="9"/>
  <c r="M134" i="9"/>
  <c r="L134" i="9"/>
  <c r="J134" i="9"/>
  <c r="I134" i="9"/>
  <c r="Q193" i="13"/>
  <c r="N193" i="13"/>
  <c r="H193" i="13"/>
  <c r="K193" i="13"/>
  <c r="E193" i="13"/>
  <c r="G193" i="13"/>
  <c r="G191" i="13"/>
  <c r="G192" i="13"/>
  <c r="G190" i="13"/>
  <c r="F193" i="13"/>
  <c r="Q192" i="13"/>
  <c r="N192" i="13"/>
  <c r="K192" i="13"/>
  <c r="H192" i="13"/>
  <c r="E192" i="13"/>
  <c r="F192" i="13"/>
  <c r="Q191" i="13"/>
  <c r="Q190" i="13"/>
  <c r="N191" i="13"/>
  <c r="K191" i="13"/>
  <c r="H191" i="13"/>
  <c r="H190" i="13"/>
  <c r="F191" i="13"/>
  <c r="F190" i="13"/>
  <c r="S190" i="13"/>
  <c r="R190" i="13"/>
  <c r="P190" i="13"/>
  <c r="O190" i="13"/>
  <c r="M190" i="13"/>
  <c r="J190" i="13"/>
  <c r="I190" i="13"/>
  <c r="Q189" i="13"/>
  <c r="N189" i="13"/>
  <c r="K189" i="13"/>
  <c r="H189" i="13"/>
  <c r="E189" i="13" s="1"/>
  <c r="G189" i="13"/>
  <c r="F189" i="13"/>
  <c r="Q188" i="13"/>
  <c r="N188" i="13"/>
  <c r="K188" i="13"/>
  <c r="H188" i="13"/>
  <c r="G188" i="13"/>
  <c r="F188" i="13"/>
  <c r="Q187" i="13"/>
  <c r="Q186" i="13"/>
  <c r="N187" i="13"/>
  <c r="K187" i="13"/>
  <c r="H187" i="13"/>
  <c r="G187" i="13"/>
  <c r="F187" i="13"/>
  <c r="S186" i="13"/>
  <c r="R186" i="13"/>
  <c r="P186" i="13"/>
  <c r="O186" i="13"/>
  <c r="Q185" i="13"/>
  <c r="N185" i="13"/>
  <c r="K185" i="13"/>
  <c r="H185" i="13"/>
  <c r="E185" i="13" s="1"/>
  <c r="G185" i="13"/>
  <c r="F185" i="13"/>
  <c r="Q184" i="13"/>
  <c r="N184" i="13"/>
  <c r="K184" i="13"/>
  <c r="H184" i="13"/>
  <c r="E184" i="13"/>
  <c r="G184" i="13"/>
  <c r="F184" i="13"/>
  <c r="Q183" i="13"/>
  <c r="N183" i="13"/>
  <c r="K183" i="13"/>
  <c r="H183" i="13"/>
  <c r="E183" i="13" s="1"/>
  <c r="G183" i="13"/>
  <c r="F183" i="13"/>
  <c r="Q182" i="13"/>
  <c r="N182" i="13"/>
  <c r="K182" i="13"/>
  <c r="H182" i="13"/>
  <c r="G182" i="13"/>
  <c r="F182" i="13"/>
  <c r="Q181" i="13"/>
  <c r="N181" i="13"/>
  <c r="K181" i="13"/>
  <c r="H181" i="13"/>
  <c r="H180" i="13"/>
  <c r="G181" i="13"/>
  <c r="F181" i="13"/>
  <c r="Q180" i="13"/>
  <c r="Q179" i="13"/>
  <c r="N180" i="13"/>
  <c r="N179" i="13"/>
  <c r="N175" i="13"/>
  <c r="N176" i="13"/>
  <c r="N177" i="13"/>
  <c r="N178" i="13"/>
  <c r="N174" i="13"/>
  <c r="N186" i="13"/>
  <c r="N190" i="13"/>
  <c r="N173" i="13"/>
  <c r="K180" i="13"/>
  <c r="G180" i="13"/>
  <c r="F180" i="13"/>
  <c r="F179" i="13"/>
  <c r="S179" i="13"/>
  <c r="R179" i="13"/>
  <c r="P179" i="13"/>
  <c r="P174" i="13"/>
  <c r="P173" i="13"/>
  <c r="O179" i="13"/>
  <c r="M179" i="13"/>
  <c r="L179" i="13"/>
  <c r="L174" i="13"/>
  <c r="L173" i="13"/>
  <c r="J179" i="13"/>
  <c r="I179" i="13"/>
  <c r="I174" i="13"/>
  <c r="Q178" i="13"/>
  <c r="K178" i="13"/>
  <c r="H178" i="13"/>
  <c r="G178" i="13"/>
  <c r="F178" i="13"/>
  <c r="Q177" i="13"/>
  <c r="K177" i="13"/>
  <c r="H177" i="13"/>
  <c r="E177" i="13"/>
  <c r="G177" i="13"/>
  <c r="F177" i="13"/>
  <c r="Q176" i="13"/>
  <c r="K176" i="13"/>
  <c r="H176" i="13"/>
  <c r="E176" i="13" s="1"/>
  <c r="G176" i="13"/>
  <c r="F176" i="13"/>
  <c r="F175" i="13"/>
  <c r="F174" i="13"/>
  <c r="Q175" i="13"/>
  <c r="H175" i="13"/>
  <c r="E175" i="13" s="1"/>
  <c r="E14" i="13" s="1"/>
  <c r="K175" i="13"/>
  <c r="E178" i="13"/>
  <c r="G175" i="13"/>
  <c r="S174" i="13"/>
  <c r="S173" i="13"/>
  <c r="R174" i="13"/>
  <c r="O174" i="13"/>
  <c r="O173" i="13"/>
  <c r="M174" i="13"/>
  <c r="M173" i="13"/>
  <c r="J174" i="13"/>
  <c r="M137" i="4"/>
  <c r="L137" i="4"/>
  <c r="O137" i="4"/>
  <c r="P137" i="4"/>
  <c r="R137" i="4"/>
  <c r="S137" i="4"/>
  <c r="T137" i="4"/>
  <c r="T13" i="4"/>
  <c r="K136" i="3"/>
  <c r="L136" i="3"/>
  <c r="J136" i="3"/>
  <c r="F136" i="3"/>
  <c r="G136" i="3"/>
  <c r="H136" i="3"/>
  <c r="I136" i="3"/>
  <c r="E149" i="3"/>
  <c r="E148" i="3"/>
  <c r="E147" i="3"/>
  <c r="E146" i="3"/>
  <c r="E145" i="3"/>
  <c r="E144" i="3"/>
  <c r="E142" i="3"/>
  <c r="E141" i="3"/>
  <c r="E140" i="3"/>
  <c r="E139" i="3"/>
  <c r="E138" i="3"/>
  <c r="E137" i="3"/>
  <c r="E148" i="2"/>
  <c r="E142" i="2"/>
  <c r="E141" i="2"/>
  <c r="O135" i="2"/>
  <c r="N135" i="2"/>
  <c r="M135" i="2"/>
  <c r="L135" i="2"/>
  <c r="K135" i="2"/>
  <c r="J135" i="2"/>
  <c r="I135" i="2"/>
  <c r="H135" i="2"/>
  <c r="G135" i="2"/>
  <c r="F135" i="2"/>
  <c r="Q116" i="9"/>
  <c r="N116" i="9"/>
  <c r="K116" i="9"/>
  <c r="H116" i="9"/>
  <c r="G116" i="9"/>
  <c r="F116" i="9"/>
  <c r="Q115" i="9"/>
  <c r="N115" i="9"/>
  <c r="K115" i="9"/>
  <c r="H115" i="9"/>
  <c r="G115" i="9"/>
  <c r="F115" i="9"/>
  <c r="E115" i="9"/>
  <c r="Q114" i="9"/>
  <c r="N114" i="9"/>
  <c r="K114" i="9"/>
  <c r="H114" i="9"/>
  <c r="G114" i="9"/>
  <c r="F114" i="9"/>
  <c r="Q113" i="9"/>
  <c r="N113" i="9"/>
  <c r="K113" i="9"/>
  <c r="H113" i="9"/>
  <c r="G113" i="9"/>
  <c r="F113" i="9"/>
  <c r="Q112" i="9"/>
  <c r="N112" i="9"/>
  <c r="L20" i="9"/>
  <c r="H112" i="9"/>
  <c r="F112" i="9"/>
  <c r="Q111" i="9"/>
  <c r="N111" i="9"/>
  <c r="K111" i="9"/>
  <c r="H111" i="9"/>
  <c r="G111" i="9"/>
  <c r="F111" i="9"/>
  <c r="E111" i="9"/>
  <c r="Q110" i="9"/>
  <c r="N110" i="9"/>
  <c r="K110" i="9"/>
  <c r="H110" i="9"/>
  <c r="G110" i="9"/>
  <c r="F110" i="9"/>
  <c r="E110" i="9"/>
  <c r="Q109" i="9"/>
  <c r="N109" i="9"/>
  <c r="N105" i="9"/>
  <c r="N106" i="9"/>
  <c r="N107" i="9"/>
  <c r="N108" i="9"/>
  <c r="N104" i="9"/>
  <c r="K109" i="9"/>
  <c r="H109" i="9"/>
  <c r="G109" i="9"/>
  <c r="F109" i="9"/>
  <c r="E109" i="9"/>
  <c r="Q108" i="9"/>
  <c r="K108" i="9"/>
  <c r="H108" i="9"/>
  <c r="G108" i="9"/>
  <c r="F108" i="9"/>
  <c r="E108" i="9"/>
  <c r="Q107" i="9"/>
  <c r="M15" i="9"/>
  <c r="H107" i="9"/>
  <c r="G107" i="9"/>
  <c r="Q106" i="9"/>
  <c r="K106" i="9"/>
  <c r="H106" i="9"/>
  <c r="G106" i="9"/>
  <c r="F106" i="9"/>
  <c r="E106" i="9"/>
  <c r="Q105" i="9"/>
  <c r="K105" i="9"/>
  <c r="H105" i="9"/>
  <c r="G105" i="9"/>
  <c r="F105" i="9"/>
  <c r="E105" i="9"/>
  <c r="S104" i="9"/>
  <c r="R104" i="9"/>
  <c r="P104" i="9"/>
  <c r="O104" i="9"/>
  <c r="J104" i="9"/>
  <c r="I104" i="9"/>
  <c r="Q154" i="13"/>
  <c r="N154" i="13"/>
  <c r="N152" i="13"/>
  <c r="N153" i="13"/>
  <c r="N151" i="13"/>
  <c r="H154" i="13"/>
  <c r="G154" i="13"/>
  <c r="F154" i="13"/>
  <c r="Q153" i="13"/>
  <c r="H153" i="13"/>
  <c r="G153" i="13"/>
  <c r="F153" i="13"/>
  <c r="Q152" i="13"/>
  <c r="Q151" i="13"/>
  <c r="H152" i="13"/>
  <c r="E152" i="13"/>
  <c r="G152" i="13"/>
  <c r="F152" i="13"/>
  <c r="S151" i="13"/>
  <c r="S73" i="13"/>
  <c r="S112" i="13"/>
  <c r="S229" i="13"/>
  <c r="S268" i="13"/>
  <c r="S307" i="13"/>
  <c r="S346" i="13"/>
  <c r="S29" i="13"/>
  <c r="R151" i="13"/>
  <c r="P151" i="13"/>
  <c r="O151" i="13"/>
  <c r="M151" i="13"/>
  <c r="M73" i="13"/>
  <c r="M112" i="13"/>
  <c r="M29" i="13" s="1"/>
  <c r="M229" i="13"/>
  <c r="M268" i="13"/>
  <c r="M307" i="13"/>
  <c r="M346" i="13"/>
  <c r="L151" i="13"/>
  <c r="J151" i="13"/>
  <c r="I151" i="13"/>
  <c r="Q150" i="13"/>
  <c r="Q72" i="13"/>
  <c r="Q111" i="13"/>
  <c r="Q267" i="13"/>
  <c r="Q306" i="13"/>
  <c r="Q345" i="13"/>
  <c r="Q28" i="13"/>
  <c r="N150" i="13"/>
  <c r="K150" i="13"/>
  <c r="H150" i="13"/>
  <c r="E150" i="13"/>
  <c r="G150" i="13"/>
  <c r="F150" i="13"/>
  <c r="Q149" i="13"/>
  <c r="Q71" i="13"/>
  <c r="Q110" i="13"/>
  <c r="Q266" i="13"/>
  <c r="Q305" i="13"/>
  <c r="Q344" i="13"/>
  <c r="Q27" i="13"/>
  <c r="N149" i="13"/>
  <c r="K149" i="13"/>
  <c r="K71" i="13"/>
  <c r="K110" i="13"/>
  <c r="K266" i="13"/>
  <c r="K305" i="13"/>
  <c r="K344" i="13"/>
  <c r="K27" i="13"/>
  <c r="H149" i="13"/>
  <c r="G149" i="13"/>
  <c r="G148" i="13"/>
  <c r="G147" i="13"/>
  <c r="F149" i="13"/>
  <c r="Q148" i="13"/>
  <c r="Q147" i="13"/>
  <c r="N148" i="13"/>
  <c r="H148" i="13"/>
  <c r="K148" i="13"/>
  <c r="E148" i="13"/>
  <c r="H147" i="13"/>
  <c r="F148" i="13"/>
  <c r="F147" i="13"/>
  <c r="S147" i="13"/>
  <c r="R147" i="13"/>
  <c r="P147" i="13"/>
  <c r="O147" i="13"/>
  <c r="M147" i="13"/>
  <c r="M135" i="13"/>
  <c r="M140" i="13"/>
  <c r="M134" i="13"/>
  <c r="L147" i="13"/>
  <c r="J147" i="13"/>
  <c r="J135" i="13"/>
  <c r="J140" i="13"/>
  <c r="J134" i="13"/>
  <c r="I147" i="13"/>
  <c r="Q146" i="13"/>
  <c r="N146" i="13"/>
  <c r="N141" i="13"/>
  <c r="N142" i="13"/>
  <c r="N143" i="13"/>
  <c r="N144" i="13"/>
  <c r="N145" i="13"/>
  <c r="N140" i="13"/>
  <c r="K146" i="13"/>
  <c r="H146" i="13"/>
  <c r="E146" i="13"/>
  <c r="G146" i="13"/>
  <c r="F146" i="13"/>
  <c r="Q145" i="13"/>
  <c r="K145" i="13"/>
  <c r="H145" i="13"/>
  <c r="G145" i="13"/>
  <c r="F145" i="13"/>
  <c r="Q144" i="13"/>
  <c r="K144" i="13"/>
  <c r="H144" i="13"/>
  <c r="E144" i="13"/>
  <c r="G144" i="13"/>
  <c r="F144" i="13"/>
  <c r="Q143" i="13"/>
  <c r="K143" i="13"/>
  <c r="H143" i="13"/>
  <c r="E143" i="13"/>
  <c r="G143" i="13"/>
  <c r="F143" i="13"/>
  <c r="Q142" i="13"/>
  <c r="K142" i="13"/>
  <c r="H142" i="13"/>
  <c r="E142" i="13"/>
  <c r="G142" i="13"/>
  <c r="F142" i="13"/>
  <c r="Q141" i="13"/>
  <c r="K141" i="13"/>
  <c r="H141" i="13"/>
  <c r="E141" i="13"/>
  <c r="E145" i="13"/>
  <c r="E140" i="13"/>
  <c r="G141" i="13"/>
  <c r="G140" i="13"/>
  <c r="F141" i="13"/>
  <c r="F140" i="13"/>
  <c r="S140" i="13"/>
  <c r="R140" i="13"/>
  <c r="P140" i="13"/>
  <c r="O140" i="13"/>
  <c r="L140" i="13"/>
  <c r="I140" i="13"/>
  <c r="Q139" i="13"/>
  <c r="N139" i="13"/>
  <c r="K139" i="13"/>
  <c r="H139" i="13"/>
  <c r="E139" i="13"/>
  <c r="G139" i="13"/>
  <c r="F139" i="13"/>
  <c r="Q138" i="13"/>
  <c r="N138" i="13"/>
  <c r="K138" i="13"/>
  <c r="H138" i="13"/>
  <c r="E138" i="13"/>
  <c r="G138" i="13"/>
  <c r="F138" i="13"/>
  <c r="Q137" i="13"/>
  <c r="N137" i="13"/>
  <c r="K137" i="13"/>
  <c r="K136" i="13"/>
  <c r="K135" i="13"/>
  <c r="K140" i="13"/>
  <c r="K147" i="13"/>
  <c r="K134" i="13"/>
  <c r="H137" i="13"/>
  <c r="E137" i="13"/>
  <c r="G137" i="13"/>
  <c r="F137" i="13"/>
  <c r="Q136" i="13"/>
  <c r="Q135" i="13"/>
  <c r="N136" i="13"/>
  <c r="N135" i="13"/>
  <c r="N147" i="13"/>
  <c r="N134" i="13"/>
  <c r="H136" i="13"/>
  <c r="E136" i="13"/>
  <c r="E135" i="13"/>
  <c r="G136" i="13"/>
  <c r="G135" i="13"/>
  <c r="G151" i="13"/>
  <c r="G134" i="13"/>
  <c r="F136" i="13"/>
  <c r="F135" i="13"/>
  <c r="F151" i="13"/>
  <c r="F134" i="13"/>
  <c r="S135" i="13"/>
  <c r="R135" i="13"/>
  <c r="P135" i="13"/>
  <c r="O135" i="13"/>
  <c r="O134" i="13"/>
  <c r="L135" i="13"/>
  <c r="I135" i="13"/>
  <c r="I134" i="13"/>
  <c r="K118" i="4"/>
  <c r="H118" i="4"/>
  <c r="X118" i="4"/>
  <c r="K117" i="4"/>
  <c r="H117" i="4"/>
  <c r="K116" i="4"/>
  <c r="H116" i="4"/>
  <c r="X116" i="4"/>
  <c r="K115" i="4"/>
  <c r="H115" i="4"/>
  <c r="K114" i="4"/>
  <c r="H114" i="4"/>
  <c r="K113" i="4"/>
  <c r="H113" i="4"/>
  <c r="K112" i="4"/>
  <c r="H112" i="4"/>
  <c r="X112" i="4"/>
  <c r="K111" i="4"/>
  <c r="H111" i="4"/>
  <c r="X111" i="4"/>
  <c r="K110" i="4"/>
  <c r="H110" i="4"/>
  <c r="X110" i="4"/>
  <c r="K109" i="4"/>
  <c r="H109" i="4"/>
  <c r="X109" i="4"/>
  <c r="K108" i="4"/>
  <c r="H108" i="4"/>
  <c r="K107" i="4"/>
  <c r="H107" i="4"/>
  <c r="M106" i="4"/>
  <c r="L106" i="4"/>
  <c r="J106" i="4"/>
  <c r="Z106" i="4"/>
  <c r="I106" i="4"/>
  <c r="Y106" i="4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I132" i="1"/>
  <c r="H132" i="1"/>
  <c r="F132" i="1"/>
  <c r="E118" i="3"/>
  <c r="E117" i="3"/>
  <c r="E116" i="3"/>
  <c r="E115" i="3"/>
  <c r="E114" i="3"/>
  <c r="E113" i="3"/>
  <c r="E112" i="3"/>
  <c r="E111" i="3"/>
  <c r="E110" i="3"/>
  <c r="E109" i="3"/>
  <c r="E108" i="3"/>
  <c r="E107" i="3"/>
  <c r="L106" i="3"/>
  <c r="K106" i="3"/>
  <c r="J106" i="3"/>
  <c r="I106" i="3"/>
  <c r="H106" i="3"/>
  <c r="G106" i="3"/>
  <c r="F106" i="3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O105" i="2"/>
  <c r="N105" i="2"/>
  <c r="M105" i="2"/>
  <c r="L105" i="2"/>
  <c r="K105" i="2"/>
  <c r="J105" i="2"/>
  <c r="I105" i="2"/>
  <c r="H105" i="2"/>
  <c r="G105" i="2"/>
  <c r="F105" i="2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I102" i="1"/>
  <c r="H102" i="1"/>
  <c r="F102" i="1"/>
  <c r="M13" i="9"/>
  <c r="F75" i="9"/>
  <c r="G75" i="3"/>
  <c r="Q80" i="3"/>
  <c r="P80" i="3"/>
  <c r="P76" i="3"/>
  <c r="J75" i="3"/>
  <c r="K75" i="3"/>
  <c r="L75" i="3"/>
  <c r="Q76" i="3"/>
  <c r="F39" i="23"/>
  <c r="G39" i="23"/>
  <c r="H39" i="23"/>
  <c r="I39" i="23"/>
  <c r="J39" i="23"/>
  <c r="K39" i="23"/>
  <c r="L39" i="23"/>
  <c r="M39" i="23"/>
  <c r="E39" i="23"/>
  <c r="K46" i="25"/>
  <c r="F37" i="25"/>
  <c r="P47" i="25"/>
  <c r="K37" i="25"/>
  <c r="I11" i="25"/>
  <c r="G9" i="15"/>
  <c r="G11" i="15"/>
  <c r="G52" i="15"/>
  <c r="H11" i="15"/>
  <c r="H52" i="15"/>
  <c r="H13" i="15" s="1"/>
  <c r="H12" i="15"/>
  <c r="I48" i="15"/>
  <c r="J33" i="15"/>
  <c r="J9" i="15" s="1"/>
  <c r="J40" i="15"/>
  <c r="J11" i="15"/>
  <c r="J52" i="15"/>
  <c r="J13" i="15"/>
  <c r="J44" i="15"/>
  <c r="J12" i="15" s="1"/>
  <c r="K33" i="15"/>
  <c r="K9" i="15" s="1"/>
  <c r="K40" i="15"/>
  <c r="K11" i="15"/>
  <c r="K52" i="15"/>
  <c r="K13" i="15"/>
  <c r="K44" i="15"/>
  <c r="K12" i="15" s="1"/>
  <c r="I54" i="15"/>
  <c r="I52" i="15"/>
  <c r="I13" i="15" s="1"/>
  <c r="E52" i="15"/>
  <c r="E13" i="15" s="1"/>
  <c r="F11" i="15"/>
  <c r="K213" i="13"/>
  <c r="N213" i="13"/>
  <c r="K225" i="13"/>
  <c r="N225" i="13"/>
  <c r="Q225" i="13"/>
  <c r="N229" i="13"/>
  <c r="Q229" i="13"/>
  <c r="Y42" i="4"/>
  <c r="H37" i="25"/>
  <c r="N37" i="25"/>
  <c r="I44" i="4"/>
  <c r="I75" i="4"/>
  <c r="L168" i="4"/>
  <c r="Y168" i="4"/>
  <c r="I199" i="4"/>
  <c r="I230" i="4"/>
  <c r="I261" i="4"/>
  <c r="J44" i="4"/>
  <c r="J75" i="4"/>
  <c r="J199" i="4"/>
  <c r="J230" i="4"/>
  <c r="J261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119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199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L44" i="4"/>
  <c r="L75" i="4"/>
  <c r="L199" i="4"/>
  <c r="L230" i="4"/>
  <c r="L261" i="4"/>
  <c r="L13" i="4"/>
  <c r="M44" i="4"/>
  <c r="M75" i="4"/>
  <c r="M168" i="4"/>
  <c r="Z168" i="4"/>
  <c r="M199" i="4"/>
  <c r="M230" i="4"/>
  <c r="M261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37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68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O44" i="4"/>
  <c r="O75" i="4"/>
  <c r="O168" i="4"/>
  <c r="O199" i="4"/>
  <c r="O230" i="4"/>
  <c r="O261" i="4"/>
  <c r="P44" i="4"/>
  <c r="P75" i="4"/>
  <c r="P168" i="4"/>
  <c r="P199" i="4"/>
  <c r="P230" i="4"/>
  <c r="P261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37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61" i="4"/>
  <c r="R44" i="4"/>
  <c r="R75" i="4"/>
  <c r="R168" i="4"/>
  <c r="R199" i="4"/>
  <c r="Y199" i="4" s="1"/>
  <c r="R230" i="4"/>
  <c r="R261" i="4"/>
  <c r="S44" i="4"/>
  <c r="S75" i="4"/>
  <c r="S168" i="4"/>
  <c r="S199" i="4"/>
  <c r="S230" i="4"/>
  <c r="S261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119" i="4"/>
  <c r="X119" i="4"/>
  <c r="H138" i="4"/>
  <c r="H139" i="4"/>
  <c r="X139" i="4"/>
  <c r="H140" i="4"/>
  <c r="X140" i="4"/>
  <c r="H141" i="4"/>
  <c r="H142" i="4"/>
  <c r="X143" i="4"/>
  <c r="X144" i="4"/>
  <c r="H170" i="4"/>
  <c r="X170" i="4"/>
  <c r="H171" i="4"/>
  <c r="H172" i="4"/>
  <c r="X172" i="4"/>
  <c r="H173" i="4"/>
  <c r="X173" i="4"/>
  <c r="H174" i="4"/>
  <c r="X174" i="4"/>
  <c r="H175" i="4"/>
  <c r="X175" i="4"/>
  <c r="H176" i="4"/>
  <c r="H177" i="4"/>
  <c r="X177" i="4"/>
  <c r="H178" i="4"/>
  <c r="X178" i="4"/>
  <c r="H179" i="4"/>
  <c r="H180" i="4"/>
  <c r="H181" i="4"/>
  <c r="H200" i="4"/>
  <c r="H201" i="4"/>
  <c r="H202" i="4"/>
  <c r="H203" i="4"/>
  <c r="X203" i="4"/>
  <c r="H204" i="4"/>
  <c r="H205" i="4"/>
  <c r="X205" i="4"/>
  <c r="H206" i="4"/>
  <c r="X206" i="4"/>
  <c r="H207" i="4"/>
  <c r="X207" i="4"/>
  <c r="H208" i="4"/>
  <c r="H209" i="4"/>
  <c r="H210" i="4"/>
  <c r="H211" i="4"/>
  <c r="X211" i="4"/>
  <c r="H212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30" i="4"/>
  <c r="Y200" i="4"/>
  <c r="Z200" i="4"/>
  <c r="X201" i="4"/>
  <c r="Y201" i="4"/>
  <c r="Z201" i="4"/>
  <c r="Y202" i="4"/>
  <c r="Z202" i="4"/>
  <c r="Y203" i="4"/>
  <c r="Z203" i="4"/>
  <c r="Y204" i="4"/>
  <c r="Z204" i="4"/>
  <c r="Y205" i="4"/>
  <c r="Z205" i="4"/>
  <c r="Y206" i="4"/>
  <c r="Z206" i="4"/>
  <c r="Y207" i="4"/>
  <c r="Z207" i="4"/>
  <c r="Y208" i="4"/>
  <c r="Z208" i="4"/>
  <c r="X209" i="4"/>
  <c r="Y209" i="4"/>
  <c r="Z209" i="4"/>
  <c r="Y210" i="4"/>
  <c r="Z210" i="4"/>
  <c r="Y211" i="4"/>
  <c r="Z211" i="4"/>
  <c r="Y212" i="4"/>
  <c r="Z212" i="4"/>
  <c r="Z213" i="4"/>
  <c r="Y213" i="4"/>
  <c r="X213" i="4"/>
  <c r="Z182" i="4"/>
  <c r="Y182" i="4"/>
  <c r="X182" i="4"/>
  <c r="Z181" i="4"/>
  <c r="Y181" i="4"/>
  <c r="Z180" i="4"/>
  <c r="Y180" i="4"/>
  <c r="X180" i="4"/>
  <c r="Z179" i="4"/>
  <c r="Y179" i="4"/>
  <c r="Z178" i="4"/>
  <c r="Y178" i="4"/>
  <c r="Z177" i="4"/>
  <c r="Y177" i="4"/>
  <c r="Z176" i="4"/>
  <c r="Y176" i="4"/>
  <c r="X176" i="4"/>
  <c r="Z175" i="4"/>
  <c r="Y175" i="4"/>
  <c r="Z174" i="4"/>
  <c r="Y174" i="4"/>
  <c r="Z173" i="4"/>
  <c r="Y173" i="4"/>
  <c r="Z172" i="4"/>
  <c r="Y172" i="4"/>
  <c r="Z171" i="4"/>
  <c r="Y171" i="4"/>
  <c r="Z170" i="4"/>
  <c r="Y170" i="4"/>
  <c r="Z169" i="4"/>
  <c r="Y169" i="4"/>
  <c r="Z151" i="4"/>
  <c r="Y151" i="4"/>
  <c r="X151" i="4"/>
  <c r="Z150" i="4"/>
  <c r="Y150" i="4"/>
  <c r="Y149" i="4"/>
  <c r="Y148" i="4"/>
  <c r="Y147" i="4"/>
  <c r="Y146" i="4"/>
  <c r="Y145" i="4"/>
  <c r="Z144" i="4"/>
  <c r="Y144" i="4"/>
  <c r="Z143" i="4"/>
  <c r="Y143" i="4"/>
  <c r="Z142" i="4"/>
  <c r="Y142" i="4"/>
  <c r="X142" i="4"/>
  <c r="Z141" i="4"/>
  <c r="Y141" i="4"/>
  <c r="Z140" i="4"/>
  <c r="Y140" i="4"/>
  <c r="Z139" i="4"/>
  <c r="Y139" i="4"/>
  <c r="Z138" i="4"/>
  <c r="Y138" i="4"/>
  <c r="Y107" i="4"/>
  <c r="Z107" i="4"/>
  <c r="Y108" i="4"/>
  <c r="Z108" i="4"/>
  <c r="Y109" i="4"/>
  <c r="Z109" i="4"/>
  <c r="Y110" i="4"/>
  <c r="Z110" i="4"/>
  <c r="Y111" i="4"/>
  <c r="Z111" i="4"/>
  <c r="Y112" i="4"/>
  <c r="Z112" i="4"/>
  <c r="X113" i="4"/>
  <c r="Y113" i="4"/>
  <c r="Z113" i="4"/>
  <c r="Y114" i="4"/>
  <c r="Z114" i="4"/>
  <c r="Y115" i="4"/>
  <c r="Z115" i="4"/>
  <c r="Y116" i="4"/>
  <c r="Z116" i="4"/>
  <c r="X117" i="4"/>
  <c r="Y117" i="4"/>
  <c r="Z117" i="4"/>
  <c r="Y118" i="4"/>
  <c r="Z118" i="4"/>
  <c r="Y119" i="4"/>
  <c r="Z119" i="4"/>
  <c r="X120" i="4"/>
  <c r="Y120" i="4"/>
  <c r="Z120" i="4"/>
  <c r="F119" i="4"/>
  <c r="G119" i="4"/>
  <c r="E119" i="4"/>
  <c r="F59" i="25"/>
  <c r="F125" i="25"/>
  <c r="G37" i="25"/>
  <c r="G59" i="25"/>
  <c r="G125" i="25"/>
  <c r="F61" i="25"/>
  <c r="F83" i="25"/>
  <c r="F81" i="25"/>
  <c r="L81" i="25"/>
  <c r="F43" i="25"/>
  <c r="F64" i="25"/>
  <c r="F109" i="25"/>
  <c r="F150" i="25"/>
  <c r="F17" i="25"/>
  <c r="H59" i="25"/>
  <c r="K59" i="25"/>
  <c r="N59" i="25"/>
  <c r="Q59" i="25"/>
  <c r="H125" i="25"/>
  <c r="K125" i="25"/>
  <c r="N125" i="25"/>
  <c r="N83" i="25"/>
  <c r="E83" i="25"/>
  <c r="E81" i="25"/>
  <c r="H43" i="25"/>
  <c r="H35" i="25"/>
  <c r="K43" i="25"/>
  <c r="N43" i="25"/>
  <c r="Q43" i="25"/>
  <c r="H64" i="25"/>
  <c r="K64" i="25"/>
  <c r="N64" i="25"/>
  <c r="Q64" i="25"/>
  <c r="E64" i="25"/>
  <c r="H109" i="25"/>
  <c r="K109" i="25"/>
  <c r="N109" i="25"/>
  <c r="Q109" i="25"/>
  <c r="H150" i="25"/>
  <c r="E150" i="25"/>
  <c r="E143" i="25"/>
  <c r="G43" i="25"/>
  <c r="G35" i="25"/>
  <c r="G64" i="25"/>
  <c r="G109" i="25"/>
  <c r="G150" i="25"/>
  <c r="I17" i="25"/>
  <c r="I9" i="25"/>
  <c r="J17" i="25"/>
  <c r="L17" i="25"/>
  <c r="M17" i="25"/>
  <c r="S143" i="25"/>
  <c r="R143" i="25"/>
  <c r="Q143" i="25"/>
  <c r="P143" i="25"/>
  <c r="O143" i="25"/>
  <c r="N143" i="25"/>
  <c r="M143" i="25"/>
  <c r="L143" i="25"/>
  <c r="K143" i="25"/>
  <c r="J143" i="25"/>
  <c r="I143" i="25"/>
  <c r="G143" i="25"/>
  <c r="F143" i="25"/>
  <c r="D135" i="25"/>
  <c r="J167" i="3"/>
  <c r="J197" i="3"/>
  <c r="J227" i="3"/>
  <c r="J257" i="3"/>
  <c r="K44" i="3"/>
  <c r="K167" i="3"/>
  <c r="K197" i="3"/>
  <c r="K227" i="3"/>
  <c r="K257" i="3"/>
  <c r="L44" i="3"/>
  <c r="L197" i="3"/>
  <c r="L227" i="3"/>
  <c r="K13" i="3"/>
  <c r="E45" i="3"/>
  <c r="E46" i="3"/>
  <c r="E47" i="3"/>
  <c r="E48" i="3"/>
  <c r="E49" i="3"/>
  <c r="E50" i="3"/>
  <c r="E81" i="3"/>
  <c r="E203" i="3"/>
  <c r="E233" i="3"/>
  <c r="E263" i="3"/>
  <c r="E18" i="3"/>
  <c r="E51" i="3"/>
  <c r="E52" i="3"/>
  <c r="E53" i="3"/>
  <c r="E54" i="3"/>
  <c r="E55" i="3"/>
  <c r="E56" i="3"/>
  <c r="E57" i="3"/>
  <c r="E88" i="3"/>
  <c r="E119" i="3"/>
  <c r="E210" i="3"/>
  <c r="E240" i="3"/>
  <c r="E270" i="3"/>
  <c r="E25" i="3"/>
  <c r="E76" i="3"/>
  <c r="E77" i="3"/>
  <c r="E78" i="3"/>
  <c r="E79" i="3"/>
  <c r="E80" i="3"/>
  <c r="E82" i="3"/>
  <c r="E83" i="3"/>
  <c r="E84" i="3"/>
  <c r="E85" i="3"/>
  <c r="E86" i="3"/>
  <c r="E87" i="3"/>
  <c r="E199" i="3"/>
  <c r="E200" i="3"/>
  <c r="E201" i="3"/>
  <c r="E202" i="3"/>
  <c r="E204" i="3"/>
  <c r="E205" i="3"/>
  <c r="E235" i="3"/>
  <c r="E265" i="3"/>
  <c r="E20" i="3"/>
  <c r="E206" i="3"/>
  <c r="E207" i="3"/>
  <c r="E208" i="3"/>
  <c r="E209" i="3"/>
  <c r="E229" i="3"/>
  <c r="E230" i="3"/>
  <c r="E231" i="3"/>
  <c r="E232" i="3"/>
  <c r="E234" i="3"/>
  <c r="E236" i="3"/>
  <c r="E237" i="3"/>
  <c r="E238" i="3"/>
  <c r="E239" i="3"/>
  <c r="E258" i="3"/>
  <c r="E13" i="3"/>
  <c r="E259" i="3"/>
  <c r="E260" i="3"/>
  <c r="E15" i="3"/>
  <c r="E261" i="3"/>
  <c r="E262" i="3"/>
  <c r="E264" i="3"/>
  <c r="E266" i="3"/>
  <c r="E21" i="3"/>
  <c r="E267" i="3"/>
  <c r="E268" i="3"/>
  <c r="E269" i="3"/>
  <c r="Q77" i="3"/>
  <c r="Q78" i="3"/>
  <c r="Q79" i="3"/>
  <c r="Q81" i="3"/>
  <c r="Q82" i="3"/>
  <c r="Q83" i="3"/>
  <c r="Q84" i="3"/>
  <c r="Q85" i="3"/>
  <c r="Q86" i="3"/>
  <c r="Q87" i="3"/>
  <c r="Q88" i="3"/>
  <c r="Q89" i="3"/>
  <c r="Q90" i="3"/>
  <c r="L14" i="3"/>
  <c r="L15" i="3"/>
  <c r="Q15" i="3" s="1"/>
  <c r="L16" i="3"/>
  <c r="L17" i="3"/>
  <c r="L18" i="3"/>
  <c r="L19" i="3"/>
  <c r="L20" i="3"/>
  <c r="L21" i="3"/>
  <c r="L22" i="3"/>
  <c r="L23" i="3"/>
  <c r="Q23" i="3"/>
  <c r="L24" i="3"/>
  <c r="L25" i="3"/>
  <c r="F13" i="3"/>
  <c r="L101" i="25"/>
  <c r="M101" i="25"/>
  <c r="S57" i="25"/>
  <c r="G61" i="25"/>
  <c r="G70" i="25"/>
  <c r="H69" i="25"/>
  <c r="I70" i="25"/>
  <c r="I69" i="25"/>
  <c r="K69" i="25"/>
  <c r="S69" i="25"/>
  <c r="R69" i="25"/>
  <c r="O69" i="25"/>
  <c r="L69" i="25"/>
  <c r="P69" i="25"/>
  <c r="J69" i="25"/>
  <c r="M69" i="25"/>
  <c r="J68" i="25"/>
  <c r="Q69" i="25"/>
  <c r="N69" i="25"/>
  <c r="I67" i="25"/>
  <c r="F70" i="25"/>
  <c r="N255" i="9"/>
  <c r="P254" i="9"/>
  <c r="O254" i="9"/>
  <c r="N256" i="9"/>
  <c r="N257" i="9"/>
  <c r="N258" i="9"/>
  <c r="N259" i="9"/>
  <c r="N260" i="9"/>
  <c r="N261" i="9"/>
  <c r="N262" i="9"/>
  <c r="N263" i="9"/>
  <c r="N264" i="9"/>
  <c r="N265" i="9"/>
  <c r="N266" i="9"/>
  <c r="N267" i="9"/>
  <c r="D115" i="25"/>
  <c r="G108" i="25"/>
  <c r="G101" i="25"/>
  <c r="F108" i="25"/>
  <c r="F101" i="25"/>
  <c r="E108" i="25"/>
  <c r="S101" i="25"/>
  <c r="R101" i="25"/>
  <c r="P101" i="25"/>
  <c r="O101" i="25"/>
  <c r="N101" i="25"/>
  <c r="K101" i="25"/>
  <c r="J101" i="25"/>
  <c r="I101" i="25"/>
  <c r="D93" i="25"/>
  <c r="G83" i="25"/>
  <c r="S79" i="25"/>
  <c r="R79" i="25"/>
  <c r="Q79" i="25"/>
  <c r="P79" i="25"/>
  <c r="O79" i="25"/>
  <c r="N79" i="25"/>
  <c r="M79" i="25"/>
  <c r="R57" i="25"/>
  <c r="P57" i="25"/>
  <c r="O57" i="25"/>
  <c r="N57" i="25"/>
  <c r="M57" i="25"/>
  <c r="L57" i="25"/>
  <c r="K57" i="25"/>
  <c r="J57" i="25"/>
  <c r="I57" i="25"/>
  <c r="D49" i="25"/>
  <c r="ES43" i="25"/>
  <c r="EP43" i="25"/>
  <c r="EM43" i="25"/>
  <c r="EJ43" i="25"/>
  <c r="EI43" i="25"/>
  <c r="EH43" i="25"/>
  <c r="DW43" i="25"/>
  <c r="DT43" i="25"/>
  <c r="DQ43" i="25"/>
  <c r="DN43" i="25"/>
  <c r="DM43" i="25"/>
  <c r="DL43" i="25"/>
  <c r="DK43" i="25"/>
  <c r="DA43" i="25"/>
  <c r="CX43" i="25"/>
  <c r="CU43" i="25"/>
  <c r="CR43" i="25"/>
  <c r="CO43" i="25"/>
  <c r="CQ43" i="25"/>
  <c r="CP43" i="25"/>
  <c r="CE43" i="25"/>
  <c r="CB43" i="25"/>
  <c r="BY43" i="25"/>
  <c r="BV43" i="25"/>
  <c r="BS43" i="25"/>
  <c r="BT37" i="25"/>
  <c r="BU37" i="25"/>
  <c r="BS37" i="25"/>
  <c r="BT39" i="25"/>
  <c r="BU39" i="25"/>
  <c r="BS39" i="25"/>
  <c r="BT41" i="25"/>
  <c r="BU41" i="25"/>
  <c r="BS41" i="25"/>
  <c r="BS35" i="25"/>
  <c r="BU43" i="25"/>
  <c r="BT43" i="25"/>
  <c r="BI43" i="25"/>
  <c r="BF43" i="25"/>
  <c r="BC43" i="25"/>
  <c r="AZ43" i="25"/>
  <c r="AY43" i="25"/>
  <c r="AX43" i="25"/>
  <c r="AM43" i="25"/>
  <c r="AJ43" i="25"/>
  <c r="AG43" i="25"/>
  <c r="AD43" i="25"/>
  <c r="AC43" i="25"/>
  <c r="AB43" i="25"/>
  <c r="ES41" i="25"/>
  <c r="EP41" i="25"/>
  <c r="EM41" i="25"/>
  <c r="EJ41" i="25"/>
  <c r="EI41" i="25"/>
  <c r="EH41" i="25"/>
  <c r="EG41" i="25"/>
  <c r="DW41" i="25"/>
  <c r="DT41" i="25"/>
  <c r="DQ41" i="25"/>
  <c r="DN41" i="25"/>
  <c r="DM41" i="25"/>
  <c r="DL41" i="25"/>
  <c r="DK41" i="25"/>
  <c r="DL37" i="25"/>
  <c r="DM37" i="25"/>
  <c r="DK37" i="25"/>
  <c r="DL39" i="25"/>
  <c r="DM39" i="25"/>
  <c r="DK39" i="25"/>
  <c r="DK35" i="25"/>
  <c r="DA41" i="25"/>
  <c r="CX41" i="25"/>
  <c r="CU41" i="25"/>
  <c r="CR41" i="25"/>
  <c r="CQ41" i="25"/>
  <c r="CP41" i="25"/>
  <c r="CE41" i="25"/>
  <c r="CB41" i="25"/>
  <c r="BY41" i="25"/>
  <c r="BV41" i="25"/>
  <c r="BI41" i="25"/>
  <c r="BF41" i="25"/>
  <c r="BC41" i="25"/>
  <c r="AZ41" i="25"/>
  <c r="AY41" i="25"/>
  <c r="AX41" i="25"/>
  <c r="AW41" i="25"/>
  <c r="AX37" i="25"/>
  <c r="AY37" i="25"/>
  <c r="AW37" i="25"/>
  <c r="AX39" i="25"/>
  <c r="AY39" i="25"/>
  <c r="AW39" i="25"/>
  <c r="AW43" i="25"/>
  <c r="AW35" i="25"/>
  <c r="AM41" i="25"/>
  <c r="AJ41" i="25"/>
  <c r="AG41" i="25"/>
  <c r="AD41" i="25"/>
  <c r="AC41" i="25"/>
  <c r="AB41" i="25"/>
  <c r="AA41" i="25"/>
  <c r="Q41" i="25"/>
  <c r="ES39" i="25"/>
  <c r="EP39" i="25"/>
  <c r="EM39" i="25"/>
  <c r="EJ39" i="25"/>
  <c r="EI39" i="25"/>
  <c r="EH39" i="25"/>
  <c r="DW39" i="25"/>
  <c r="DT39" i="25"/>
  <c r="DQ39" i="25"/>
  <c r="DN39" i="25"/>
  <c r="DA39" i="25"/>
  <c r="CX39" i="25"/>
  <c r="CU39" i="25"/>
  <c r="CR39" i="25"/>
  <c r="CQ39" i="25"/>
  <c r="CP39" i="25"/>
  <c r="CO39" i="25"/>
  <c r="CE39" i="25"/>
  <c r="CB39" i="25"/>
  <c r="BY39" i="25"/>
  <c r="BV39" i="25"/>
  <c r="BI39" i="25"/>
  <c r="BF39" i="25"/>
  <c r="BC39" i="25"/>
  <c r="AZ39" i="25"/>
  <c r="AM39" i="25"/>
  <c r="AJ39" i="25"/>
  <c r="AG39" i="25"/>
  <c r="AD39" i="25"/>
  <c r="AC39" i="25"/>
  <c r="AB39" i="25"/>
  <c r="AA39" i="25"/>
  <c r="Q39" i="25"/>
  <c r="ES37" i="25"/>
  <c r="ES35" i="25"/>
  <c r="EP37" i="25"/>
  <c r="EP35" i="25"/>
  <c r="EM37" i="25"/>
  <c r="EJ37" i="25"/>
  <c r="EJ35" i="25"/>
  <c r="EI37" i="25"/>
  <c r="EH37" i="25"/>
  <c r="EG37" i="25"/>
  <c r="DW37" i="25"/>
  <c r="DW35" i="25"/>
  <c r="DT37" i="25"/>
  <c r="DQ37" i="25"/>
  <c r="DN37" i="25"/>
  <c r="DN35" i="25"/>
  <c r="DA37" i="25"/>
  <c r="DA35" i="25"/>
  <c r="CX37" i="25"/>
  <c r="CU37" i="25"/>
  <c r="CR37" i="25"/>
  <c r="CQ37" i="25"/>
  <c r="CQ35" i="25"/>
  <c r="CP37" i="25"/>
  <c r="CO37" i="25"/>
  <c r="CE37" i="25"/>
  <c r="CB37" i="25"/>
  <c r="CB35" i="25"/>
  <c r="BY37" i="25"/>
  <c r="BV37" i="25"/>
  <c r="BV35" i="25"/>
  <c r="BU35" i="25"/>
  <c r="BI37" i="25"/>
  <c r="BF37" i="25"/>
  <c r="BF35" i="25"/>
  <c r="BC37" i="25"/>
  <c r="BC35" i="25"/>
  <c r="AZ37" i="25"/>
  <c r="AY35" i="25"/>
  <c r="AM37" i="25"/>
  <c r="AM35" i="25"/>
  <c r="AJ37" i="25"/>
  <c r="AG37" i="25"/>
  <c r="AD37" i="25"/>
  <c r="AD35" i="25"/>
  <c r="AC37" i="25"/>
  <c r="AC35" i="25"/>
  <c r="AB37" i="25"/>
  <c r="AB35" i="25"/>
  <c r="Q37" i="25"/>
  <c r="EU35" i="25"/>
  <c r="ET35" i="25"/>
  <c r="ER35" i="25"/>
  <c r="EQ35" i="25"/>
  <c r="EO35" i="25"/>
  <c r="EN35" i="25"/>
  <c r="EM35" i="25"/>
  <c r="EL35" i="25"/>
  <c r="EK35" i="25"/>
  <c r="EH35" i="25"/>
  <c r="DY35" i="25"/>
  <c r="DX35" i="25"/>
  <c r="DV35" i="25"/>
  <c r="DU35" i="25"/>
  <c r="DS35" i="25"/>
  <c r="DR35" i="25"/>
  <c r="DP35" i="25"/>
  <c r="DO35" i="25"/>
  <c r="DM35" i="25"/>
  <c r="DC35" i="25"/>
  <c r="DB35" i="25"/>
  <c r="CZ35" i="25"/>
  <c r="CY35" i="25"/>
  <c r="CW35" i="25"/>
  <c r="CV35" i="25"/>
  <c r="CT35" i="25"/>
  <c r="CS35" i="25"/>
  <c r="CG35" i="25"/>
  <c r="CF35" i="25"/>
  <c r="CD35" i="25"/>
  <c r="CC35" i="25"/>
  <c r="CA35" i="25"/>
  <c r="BZ35" i="25"/>
  <c r="BY35" i="25"/>
  <c r="BX35" i="25"/>
  <c r="BW35" i="25"/>
  <c r="BK35" i="25"/>
  <c r="BJ35" i="25"/>
  <c r="BH35" i="25"/>
  <c r="BG35" i="25"/>
  <c r="BE35" i="25"/>
  <c r="BD35" i="25"/>
  <c r="BB35" i="25"/>
  <c r="BA35" i="25"/>
  <c r="AZ35" i="25"/>
  <c r="AO35" i="25"/>
  <c r="AN35" i="25"/>
  <c r="AL35" i="25"/>
  <c r="AK35" i="25"/>
  <c r="AJ35" i="25"/>
  <c r="AI35" i="25"/>
  <c r="AH35" i="25"/>
  <c r="AF35" i="25"/>
  <c r="AE35" i="25"/>
  <c r="S35" i="25"/>
  <c r="R35" i="25"/>
  <c r="P35" i="25"/>
  <c r="O35" i="25"/>
  <c r="N35" i="25"/>
  <c r="M35" i="25"/>
  <c r="L35" i="25"/>
  <c r="J35" i="25"/>
  <c r="I35" i="25"/>
  <c r="EF27" i="25"/>
  <c r="DJ27" i="25"/>
  <c r="CN27" i="25"/>
  <c r="BR27" i="25"/>
  <c r="AV27" i="25"/>
  <c r="Z27" i="25"/>
  <c r="D27" i="25"/>
  <c r="P11" i="25"/>
  <c r="O11" i="25"/>
  <c r="O9" i="25"/>
  <c r="M11" i="25"/>
  <c r="M9" i="25"/>
  <c r="J11" i="25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G261" i="4"/>
  <c r="F262" i="4"/>
  <c r="F261" i="4"/>
  <c r="I257" i="3"/>
  <c r="H257" i="3"/>
  <c r="G257" i="3"/>
  <c r="F257" i="3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O255" i="2"/>
  <c r="N255" i="2"/>
  <c r="M255" i="2"/>
  <c r="L255" i="2"/>
  <c r="K255" i="2"/>
  <c r="J255" i="2"/>
  <c r="I255" i="2"/>
  <c r="H255" i="2"/>
  <c r="G255" i="2"/>
  <c r="F255" i="2"/>
  <c r="E253" i="1"/>
  <c r="E47" i="1"/>
  <c r="E73" i="1"/>
  <c r="X108" i="9"/>
  <c r="Y108" i="9"/>
  <c r="W109" i="9"/>
  <c r="W107" i="9"/>
  <c r="W108" i="9"/>
  <c r="W93" i="24"/>
  <c r="F17" i="1"/>
  <c r="F42" i="1"/>
  <c r="H72" i="1"/>
  <c r="I252" i="1"/>
  <c r="E88" i="2"/>
  <c r="F75" i="2"/>
  <c r="G75" i="2"/>
  <c r="H75" i="2"/>
  <c r="I75" i="2"/>
  <c r="J75" i="2"/>
  <c r="K75" i="2"/>
  <c r="L75" i="2"/>
  <c r="M75" i="2"/>
  <c r="N75" i="2"/>
  <c r="O75" i="2"/>
  <c r="E76" i="2"/>
  <c r="E13" i="2" s="1"/>
  <c r="E80" i="2"/>
  <c r="E87" i="2"/>
  <c r="E77" i="2"/>
  <c r="E78" i="2"/>
  <c r="E79" i="2"/>
  <c r="E81" i="2"/>
  <c r="E82" i="2"/>
  <c r="E83" i="2"/>
  <c r="E84" i="2"/>
  <c r="E85" i="2"/>
  <c r="E86" i="2"/>
  <c r="E75" i="2"/>
  <c r="F45" i="2"/>
  <c r="G45" i="2"/>
  <c r="H45" i="2"/>
  <c r="I45" i="2"/>
  <c r="J45" i="2"/>
  <c r="K45" i="2"/>
  <c r="L45" i="2"/>
  <c r="M45" i="2"/>
  <c r="N45" i="2"/>
  <c r="O45" i="2"/>
  <c r="E46" i="2"/>
  <c r="E47" i="2"/>
  <c r="E48" i="2"/>
  <c r="E49" i="2"/>
  <c r="E50" i="2"/>
  <c r="E51" i="2"/>
  <c r="E52" i="2"/>
  <c r="E53" i="2"/>
  <c r="E54" i="2"/>
  <c r="E55" i="2"/>
  <c r="E56" i="2"/>
  <c r="E57" i="2"/>
  <c r="E45" i="2"/>
  <c r="E74" i="1"/>
  <c r="E77" i="1"/>
  <c r="E84" i="1"/>
  <c r="S23" i="24"/>
  <c r="R23" i="24"/>
  <c r="Q23" i="24"/>
  <c r="S22" i="24"/>
  <c r="R22" i="24"/>
  <c r="S21" i="24"/>
  <c r="R21" i="24"/>
  <c r="Q21" i="24"/>
  <c r="S20" i="24"/>
  <c r="R20" i="24"/>
  <c r="Q20" i="24"/>
  <c r="S19" i="24"/>
  <c r="R19" i="24"/>
  <c r="S18" i="24"/>
  <c r="R18" i="24"/>
  <c r="S17" i="24"/>
  <c r="R17" i="24"/>
  <c r="Q17" i="24"/>
  <c r="S16" i="24"/>
  <c r="R16" i="24"/>
  <c r="Q16" i="24"/>
  <c r="S15" i="24"/>
  <c r="R15" i="24"/>
  <c r="Q15" i="24"/>
  <c r="S14" i="24"/>
  <c r="R14" i="24"/>
  <c r="Q14" i="24"/>
  <c r="S13" i="24"/>
  <c r="R13" i="24"/>
  <c r="Q13" i="24"/>
  <c r="S12" i="24"/>
  <c r="R12" i="24"/>
  <c r="S11" i="24"/>
  <c r="S10" i="24"/>
  <c r="R11" i="24"/>
  <c r="L23" i="24"/>
  <c r="M23" i="24"/>
  <c r="K23" i="24"/>
  <c r="E23" i="24"/>
  <c r="L22" i="24"/>
  <c r="M22" i="24"/>
  <c r="K22" i="24"/>
  <c r="Q22" i="24"/>
  <c r="E22" i="24"/>
  <c r="L21" i="24"/>
  <c r="M21" i="24"/>
  <c r="K21" i="24"/>
  <c r="E21" i="24"/>
  <c r="L20" i="24"/>
  <c r="M20" i="24"/>
  <c r="K20" i="24"/>
  <c r="E20" i="24"/>
  <c r="L19" i="24"/>
  <c r="M19" i="24"/>
  <c r="K19" i="24"/>
  <c r="Q19" i="24"/>
  <c r="E19" i="24"/>
  <c r="L18" i="24"/>
  <c r="F18" i="24"/>
  <c r="L11" i="24"/>
  <c r="F11" i="24"/>
  <c r="L12" i="24"/>
  <c r="F12" i="24"/>
  <c r="L13" i="24"/>
  <c r="F13" i="24"/>
  <c r="L14" i="24"/>
  <c r="F14" i="24"/>
  <c r="L15" i="24"/>
  <c r="F15" i="24"/>
  <c r="L16" i="24"/>
  <c r="F16" i="24"/>
  <c r="L17" i="24"/>
  <c r="F17" i="24"/>
  <c r="F19" i="24"/>
  <c r="F20" i="24"/>
  <c r="F21" i="24"/>
  <c r="F22" i="24"/>
  <c r="F23" i="24"/>
  <c r="F10" i="24"/>
  <c r="M17" i="24"/>
  <c r="K17" i="24"/>
  <c r="E17" i="24"/>
  <c r="M16" i="24"/>
  <c r="K16" i="24"/>
  <c r="E16" i="24"/>
  <c r="M15" i="24"/>
  <c r="K15" i="24"/>
  <c r="E15" i="24"/>
  <c r="M14" i="24"/>
  <c r="G14" i="24"/>
  <c r="K14" i="24"/>
  <c r="E14" i="24"/>
  <c r="M13" i="24"/>
  <c r="K13" i="24"/>
  <c r="E13" i="24"/>
  <c r="O10" i="24"/>
  <c r="M12" i="24"/>
  <c r="K12" i="24"/>
  <c r="Q12" i="24"/>
  <c r="E12" i="24"/>
  <c r="M18" i="24"/>
  <c r="M11" i="24"/>
  <c r="G18" i="24"/>
  <c r="G22" i="24"/>
  <c r="G23" i="24"/>
  <c r="G138" i="4"/>
  <c r="F231" i="4"/>
  <c r="F14" i="4"/>
  <c r="G231" i="4"/>
  <c r="G139" i="4"/>
  <c r="E139" i="4"/>
  <c r="F75" i="4"/>
  <c r="G140" i="4"/>
  <c r="E140" i="4"/>
  <c r="G141" i="4"/>
  <c r="E141" i="4"/>
  <c r="G17" i="4"/>
  <c r="G142" i="4"/>
  <c r="G143" i="4"/>
  <c r="F20" i="4"/>
  <c r="G144" i="4"/>
  <c r="F21" i="4"/>
  <c r="F22" i="4"/>
  <c r="F25" i="4"/>
  <c r="F26" i="4"/>
  <c r="G150" i="4"/>
  <c r="F230" i="4"/>
  <c r="G13" i="3"/>
  <c r="H13" i="3"/>
  <c r="I13" i="3"/>
  <c r="E14" i="3"/>
  <c r="F14" i="3"/>
  <c r="F15" i="3"/>
  <c r="G15" i="3"/>
  <c r="E16" i="3"/>
  <c r="F16" i="3"/>
  <c r="F17" i="3"/>
  <c r="G17" i="3"/>
  <c r="I17" i="3"/>
  <c r="F18" i="3"/>
  <c r="I18" i="3"/>
  <c r="F19" i="3"/>
  <c r="I19" i="3"/>
  <c r="F20" i="3"/>
  <c r="G20" i="3"/>
  <c r="F21" i="3"/>
  <c r="G21" i="3"/>
  <c r="E22" i="3"/>
  <c r="F22" i="3"/>
  <c r="G22" i="3"/>
  <c r="I22" i="3"/>
  <c r="E23" i="3"/>
  <c r="F23" i="3"/>
  <c r="E24" i="3"/>
  <c r="F24" i="3"/>
  <c r="G24" i="3"/>
  <c r="I24" i="3"/>
  <c r="F25" i="3"/>
  <c r="F44" i="3"/>
  <c r="F75" i="3"/>
  <c r="F167" i="3"/>
  <c r="F197" i="3"/>
  <c r="F227" i="3"/>
  <c r="G44" i="3"/>
  <c r="G167" i="3"/>
  <c r="G197" i="3"/>
  <c r="G227" i="3"/>
  <c r="H44" i="3"/>
  <c r="H75" i="3"/>
  <c r="H167" i="3"/>
  <c r="H197" i="3"/>
  <c r="H227" i="3"/>
  <c r="H12" i="3"/>
  <c r="I44" i="3"/>
  <c r="I75" i="3"/>
  <c r="I167" i="3"/>
  <c r="I197" i="3"/>
  <c r="I227" i="3"/>
  <c r="I12" i="3"/>
  <c r="F165" i="2"/>
  <c r="F195" i="2"/>
  <c r="F225" i="2"/>
  <c r="G165" i="2"/>
  <c r="G195" i="2"/>
  <c r="G225" i="2"/>
  <c r="H165" i="2"/>
  <c r="H195" i="2"/>
  <c r="H225" i="2"/>
  <c r="I165" i="2"/>
  <c r="I195" i="2"/>
  <c r="I225" i="2"/>
  <c r="J165" i="2"/>
  <c r="J195" i="2"/>
  <c r="J225" i="2"/>
  <c r="K165" i="2"/>
  <c r="K195" i="2"/>
  <c r="K225" i="2"/>
  <c r="L165" i="2"/>
  <c r="L195" i="2"/>
  <c r="L225" i="2"/>
  <c r="M165" i="2"/>
  <c r="M195" i="2"/>
  <c r="M225" i="2"/>
  <c r="N165" i="2"/>
  <c r="N195" i="2"/>
  <c r="N225" i="2"/>
  <c r="O165" i="2"/>
  <c r="O195" i="2"/>
  <c r="O22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65" i="2"/>
  <c r="E196" i="2"/>
  <c r="E227" i="2"/>
  <c r="E228" i="2"/>
  <c r="E229" i="2"/>
  <c r="E230" i="2"/>
  <c r="E231" i="2"/>
  <c r="E232" i="2"/>
  <c r="E19" i="2"/>
  <c r="E233" i="2"/>
  <c r="E234" i="2"/>
  <c r="E21" i="2"/>
  <c r="E235" i="2"/>
  <c r="E22" i="2"/>
  <c r="E236" i="2"/>
  <c r="E23" i="2"/>
  <c r="E237" i="2"/>
  <c r="E24" i="2"/>
  <c r="E238" i="2"/>
  <c r="E25" i="2"/>
  <c r="F12" i="1"/>
  <c r="F13" i="1"/>
  <c r="F14" i="1"/>
  <c r="F15" i="1"/>
  <c r="F16" i="1"/>
  <c r="F18" i="1"/>
  <c r="F19" i="1"/>
  <c r="F20" i="1"/>
  <c r="F21" i="1"/>
  <c r="F22" i="1"/>
  <c r="F23" i="1"/>
  <c r="F24" i="1"/>
  <c r="G8" i="20"/>
  <c r="H8" i="20"/>
  <c r="J8" i="20"/>
  <c r="K8" i="20"/>
  <c r="M8" i="20"/>
  <c r="N8" i="20"/>
  <c r="F8" i="20"/>
  <c r="L8" i="20"/>
  <c r="I8" i="20"/>
  <c r="I46" i="15"/>
  <c r="I44" i="15" s="1"/>
  <c r="I43" i="15"/>
  <c r="I33" i="15"/>
  <c r="I9" i="15" s="1"/>
  <c r="E65" i="23"/>
  <c r="F65" i="23"/>
  <c r="G65" i="23"/>
  <c r="H65" i="23"/>
  <c r="H10" i="23" s="1"/>
  <c r="H117" i="23"/>
  <c r="I65" i="23"/>
  <c r="J65" i="23"/>
  <c r="K65" i="23"/>
  <c r="L65" i="23"/>
  <c r="M65" i="23"/>
  <c r="K170" i="9"/>
  <c r="N170" i="9"/>
  <c r="Q170" i="9"/>
  <c r="E170" i="9"/>
  <c r="K172" i="9"/>
  <c r="N172" i="9"/>
  <c r="Q172" i="9"/>
  <c r="E172" i="9"/>
  <c r="K171" i="9"/>
  <c r="N171" i="9"/>
  <c r="Q171" i="9"/>
  <c r="E171" i="9"/>
  <c r="K173" i="9"/>
  <c r="N173" i="9"/>
  <c r="Q173" i="9"/>
  <c r="E173" i="9"/>
  <c r="F53" i="9"/>
  <c r="G53" i="9"/>
  <c r="E53" i="9"/>
  <c r="F83" i="9"/>
  <c r="G83" i="9"/>
  <c r="E83" i="9"/>
  <c r="E113" i="9"/>
  <c r="F203" i="9"/>
  <c r="G203" i="9"/>
  <c r="E203" i="9"/>
  <c r="F233" i="9"/>
  <c r="G233" i="9"/>
  <c r="E233" i="9"/>
  <c r="F263" i="9"/>
  <c r="G263" i="9"/>
  <c r="E263" i="9"/>
  <c r="E21" i="9"/>
  <c r="K174" i="9"/>
  <c r="N174" i="9"/>
  <c r="Q174" i="9"/>
  <c r="E174" i="9"/>
  <c r="K166" i="9"/>
  <c r="K167" i="9"/>
  <c r="K168" i="9"/>
  <c r="K169" i="9"/>
  <c r="K175" i="9"/>
  <c r="N175" i="9"/>
  <c r="Q175" i="9"/>
  <c r="E175" i="9"/>
  <c r="K176" i="9"/>
  <c r="K177" i="9"/>
  <c r="K164" i="9"/>
  <c r="L164" i="9"/>
  <c r="M164" i="9"/>
  <c r="N166" i="9"/>
  <c r="Q166" i="9"/>
  <c r="E166" i="9"/>
  <c r="N167" i="9"/>
  <c r="N168" i="9"/>
  <c r="Q168" i="9"/>
  <c r="E168" i="9"/>
  <c r="N169" i="9"/>
  <c r="N176" i="9"/>
  <c r="Q176" i="9"/>
  <c r="E176" i="9"/>
  <c r="N177" i="9"/>
  <c r="N164" i="9"/>
  <c r="O164" i="9"/>
  <c r="P164" i="9"/>
  <c r="Q167" i="9"/>
  <c r="Q169" i="9"/>
  <c r="Q177" i="9"/>
  <c r="Q164" i="9"/>
  <c r="E167" i="9"/>
  <c r="E169" i="9"/>
  <c r="E177" i="9"/>
  <c r="R164" i="9"/>
  <c r="S164" i="9"/>
  <c r="I39" i="24"/>
  <c r="J39" i="24"/>
  <c r="L39" i="24"/>
  <c r="M39" i="24"/>
  <c r="O39" i="24"/>
  <c r="P39" i="24"/>
  <c r="R39" i="24"/>
  <c r="S39" i="24"/>
  <c r="X93" i="24"/>
  <c r="Y93" i="24"/>
  <c r="I120" i="24"/>
  <c r="J120" i="24"/>
  <c r="L120" i="24"/>
  <c r="M120" i="24"/>
  <c r="O120" i="24"/>
  <c r="P120" i="24"/>
  <c r="R120" i="24"/>
  <c r="S120" i="24"/>
  <c r="I147" i="24"/>
  <c r="J147" i="24"/>
  <c r="L147" i="24"/>
  <c r="M147" i="24"/>
  <c r="R147" i="24"/>
  <c r="S147" i="24"/>
  <c r="I174" i="24"/>
  <c r="J174" i="24"/>
  <c r="L174" i="24"/>
  <c r="M174" i="24"/>
  <c r="O174" i="24"/>
  <c r="P174" i="24"/>
  <c r="R174" i="24"/>
  <c r="S174" i="24"/>
  <c r="I201" i="24"/>
  <c r="J201" i="24"/>
  <c r="L201" i="24"/>
  <c r="M201" i="24"/>
  <c r="O201" i="24"/>
  <c r="P201" i="24"/>
  <c r="R201" i="24"/>
  <c r="S201" i="24"/>
  <c r="I228" i="24"/>
  <c r="J228" i="24"/>
  <c r="L228" i="24"/>
  <c r="M228" i="24"/>
  <c r="O228" i="24"/>
  <c r="P228" i="24"/>
  <c r="R228" i="24"/>
  <c r="S228" i="24"/>
  <c r="Q241" i="24"/>
  <c r="N241" i="24"/>
  <c r="K241" i="24"/>
  <c r="H241" i="24"/>
  <c r="G241" i="24"/>
  <c r="F241" i="24"/>
  <c r="Q214" i="24"/>
  <c r="N214" i="24"/>
  <c r="K214" i="24"/>
  <c r="H214" i="24"/>
  <c r="E214" i="24"/>
  <c r="G214" i="24"/>
  <c r="F214" i="24"/>
  <c r="Q187" i="24"/>
  <c r="N187" i="24"/>
  <c r="K187" i="24"/>
  <c r="H187" i="24"/>
  <c r="E187" i="24"/>
  <c r="G187" i="24"/>
  <c r="F187" i="24"/>
  <c r="Q160" i="24"/>
  <c r="K160" i="24"/>
  <c r="H160" i="24"/>
  <c r="E160" i="24"/>
  <c r="G160" i="24"/>
  <c r="F160" i="24"/>
  <c r="Q133" i="24"/>
  <c r="N133" i="24"/>
  <c r="K133" i="24"/>
  <c r="H133" i="24"/>
  <c r="Q52" i="24"/>
  <c r="N52" i="24"/>
  <c r="K52" i="24"/>
  <c r="F117" i="23"/>
  <c r="F10" i="23"/>
  <c r="G117" i="23"/>
  <c r="I117" i="23"/>
  <c r="J117" i="23"/>
  <c r="K117" i="23"/>
  <c r="L117" i="23"/>
  <c r="M117" i="23"/>
  <c r="E117" i="23"/>
  <c r="Q267" i="9"/>
  <c r="K267" i="9"/>
  <c r="H267" i="9"/>
  <c r="G267" i="9"/>
  <c r="Q237" i="9"/>
  <c r="N237" i="9"/>
  <c r="K237" i="9"/>
  <c r="H237" i="9"/>
  <c r="G237" i="9"/>
  <c r="Q207" i="9"/>
  <c r="N207" i="9"/>
  <c r="K207" i="9"/>
  <c r="H207" i="9"/>
  <c r="G207" i="9"/>
  <c r="E207" i="9"/>
  <c r="Q117" i="9"/>
  <c r="N117" i="9"/>
  <c r="K117" i="9"/>
  <c r="H117" i="9"/>
  <c r="G117" i="9"/>
  <c r="E117" i="9"/>
  <c r="Q87" i="9"/>
  <c r="N87" i="9"/>
  <c r="K87" i="9"/>
  <c r="H87" i="9"/>
  <c r="G87" i="9"/>
  <c r="G57" i="9"/>
  <c r="F45" i="9"/>
  <c r="F46" i="9"/>
  <c r="F47" i="9"/>
  <c r="F48" i="9"/>
  <c r="F49" i="9"/>
  <c r="F50" i="9"/>
  <c r="F51" i="9"/>
  <c r="F52" i="9"/>
  <c r="F54" i="9"/>
  <c r="F55" i="9"/>
  <c r="F56" i="9"/>
  <c r="F44" i="9"/>
  <c r="G45" i="9"/>
  <c r="E45" i="9"/>
  <c r="G46" i="9"/>
  <c r="E46" i="9"/>
  <c r="G47" i="9"/>
  <c r="G48" i="9"/>
  <c r="G49" i="9"/>
  <c r="E49" i="9"/>
  <c r="G50" i="9"/>
  <c r="E50" i="9"/>
  <c r="G51" i="9"/>
  <c r="G52" i="9"/>
  <c r="F21" i="9"/>
  <c r="G54" i="9"/>
  <c r="E54" i="9"/>
  <c r="G55" i="9"/>
  <c r="G56" i="9"/>
  <c r="E56" i="9"/>
  <c r="H45" i="9"/>
  <c r="H46" i="9"/>
  <c r="H47" i="9"/>
  <c r="H48" i="9"/>
  <c r="H49" i="9"/>
  <c r="H50" i="9"/>
  <c r="H51" i="9"/>
  <c r="H52" i="9"/>
  <c r="H53" i="9"/>
  <c r="H54" i="9"/>
  <c r="H55" i="9"/>
  <c r="H56" i="9"/>
  <c r="H86" i="9"/>
  <c r="H206" i="9"/>
  <c r="H236" i="9"/>
  <c r="H266" i="9"/>
  <c r="H24" i="9"/>
  <c r="H57" i="9"/>
  <c r="I44" i="9"/>
  <c r="J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L44" i="9"/>
  <c r="M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O44" i="9"/>
  <c r="P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R44" i="9"/>
  <c r="S44" i="9"/>
  <c r="H51" i="14"/>
  <c r="I51" i="14"/>
  <c r="J51" i="14"/>
  <c r="J16" i="14" s="1"/>
  <c r="L51" i="14"/>
  <c r="N51" i="14"/>
  <c r="K51" i="14"/>
  <c r="M51" i="14"/>
  <c r="G51" i="14"/>
  <c r="H43" i="14"/>
  <c r="I43" i="14"/>
  <c r="I15" i="14" s="1"/>
  <c r="J43" i="14"/>
  <c r="J15" i="14" s="1"/>
  <c r="K43" i="14"/>
  <c r="L43" i="14"/>
  <c r="L39" i="14"/>
  <c r="L14" i="14" s="1"/>
  <c r="L11" i="14" s="1"/>
  <c r="M43" i="14"/>
  <c r="M15" i="14" s="1"/>
  <c r="N43" i="14"/>
  <c r="G43" i="14"/>
  <c r="H39" i="14"/>
  <c r="I39" i="14"/>
  <c r="I14" i="14" s="1"/>
  <c r="I11" i="14" s="1"/>
  <c r="J39" i="14"/>
  <c r="J14" i="14" s="1"/>
  <c r="J11" i="14" s="1"/>
  <c r="K39" i="14"/>
  <c r="K11" i="14" s="1"/>
  <c r="M39" i="14"/>
  <c r="M14" i="14" s="1"/>
  <c r="M11" i="14" s="1"/>
  <c r="N39" i="14"/>
  <c r="N11" i="14" s="1"/>
  <c r="G39" i="14"/>
  <c r="F77" i="13"/>
  <c r="H77" i="13"/>
  <c r="J102" i="1"/>
  <c r="Q266" i="9"/>
  <c r="K266" i="9"/>
  <c r="G266" i="9"/>
  <c r="F266" i="9"/>
  <c r="Q265" i="9"/>
  <c r="K265" i="9"/>
  <c r="H265" i="9"/>
  <c r="G265" i="9"/>
  <c r="F265" i="9"/>
  <c r="Q264" i="9"/>
  <c r="K264" i="9"/>
  <c r="H264" i="9"/>
  <c r="G264" i="9"/>
  <c r="F264" i="9"/>
  <c r="E264" i="9"/>
  <c r="Q263" i="9"/>
  <c r="K263" i="9"/>
  <c r="H263" i="9"/>
  <c r="Q262" i="9"/>
  <c r="K262" i="9"/>
  <c r="H262" i="9"/>
  <c r="G262" i="9"/>
  <c r="F262" i="9"/>
  <c r="Q261" i="9"/>
  <c r="K261" i="9"/>
  <c r="H261" i="9"/>
  <c r="G261" i="9"/>
  <c r="F261" i="9"/>
  <c r="Q260" i="9"/>
  <c r="K260" i="9"/>
  <c r="H260" i="9"/>
  <c r="G260" i="9"/>
  <c r="F260" i="9"/>
  <c r="E260" i="9"/>
  <c r="Q259" i="9"/>
  <c r="K259" i="9"/>
  <c r="H259" i="9"/>
  <c r="G259" i="9"/>
  <c r="F259" i="9"/>
  <c r="E259" i="9"/>
  <c r="Q258" i="9"/>
  <c r="K258" i="9"/>
  <c r="H258" i="9"/>
  <c r="G258" i="9"/>
  <c r="F258" i="9"/>
  <c r="E258" i="9"/>
  <c r="Q257" i="9"/>
  <c r="Q255" i="9"/>
  <c r="Q256" i="9"/>
  <c r="Q254" i="9"/>
  <c r="K257" i="9"/>
  <c r="H257" i="9"/>
  <c r="G257" i="9"/>
  <c r="G255" i="9"/>
  <c r="G256" i="9"/>
  <c r="F257" i="9"/>
  <c r="K256" i="9"/>
  <c r="H256" i="9"/>
  <c r="F256" i="9"/>
  <c r="K255" i="9"/>
  <c r="K254" i="9"/>
  <c r="H255" i="9"/>
  <c r="H254" i="9"/>
  <c r="F255" i="9"/>
  <c r="F254" i="9" s="1"/>
  <c r="S254" i="9"/>
  <c r="R254" i="9"/>
  <c r="M254" i="9"/>
  <c r="L254" i="9"/>
  <c r="J254" i="9"/>
  <c r="I254" i="9"/>
  <c r="Q236" i="9"/>
  <c r="N236" i="9"/>
  <c r="K236" i="9"/>
  <c r="G236" i="9"/>
  <c r="F236" i="9"/>
  <c r="E236" i="9"/>
  <c r="Q235" i="9"/>
  <c r="N235" i="9"/>
  <c r="K235" i="9"/>
  <c r="H235" i="9"/>
  <c r="G235" i="9"/>
  <c r="F235" i="9"/>
  <c r="E235" i="9"/>
  <c r="Q234" i="9"/>
  <c r="N234" i="9"/>
  <c r="K234" i="9"/>
  <c r="H234" i="9"/>
  <c r="G234" i="9"/>
  <c r="F234" i="9"/>
  <c r="E234" i="9"/>
  <c r="Q233" i="9"/>
  <c r="N233" i="9"/>
  <c r="K233" i="9"/>
  <c r="H233" i="9"/>
  <c r="Q232" i="9"/>
  <c r="N232" i="9"/>
  <c r="K232" i="9"/>
  <c r="H232" i="9"/>
  <c r="G232" i="9"/>
  <c r="F232" i="9"/>
  <c r="E232" i="9"/>
  <c r="Q231" i="9"/>
  <c r="N231" i="9"/>
  <c r="K231" i="9"/>
  <c r="H231" i="9"/>
  <c r="G231" i="9"/>
  <c r="F231" i="9"/>
  <c r="E231" i="9"/>
  <c r="Q230" i="9"/>
  <c r="N230" i="9"/>
  <c r="K230" i="9"/>
  <c r="H230" i="9"/>
  <c r="G230" i="9"/>
  <c r="F230" i="9"/>
  <c r="E230" i="9"/>
  <c r="Q229" i="9"/>
  <c r="N229" i="9"/>
  <c r="K229" i="9"/>
  <c r="H229" i="9"/>
  <c r="G229" i="9"/>
  <c r="F229" i="9"/>
  <c r="E229" i="9"/>
  <c r="Q228" i="9"/>
  <c r="N228" i="9"/>
  <c r="K228" i="9"/>
  <c r="H228" i="9"/>
  <c r="G228" i="9"/>
  <c r="F228" i="9"/>
  <c r="E228" i="9"/>
  <c r="Q227" i="9"/>
  <c r="N227" i="9"/>
  <c r="N225" i="9"/>
  <c r="N226" i="9"/>
  <c r="K227" i="9"/>
  <c r="K225" i="9"/>
  <c r="K226" i="9"/>
  <c r="K224" i="9"/>
  <c r="H227" i="9"/>
  <c r="G227" i="9"/>
  <c r="F227" i="9"/>
  <c r="E227" i="9"/>
  <c r="Q226" i="9"/>
  <c r="H226" i="9"/>
  <c r="G226" i="9"/>
  <c r="F226" i="9"/>
  <c r="E226" i="9"/>
  <c r="H225" i="9"/>
  <c r="H224" i="9"/>
  <c r="S224" i="9"/>
  <c r="P224" i="9"/>
  <c r="O224" i="9"/>
  <c r="M224" i="9"/>
  <c r="L224" i="9"/>
  <c r="J224" i="9"/>
  <c r="I224" i="9"/>
  <c r="Q206" i="9"/>
  <c r="N206" i="9"/>
  <c r="K206" i="9"/>
  <c r="G206" i="9"/>
  <c r="F206" i="9"/>
  <c r="Q205" i="9"/>
  <c r="N205" i="9"/>
  <c r="K205" i="9"/>
  <c r="H205" i="9"/>
  <c r="G205" i="9"/>
  <c r="F205" i="9"/>
  <c r="E205" i="9"/>
  <c r="Q204" i="9"/>
  <c r="N204" i="9"/>
  <c r="K204" i="9"/>
  <c r="H204" i="9"/>
  <c r="G204" i="9"/>
  <c r="F204" i="9"/>
  <c r="Q203" i="9"/>
  <c r="N203" i="9"/>
  <c r="K203" i="9"/>
  <c r="H203" i="9"/>
  <c r="Q202" i="9"/>
  <c r="N202" i="9"/>
  <c r="K202" i="9"/>
  <c r="H202" i="9"/>
  <c r="G202" i="9"/>
  <c r="F202" i="9"/>
  <c r="E202" i="9"/>
  <c r="Q201" i="9"/>
  <c r="N201" i="9"/>
  <c r="K201" i="9"/>
  <c r="H201" i="9"/>
  <c r="G201" i="9"/>
  <c r="F201" i="9"/>
  <c r="E201" i="9"/>
  <c r="Q200" i="9"/>
  <c r="Q18" i="9" s="1"/>
  <c r="Q80" i="9"/>
  <c r="N200" i="9"/>
  <c r="K200" i="9"/>
  <c r="H200" i="9"/>
  <c r="G200" i="9"/>
  <c r="F200" i="9"/>
  <c r="E200" i="9"/>
  <c r="Q199" i="9"/>
  <c r="N199" i="9"/>
  <c r="K199" i="9"/>
  <c r="H199" i="9"/>
  <c r="G199" i="9"/>
  <c r="F199" i="9"/>
  <c r="E199" i="9"/>
  <c r="Q198" i="9"/>
  <c r="Q195" i="9"/>
  <c r="Q196" i="9"/>
  <c r="Q197" i="9"/>
  <c r="N198" i="9"/>
  <c r="K198" i="9"/>
  <c r="H198" i="9"/>
  <c r="G198" i="9"/>
  <c r="F198" i="9"/>
  <c r="E198" i="9"/>
  <c r="N197" i="9"/>
  <c r="K197" i="9"/>
  <c r="H197" i="9"/>
  <c r="G197" i="9"/>
  <c r="F197" i="9"/>
  <c r="N196" i="9"/>
  <c r="K196" i="9"/>
  <c r="H196" i="9"/>
  <c r="H76" i="9"/>
  <c r="H14" i="9"/>
  <c r="G196" i="9"/>
  <c r="F196" i="9"/>
  <c r="N195" i="9"/>
  <c r="N194" i="9"/>
  <c r="K195" i="9"/>
  <c r="H195" i="9"/>
  <c r="H194" i="9"/>
  <c r="G195" i="9"/>
  <c r="F195" i="9"/>
  <c r="E195" i="9" s="1"/>
  <c r="S194" i="9"/>
  <c r="R194" i="9"/>
  <c r="P194" i="9"/>
  <c r="O194" i="9"/>
  <c r="M194" i="9"/>
  <c r="L194" i="9"/>
  <c r="J194" i="9"/>
  <c r="I194" i="9"/>
  <c r="Q86" i="9"/>
  <c r="N86" i="9"/>
  <c r="K86" i="9"/>
  <c r="G86" i="9"/>
  <c r="F86" i="9"/>
  <c r="Q85" i="9"/>
  <c r="N85" i="9"/>
  <c r="K85" i="9"/>
  <c r="H85" i="9"/>
  <c r="G85" i="9"/>
  <c r="F85" i="9"/>
  <c r="E85" i="9"/>
  <c r="Q84" i="9"/>
  <c r="N84" i="9"/>
  <c r="K84" i="9"/>
  <c r="H84" i="9"/>
  <c r="G84" i="9"/>
  <c r="F84" i="9"/>
  <c r="E84" i="9"/>
  <c r="Q83" i="9"/>
  <c r="N83" i="9"/>
  <c r="K83" i="9"/>
  <c r="H83" i="9"/>
  <c r="Q82" i="9"/>
  <c r="N82" i="9"/>
  <c r="K82" i="9"/>
  <c r="H82" i="9"/>
  <c r="G82" i="9"/>
  <c r="F82" i="9"/>
  <c r="E82" i="9"/>
  <c r="Q81" i="9"/>
  <c r="N81" i="9"/>
  <c r="K81" i="9"/>
  <c r="H81" i="9"/>
  <c r="G81" i="9"/>
  <c r="F81" i="9"/>
  <c r="E81" i="9"/>
  <c r="Q75" i="9"/>
  <c r="Q76" i="9"/>
  <c r="Q77" i="9"/>
  <c r="Q78" i="9"/>
  <c r="Q79" i="9"/>
  <c r="Q74" i="9"/>
  <c r="N80" i="9"/>
  <c r="K80" i="9"/>
  <c r="H80" i="9"/>
  <c r="G80" i="9"/>
  <c r="F80" i="9"/>
  <c r="E80" i="9"/>
  <c r="N79" i="9"/>
  <c r="K79" i="9"/>
  <c r="H79" i="9"/>
  <c r="G79" i="9"/>
  <c r="F79" i="9"/>
  <c r="E79" i="9"/>
  <c r="N78" i="9"/>
  <c r="K78" i="9"/>
  <c r="H78" i="9"/>
  <c r="G78" i="9"/>
  <c r="F78" i="9"/>
  <c r="N77" i="9"/>
  <c r="K77" i="9"/>
  <c r="H77" i="9"/>
  <c r="G77" i="9"/>
  <c r="F77" i="9"/>
  <c r="E77" i="9"/>
  <c r="N76" i="9"/>
  <c r="K76" i="9"/>
  <c r="G76" i="9"/>
  <c r="F76" i="9"/>
  <c r="E76" i="9"/>
  <c r="N75" i="9"/>
  <c r="N74" i="9"/>
  <c r="H75" i="9"/>
  <c r="G75" i="9"/>
  <c r="S74" i="9"/>
  <c r="R74" i="9"/>
  <c r="P74" i="9"/>
  <c r="O74" i="9"/>
  <c r="M74" i="9"/>
  <c r="J74" i="9"/>
  <c r="I74" i="9"/>
  <c r="Q349" i="13"/>
  <c r="Q347" i="13"/>
  <c r="Q348" i="13"/>
  <c r="Q346" i="13"/>
  <c r="K349" i="13"/>
  <c r="H349" i="13"/>
  <c r="G349" i="13"/>
  <c r="G347" i="13"/>
  <c r="G348" i="13"/>
  <c r="G346" i="13"/>
  <c r="F349" i="13"/>
  <c r="H348" i="13"/>
  <c r="K348" i="13"/>
  <c r="F348" i="13"/>
  <c r="K347" i="13"/>
  <c r="K346" i="13"/>
  <c r="H347" i="13"/>
  <c r="H346" i="13"/>
  <c r="F347" i="13"/>
  <c r="F346" i="13"/>
  <c r="R346" i="13"/>
  <c r="L346" i="13"/>
  <c r="L330" i="13"/>
  <c r="L335" i="13"/>
  <c r="L342" i="13"/>
  <c r="L329" i="13"/>
  <c r="J346" i="13"/>
  <c r="I346" i="13"/>
  <c r="Q343" i="13"/>
  <c r="Q342" i="13"/>
  <c r="K345" i="13"/>
  <c r="H345" i="13"/>
  <c r="G345" i="13"/>
  <c r="G343" i="13"/>
  <c r="G344" i="13"/>
  <c r="G27" i="13" s="1"/>
  <c r="F345" i="13"/>
  <c r="H344" i="13"/>
  <c r="E344" i="13"/>
  <c r="H343" i="13"/>
  <c r="K343" i="13"/>
  <c r="E343" i="13"/>
  <c r="E345" i="13"/>
  <c r="E342" i="13"/>
  <c r="F344" i="13"/>
  <c r="F342" i="13" s="1"/>
  <c r="K342" i="13"/>
  <c r="H342" i="13"/>
  <c r="F343" i="13"/>
  <c r="S342" i="13"/>
  <c r="R342" i="13"/>
  <c r="M342" i="13"/>
  <c r="J342" i="13"/>
  <c r="I342" i="13"/>
  <c r="Q341" i="13"/>
  <c r="K341" i="13"/>
  <c r="H341" i="13"/>
  <c r="E341" i="13"/>
  <c r="G341" i="13"/>
  <c r="F341" i="13"/>
  <c r="Q340" i="13"/>
  <c r="K340" i="13"/>
  <c r="H340" i="13"/>
  <c r="E340" i="13"/>
  <c r="G340" i="13"/>
  <c r="F340" i="13"/>
  <c r="Q339" i="13"/>
  <c r="K339" i="13"/>
  <c r="H339" i="13"/>
  <c r="E339" i="13"/>
  <c r="G339" i="13"/>
  <c r="F339" i="13"/>
  <c r="Q338" i="13"/>
  <c r="K338" i="13"/>
  <c r="H338" i="13"/>
  <c r="E338" i="13"/>
  <c r="G338" i="13"/>
  <c r="F338" i="13"/>
  <c r="Q337" i="13"/>
  <c r="K337" i="13"/>
  <c r="H337" i="13"/>
  <c r="E337" i="13"/>
  <c r="G337" i="13"/>
  <c r="F337" i="13"/>
  <c r="Q336" i="13"/>
  <c r="H336" i="13"/>
  <c r="K336" i="13"/>
  <c r="E336" i="13"/>
  <c r="G336" i="13"/>
  <c r="F336" i="13"/>
  <c r="S335" i="13"/>
  <c r="R335" i="13"/>
  <c r="M335" i="13"/>
  <c r="M330" i="13"/>
  <c r="M329" i="13"/>
  <c r="J335" i="13"/>
  <c r="I335" i="13"/>
  <c r="Q334" i="13"/>
  <c r="K334" i="13"/>
  <c r="H334" i="13"/>
  <c r="G334" i="13"/>
  <c r="F334" i="13"/>
  <c r="Q333" i="13"/>
  <c r="K333" i="13"/>
  <c r="H333" i="13"/>
  <c r="E333" i="13"/>
  <c r="G333" i="13"/>
  <c r="F333" i="13"/>
  <c r="Q332" i="13"/>
  <c r="H332" i="13"/>
  <c r="K332" i="13"/>
  <c r="E332" i="13"/>
  <c r="G332" i="13"/>
  <c r="F332" i="13"/>
  <c r="Q331" i="13"/>
  <c r="Q330" i="13"/>
  <c r="Q335" i="13"/>
  <c r="Q329" i="13"/>
  <c r="K331" i="13"/>
  <c r="H331" i="13"/>
  <c r="H330" i="13"/>
  <c r="G331" i="13"/>
  <c r="F331" i="13"/>
  <c r="S330" i="13"/>
  <c r="S329" i="13"/>
  <c r="R330" i="13"/>
  <c r="J330" i="13"/>
  <c r="J329" i="13"/>
  <c r="I330" i="13"/>
  <c r="I329" i="13"/>
  <c r="Q310" i="13"/>
  <c r="N310" i="13"/>
  <c r="N308" i="13"/>
  <c r="N309" i="13"/>
  <c r="K310" i="13"/>
  <c r="K308" i="13"/>
  <c r="K309" i="13"/>
  <c r="K307" i="13"/>
  <c r="H310" i="13"/>
  <c r="E310" i="13"/>
  <c r="G310" i="13"/>
  <c r="F310" i="13"/>
  <c r="Q309" i="13"/>
  <c r="H309" i="13"/>
  <c r="G309" i="13"/>
  <c r="F309" i="13"/>
  <c r="F308" i="13"/>
  <c r="F307" i="13"/>
  <c r="Q308" i="13"/>
  <c r="H308" i="13"/>
  <c r="E308" i="13"/>
  <c r="E309" i="13"/>
  <c r="E307" i="13"/>
  <c r="G308" i="13"/>
  <c r="G307" i="13"/>
  <c r="R307" i="13"/>
  <c r="P307" i="13"/>
  <c r="O307" i="13"/>
  <c r="L307" i="13"/>
  <c r="J307" i="13"/>
  <c r="I307" i="13"/>
  <c r="H306" i="13"/>
  <c r="K306" i="13"/>
  <c r="N306" i="13"/>
  <c r="E306" i="13"/>
  <c r="N304" i="13"/>
  <c r="N305" i="13"/>
  <c r="N303" i="13"/>
  <c r="K304" i="13"/>
  <c r="K303" i="13"/>
  <c r="H305" i="13"/>
  <c r="E305" i="13"/>
  <c r="G306" i="13"/>
  <c r="F306" i="13"/>
  <c r="Q304" i="13"/>
  <c r="Q303" i="13"/>
  <c r="G305" i="13"/>
  <c r="F305" i="13"/>
  <c r="H304" i="13"/>
  <c r="G304" i="13"/>
  <c r="G303" i="13"/>
  <c r="F304" i="13"/>
  <c r="F303" i="13"/>
  <c r="S303" i="13"/>
  <c r="R303" i="13"/>
  <c r="P303" i="13"/>
  <c r="O303" i="13"/>
  <c r="M303" i="13"/>
  <c r="L303" i="13"/>
  <c r="J303" i="13"/>
  <c r="I303" i="13"/>
  <c r="Q302" i="13"/>
  <c r="N302" i="13"/>
  <c r="K302" i="13"/>
  <c r="H302" i="13"/>
  <c r="G302" i="13"/>
  <c r="F302" i="13"/>
  <c r="Q301" i="13"/>
  <c r="N301" i="13"/>
  <c r="K301" i="13"/>
  <c r="H301" i="13"/>
  <c r="E301" i="13"/>
  <c r="G301" i="13"/>
  <c r="F301" i="13"/>
  <c r="Q300" i="13"/>
  <c r="N300" i="13"/>
  <c r="K300" i="13"/>
  <c r="H300" i="13"/>
  <c r="E300" i="13"/>
  <c r="G300" i="13"/>
  <c r="F300" i="13"/>
  <c r="N299" i="13"/>
  <c r="N297" i="13"/>
  <c r="N298" i="13"/>
  <c r="N296" i="13"/>
  <c r="K299" i="13"/>
  <c r="H299" i="13"/>
  <c r="E299" i="13"/>
  <c r="G299" i="13"/>
  <c r="F299" i="13"/>
  <c r="H298" i="13"/>
  <c r="K298" i="13"/>
  <c r="E298" i="13"/>
  <c r="G298" i="13"/>
  <c r="F298" i="13"/>
  <c r="F297" i="13"/>
  <c r="F296" i="13"/>
  <c r="F63" i="13"/>
  <c r="F64" i="13"/>
  <c r="F65" i="13"/>
  <c r="F66" i="13"/>
  <c r="F67" i="13"/>
  <c r="F68" i="13"/>
  <c r="F62" i="13"/>
  <c r="F102" i="13"/>
  <c r="F103" i="13"/>
  <c r="F104" i="13"/>
  <c r="F105" i="13"/>
  <c r="F106" i="13"/>
  <c r="F107" i="13"/>
  <c r="F258" i="13"/>
  <c r="F259" i="13"/>
  <c r="F260" i="13"/>
  <c r="F261" i="13"/>
  <c r="F262" i="13"/>
  <c r="F263" i="13"/>
  <c r="F257" i="13"/>
  <c r="Q296" i="13"/>
  <c r="K297" i="13"/>
  <c r="H297" i="13"/>
  <c r="E302" i="13"/>
  <c r="E296" i="13"/>
  <c r="H63" i="13"/>
  <c r="K63" i="13"/>
  <c r="N63" i="13"/>
  <c r="Q63" i="13"/>
  <c r="E63" i="13"/>
  <c r="H64" i="13"/>
  <c r="K64" i="13"/>
  <c r="N64" i="13"/>
  <c r="Q64" i="13"/>
  <c r="E64" i="13"/>
  <c r="H65" i="13"/>
  <c r="K65" i="13"/>
  <c r="N65" i="13"/>
  <c r="Q65" i="13"/>
  <c r="E65" i="13"/>
  <c r="H66" i="13"/>
  <c r="K66" i="13"/>
  <c r="N66" i="13"/>
  <c r="Q66" i="13"/>
  <c r="E66" i="13"/>
  <c r="H67" i="13"/>
  <c r="K67" i="13"/>
  <c r="N67" i="13"/>
  <c r="Q67" i="13"/>
  <c r="E67" i="13"/>
  <c r="H68" i="13"/>
  <c r="K68" i="13"/>
  <c r="N68" i="13"/>
  <c r="Q68" i="13"/>
  <c r="E68" i="13"/>
  <c r="E62" i="13"/>
  <c r="H102" i="13"/>
  <c r="K102" i="13"/>
  <c r="N102" i="13"/>
  <c r="Q102" i="13"/>
  <c r="E102" i="13"/>
  <c r="H103" i="13"/>
  <c r="K103" i="13"/>
  <c r="E103" i="13" s="1"/>
  <c r="N103" i="13"/>
  <c r="Q103" i="13"/>
  <c r="H104" i="13"/>
  <c r="K104" i="13"/>
  <c r="E104" i="13" s="1"/>
  <c r="N104" i="13"/>
  <c r="Q104" i="13"/>
  <c r="H105" i="13"/>
  <c r="K105" i="13"/>
  <c r="E105" i="13" s="1"/>
  <c r="N105" i="13"/>
  <c r="Q105" i="13"/>
  <c r="H106" i="13"/>
  <c r="K106" i="13"/>
  <c r="E106" i="13" s="1"/>
  <c r="E23" i="13" s="1"/>
  <c r="N106" i="13"/>
  <c r="Q106" i="13"/>
  <c r="H107" i="13"/>
  <c r="K107" i="13"/>
  <c r="E107" i="13" s="1"/>
  <c r="N107" i="13"/>
  <c r="Q107" i="13"/>
  <c r="E180" i="13"/>
  <c r="E181" i="13"/>
  <c r="E182" i="13"/>
  <c r="H258" i="13"/>
  <c r="K258" i="13"/>
  <c r="N258" i="13"/>
  <c r="Q258" i="13"/>
  <c r="E258" i="13"/>
  <c r="H259" i="13"/>
  <c r="K259" i="13"/>
  <c r="N259" i="13"/>
  <c r="Q259" i="13"/>
  <c r="E259" i="13"/>
  <c r="H260" i="13"/>
  <c r="K260" i="13"/>
  <c r="N260" i="13"/>
  <c r="Q260" i="13"/>
  <c r="E260" i="13"/>
  <c r="H261" i="13"/>
  <c r="K261" i="13"/>
  <c r="N261" i="13"/>
  <c r="Q261" i="13"/>
  <c r="E261" i="13"/>
  <c r="H262" i="13"/>
  <c r="K262" i="13"/>
  <c r="N262" i="13"/>
  <c r="Q262" i="13"/>
  <c r="E262" i="13"/>
  <c r="H263" i="13"/>
  <c r="K263" i="13"/>
  <c r="N263" i="13"/>
  <c r="Q263" i="13"/>
  <c r="E263" i="13"/>
  <c r="E257" i="13"/>
  <c r="E335" i="13"/>
  <c r="G297" i="13"/>
  <c r="G296" i="13"/>
  <c r="S296" i="13"/>
  <c r="R296" i="13"/>
  <c r="R62" i="13"/>
  <c r="R101" i="13"/>
  <c r="R218" i="13"/>
  <c r="R257" i="13"/>
  <c r="R18" i="13"/>
  <c r="P296" i="13"/>
  <c r="O296" i="13"/>
  <c r="M296" i="13"/>
  <c r="L296" i="13"/>
  <c r="J296" i="13"/>
  <c r="I296" i="13"/>
  <c r="N295" i="13"/>
  <c r="K295" i="13"/>
  <c r="H295" i="13"/>
  <c r="E295" i="13"/>
  <c r="G295" i="13"/>
  <c r="F295" i="13"/>
  <c r="H294" i="13"/>
  <c r="K294" i="13"/>
  <c r="N294" i="13"/>
  <c r="E294" i="13"/>
  <c r="G294" i="13"/>
  <c r="F294" i="13"/>
  <c r="Q291" i="13"/>
  <c r="N293" i="13"/>
  <c r="K293" i="13"/>
  <c r="K292" i="13"/>
  <c r="K291" i="13"/>
  <c r="H293" i="13"/>
  <c r="E293" i="13"/>
  <c r="G293" i="13"/>
  <c r="G292" i="13"/>
  <c r="G291" i="13"/>
  <c r="F293" i="13"/>
  <c r="H292" i="13"/>
  <c r="H291" i="13"/>
  <c r="N292" i="13"/>
  <c r="N291" i="13"/>
  <c r="F292" i="13"/>
  <c r="S291" i="13"/>
  <c r="R291" i="13"/>
  <c r="R57" i="13"/>
  <c r="R96" i="13"/>
  <c r="R213" i="13"/>
  <c r="R252" i="13"/>
  <c r="R13" i="13"/>
  <c r="P291" i="13"/>
  <c r="P290" i="13"/>
  <c r="O291" i="13"/>
  <c r="M291" i="13"/>
  <c r="M290" i="13"/>
  <c r="L291" i="13"/>
  <c r="L290" i="13"/>
  <c r="J291" i="13"/>
  <c r="J290" i="13"/>
  <c r="I291" i="13"/>
  <c r="Q271" i="13"/>
  <c r="N271" i="13"/>
  <c r="K271" i="13"/>
  <c r="K269" i="13"/>
  <c r="K270" i="13"/>
  <c r="H271" i="13"/>
  <c r="E271" i="13"/>
  <c r="G271" i="13"/>
  <c r="G269" i="13"/>
  <c r="G270" i="13"/>
  <c r="G268" i="13"/>
  <c r="F271" i="13"/>
  <c r="Q270" i="13"/>
  <c r="N270" i="13"/>
  <c r="H270" i="13"/>
  <c r="E270" i="13"/>
  <c r="F270" i="13"/>
  <c r="Q269" i="13"/>
  <c r="Q268" i="13"/>
  <c r="N269" i="13"/>
  <c r="N268" i="13"/>
  <c r="H269" i="13"/>
  <c r="H268" i="13"/>
  <c r="F269" i="13"/>
  <c r="F268" i="13"/>
  <c r="R268" i="13"/>
  <c r="R264" i="13"/>
  <c r="R251" i="13" s="1"/>
  <c r="P268" i="13"/>
  <c r="O268" i="13"/>
  <c r="L268" i="13"/>
  <c r="J268" i="13"/>
  <c r="I268" i="13"/>
  <c r="H267" i="13"/>
  <c r="K267" i="13"/>
  <c r="N267" i="13"/>
  <c r="E267" i="13"/>
  <c r="K265" i="13"/>
  <c r="K264" i="13"/>
  <c r="G267" i="13"/>
  <c r="F267" i="13"/>
  <c r="F265" i="13"/>
  <c r="F266" i="13"/>
  <c r="N266" i="13"/>
  <c r="H266" i="13"/>
  <c r="E266" i="13"/>
  <c r="G266" i="13"/>
  <c r="Q265" i="13"/>
  <c r="Q264" i="13"/>
  <c r="N265" i="13"/>
  <c r="H265" i="13"/>
  <c r="G265" i="13"/>
  <c r="G264" i="13"/>
  <c r="S264" i="13"/>
  <c r="P264" i="13"/>
  <c r="O264" i="13"/>
  <c r="M264" i="13"/>
  <c r="L264" i="13"/>
  <c r="J264" i="13"/>
  <c r="I264" i="13"/>
  <c r="G263" i="13"/>
  <c r="G262" i="13"/>
  <c r="G258" i="13"/>
  <c r="G259" i="13"/>
  <c r="G260" i="13"/>
  <c r="G261" i="13"/>
  <c r="Q257" i="13"/>
  <c r="N257" i="13"/>
  <c r="S257" i="13"/>
  <c r="P257" i="13"/>
  <c r="O257" i="13"/>
  <c r="M257" i="13"/>
  <c r="M252" i="13"/>
  <c r="M251" i="13"/>
  <c r="L257" i="13"/>
  <c r="J257" i="13"/>
  <c r="J252" i="13"/>
  <c r="J251" i="13"/>
  <c r="I257" i="13"/>
  <c r="Q256" i="13"/>
  <c r="N256" i="13"/>
  <c r="H256" i="13"/>
  <c r="K256" i="13"/>
  <c r="E256" i="13"/>
  <c r="G256" i="13"/>
  <c r="F256" i="13"/>
  <c r="Q255" i="13"/>
  <c r="N255" i="13"/>
  <c r="N253" i="13"/>
  <c r="N254" i="13"/>
  <c r="N252" i="13"/>
  <c r="K255" i="13"/>
  <c r="K253" i="13"/>
  <c r="K254" i="13"/>
  <c r="H255" i="13"/>
  <c r="E255" i="13"/>
  <c r="G255" i="13"/>
  <c r="F255" i="13"/>
  <c r="Q254" i="13"/>
  <c r="H254" i="13"/>
  <c r="G254" i="13"/>
  <c r="F254" i="13"/>
  <c r="Q253" i="13"/>
  <c r="H253" i="13"/>
  <c r="G253" i="13"/>
  <c r="F253" i="13"/>
  <c r="F252" i="13"/>
  <c r="S252" i="13"/>
  <c r="P252" i="13"/>
  <c r="P251" i="13"/>
  <c r="O252" i="13"/>
  <c r="O251" i="13"/>
  <c r="L252" i="13"/>
  <c r="L251" i="13"/>
  <c r="I252" i="13"/>
  <c r="R229" i="13"/>
  <c r="P229" i="13"/>
  <c r="O229" i="13"/>
  <c r="L229" i="13"/>
  <c r="S225" i="13"/>
  <c r="R225" i="13"/>
  <c r="P225" i="13"/>
  <c r="O225" i="13"/>
  <c r="M225" i="13"/>
  <c r="M213" i="13"/>
  <c r="M218" i="13"/>
  <c r="M212" i="13"/>
  <c r="L225" i="13"/>
  <c r="L213" i="13"/>
  <c r="L218" i="13"/>
  <c r="L212" i="13"/>
  <c r="F23" i="13"/>
  <c r="S218" i="13"/>
  <c r="S213" i="13"/>
  <c r="S212" i="13"/>
  <c r="P218" i="13"/>
  <c r="O218" i="13"/>
  <c r="N218" i="13"/>
  <c r="R212" i="13"/>
  <c r="P213" i="13"/>
  <c r="P212" i="13"/>
  <c r="O213" i="13"/>
  <c r="Q115" i="13"/>
  <c r="N115" i="13"/>
  <c r="K115" i="13"/>
  <c r="E115" i="13" s="1"/>
  <c r="K113" i="13"/>
  <c r="K30" i="13" s="1"/>
  <c r="K74" i="13"/>
  <c r="K114" i="13"/>
  <c r="H115" i="13"/>
  <c r="G115" i="13"/>
  <c r="F115" i="13"/>
  <c r="F76" i="13"/>
  <c r="F32" i="13"/>
  <c r="Q114" i="13"/>
  <c r="Q113" i="13"/>
  <c r="Q112" i="13"/>
  <c r="N114" i="13"/>
  <c r="H114" i="13"/>
  <c r="E114" i="13"/>
  <c r="G114" i="13"/>
  <c r="G31" i="13" s="1"/>
  <c r="G75" i="13"/>
  <c r="F114" i="13"/>
  <c r="N113" i="13"/>
  <c r="N112" i="13"/>
  <c r="H113" i="13"/>
  <c r="H112" i="13"/>
  <c r="G113" i="13"/>
  <c r="F113" i="13"/>
  <c r="R112" i="13"/>
  <c r="P112" i="13"/>
  <c r="O112" i="13"/>
  <c r="L112" i="13"/>
  <c r="L29" i="13" s="1"/>
  <c r="J112" i="13"/>
  <c r="J29" i="13"/>
  <c r="I112" i="13"/>
  <c r="N111" i="13"/>
  <c r="K111" i="13"/>
  <c r="E111" i="13" s="1"/>
  <c r="K109" i="13"/>
  <c r="H111" i="13"/>
  <c r="G111" i="13"/>
  <c r="F111" i="13"/>
  <c r="N110" i="13"/>
  <c r="H110" i="13"/>
  <c r="E110" i="13"/>
  <c r="G110" i="13"/>
  <c r="F110" i="13"/>
  <c r="F109" i="13"/>
  <c r="Q109" i="13"/>
  <c r="Q108" i="13"/>
  <c r="N109" i="13"/>
  <c r="N108" i="13"/>
  <c r="H109" i="13"/>
  <c r="G109" i="13"/>
  <c r="S108" i="13"/>
  <c r="R108" i="13"/>
  <c r="P108" i="13"/>
  <c r="P69" i="13"/>
  <c r="P25" i="13"/>
  <c r="O108" i="13"/>
  <c r="O69" i="13"/>
  <c r="O25" i="13"/>
  <c r="M108" i="13"/>
  <c r="M96" i="13"/>
  <c r="M101" i="13"/>
  <c r="M18" i="13" s="1"/>
  <c r="L108" i="13"/>
  <c r="J108" i="13"/>
  <c r="I108" i="13"/>
  <c r="I96" i="13"/>
  <c r="I101" i="13"/>
  <c r="G107" i="13"/>
  <c r="G68" i="13"/>
  <c r="G24" i="13"/>
  <c r="K23" i="13"/>
  <c r="G106" i="13"/>
  <c r="G105" i="13"/>
  <c r="G22" i="13" s="1"/>
  <c r="F22" i="13"/>
  <c r="N101" i="13"/>
  <c r="K21" i="13"/>
  <c r="K20" i="13"/>
  <c r="G104" i="13"/>
  <c r="Q20" i="13"/>
  <c r="G103" i="13"/>
  <c r="Q101" i="13"/>
  <c r="Q97" i="13"/>
  <c r="Q98" i="13"/>
  <c r="Q59" i="13"/>
  <c r="Q15" i="13"/>
  <c r="Q99" i="13"/>
  <c r="Q100" i="13"/>
  <c r="H101" i="13"/>
  <c r="G102" i="13"/>
  <c r="G101" i="13" s="1"/>
  <c r="S101" i="13"/>
  <c r="P101" i="13"/>
  <c r="O101" i="13"/>
  <c r="L101" i="13"/>
  <c r="L18" i="13" s="1"/>
  <c r="J101" i="13"/>
  <c r="N100" i="13"/>
  <c r="N99" i="13"/>
  <c r="K99" i="13"/>
  <c r="K97" i="13"/>
  <c r="K98" i="13"/>
  <c r="E98" i="13" s="1"/>
  <c r="H99" i="13"/>
  <c r="E99" i="13"/>
  <c r="G99" i="13"/>
  <c r="F99" i="13"/>
  <c r="N98" i="13"/>
  <c r="N97" i="13"/>
  <c r="N96" i="13"/>
  <c r="N95" i="13"/>
  <c r="H98" i="13"/>
  <c r="G98" i="13"/>
  <c r="F98" i="13"/>
  <c r="N58" i="13"/>
  <c r="N14" i="13"/>
  <c r="H97" i="13"/>
  <c r="G97" i="13"/>
  <c r="G96" i="13"/>
  <c r="F97" i="13"/>
  <c r="S96" i="13"/>
  <c r="P96" i="13"/>
  <c r="P95" i="13"/>
  <c r="O96" i="13"/>
  <c r="O57" i="13"/>
  <c r="O13" i="13"/>
  <c r="L96" i="13"/>
  <c r="J96" i="13"/>
  <c r="Q76" i="13"/>
  <c r="Q32" i="13"/>
  <c r="N76" i="13"/>
  <c r="K76" i="13"/>
  <c r="K32" i="13"/>
  <c r="H76" i="13"/>
  <c r="G76" i="13"/>
  <c r="G32" i="13"/>
  <c r="Q75" i="13"/>
  <c r="Q31" i="13"/>
  <c r="N75" i="13"/>
  <c r="K75" i="13"/>
  <c r="H75" i="13"/>
  <c r="F75" i="13"/>
  <c r="Q74" i="13"/>
  <c r="H74" i="13"/>
  <c r="N74" i="13"/>
  <c r="E74" i="13"/>
  <c r="N73" i="13"/>
  <c r="K73" i="13"/>
  <c r="G74" i="13"/>
  <c r="G73" i="13"/>
  <c r="F74" i="13"/>
  <c r="F73" i="13"/>
  <c r="R73" i="13"/>
  <c r="P73" i="13"/>
  <c r="P57" i="13"/>
  <c r="P62" i="13"/>
  <c r="P56" i="13"/>
  <c r="P18" i="13"/>
  <c r="O73" i="13"/>
  <c r="L73" i="13"/>
  <c r="L57" i="13"/>
  <c r="L62" i="13"/>
  <c r="L69" i="13"/>
  <c r="L25" i="13"/>
  <c r="N72" i="13"/>
  <c r="N28" i="13"/>
  <c r="K72" i="13"/>
  <c r="H72" i="13"/>
  <c r="H28" i="13"/>
  <c r="G72" i="13"/>
  <c r="F72" i="13"/>
  <c r="F70" i="13"/>
  <c r="F71" i="13"/>
  <c r="F69" i="13"/>
  <c r="Q70" i="13"/>
  <c r="Q26" i="13"/>
  <c r="N71" i="13"/>
  <c r="H71" i="13"/>
  <c r="G71" i="13"/>
  <c r="N70" i="13"/>
  <c r="N69" i="13"/>
  <c r="K70" i="13"/>
  <c r="K69" i="13"/>
  <c r="H70" i="13"/>
  <c r="H26" i="13"/>
  <c r="G70" i="13"/>
  <c r="G69" i="13"/>
  <c r="S69" i="13"/>
  <c r="S25" i="13"/>
  <c r="R69" i="13"/>
  <c r="R25" i="13"/>
  <c r="M69" i="13"/>
  <c r="J69" i="13"/>
  <c r="I69" i="13"/>
  <c r="I25" i="13"/>
  <c r="Q24" i="13"/>
  <c r="K24" i="13"/>
  <c r="H24" i="13"/>
  <c r="Q23" i="13"/>
  <c r="N23" i="13"/>
  <c r="G67" i="13"/>
  <c r="G23" i="13"/>
  <c r="Q22" i="13"/>
  <c r="H22" i="13"/>
  <c r="G66" i="13"/>
  <c r="Q21" i="13"/>
  <c r="N21" i="13"/>
  <c r="K62" i="13"/>
  <c r="G65" i="13"/>
  <c r="G21" i="13"/>
  <c r="F21" i="13"/>
  <c r="Q19" i="13"/>
  <c r="N20" i="13"/>
  <c r="G64" i="13"/>
  <c r="G20" i="13"/>
  <c r="F20" i="13"/>
  <c r="N62" i="13"/>
  <c r="H62" i="13"/>
  <c r="G63" i="13"/>
  <c r="F19" i="13"/>
  <c r="S62" i="13"/>
  <c r="S18" i="13"/>
  <c r="O62" i="13"/>
  <c r="O18" i="13"/>
  <c r="M62" i="13"/>
  <c r="J62" i="13"/>
  <c r="I62" i="13"/>
  <c r="I18" i="13"/>
  <c r="Q61" i="13"/>
  <c r="Q17" i="13"/>
  <c r="N61" i="13"/>
  <c r="K61" i="13"/>
  <c r="H61" i="13"/>
  <c r="G61" i="13"/>
  <c r="G17" i="13"/>
  <c r="F61" i="13"/>
  <c r="Q60" i="13"/>
  <c r="Q16" i="13"/>
  <c r="Q58" i="13"/>
  <c r="H59" i="13"/>
  <c r="K59" i="13"/>
  <c r="N59" i="13"/>
  <c r="E59" i="13"/>
  <c r="N60" i="13"/>
  <c r="N16" i="13"/>
  <c r="K60" i="13"/>
  <c r="K16" i="13"/>
  <c r="H60" i="13"/>
  <c r="G60" i="13"/>
  <c r="F60" i="13"/>
  <c r="F16" i="13"/>
  <c r="N57" i="13"/>
  <c r="K15" i="13"/>
  <c r="G59" i="13"/>
  <c r="F59" i="13"/>
  <c r="F15" i="13"/>
  <c r="K58" i="13"/>
  <c r="K14" i="13"/>
  <c r="H58" i="13"/>
  <c r="H14" i="13"/>
  <c r="G58" i="13"/>
  <c r="G14" i="13"/>
  <c r="F58" i="13"/>
  <c r="S57" i="13"/>
  <c r="S56" i="13"/>
  <c r="R56" i="13"/>
  <c r="M57" i="13"/>
  <c r="M56" i="13"/>
  <c r="J57" i="13"/>
  <c r="J13" i="13"/>
  <c r="I57" i="13"/>
  <c r="I13" i="13"/>
  <c r="Q240" i="24"/>
  <c r="N240" i="24"/>
  <c r="K240" i="24"/>
  <c r="H240" i="24"/>
  <c r="E240" i="24"/>
  <c r="G240" i="24"/>
  <c r="F240" i="24"/>
  <c r="Q239" i="24"/>
  <c r="N239" i="24"/>
  <c r="K239" i="24"/>
  <c r="H239" i="24"/>
  <c r="E239" i="24"/>
  <c r="G239" i="24"/>
  <c r="F239" i="24"/>
  <c r="Q238" i="24"/>
  <c r="N238" i="24"/>
  <c r="K238" i="24"/>
  <c r="H238" i="24"/>
  <c r="E238" i="24"/>
  <c r="G238" i="24"/>
  <c r="F238" i="24"/>
  <c r="Q237" i="24"/>
  <c r="N237" i="24"/>
  <c r="K237" i="24"/>
  <c r="H237" i="24"/>
  <c r="E237" i="24"/>
  <c r="G237" i="24"/>
  <c r="F237" i="24"/>
  <c r="Q236" i="24"/>
  <c r="N236" i="24"/>
  <c r="K236" i="24"/>
  <c r="H236" i="24"/>
  <c r="E236" i="24"/>
  <c r="G236" i="24"/>
  <c r="F236" i="24"/>
  <c r="Q235" i="24"/>
  <c r="N235" i="24"/>
  <c r="K235" i="24"/>
  <c r="H235" i="24"/>
  <c r="E235" i="24"/>
  <c r="G235" i="24"/>
  <c r="F235" i="24"/>
  <c r="Q234" i="24"/>
  <c r="N234" i="24"/>
  <c r="K234" i="24"/>
  <c r="H234" i="24"/>
  <c r="E234" i="24"/>
  <c r="G234" i="24"/>
  <c r="F234" i="24"/>
  <c r="Q233" i="24"/>
  <c r="N233" i="24"/>
  <c r="K233" i="24"/>
  <c r="H233" i="24"/>
  <c r="G233" i="24"/>
  <c r="F233" i="24"/>
  <c r="Q232" i="24"/>
  <c r="N232" i="24"/>
  <c r="K232" i="24"/>
  <c r="H232" i="24"/>
  <c r="E232" i="24"/>
  <c r="G232" i="24"/>
  <c r="F232" i="24"/>
  <c r="Q231" i="24"/>
  <c r="N231" i="24"/>
  <c r="K231" i="24"/>
  <c r="H231" i="24"/>
  <c r="E231" i="24"/>
  <c r="G231" i="24"/>
  <c r="F231" i="24"/>
  <c r="Q230" i="24"/>
  <c r="N230" i="24"/>
  <c r="K230" i="24"/>
  <c r="H230" i="24"/>
  <c r="E230" i="24"/>
  <c r="G230" i="24"/>
  <c r="F230" i="24"/>
  <c r="Q229" i="24"/>
  <c r="Q228" i="24"/>
  <c r="N229" i="24"/>
  <c r="N228" i="24"/>
  <c r="K229" i="24"/>
  <c r="K228" i="24"/>
  <c r="H229" i="24"/>
  <c r="E229" i="24"/>
  <c r="G229" i="24"/>
  <c r="F229" i="24"/>
  <c r="F228" i="24"/>
  <c r="Q213" i="24"/>
  <c r="N213" i="24"/>
  <c r="K213" i="24"/>
  <c r="H213" i="24"/>
  <c r="E213" i="24"/>
  <c r="G213" i="24"/>
  <c r="F213" i="24"/>
  <c r="Q212" i="24"/>
  <c r="N212" i="24"/>
  <c r="K212" i="24"/>
  <c r="H212" i="24"/>
  <c r="E212" i="24"/>
  <c r="G212" i="24"/>
  <c r="F212" i="24"/>
  <c r="Q211" i="24"/>
  <c r="N211" i="24"/>
  <c r="K211" i="24"/>
  <c r="H211" i="24"/>
  <c r="E211" i="24"/>
  <c r="G211" i="24"/>
  <c r="F211" i="24"/>
  <c r="Q210" i="24"/>
  <c r="N210" i="24"/>
  <c r="K210" i="24"/>
  <c r="H210" i="24"/>
  <c r="E210" i="24"/>
  <c r="G210" i="24"/>
  <c r="F210" i="24"/>
  <c r="Q209" i="24"/>
  <c r="N209" i="24"/>
  <c r="K209" i="24"/>
  <c r="H209" i="24"/>
  <c r="E209" i="24"/>
  <c r="G209" i="24"/>
  <c r="F209" i="24"/>
  <c r="Q208" i="24"/>
  <c r="N208" i="24"/>
  <c r="K208" i="24"/>
  <c r="H208" i="24"/>
  <c r="G208" i="24"/>
  <c r="F208" i="24"/>
  <c r="Q207" i="24"/>
  <c r="N207" i="24"/>
  <c r="K207" i="24"/>
  <c r="H207" i="24"/>
  <c r="E207" i="24"/>
  <c r="G207" i="24"/>
  <c r="F207" i="24"/>
  <c r="Q206" i="24"/>
  <c r="N206" i="24"/>
  <c r="K206" i="24"/>
  <c r="H206" i="24"/>
  <c r="E206" i="24"/>
  <c r="G206" i="24"/>
  <c r="F206" i="24"/>
  <c r="Q205" i="24"/>
  <c r="N205" i="24"/>
  <c r="K205" i="24"/>
  <c r="H205" i="24"/>
  <c r="E205" i="24"/>
  <c r="G205" i="24"/>
  <c r="F205" i="24"/>
  <c r="Q204" i="24"/>
  <c r="N204" i="24"/>
  <c r="K204" i="24"/>
  <c r="H204" i="24"/>
  <c r="E204" i="24"/>
  <c r="G204" i="24"/>
  <c r="F204" i="24"/>
  <c r="Q203" i="24"/>
  <c r="N203" i="24"/>
  <c r="K203" i="24"/>
  <c r="H203" i="24"/>
  <c r="E203" i="24"/>
  <c r="G203" i="24"/>
  <c r="F203" i="24"/>
  <c r="Q202" i="24"/>
  <c r="Q201" i="24"/>
  <c r="N202" i="24"/>
  <c r="N201" i="24"/>
  <c r="K202" i="24"/>
  <c r="K201" i="24"/>
  <c r="H202" i="24"/>
  <c r="H201" i="24"/>
  <c r="G202" i="24"/>
  <c r="G201" i="24"/>
  <c r="F202" i="24"/>
  <c r="F201" i="24"/>
  <c r="Q186" i="24"/>
  <c r="N186" i="24"/>
  <c r="H186" i="24"/>
  <c r="K186" i="24"/>
  <c r="E186" i="24"/>
  <c r="G186" i="24"/>
  <c r="F186" i="24"/>
  <c r="Q185" i="24"/>
  <c r="N185" i="24"/>
  <c r="K185" i="24"/>
  <c r="H185" i="24"/>
  <c r="E185" i="24"/>
  <c r="G185" i="24"/>
  <c r="F185" i="24"/>
  <c r="Q184" i="24"/>
  <c r="N184" i="24"/>
  <c r="H184" i="24"/>
  <c r="K184" i="24"/>
  <c r="E184" i="24"/>
  <c r="G184" i="24"/>
  <c r="F184" i="24"/>
  <c r="Q183" i="24"/>
  <c r="N183" i="24"/>
  <c r="K183" i="24"/>
  <c r="H183" i="24"/>
  <c r="E183" i="24"/>
  <c r="G183" i="24"/>
  <c r="F183" i="24"/>
  <c r="Q182" i="24"/>
  <c r="N182" i="24"/>
  <c r="K182" i="24"/>
  <c r="H182" i="24"/>
  <c r="E182" i="24"/>
  <c r="G182" i="24"/>
  <c r="F182" i="24"/>
  <c r="Q181" i="24"/>
  <c r="N181" i="24"/>
  <c r="H181" i="24"/>
  <c r="K181" i="24"/>
  <c r="E181" i="24"/>
  <c r="G181" i="24"/>
  <c r="F181" i="24"/>
  <c r="Q180" i="24"/>
  <c r="N180" i="24"/>
  <c r="K180" i="24"/>
  <c r="H180" i="24"/>
  <c r="E180" i="24"/>
  <c r="G180" i="24"/>
  <c r="F180" i="24"/>
  <c r="Q179" i="24"/>
  <c r="N179" i="24"/>
  <c r="K179" i="24"/>
  <c r="H179" i="24"/>
  <c r="E179" i="24"/>
  <c r="G179" i="24"/>
  <c r="F179" i="24"/>
  <c r="Q178" i="24"/>
  <c r="N178" i="24"/>
  <c r="K178" i="24"/>
  <c r="H178" i="24"/>
  <c r="E178" i="24"/>
  <c r="G178" i="24"/>
  <c r="F178" i="24"/>
  <c r="Q177" i="24"/>
  <c r="N177" i="24"/>
  <c r="K177" i="24"/>
  <c r="H177" i="24"/>
  <c r="E177" i="24"/>
  <c r="G177" i="24"/>
  <c r="F177" i="24"/>
  <c r="Q176" i="24"/>
  <c r="N176" i="24"/>
  <c r="K176" i="24"/>
  <c r="H176" i="24"/>
  <c r="E176" i="24"/>
  <c r="G176" i="24"/>
  <c r="F176" i="24"/>
  <c r="Q175" i="24"/>
  <c r="N175" i="24"/>
  <c r="N174" i="24"/>
  <c r="K175" i="24"/>
  <c r="H175" i="24"/>
  <c r="E175" i="24"/>
  <c r="G175" i="24"/>
  <c r="G174" i="24"/>
  <c r="F175" i="24"/>
  <c r="F174" i="24"/>
  <c r="Q159" i="24"/>
  <c r="K159" i="24"/>
  <c r="H159" i="24"/>
  <c r="E159" i="24"/>
  <c r="G159" i="24"/>
  <c r="F159" i="24"/>
  <c r="G158" i="24"/>
  <c r="F158" i="24"/>
  <c r="G157" i="24"/>
  <c r="F157" i="24"/>
  <c r="Q156" i="24"/>
  <c r="K156" i="24"/>
  <c r="H156" i="24"/>
  <c r="E156" i="24"/>
  <c r="G156" i="24"/>
  <c r="F156" i="24"/>
  <c r="Q155" i="24"/>
  <c r="K155" i="24"/>
  <c r="H155" i="24"/>
  <c r="E155" i="24"/>
  <c r="G155" i="24"/>
  <c r="F155" i="24"/>
  <c r="G154" i="24"/>
  <c r="F154" i="24"/>
  <c r="G153" i="24"/>
  <c r="G148" i="24"/>
  <c r="G149" i="24"/>
  <c r="G150" i="24"/>
  <c r="G151" i="24"/>
  <c r="G152" i="24"/>
  <c r="G147" i="24"/>
  <c r="F153" i="24"/>
  <c r="Q152" i="24"/>
  <c r="K152" i="24"/>
  <c r="H152" i="24"/>
  <c r="F152" i="24"/>
  <c r="Q151" i="24"/>
  <c r="K151" i="24"/>
  <c r="H151" i="24"/>
  <c r="E151" i="24"/>
  <c r="F151" i="24"/>
  <c r="Q150" i="24"/>
  <c r="K150" i="24"/>
  <c r="H150" i="24"/>
  <c r="E150" i="24"/>
  <c r="F150" i="24"/>
  <c r="F149" i="24"/>
  <c r="K147" i="24"/>
  <c r="H147" i="24"/>
  <c r="F148" i="24"/>
  <c r="F147" i="24"/>
  <c r="Q132" i="24"/>
  <c r="N132" i="24"/>
  <c r="K132" i="24"/>
  <c r="H132" i="24"/>
  <c r="Q131" i="24"/>
  <c r="N131" i="24"/>
  <c r="K131" i="24"/>
  <c r="H131" i="24"/>
  <c r="Q130" i="24"/>
  <c r="N130" i="24"/>
  <c r="K130" i="24"/>
  <c r="H130" i="24"/>
  <c r="Q129" i="24"/>
  <c r="N129" i="24"/>
  <c r="K129" i="24"/>
  <c r="H129" i="24"/>
  <c r="Q128" i="24"/>
  <c r="N128" i="24"/>
  <c r="K128" i="24"/>
  <c r="H128" i="24"/>
  <c r="Q127" i="24"/>
  <c r="N127" i="24"/>
  <c r="K127" i="24"/>
  <c r="H127" i="24"/>
  <c r="Q126" i="24"/>
  <c r="N126" i="24"/>
  <c r="K126" i="24"/>
  <c r="H126" i="24"/>
  <c r="Q125" i="24"/>
  <c r="N125" i="24"/>
  <c r="K125" i="24"/>
  <c r="H125" i="24"/>
  <c r="Q124" i="24"/>
  <c r="N124" i="24"/>
  <c r="K124" i="24"/>
  <c r="H124" i="24"/>
  <c r="Q123" i="24"/>
  <c r="N123" i="24"/>
  <c r="K123" i="24"/>
  <c r="H123" i="24"/>
  <c r="Q122" i="24"/>
  <c r="N122" i="24"/>
  <c r="K122" i="24"/>
  <c r="H122" i="24"/>
  <c r="Q121" i="24"/>
  <c r="Q120" i="24"/>
  <c r="N121" i="24"/>
  <c r="N120" i="24"/>
  <c r="K121" i="24"/>
  <c r="K120" i="24"/>
  <c r="H121" i="24"/>
  <c r="H120" i="24"/>
  <c r="Q51" i="24"/>
  <c r="N51" i="24"/>
  <c r="K51" i="24"/>
  <c r="Q50" i="24"/>
  <c r="N50" i="24"/>
  <c r="K50" i="24"/>
  <c r="Q49" i="24"/>
  <c r="N49" i="24"/>
  <c r="K49" i="24"/>
  <c r="Q48" i="24"/>
  <c r="N48" i="24"/>
  <c r="K48" i="24"/>
  <c r="Q47" i="24"/>
  <c r="N47" i="24"/>
  <c r="K47" i="24"/>
  <c r="Q46" i="24"/>
  <c r="N46" i="24"/>
  <c r="K46" i="24"/>
  <c r="Q45" i="24"/>
  <c r="N45" i="24"/>
  <c r="K45" i="24"/>
  <c r="Q44" i="24"/>
  <c r="N44" i="24"/>
  <c r="K44" i="24"/>
  <c r="Q43" i="24"/>
  <c r="N43" i="24"/>
  <c r="K43" i="24"/>
  <c r="Q42" i="24"/>
  <c r="N42" i="24"/>
  <c r="K42" i="24"/>
  <c r="Q41" i="24"/>
  <c r="N41" i="24"/>
  <c r="N40" i="24"/>
  <c r="N39" i="24"/>
  <c r="K41" i="24"/>
  <c r="Q40" i="24"/>
  <c r="Q39" i="24"/>
  <c r="K40" i="24"/>
  <c r="K39" i="24"/>
  <c r="J252" i="1"/>
  <c r="H252" i="1"/>
  <c r="F252" i="1"/>
  <c r="J222" i="1"/>
  <c r="I222" i="1"/>
  <c r="H222" i="1"/>
  <c r="F222" i="1"/>
  <c r="J192" i="1"/>
  <c r="I192" i="1"/>
  <c r="H192" i="1"/>
  <c r="F192" i="1"/>
  <c r="J162" i="1"/>
  <c r="I162" i="1"/>
  <c r="H162" i="1"/>
  <c r="J132" i="1"/>
  <c r="J72" i="1"/>
  <c r="I72" i="1"/>
  <c r="F72" i="1"/>
  <c r="F11" i="1" s="1"/>
  <c r="J42" i="1"/>
  <c r="I42" i="1"/>
  <c r="I11" i="1" s="1"/>
  <c r="H42" i="1"/>
  <c r="H11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2" i="1" s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 s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 s="1"/>
  <c r="E175" i="1"/>
  <c r="E174" i="1"/>
  <c r="E173" i="1"/>
  <c r="E172" i="1"/>
  <c r="E171" i="1"/>
  <c r="E170" i="1"/>
  <c r="E168" i="1"/>
  <c r="E167" i="1"/>
  <c r="E16" i="1"/>
  <c r="E166" i="1"/>
  <c r="E165" i="1"/>
  <c r="E164" i="1"/>
  <c r="E162" i="1" s="1"/>
  <c r="E85" i="1"/>
  <c r="E24" i="1" s="1"/>
  <c r="E83" i="1"/>
  <c r="E22" i="1" s="1"/>
  <c r="E82" i="1"/>
  <c r="E21" i="1" s="1"/>
  <c r="E81" i="1"/>
  <c r="E20" i="1" s="1"/>
  <c r="E80" i="1"/>
  <c r="E19" i="1" s="1"/>
  <c r="E79" i="1"/>
  <c r="E18" i="1" s="1"/>
  <c r="E78" i="1"/>
  <c r="E17" i="1" s="1"/>
  <c r="E76" i="1"/>
  <c r="E15" i="1" s="1"/>
  <c r="E75" i="1"/>
  <c r="E44" i="1"/>
  <c r="E13" i="1"/>
  <c r="E54" i="1"/>
  <c r="E23" i="1"/>
  <c r="E43" i="1"/>
  <c r="E12" i="1"/>
  <c r="J32" i="15"/>
  <c r="E44" i="15"/>
  <c r="E12" i="15"/>
  <c r="E40" i="15"/>
  <c r="E11" i="15" s="1"/>
  <c r="E8" i="15" s="1"/>
  <c r="E33" i="15"/>
  <c r="E256" i="9"/>
  <c r="E208" i="24"/>
  <c r="E202" i="24"/>
  <c r="E75" i="9"/>
  <c r="K218" i="13"/>
  <c r="G194" i="9"/>
  <c r="E257" i="9"/>
  <c r="E262" i="9"/>
  <c r="E265" i="9"/>
  <c r="E196" i="9"/>
  <c r="E204" i="9"/>
  <c r="E233" i="24"/>
  <c r="H74" i="9"/>
  <c r="K194" i="9"/>
  <c r="K32" i="14"/>
  <c r="I32" i="14"/>
  <c r="H32" i="14"/>
  <c r="G224" i="9"/>
  <c r="E265" i="13"/>
  <c r="H39" i="24"/>
  <c r="E42" i="1"/>
  <c r="H164" i="9"/>
  <c r="E331" i="13"/>
  <c r="K174" i="24"/>
  <c r="Q252" i="13"/>
  <c r="G254" i="9"/>
  <c r="G228" i="24"/>
  <c r="E304" i="13"/>
  <c r="E303" i="13"/>
  <c r="E152" i="24"/>
  <c r="H228" i="24"/>
  <c r="F24" i="9"/>
  <c r="E51" i="9"/>
  <c r="F16" i="9"/>
  <c r="E48" i="9"/>
  <c r="E138" i="4"/>
  <c r="F44" i="4"/>
  <c r="BT35" i="25"/>
  <c r="DL35" i="25"/>
  <c r="Q57" i="25"/>
  <c r="E59" i="25"/>
  <c r="X179" i="4"/>
  <c r="X141" i="4"/>
  <c r="E61" i="25"/>
  <c r="F17" i="4"/>
  <c r="L10" i="24"/>
  <c r="E75" i="3"/>
  <c r="X138" i="4"/>
  <c r="Q44" i="4"/>
  <c r="H31" i="13"/>
  <c r="I31" i="13"/>
  <c r="F31" i="13"/>
  <c r="I29" i="13"/>
  <c r="Q24" i="9"/>
  <c r="E195" i="2"/>
  <c r="DT35" i="25"/>
  <c r="X210" i="4"/>
  <c r="X202" i="4"/>
  <c r="M32" i="14"/>
  <c r="Q218" i="13"/>
  <c r="E78" i="9"/>
  <c r="E206" i="9"/>
  <c r="N224" i="9"/>
  <c r="E261" i="9"/>
  <c r="N32" i="14"/>
  <c r="L32" i="14"/>
  <c r="G16" i="9"/>
  <c r="E87" i="9"/>
  <c r="E237" i="9"/>
  <c r="E241" i="24"/>
  <c r="I40" i="15"/>
  <c r="E16" i="2"/>
  <c r="G12" i="3"/>
  <c r="E142" i="4"/>
  <c r="F35" i="25"/>
  <c r="AG35" i="25"/>
  <c r="H57" i="25"/>
  <c r="N254" i="9"/>
  <c r="E257" i="3"/>
  <c r="H261" i="4"/>
  <c r="Q168" i="4"/>
  <c r="K10" i="23"/>
  <c r="E135" i="9"/>
  <c r="N134" i="9"/>
  <c r="F23" i="9"/>
  <c r="E55" i="9"/>
  <c r="E23" i="9"/>
  <c r="F20" i="9"/>
  <c r="E52" i="9"/>
  <c r="E47" i="9"/>
  <c r="E57" i="9"/>
  <c r="Q35" i="25"/>
  <c r="AX35" i="25"/>
  <c r="G17" i="25"/>
  <c r="N75" i="4"/>
  <c r="L13" i="9"/>
  <c r="L74" i="9"/>
  <c r="K75" i="9"/>
  <c r="K74" i="9" s="1"/>
  <c r="F15" i="4"/>
  <c r="Q101" i="25"/>
  <c r="N11" i="25"/>
  <c r="Q213" i="13"/>
  <c r="E116" i="9"/>
  <c r="K24" i="9"/>
  <c r="H15" i="9"/>
  <c r="E15" i="2"/>
  <c r="E44" i="3"/>
  <c r="N199" i="4"/>
  <c r="J32" i="14"/>
  <c r="E197" i="9"/>
  <c r="E266" i="9"/>
  <c r="Q23" i="9"/>
  <c r="Q19" i="9"/>
  <c r="G25" i="9"/>
  <c r="E267" i="9"/>
  <c r="E18" i="2"/>
  <c r="E14" i="2"/>
  <c r="G75" i="4"/>
  <c r="E72" i="1"/>
  <c r="CE35" i="25"/>
  <c r="CR35" i="25"/>
  <c r="DQ35" i="25"/>
  <c r="AA43" i="25"/>
  <c r="K230" i="4"/>
  <c r="H104" i="9"/>
  <c r="L13" i="3"/>
  <c r="L257" i="3"/>
  <c r="E43" i="25"/>
  <c r="K17" i="25"/>
  <c r="H174" i="13"/>
  <c r="Q17" i="9"/>
  <c r="Q13" i="9"/>
  <c r="N13" i="9"/>
  <c r="N12" i="9" s="1"/>
  <c r="K21" i="9"/>
  <c r="K17" i="9"/>
  <c r="H17" i="9"/>
  <c r="H13" i="9"/>
  <c r="F22" i="9"/>
  <c r="F14" i="9"/>
  <c r="EG39" i="25"/>
  <c r="I68" i="25"/>
  <c r="E197" i="3"/>
  <c r="Q75" i="4"/>
  <c r="N230" i="4"/>
  <c r="K261" i="4"/>
  <c r="M10" i="23"/>
  <c r="K134" i="9"/>
  <c r="E146" i="9"/>
  <c r="X200" i="4"/>
  <c r="H199" i="4"/>
  <c r="K168" i="4"/>
  <c r="K44" i="4"/>
  <c r="Q44" i="9"/>
  <c r="N44" i="9"/>
  <c r="K44" i="9"/>
  <c r="K22" i="9"/>
  <c r="H44" i="9"/>
  <c r="H22" i="9"/>
  <c r="CP35" i="25"/>
  <c r="AA37" i="25"/>
  <c r="AA35" i="25"/>
  <c r="BI35" i="25"/>
  <c r="CU35" i="25"/>
  <c r="K35" i="25"/>
  <c r="CO41" i="25"/>
  <c r="CO35" i="25"/>
  <c r="EG43" i="25"/>
  <c r="J12" i="3"/>
  <c r="X212" i="4"/>
  <c r="X208" i="4"/>
  <c r="H75" i="4"/>
  <c r="Q230" i="4"/>
  <c r="Q199" i="4"/>
  <c r="Q13" i="4"/>
  <c r="P13" i="4"/>
  <c r="N44" i="4"/>
  <c r="E10" i="23"/>
  <c r="J10" i="23"/>
  <c r="Q104" i="9"/>
  <c r="R173" i="13"/>
  <c r="E142" i="9"/>
  <c r="G12" i="2"/>
  <c r="H12" i="2"/>
  <c r="H143" i="25"/>
  <c r="H32" i="13"/>
  <c r="H30" i="13"/>
  <c r="K20" i="9"/>
  <c r="I11" i="15"/>
  <c r="L10" i="23"/>
  <c r="L15" i="9"/>
  <c r="F107" i="9"/>
  <c r="F15" i="9"/>
  <c r="L104" i="9"/>
  <c r="Y137" i="4"/>
  <c r="K107" i="9"/>
  <c r="K15" i="9"/>
  <c r="M20" i="9"/>
  <c r="M12" i="9"/>
  <c r="G112" i="9"/>
  <c r="G20" i="9"/>
  <c r="E107" i="9"/>
  <c r="E15" i="9"/>
  <c r="E114" i="9"/>
  <c r="E22" i="9"/>
  <c r="E112" i="9"/>
  <c r="E20" i="9"/>
  <c r="M25" i="13"/>
  <c r="G57" i="25"/>
  <c r="H106" i="4"/>
  <c r="K106" i="4"/>
  <c r="F23" i="4"/>
  <c r="F106" i="4"/>
  <c r="X108" i="4"/>
  <c r="G106" i="4"/>
  <c r="X114" i="4"/>
  <c r="X115" i="4"/>
  <c r="F24" i="4"/>
  <c r="F18" i="4"/>
  <c r="X107" i="4"/>
  <c r="Q22" i="3"/>
  <c r="Q20" i="3"/>
  <c r="Q16" i="3"/>
  <c r="Q25" i="3"/>
  <c r="Q21" i="3"/>
  <c r="O12" i="2"/>
  <c r="E86" i="9"/>
  <c r="F74" i="9"/>
  <c r="G74" i="9"/>
  <c r="K75" i="4"/>
  <c r="K13" i="4" s="1"/>
  <c r="G17" i="9"/>
  <c r="E17" i="9"/>
  <c r="G44" i="9"/>
  <c r="G18" i="4"/>
  <c r="G44" i="4"/>
  <c r="H44" i="4"/>
  <c r="Q14" i="3"/>
  <c r="Q24" i="3"/>
  <c r="Q17" i="3"/>
  <c r="E17" i="3"/>
  <c r="G32" i="14"/>
  <c r="E224" i="9"/>
  <c r="F13" i="9"/>
  <c r="Q14" i="13"/>
  <c r="H17" i="25"/>
  <c r="S13" i="4"/>
  <c r="K12" i="3"/>
  <c r="E225" i="2"/>
  <c r="E255" i="9"/>
  <c r="E254" i="9"/>
  <c r="N261" i="4"/>
  <c r="O13" i="4"/>
  <c r="R12" i="9"/>
  <c r="Q22" i="9"/>
  <c r="F194" i="9"/>
  <c r="F17" i="9"/>
  <c r="H101" i="25"/>
  <c r="E109" i="25"/>
  <c r="R13" i="4"/>
  <c r="F199" i="4"/>
  <c r="X204" i="4"/>
  <c r="Z199" i="4"/>
  <c r="G199" i="4"/>
  <c r="F12" i="15"/>
  <c r="E20" i="2"/>
  <c r="Q75" i="3"/>
  <c r="E102" i="1"/>
  <c r="E132" i="1"/>
  <c r="F186" i="13"/>
  <c r="J13" i="3"/>
  <c r="E106" i="3"/>
  <c r="X106" i="4"/>
  <c r="E101" i="25"/>
  <c r="E17" i="25"/>
  <c r="X199" i="4"/>
  <c r="I12" i="9"/>
  <c r="H16" i="9"/>
  <c r="H18" i="9"/>
  <c r="E25" i="9"/>
  <c r="H21" i="9"/>
  <c r="H23" i="9"/>
  <c r="H19" i="9"/>
  <c r="G26" i="13"/>
  <c r="E125" i="25"/>
  <c r="H11" i="25"/>
  <c r="H9" i="25"/>
  <c r="G168" i="4"/>
  <c r="X171" i="4"/>
  <c r="E15" i="4"/>
  <c r="G14" i="4"/>
  <c r="X169" i="4"/>
  <c r="H168" i="4"/>
  <c r="X168" i="4"/>
  <c r="G19" i="4"/>
  <c r="X181" i="4"/>
  <c r="E26" i="4"/>
  <c r="F12" i="3"/>
  <c r="Q18" i="3"/>
  <c r="E141" i="9"/>
  <c r="E19" i="9"/>
  <c r="F134" i="9"/>
  <c r="J12" i="9"/>
  <c r="H25" i="9"/>
  <c r="H20" i="9"/>
  <c r="F19" i="9"/>
  <c r="F18" i="9"/>
  <c r="H23" i="13"/>
  <c r="F11" i="25"/>
  <c r="G26" i="4"/>
  <c r="X150" i="4"/>
  <c r="E20" i="4"/>
  <c r="K137" i="4"/>
  <c r="G20" i="4"/>
  <c r="E19" i="4"/>
  <c r="L11" i="25"/>
  <c r="L9" i="25"/>
  <c r="L79" i="25"/>
  <c r="X137" i="4"/>
  <c r="P9" i="25"/>
  <c r="J9" i="25"/>
  <c r="E201" i="24"/>
  <c r="E228" i="24"/>
  <c r="Q174" i="24"/>
  <c r="K18" i="24"/>
  <c r="H174" i="24"/>
  <c r="E136" i="3"/>
  <c r="E12" i="3" s="1"/>
  <c r="H68" i="25"/>
  <c r="K11" i="25"/>
  <c r="CX35" i="25"/>
  <c r="EI35" i="25"/>
  <c r="G11" i="25"/>
  <c r="Z11" i="25"/>
  <c r="F57" i="25"/>
  <c r="EG35" i="25"/>
  <c r="E74" i="9"/>
  <c r="J11" i="1"/>
  <c r="Q147" i="24"/>
  <c r="E24" i="9"/>
  <c r="N13" i="4"/>
  <c r="E13" i="25"/>
  <c r="E70" i="25"/>
  <c r="E57" i="25"/>
  <c r="E16" i="9"/>
  <c r="E9" i="15"/>
  <c r="E32" i="15"/>
  <c r="E14" i="9"/>
  <c r="E44" i="9"/>
  <c r="E14" i="1"/>
  <c r="G23" i="9"/>
  <c r="G21" i="9"/>
  <c r="G19" i="9"/>
  <c r="G15" i="9"/>
  <c r="G13" i="9"/>
  <c r="G230" i="4"/>
  <c r="G16" i="4"/>
  <c r="F16" i="4"/>
  <c r="G15" i="4"/>
  <c r="G13" i="24"/>
  <c r="L12" i="3"/>
  <c r="Q12" i="3" s="1"/>
  <c r="K9" i="25"/>
  <c r="G24" i="9"/>
  <c r="G22" i="9"/>
  <c r="G18" i="9"/>
  <c r="G14" i="9"/>
  <c r="E17" i="2"/>
  <c r="E37" i="25"/>
  <c r="H19" i="4"/>
  <c r="H17" i="4"/>
  <c r="H15" i="4"/>
  <c r="Q25" i="4"/>
  <c r="Q23" i="4"/>
  <c r="Q19" i="4"/>
  <c r="M13" i="4"/>
  <c r="K22" i="4"/>
  <c r="K18" i="4"/>
  <c r="K16" i="4"/>
  <c r="K14" i="4"/>
  <c r="G10" i="23"/>
  <c r="K174" i="13"/>
  <c r="K179" i="13"/>
  <c r="K186" i="13"/>
  <c r="K190" i="13"/>
  <c r="K173" i="13"/>
  <c r="G134" i="9"/>
  <c r="F12" i="2"/>
  <c r="N13" i="25"/>
  <c r="N9" i="25"/>
  <c r="G13" i="25"/>
  <c r="G9" i="25"/>
  <c r="Q19" i="3"/>
  <c r="E227" i="3"/>
  <c r="E19" i="3"/>
  <c r="F13" i="25"/>
  <c r="F9" i="25"/>
  <c r="H26" i="4"/>
  <c r="H20" i="4"/>
  <c r="H18" i="4"/>
  <c r="H16" i="4"/>
  <c r="H14" i="4"/>
  <c r="Q20" i="4"/>
  <c r="Q18" i="4"/>
  <c r="Q14" i="4"/>
  <c r="N14" i="4"/>
  <c r="K25" i="4"/>
  <c r="K23" i="4"/>
  <c r="K21" i="4"/>
  <c r="I13" i="4"/>
  <c r="E35" i="25"/>
  <c r="E11" i="25"/>
  <c r="E9" i="25"/>
  <c r="Z8" i="25"/>
  <c r="E17" i="4"/>
  <c r="E174" i="24"/>
  <c r="E121" i="24"/>
  <c r="K11" i="24"/>
  <c r="K10" i="24"/>
  <c r="I10" i="24"/>
  <c r="M10" i="24"/>
  <c r="G11" i="24"/>
  <c r="G20" i="24"/>
  <c r="G16" i="24"/>
  <c r="G12" i="24"/>
  <c r="G19" i="24"/>
  <c r="Q11" i="24"/>
  <c r="Q18" i="24"/>
  <c r="Q10" i="24"/>
  <c r="J10" i="24"/>
  <c r="G17" i="24"/>
  <c r="G15" i="24"/>
  <c r="R10" i="24"/>
  <c r="E70" i="13"/>
  <c r="E71" i="13"/>
  <c r="E72" i="13"/>
  <c r="E69" i="13"/>
  <c r="L13" i="13"/>
  <c r="O56" i="13"/>
  <c r="F17" i="13"/>
  <c r="K22" i="13"/>
  <c r="G28" i="13"/>
  <c r="H73" i="13"/>
  <c r="O95" i="13"/>
  <c r="H15" i="13"/>
  <c r="F24" i="13"/>
  <c r="R29" i="13"/>
  <c r="O212" i="13"/>
  <c r="S251" i="13"/>
  <c r="K257" i="13"/>
  <c r="H257" i="13"/>
  <c r="G257" i="13"/>
  <c r="I290" i="13"/>
  <c r="K296" i="13"/>
  <c r="R329" i="13"/>
  <c r="E348" i="13"/>
  <c r="E347" i="13"/>
  <c r="E349" i="13"/>
  <c r="E346" i="13"/>
  <c r="K229" i="13"/>
  <c r="E149" i="13"/>
  <c r="G15" i="13"/>
  <c r="N22" i="13"/>
  <c r="G186" i="13"/>
  <c r="Q57" i="13"/>
  <c r="H69" i="13"/>
  <c r="H108" i="13"/>
  <c r="H264" i="13"/>
  <c r="H303" i="13"/>
  <c r="M95" i="13"/>
  <c r="E254" i="13"/>
  <c r="E61" i="13"/>
  <c r="J18" i="13"/>
  <c r="K19" i="13"/>
  <c r="N24" i="13"/>
  <c r="F28" i="13"/>
  <c r="E76" i="13"/>
  <c r="E97" i="13"/>
  <c r="I95" i="13"/>
  <c r="G108" i="13"/>
  <c r="I251" i="13"/>
  <c r="E253" i="13"/>
  <c r="E252" i="13"/>
  <c r="E269" i="13"/>
  <c r="K268" i="13"/>
  <c r="N307" i="13"/>
  <c r="S134" i="13"/>
  <c r="G174" i="13"/>
  <c r="Q174" i="13"/>
  <c r="Q173" i="13"/>
  <c r="J173" i="13"/>
  <c r="G19" i="13"/>
  <c r="F26" i="13"/>
  <c r="N27" i="13"/>
  <c r="H96" i="13"/>
  <c r="H252" i="13"/>
  <c r="H251" i="13"/>
  <c r="I56" i="13"/>
  <c r="K28" i="13"/>
  <c r="R95" i="13"/>
  <c r="J95" i="13"/>
  <c r="K101" i="13"/>
  <c r="K18" i="13" s="1"/>
  <c r="E109" i="13"/>
  <c r="K112" i="13"/>
  <c r="G252" i="13"/>
  <c r="G251" i="13"/>
  <c r="K252" i="13"/>
  <c r="K251" i="13"/>
  <c r="O290" i="13"/>
  <c r="K330" i="13"/>
  <c r="E334" i="13"/>
  <c r="E330" i="13" s="1"/>
  <c r="E154" i="13"/>
  <c r="P134" i="13"/>
  <c r="Q140" i="13"/>
  <c r="Q73" i="13"/>
  <c r="Q307" i="13"/>
  <c r="Q29" i="13"/>
  <c r="H27" i="13"/>
  <c r="K26" i="13"/>
  <c r="E188" i="13"/>
  <c r="E27" i="13" s="1"/>
  <c r="N19" i="13"/>
  <c r="G16" i="13"/>
  <c r="S95" i="13"/>
  <c r="E113" i="13"/>
  <c r="K57" i="13"/>
  <c r="H21" i="13"/>
  <c r="L134" i="13"/>
  <c r="E153" i="13"/>
  <c r="K31" i="13"/>
  <c r="H151" i="13"/>
  <c r="K56" i="13"/>
  <c r="E151" i="13"/>
  <c r="N264" i="13"/>
  <c r="N251" i="13"/>
  <c r="N290" i="13"/>
  <c r="Q212" i="13"/>
  <c r="N212" i="13"/>
  <c r="E147" i="13"/>
  <c r="E134" i="13"/>
  <c r="E264" i="13"/>
  <c r="O12" i="13"/>
  <c r="Q251" i="13"/>
  <c r="Q134" i="13"/>
  <c r="K29" i="13"/>
  <c r="N13" i="13"/>
  <c r="N56" i="13"/>
  <c r="E268" i="13"/>
  <c r="E17" i="13"/>
  <c r="N18" i="13"/>
  <c r="K290" i="13"/>
  <c r="K212" i="13"/>
  <c r="F173" i="13"/>
  <c r="H57" i="13"/>
  <c r="F112" i="13"/>
  <c r="N15" i="13"/>
  <c r="K335" i="13"/>
  <c r="L56" i="13"/>
  <c r="E75" i="13"/>
  <c r="E60" i="13"/>
  <c r="E16" i="13"/>
  <c r="H307" i="13"/>
  <c r="E191" i="13"/>
  <c r="E190" i="13"/>
  <c r="F14" i="13"/>
  <c r="E187" i="13"/>
  <c r="E186" i="13" s="1"/>
  <c r="F30" i="13"/>
  <c r="G57" i="13"/>
  <c r="N25" i="13"/>
  <c r="H19" i="13"/>
  <c r="F57" i="13"/>
  <c r="Q62" i="13"/>
  <c r="Q18" i="13"/>
  <c r="J56" i="13"/>
  <c r="E58" i="13"/>
  <c r="N26" i="13"/>
  <c r="Q69" i="13"/>
  <c r="Q25" i="13"/>
  <c r="P13" i="13"/>
  <c r="P12" i="13" s="1"/>
  <c r="Q96" i="13"/>
  <c r="M13" i="13"/>
  <c r="H296" i="13"/>
  <c r="H290" i="13"/>
  <c r="R134" i="13"/>
  <c r="H335" i="13"/>
  <c r="H329" i="13"/>
  <c r="Q30" i="13"/>
  <c r="H135" i="13"/>
  <c r="H140" i="13"/>
  <c r="H134" i="13"/>
  <c r="E291" i="13"/>
  <c r="G62" i="13"/>
  <c r="G30" i="13"/>
  <c r="H20" i="13"/>
  <c r="F27" i="13"/>
  <c r="E11" i="24"/>
  <c r="E18" i="24"/>
  <c r="E10" i="24"/>
  <c r="E147" i="24"/>
  <c r="G21" i="24"/>
  <c r="G10" i="24"/>
  <c r="P10" i="24"/>
  <c r="E218" i="28"/>
  <c r="E44" i="28"/>
  <c r="E102" i="28"/>
  <c r="Q13" i="28"/>
  <c r="Y13" i="28"/>
  <c r="Y15" i="28"/>
  <c r="Y17" i="28"/>
  <c r="E15" i="12"/>
  <c r="Y19" i="28"/>
  <c r="Y21" i="28"/>
  <c r="Y23" i="28"/>
  <c r="Y25" i="28"/>
  <c r="G9" i="12"/>
  <c r="M12" i="28"/>
  <c r="F16" i="12"/>
  <c r="X23" i="28"/>
  <c r="F44" i="28"/>
  <c r="E74" i="28"/>
  <c r="F102" i="28"/>
  <c r="E190" i="28"/>
  <c r="F218" i="28"/>
  <c r="H247" i="28"/>
  <c r="E247" i="28" s="1"/>
  <c r="Y14" i="28"/>
  <c r="Y16" i="28"/>
  <c r="Y18" i="28"/>
  <c r="Y20" i="28"/>
  <c r="Y22" i="28"/>
  <c r="Y24" i="28"/>
  <c r="Q248" i="28"/>
  <c r="O12" i="28"/>
  <c r="G12" i="9"/>
  <c r="K104" i="9"/>
  <c r="Q119" i="9"/>
  <c r="Q121" i="9"/>
  <c r="F104" i="9"/>
  <c r="L12" i="9"/>
  <c r="G104" i="9"/>
  <c r="E104" i="9"/>
  <c r="Q95" i="13"/>
  <c r="Q13" i="13"/>
  <c r="E57" i="13"/>
  <c r="G56" i="13"/>
  <c r="E19" i="13"/>
  <c r="E31" i="13"/>
  <c r="E73" i="13"/>
  <c r="K329" i="13"/>
  <c r="F56" i="13"/>
  <c r="H13" i="13"/>
  <c r="H56" i="13"/>
  <c r="Q56" i="13"/>
  <c r="H95" i="13"/>
  <c r="E248" i="28"/>
  <c r="Q247" i="28"/>
  <c r="E56" i="13"/>
  <c r="Z13" i="28"/>
  <c r="L12" i="28"/>
  <c r="J12" i="28"/>
  <c r="H9" i="12" s="1"/>
  <c r="S290" i="13"/>
  <c r="S13" i="13"/>
  <c r="S12" i="13"/>
  <c r="G290" i="13"/>
  <c r="R12" i="13"/>
  <c r="R290" i="13"/>
  <c r="F291" i="13"/>
  <c r="F290" i="13"/>
  <c r="E290" i="13"/>
  <c r="Q13" i="3"/>
  <c r="E173" i="28"/>
  <c r="E172" i="28"/>
  <c r="E171" i="28"/>
  <c r="N22" i="28"/>
  <c r="N21" i="28"/>
  <c r="X21" i="28"/>
  <c r="N20" i="28"/>
  <c r="Z20" i="28"/>
  <c r="N19" i="28"/>
  <c r="Z19" i="28"/>
  <c r="N18" i="28"/>
  <c r="N16" i="28"/>
  <c r="N14" i="28"/>
  <c r="Z14" i="28"/>
  <c r="P12" i="28"/>
  <c r="X25" i="28"/>
  <c r="N160" i="28"/>
  <c r="X16" i="28"/>
  <c r="E170" i="28"/>
  <c r="S12" i="28"/>
  <c r="Q20" i="28"/>
  <c r="X20" i="28"/>
  <c r="Q19" i="28"/>
  <c r="X19" i="28" s="1"/>
  <c r="G160" i="28"/>
  <c r="Q14" i="28"/>
  <c r="E162" i="28"/>
  <c r="F160" i="28"/>
  <c r="R12" i="28"/>
  <c r="Q160" i="28"/>
  <c r="E161" i="28"/>
  <c r="G164" i="9"/>
  <c r="F164" i="9"/>
  <c r="J25" i="13"/>
  <c r="J12" i="13" s="1"/>
  <c r="F29" i="13"/>
  <c r="H29" i="13"/>
  <c r="E26" i="13"/>
  <c r="X14" i="28"/>
  <c r="E160" i="28"/>
  <c r="E30" i="13"/>
  <c r="I12" i="15" l="1"/>
  <c r="I32" i="15"/>
  <c r="P9" i="15"/>
  <c r="K32" i="15"/>
  <c r="G32" i="15"/>
  <c r="F52" i="15"/>
  <c r="F13" i="15" s="1"/>
  <c r="E11" i="1"/>
  <c r="I15" i="12"/>
  <c r="I16" i="12"/>
  <c r="E13" i="4"/>
  <c r="I22" i="12"/>
  <c r="P12" i="15"/>
  <c r="G13" i="15"/>
  <c r="G8" i="15" s="1"/>
  <c r="E32" i="14"/>
  <c r="G15" i="14"/>
  <c r="E43" i="14"/>
  <c r="E15" i="14" s="1"/>
  <c r="H15" i="14"/>
  <c r="F43" i="14"/>
  <c r="F15" i="14" s="1"/>
  <c r="H16" i="14"/>
  <c r="F51" i="14"/>
  <c r="F16" i="14" s="1"/>
  <c r="E39" i="14"/>
  <c r="G14" i="14"/>
  <c r="G11" i="14" s="1"/>
  <c r="G16" i="14"/>
  <c r="E51" i="14"/>
  <c r="E16" i="14" s="1"/>
  <c r="F32" i="14"/>
  <c r="H14" i="14"/>
  <c r="H11" i="14" s="1"/>
  <c r="F39" i="14"/>
  <c r="H12" i="9"/>
  <c r="E134" i="9"/>
  <c r="E18" i="9"/>
  <c r="G179" i="13"/>
  <c r="G173" i="13" s="1"/>
  <c r="E179" i="13"/>
  <c r="H186" i="13"/>
  <c r="H25" i="13" s="1"/>
  <c r="I12" i="13"/>
  <c r="E21" i="13"/>
  <c r="H179" i="13"/>
  <c r="E174" i="13"/>
  <c r="I173" i="13"/>
  <c r="E24" i="13"/>
  <c r="E22" i="13"/>
  <c r="E135" i="2"/>
  <c r="S12" i="2"/>
  <c r="X22" i="28"/>
  <c r="Q189" i="28"/>
  <c r="X15" i="28"/>
  <c r="E189" i="28"/>
  <c r="F189" i="28"/>
  <c r="N189" i="28"/>
  <c r="Q12" i="9"/>
  <c r="Q194" i="9"/>
  <c r="E13" i="9"/>
  <c r="E12" i="9" s="1"/>
  <c r="E194" i="9"/>
  <c r="Q12" i="13"/>
  <c r="F264" i="13"/>
  <c r="F251" i="13" s="1"/>
  <c r="E16" i="4"/>
  <c r="E199" i="4"/>
  <c r="E12" i="2"/>
  <c r="K8" i="15"/>
  <c r="F247" i="28"/>
  <c r="E329" i="13"/>
  <c r="G342" i="13"/>
  <c r="G25" i="13" s="1"/>
  <c r="G335" i="13"/>
  <c r="G330" i="13"/>
  <c r="G13" i="13"/>
  <c r="N12" i="13"/>
  <c r="F335" i="13"/>
  <c r="F330" i="13"/>
  <c r="E65" i="12"/>
  <c r="N24" i="28"/>
  <c r="K24" i="28"/>
  <c r="AC12" i="28"/>
  <c r="Z24" i="28"/>
  <c r="E85" i="28"/>
  <c r="E73" i="28" s="1"/>
  <c r="Q17" i="28"/>
  <c r="Q12" i="28" s="1"/>
  <c r="N17" i="28"/>
  <c r="N73" i="28"/>
  <c r="E78" i="28"/>
  <c r="Z17" i="28"/>
  <c r="AB12" i="28"/>
  <c r="K17" i="28"/>
  <c r="F73" i="28"/>
  <c r="Z12" i="28"/>
  <c r="G73" i="28"/>
  <c r="H73" i="28"/>
  <c r="Y12" i="28"/>
  <c r="N13" i="28"/>
  <c r="N12" i="28" s="1"/>
  <c r="K13" i="28"/>
  <c r="K13" i="9"/>
  <c r="K12" i="9" s="1"/>
  <c r="E32" i="13"/>
  <c r="E112" i="13"/>
  <c r="E29" i="13" s="1"/>
  <c r="G112" i="13"/>
  <c r="G29" i="13" s="1"/>
  <c r="E28" i="13"/>
  <c r="E108" i="13"/>
  <c r="E25" i="13" s="1"/>
  <c r="F108" i="13"/>
  <c r="K108" i="13"/>
  <c r="K25" i="13" s="1"/>
  <c r="M12" i="13"/>
  <c r="L12" i="13"/>
  <c r="L95" i="13"/>
  <c r="F101" i="13"/>
  <c r="E20" i="13"/>
  <c r="E101" i="13"/>
  <c r="E18" i="13" s="1"/>
  <c r="E96" i="13"/>
  <c r="E15" i="13"/>
  <c r="F96" i="13"/>
  <c r="F13" i="13" s="1"/>
  <c r="K96" i="13"/>
  <c r="K95" i="13" s="1"/>
  <c r="E75" i="4"/>
  <c r="E14" i="4"/>
  <c r="I8" i="15"/>
  <c r="J8" i="15"/>
  <c r="E16" i="12" l="1"/>
  <c r="E9" i="12"/>
  <c r="F11" i="14"/>
  <c r="G18" i="13"/>
  <c r="G12" i="13" s="1"/>
  <c r="E173" i="13"/>
  <c r="H173" i="13"/>
  <c r="H18" i="13"/>
  <c r="H12" i="13" s="1"/>
  <c r="F25" i="13"/>
  <c r="K12" i="28"/>
  <c r="G329" i="13"/>
  <c r="F18" i="13"/>
  <c r="F329" i="13"/>
  <c r="X24" i="28"/>
  <c r="AA12" i="28"/>
  <c r="X17" i="28"/>
  <c r="X13" i="28"/>
  <c r="G95" i="13"/>
  <c r="F95" i="13"/>
  <c r="K13" i="13"/>
  <c r="K12" i="13" s="1"/>
  <c r="E95" i="13"/>
  <c r="E13" i="13"/>
  <c r="E12" i="13" s="1"/>
  <c r="H24" i="4"/>
  <c r="Z145" i="4"/>
  <c r="J21" i="4"/>
  <c r="G23" i="4"/>
  <c r="J23" i="4"/>
  <c r="Z147" i="4"/>
  <c r="Z148" i="4"/>
  <c r="J24" i="4"/>
  <c r="J13" i="4"/>
  <c r="H147" i="4"/>
  <c r="X147" i="4" s="1"/>
  <c r="G147" i="4"/>
  <c r="E147" i="4"/>
  <c r="E23" i="4" s="1"/>
  <c r="Z146" i="4"/>
  <c r="J22" i="4"/>
  <c r="J25" i="4"/>
  <c r="Z149" i="4"/>
  <c r="G21" i="4"/>
  <c r="H145" i="4"/>
  <c r="X145" i="4" s="1"/>
  <c r="G145" i="4"/>
  <c r="E21" i="4"/>
  <c r="H146" i="4"/>
  <c r="H22" i="4" s="1"/>
  <c r="G146" i="4"/>
  <c r="G22" i="4" s="1"/>
  <c r="E146" i="4"/>
  <c r="E22" i="4" s="1"/>
  <c r="H148" i="4"/>
  <c r="X148" i="4" s="1"/>
  <c r="G148" i="4"/>
  <c r="G24" i="4" s="1"/>
  <c r="H149" i="4"/>
  <c r="H25" i="4" s="1"/>
  <c r="G149" i="4"/>
  <c r="G25" i="4" s="1"/>
  <c r="E149" i="4"/>
  <c r="E25" i="4" s="1"/>
  <c r="I9" i="12" l="1"/>
  <c r="X12" i="28"/>
  <c r="F9" i="12"/>
  <c r="H21" i="4"/>
  <c r="H13" i="4" s="1"/>
  <c r="X149" i="4"/>
  <c r="X146" i="4"/>
  <c r="E148" i="4"/>
  <c r="E24" i="4" s="1"/>
  <c r="Z137" i="4"/>
  <c r="H23" i="4"/>
  <c r="X14" i="4" l="1"/>
  <c r="P36" i="15"/>
  <c r="P35" i="15"/>
  <c r="P37" i="15"/>
  <c r="P34" i="15"/>
  <c r="H33" i="15"/>
  <c r="F33" i="15" s="1"/>
  <c r="H9" i="15" l="1"/>
  <c r="H8" i="15" s="1"/>
  <c r="F9" i="15"/>
  <c r="H32" i="15"/>
  <c r="F32" i="15" s="1"/>
  <c r="P33" i="15"/>
  <c r="Q9" i="15" l="1"/>
  <c r="F8" i="15"/>
</calcChain>
</file>

<file path=xl/sharedStrings.xml><?xml version="1.0" encoding="utf-8"?>
<sst xmlns="http://schemas.openxmlformats.org/spreadsheetml/2006/main" count="9015" uniqueCount="588">
  <si>
    <t xml:space="preserve">ตาราง   </t>
  </si>
  <si>
    <t>โรงเรียน จำแนกตามสังกัด เป็นรายอำเภอ ปีการศึกษา 2558</t>
  </si>
  <si>
    <t xml:space="preserve">Table 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</si>
  <si>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</si>
  <si>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</si>
  <si>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</si>
  <si>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</si>
  <si>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</si>
  <si>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</si>
  <si>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</si>
  <si>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</si>
  <si>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</si>
  <si>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</si>
  <si>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</si>
  <si>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การปกครองส่วนท้องถิ่น</t>
  </si>
  <si>
    <t>Office of the Basic</t>
  </si>
  <si>
    <t>Office of the Private</t>
  </si>
  <si>
    <t xml:space="preserve">Department of Local </t>
  </si>
  <si>
    <t>Other</t>
  </si>
  <si>
    <t>Education Commission</t>
  </si>
  <si>
    <t>Administration</t>
  </si>
  <si>
    <t>รวมยอด</t>
  </si>
  <si>
    <t xml:space="preserve">  เมืองลำปาง</t>
  </si>
  <si>
    <t xml:space="preserve">  Muang  Lampang</t>
  </si>
  <si>
    <t xml:space="preserve">  แม่เมาะ</t>
  </si>
  <si>
    <t>-</t>
  </si>
  <si>
    <t xml:space="preserve">  Mae  Mo</t>
  </si>
  <si>
    <t xml:space="preserve">  เกาะคา</t>
  </si>
  <si>
    <t xml:space="preserve">  Ko  Kha</t>
  </si>
  <si>
    <t xml:space="preserve">  เสริมงาม</t>
  </si>
  <si>
    <t xml:space="preserve">  Some  Ngam</t>
  </si>
  <si>
    <t xml:space="preserve">  งาว</t>
  </si>
  <si>
    <t xml:space="preserve">  Ngao</t>
  </si>
  <si>
    <t xml:space="preserve">  แจ้ห่ม</t>
  </si>
  <si>
    <t xml:space="preserve">  Chae  Hom</t>
  </si>
  <si>
    <t xml:space="preserve">  วังเหนือ</t>
  </si>
  <si>
    <t xml:space="preserve">  Wang  Nua</t>
  </si>
  <si>
    <t xml:space="preserve">  เถิน</t>
  </si>
  <si>
    <t xml:space="preserve">  Thoen</t>
  </si>
  <si>
    <t xml:space="preserve">  แม่พริก</t>
  </si>
  <si>
    <t xml:space="preserve">  Mae  Phrik</t>
  </si>
  <si>
    <t xml:space="preserve">  แม่ทะ</t>
  </si>
  <si>
    <t xml:space="preserve">  Mae  Tha</t>
  </si>
  <si>
    <t xml:space="preserve">  สบปราบ</t>
  </si>
  <si>
    <t xml:space="preserve">  Sop  Prap</t>
  </si>
  <si>
    <t xml:space="preserve">  ห้างฉัตร</t>
  </si>
  <si>
    <t xml:space="preserve">  Hang  Chat</t>
  </si>
  <si>
    <t xml:space="preserve">  เมืองปาน</t>
  </si>
  <si>
    <t xml:space="preserve">  Muang  Pan</t>
  </si>
  <si>
    <t>1/</t>
  </si>
  <si>
    <t>รวมสำนักงานพระพุทธศาสนาจังหวัดลำปางและโรงเรียนสาธิตละอออุทิศ</t>
  </si>
  <si>
    <t xml:space="preserve">       1/  Including  Nitional Office of Buddhism and La-orutis Demonstration School</t>
  </si>
  <si>
    <t xml:space="preserve">มหาวิทยาลัยราชภัฏสวนดุสิต ศูนย์ลำปาง </t>
  </si>
  <si>
    <t xml:space="preserve">            Rajabhat Suan Dusit Lampang Center</t>
  </si>
  <si>
    <t>ที่มา:</t>
  </si>
  <si>
    <t>1. สำนักงานเขตพื้นที่การศึกษาประถมศึกษาจังหวัดลำปาง  เขต 1, 2, 3</t>
  </si>
  <si>
    <t>2. สำนักงานเขตพื้นที่การศึกษามัธยมศึกษาเขต 35 จังหวัดลำปาง</t>
  </si>
  <si>
    <t xml:space="preserve">            2. Lampang Secondary Educational Service Area Office, Area 35</t>
  </si>
  <si>
    <t>3. กรมส่งเสริมการปกครองส่วนท้องถิ่น</t>
  </si>
  <si>
    <t xml:space="preserve">            3. Department of Local Administration</t>
  </si>
  <si>
    <t>อื่น ๆ  รวม  -  สำนักงานพระพุทธศาสนา  และ  ม.ราชภัฏสวนดุสิต  อนุบาลลอออุทิศ</t>
  </si>
  <si>
    <t>Schools by Jurisdiction and District: Academic Year 2014</t>
  </si>
  <si>
    <t>1.  เขต 1 รัฐบาล</t>
  </si>
  <si>
    <t>อื่น ๆ1/</t>
  </si>
  <si>
    <t xml:space="preserve">        1/  รวม_ _ _ _ _ _ _ _ _ _ _ _ _ _ _ _ _ _ _ _ _ _ _ _ _ _ _ </t>
  </si>
  <si>
    <t xml:space="preserve">       1/  Including  _ _ _ _ _ _ _ _ _ _ _ _ _ _ _ _ _ _ _ _ _ _ _ _ _ _ _ </t>
  </si>
  <si>
    <t xml:space="preserve">     ที่มา:  สำนักงานเขตพื้นที่การศึกษาประถมศึกษา ( ชื่อจังหวัด )  เขต_ _ _ _</t>
  </si>
  <si>
    <t xml:space="preserve">Source:  _ _ _ _ _ _ _ _ Primary Educational Service Area Office, Area_ _ _ _ </t>
  </si>
  <si>
    <t xml:space="preserve">             สำนักงานเขตพื้นที่การศึกษามัธยมศึกษาเขต_ _ _ _  ( ชื่อจังหวัด ) </t>
  </si>
  <si>
    <t xml:space="preserve">            _ _ _ _ _ _ _ _Secondary Educational Service Area Office, Area_ _ _ _ </t>
  </si>
  <si>
    <t xml:space="preserve">             กรมส่งเสริมการปกครองส่วนท้องถิ่น</t>
  </si>
  <si>
    <t xml:space="preserve">            Department of Local Administration</t>
  </si>
  <si>
    <t>2. เขต 1 เอกชน</t>
  </si>
  <si>
    <t>โรงเรียน จำแนกตามสังกัด เป็นรายอำเภอ ปีการศึกษา 2557</t>
  </si>
  <si>
    <t>3.  เขต 2</t>
  </si>
  <si>
    <t>4. เขต 3</t>
  </si>
  <si>
    <t>Schools by Jurisdiction and District: Academic Year 2017</t>
  </si>
  <si>
    <t>5. เขต35</t>
  </si>
  <si>
    <t xml:space="preserve">7. โรงเรียนสาธิต ละอออุทิศ  ม.ราชภัฏสวนดุสิต  </t>
  </si>
  <si>
    <t>8. เทศบาลนครลำปาง  กองศึกษา</t>
  </si>
  <si>
    <t>ตาราง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</si>
  <si>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</si>
  <si>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</si>
  <si>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</si>
  <si>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</si>
  <si>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</si>
  <si>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</si>
  <si>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</si>
  <si>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อนุบาล</t>
  </si>
  <si>
    <t>ประถมศึกษา</t>
  </si>
  <si>
    <t>ตอนต้น</t>
  </si>
  <si>
    <t>ตอนปลาย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</si>
  <si>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</si>
  <si>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</si>
  <si>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</si>
  <si>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</si>
  <si>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</si>
  <si>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</si>
  <si>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</si>
  <si>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</si>
  <si>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</si>
  <si>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</si>
  <si>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หมายเหตุ:</t>
  </si>
  <si>
    <t>Note:</t>
  </si>
  <si>
    <t>Including  Nitional Office of Buddhism and La-orutis Demonstration School and</t>
  </si>
  <si>
    <t>Rajabhat Suan Dusit Lampang Center</t>
  </si>
  <si>
    <t>Source:</t>
  </si>
  <si>
    <t>1. Lampang Primary Educational Service Area Office, Area 1, 2 , 3</t>
  </si>
  <si>
    <t>2. Lampang Secondary Educational Service Area Office, Area 35</t>
  </si>
  <si>
    <t>3. Department of Local Administration</t>
  </si>
  <si>
    <t>โรงเรียน จำแนกตามระดับการศึกษาที่เปิดสอน เป็นรายอำเภอ ปีการศึกษา 2557</t>
  </si>
  <si>
    <t>Schools by Level of Education Opened and District: Academic Year 2014</t>
  </si>
  <si>
    <t xml:space="preserve">1. สพฐ.เขต1 รัฐบาล  </t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</si>
  <si>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</si>
  <si>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</si>
  <si>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_ _ _ _ _ _ _ _ Secondary Educational Service Area Office, Area_ _ _ _ </t>
  </si>
  <si>
    <t>กรมส่งเสริมการปกครองส่วนท้องถิ่น</t>
  </si>
  <si>
    <t xml:space="preserve">               Department of Local Administration</t>
  </si>
  <si>
    <t>2. สพฐ. เขต 1 เอกชน</t>
  </si>
  <si>
    <t>3. สพฐ.เขต 2</t>
  </si>
  <si>
    <t>4. สพฐ.เขต3</t>
  </si>
  <si>
    <t>โรงเรียน จำแนกตามระดับการศึกษาที่เปิดสอน เป็นรายอำเภอ ปีการศึกษา 2560</t>
  </si>
  <si>
    <t>Schools by Level of Education Opened and District: Academic Year 2017</t>
  </si>
  <si>
    <t>5. มัธยมเขต 35</t>
  </si>
  <si>
    <t>6. สนง.พระพุทธศาสนา รับ 12022559</t>
  </si>
  <si>
    <t xml:space="preserve">7. โรงเรียนสาธิตละอออุทิศ </t>
  </si>
  <si>
    <t>8. เทศบาลนครลำปาง กองศึกษา</t>
  </si>
  <si>
    <t xml:space="preserve">ตาราง    </t>
  </si>
  <si>
    <t>ห้องเรียน จำแนกตามสังกัด และระดับการศึกษา เป็นรายอำเภอ ปีการศึกษา 2558</t>
  </si>
  <si>
    <t>ระดับการศึกษา Level of education</t>
  </si>
  <si>
    <t>การปกครอง</t>
  </si>
  <si>
    <t>ส่วนท้องถิ่น</t>
  </si>
  <si>
    <r>
      <t>อื่น ๆ</t>
    </r>
    <r>
      <rPr>
        <vertAlign val="superscript"/>
        <sz val="13"/>
        <rFont val="TH SarabunPSK"/>
        <family val="2"/>
      </rPr>
      <t>1/</t>
    </r>
  </si>
  <si>
    <t>ก่อนประถมศึกษา</t>
  </si>
  <si>
    <t>มัธยมศึกษา</t>
  </si>
  <si>
    <t xml:space="preserve">Office of the Basic </t>
  </si>
  <si>
    <t xml:space="preserve">Office of the Private </t>
  </si>
  <si>
    <t xml:space="preserve">Department of </t>
  </si>
  <si>
    <t>Pre-elementary</t>
  </si>
  <si>
    <t xml:space="preserve"> Education</t>
  </si>
  <si>
    <t xml:space="preserve">Local </t>
  </si>
  <si>
    <t xml:space="preserve"> Commission</t>
  </si>
  <si>
    <t>Classrooms by Jurisdiction, Level of Education and District: Academic Year 2015</t>
  </si>
  <si>
    <t>อื่น ๆ</t>
  </si>
  <si>
    <t xml:space="preserve">          1/  รวม_ _ _ _ _ _ _ _ _ _ _ _ _ _ _ _ _ _ _ _ _ _ _ _ _ _ _ </t>
  </si>
  <si>
    <t xml:space="preserve">        1/   Including _ _ _ _ _ _ _ _ _ _ _ _ _ _ _ _ _ _ _ _ _ _ _ _ _ _ _ _ </t>
  </si>
  <si>
    <t xml:space="preserve">      ที่มา:  สำนักงานเขตพื้นที่การศึกษาประถมศึกษา ( ชื่อจังหวัด )  เขต_ _ _ _</t>
  </si>
  <si>
    <t xml:space="preserve">               _ _ _ _ _ _ _ _Secondary Educational Service Area Office, Area_ _ _ _ </t>
  </si>
  <si>
    <t xml:space="preserve">              กรมส่งเสริมการปกครองส่วนท้องถิ่น</t>
  </si>
  <si>
    <t xml:space="preserve">                                      Department of Local Administration</t>
  </si>
  <si>
    <t>Classrooms by Jurisdiction, Level of Education and District: Academic Year 2013</t>
  </si>
  <si>
    <t>2.สพฐ.เขต1เอกชน</t>
  </si>
  <si>
    <t>other</t>
  </si>
  <si>
    <t>ห้องเรียน จำแนกตามสังกัด และระดับการศึกษา เป็นรายอำเภอ ปีการศึกษา 2556</t>
  </si>
  <si>
    <t>3.สพฐ.เขต 2</t>
  </si>
  <si>
    <t>ห้องเรียน จำแนกตามสังกัด และระดับการศึกษา เป็นรายอำเภอ ปีการศึกษา 2560</t>
  </si>
  <si>
    <t>Classrooms by Jurisdiction, Level of Education and District: Academic Year 2017</t>
  </si>
  <si>
    <t>5. มัธยมเขต35</t>
  </si>
  <si>
    <t xml:space="preserve">ห้องเรียน จำแนกตามสังกัด และระดับการศึกษา เป็นรายอำเภอ ปีการศึกษา 2556 </t>
  </si>
  <si>
    <t>7.สาธิต</t>
  </si>
  <si>
    <t>8. เทศบาลนคร กองศึกษา</t>
  </si>
  <si>
    <t>เมืองปาน</t>
  </si>
  <si>
    <t xml:space="preserve"> Muang  Pan</t>
  </si>
  <si>
    <t xml:space="preserve"> </t>
  </si>
  <si>
    <t>กรมส่งเสริมการปกครองท้องถิ่น</t>
  </si>
  <si>
    <r>
      <t>อื่น ๆ</t>
    </r>
    <r>
      <rPr>
        <vertAlign val="superscript"/>
        <sz val="11"/>
        <rFont val="TH SarabunPSK"/>
        <family val="2"/>
      </rPr>
      <t>1/</t>
    </r>
  </si>
  <si>
    <t>Others</t>
  </si>
  <si>
    <t>ชาย</t>
  </si>
  <si>
    <t>หญิง</t>
  </si>
  <si>
    <t>Male</t>
  </si>
  <si>
    <t>Female</t>
  </si>
  <si>
    <t>Including  Nitional Office of Buddhism and La-orutis Demonstration School</t>
  </si>
  <si>
    <t xml:space="preserve">            </t>
  </si>
  <si>
    <t>Teachers by Jurisdiction, Sex and District: Academic Year 2013</t>
  </si>
  <si>
    <t>1. เขต 1 รัฐบาล</t>
  </si>
  <si>
    <t xml:space="preserve">        1/    </t>
  </si>
  <si>
    <t xml:space="preserve">รวม_ _ _ _ _ _ _ _ _ _ _ _ _ _ _ _ _ _ _ _ _ _ _ _ _ _ _ </t>
  </si>
  <si>
    <t xml:space="preserve">        1/    Including _ _ _ _ _ _ _ _ _ _ _ _ _ _ _ _ _ _ _ _ _ _ _ _ _ _ _</t>
  </si>
  <si>
    <t xml:space="preserve">                _ _ _ _ _ _ _ _Secondary Educational Service Area Office, Area_ _ _ _ </t>
  </si>
  <si>
    <t>ครู จำแนกตามสังกัด เพศ เป็นรายอำเภอ ปีการศึกษา 2556</t>
  </si>
  <si>
    <t>3. สพฐ.เขต2</t>
  </si>
  <si>
    <t>4. สพฐ เขต3</t>
  </si>
  <si>
    <t>ครู จำแนกตามสังกัด เพศ เป็นรายอำเภอ ปีการศึกษา 2560</t>
  </si>
  <si>
    <t>Teachers by Jurisdiction, Sex and District: Academic Year 2017</t>
  </si>
  <si>
    <t>6. สนง.พระพุทธ รับ 12022559</t>
  </si>
  <si>
    <t>7. โรงเรียนสาธิต</t>
  </si>
  <si>
    <t>8. เทศบาลนคร</t>
  </si>
  <si>
    <t>ครู จำแนกตามระดับการสอน และเพศ เป็นรายอำเภอ ปีการศึกษา 2558</t>
  </si>
  <si>
    <t>Teachers by Level of Teaching, Sex and District: Academic Year 2015</t>
  </si>
  <si>
    <t>ระดับการศึกษา  Level of education</t>
  </si>
  <si>
    <t>ไม่ได้ทำการสอน</t>
  </si>
  <si>
    <t xml:space="preserve">No teaching </t>
  </si>
  <si>
    <t xml:space="preserve">       1/  Including  Nitional Office of Buddhism</t>
  </si>
  <si>
    <t xml:space="preserve">            La-orutis Demonstration School Rajabhat Suan Dusit Lampang Center</t>
  </si>
  <si>
    <t>Source:  1. Lampang Primary Educational Service Area Office, Area 1, 2 , 3</t>
  </si>
  <si>
    <t>ครู จำแนกตามระดับการศึกษาที่ทำการสอน เพศ เป็นรายอำเภอ ปีการศึกษา 2558</t>
  </si>
  <si>
    <t>Teachers by Level of Education as Teached, Sex and District: Academic Year 2015</t>
  </si>
  <si>
    <t>1. สพฐ.เขต1</t>
  </si>
  <si>
    <t>ไม่สามารถแยกระดับได้</t>
  </si>
  <si>
    <t>ระดับการศึกษาที่ทำการสอน  Level of education as teached</t>
  </si>
  <si>
    <t xml:space="preserve">         ที่มา:   สำนักงานเขตพื้นที่การศึกษา_ _ _ _ _ _ _ _ _ _ _ เขต _ _ _ _</t>
  </si>
  <si>
    <t xml:space="preserve">     Source:   _ _ _ _ _ _ _ _Educational Service Area Office, Area_ _ _ _</t>
  </si>
  <si>
    <t xml:space="preserve">  สำนักงานเขตพื้นที่การศึกษามัธยมศึกษาเขต_ _ _ _  ( ชื่อจังหวัด ) </t>
  </si>
  <si>
    <t xml:space="preserve">    _ _ _ _ _ _ _ _Secondary Educational Service Area Office, Area_ _ _ _ </t>
  </si>
  <si>
    <t xml:space="preserve">  กรมส่งเสริมการปกครองส่วนท้องถิ่น</t>
  </si>
  <si>
    <t xml:space="preserve">    Department of Local Administration</t>
  </si>
  <si>
    <t xml:space="preserve">Teachers by Level of Education as Teached, Sex and District: Academic Year 2015 </t>
  </si>
  <si>
    <t>2.สพฐ.เขต1 เอกชน</t>
  </si>
  <si>
    <t>ไม่สามารถแยกระดับสอนได้</t>
  </si>
  <si>
    <t>4. สพฐเขต3</t>
  </si>
  <si>
    <t>5. มัธยม เขต35</t>
  </si>
  <si>
    <t>6. สนง.พระพุทธ</t>
  </si>
  <si>
    <t>ครู จำแนกตามระดับการศึกษาที่ทำการสอน เพศ เป็นรายอำเภอ ปีการศึกษา 2556</t>
  </si>
  <si>
    <t>Teachers by Level of Education as Teached, Sex and District: Academic Year 2013</t>
  </si>
  <si>
    <t xml:space="preserve">ตาราง  </t>
  </si>
  <si>
    <t>ครู จำแนกตามวุฒิการศึกษา  เพศ และสังกัด  ปีการศึกษา 2558</t>
  </si>
  <si>
    <t>TABLE</t>
  </si>
  <si>
    <t>Teacher by Qualification, Sex  and Juridiction: Academic Year 2015</t>
  </si>
  <si>
    <t>สังกัด</t>
  </si>
  <si>
    <t>วุฒิการศึกษา Qualification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</si>
  <si>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</si>
  <si>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</si>
  <si>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</si>
  <si>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</si>
  <si>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r>
      <t>Master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</si>
  <si>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 xml:space="preserve">s Degree </t>
    </r>
  </si>
  <si>
    <t>Dip.in Ed. or equivalent</t>
  </si>
  <si>
    <t>Lower than Diploma</t>
  </si>
  <si>
    <t>Jurisdiction</t>
  </si>
  <si>
    <t>Office of the Basic education</t>
  </si>
  <si>
    <t xml:space="preserve">  </t>
  </si>
  <si>
    <t>Commission</t>
  </si>
  <si>
    <t xml:space="preserve">Office of the Private education </t>
  </si>
  <si>
    <t>สำนักประสานและพัฒนา</t>
  </si>
  <si>
    <t>Bureau of Local Educational</t>
  </si>
  <si>
    <t>การจัดการศึกษาท้องถิ่น</t>
  </si>
  <si>
    <t>development and Co-ordination</t>
  </si>
  <si>
    <t>สำนักงานพระพุทธศาสนา</t>
  </si>
  <si>
    <t>Office  of  Bubdhism</t>
  </si>
  <si>
    <t>(โรงเรียนพระปริยัติธรรม)</t>
  </si>
  <si>
    <t xml:space="preserve">        1/ รวมสำนักงานพระพุทธศาสนาจังหวัดลำปาง</t>
  </si>
  <si>
    <t xml:space="preserve">            โรงเรียนสาธิตละอออุทิศ มหาวิทยาลัยราชภัฏสวนดุสิต ศูนย์ลำปาง </t>
  </si>
  <si>
    <t xml:space="preserve">     ที่มา:  1. สำนักงานเขตพื้นที่การศึกษาประถมศึกษาจังหวัดลำปาง  เขต 1, 2, 3</t>
  </si>
  <si>
    <t xml:space="preserve">             2. สำนักงานเขตพื้นที่การศึกษามัธยมศึกษาเขต 35 จังหวัดลำปาง</t>
  </si>
  <si>
    <t xml:space="preserve">             3. กรมส่งเสริมการปกครองส่วนท้องถิ่น</t>
  </si>
  <si>
    <t>เขต 1</t>
  </si>
  <si>
    <t>รัฐ</t>
  </si>
  <si>
    <t>ท 1</t>
  </si>
  <si>
    <t>ท3</t>
  </si>
  <si>
    <t>ท4</t>
  </si>
  <si>
    <t>ท5</t>
  </si>
  <si>
    <t>ท 6</t>
  </si>
  <si>
    <t>ท7</t>
  </si>
  <si>
    <t>NUMBER OF TEACHERS BY QUALIFICATION, SEX  AND JURISDICTION: ACADEMIC YEAR 2008</t>
  </si>
  <si>
    <t>ยอดรวม</t>
  </si>
  <si>
    <t xml:space="preserve"> ที่มา : สำนักงานเขตพื้นที่การศึกษามัธยมศึกษา เขต35, 2/ สำนักงานพระพุทธศาสนา</t>
  </si>
  <si>
    <t>Source : Office  of  Bubdhism , Lampang Educational Service Area Office1, 2, 3</t>
  </si>
  <si>
    <t>เขต 2</t>
  </si>
  <si>
    <t xml:space="preserve"> ที่มา :  สำนักงานเขตพื้นที่การศึกษาลำปางเขต 1, 2 ,3</t>
  </si>
  <si>
    <t>Source : Lampang Educational Service Area Office1, 2, 3</t>
  </si>
  <si>
    <t xml:space="preserve">เขต 3  </t>
  </si>
  <si>
    <t>NUMBER OF TEACHERS BY QUALIFICATION, SEX  AND JURISDICTION: ACADEMIC YEAR 2007</t>
  </si>
  <si>
    <r>
      <t>Master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</si>
  <si>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 xml:space="preserve">s Degree </t>
    </r>
  </si>
  <si>
    <t>สำนักพระพุทธ รับ 12022559</t>
  </si>
  <si>
    <t xml:space="preserve">เขต 35  </t>
  </si>
  <si>
    <t xml:space="preserve"> ที่มา :  สำนักงานเขตพื้นที่การศึกษามัธยมศึกษา เขต 35</t>
  </si>
  <si>
    <t>สาธิต</t>
  </si>
  <si>
    <r>
      <t>Master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</si>
  <si>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 xml:space="preserve">s Degree </t>
    </r>
  </si>
  <si>
    <t>สพป เขต 1 เอกชน</t>
  </si>
  <si>
    <t xml:space="preserve">ตาราง     </t>
  </si>
  <si>
    <t>นักเรียน จำแนกตามสังกัด เพศ และชั้นเรียน ปีการศึกษา 2560</t>
  </si>
  <si>
    <t>Student by Jurisdiction, Sex and Grade: Academic Year 2017</t>
  </si>
  <si>
    <t>ชั้นเรียน</t>
  </si>
  <si>
    <t>สังกัด  Jurisdiction</t>
  </si>
  <si>
    <t>Grade</t>
  </si>
  <si>
    <t>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</si>
  <si>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</si>
  <si>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</si>
  <si>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</si>
  <si>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</si>
  <si>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</si>
  <si>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</si>
  <si>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</si>
  <si>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</si>
  <si>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</si>
  <si>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 1</t>
  </si>
  <si>
    <t>Pratom 1</t>
  </si>
  <si>
    <t>ประถม 2</t>
  </si>
  <si>
    <t>Pratom 2</t>
  </si>
  <si>
    <t>ประถม 3</t>
  </si>
  <si>
    <t>Pratom 3</t>
  </si>
  <si>
    <t>ยอดรวม Total  ท้องถิ่นและอื่น ๆ  ไม่ได้ใส่สูตรรวม  ให้คำนวณใหม่ด้วย ในปี 59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</si>
  <si>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</si>
  <si>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</si>
  <si>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</si>
  <si>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</si>
  <si>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</si>
  <si>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</si>
  <si>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</si>
  <si>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</si>
  <si>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</si>
  <si>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</si>
  <si>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</si>
  <si>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</si>
  <si>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</si>
  <si>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</si>
  <si>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มัธยม 4</t>
  </si>
  <si>
    <t>Matayom 4</t>
  </si>
  <si>
    <t>มัธยม 5</t>
  </si>
  <si>
    <t>Matayom 5</t>
  </si>
  <si>
    <t>มัธยม 6</t>
  </si>
  <si>
    <t>Matayom 6</t>
  </si>
  <si>
    <t>นักเรียน จำแนกตามสังกัด เพศ และชั้นเรียน ปีการศึกษา 2556</t>
  </si>
  <si>
    <t>Students by Jurisdiction, Sex and Grade: Academic Year 2013</t>
  </si>
  <si>
    <t>1. สพฐ.เขต1 รัฐบาล</t>
  </si>
  <si>
    <t xml:space="preserve">          1/  รวม _ _ _ _ _ _ _ _ _ _ _ _ _ _ _ _ _ _ _ _ _ _ _ _ _ _ _ </t>
  </si>
  <si>
    <t>2. สพฐ.เขต 1 เอกชน</t>
  </si>
  <si>
    <t>นักเรียน จำแนกตามสังกัด เพศ และชั้นเรียน ปีการศึกษา 2557</t>
  </si>
  <si>
    <t>Students by Jurisdiction, Sex and Grade: Academic Year  2013</t>
  </si>
  <si>
    <t>4.สพฐ.เขต3</t>
  </si>
  <si>
    <t>Students by Jurisdiction, Sex and Grade: Academic Year 2017</t>
  </si>
  <si>
    <t>5.มัธยมเขต 35</t>
  </si>
  <si>
    <t>6.สนง.พระพุทธ</t>
  </si>
  <si>
    <t>7.โรงเรียนสาธิต</t>
  </si>
  <si>
    <t>นักเรียน จำแนกตามสังกัด เพศ เป็นรายอำเภอ ปีการศึกษา 2556</t>
  </si>
  <si>
    <t>Students by Jurisdiction, Sex and District: Academic Year 2013</t>
  </si>
  <si>
    <t>1.สพฐ.เขต1 รัฐบาล</t>
  </si>
  <si>
    <t xml:space="preserve">         1/  รวม _ _ _ _ _ _ _ _ _ _ _ _ _ _ _ _ _ _ _ _ _ _ _ _ _ _ _ </t>
  </si>
  <si>
    <t xml:space="preserve">         1/   Including _ _ _ _ _ _ _ _ _ _ _ _ _ _ _ _ _ _ _ _ _ _ _ _ _ _ _ _ </t>
  </si>
  <si>
    <t xml:space="preserve">              Department of Local Administration</t>
  </si>
  <si>
    <t>4. สพฐ.เขต 3</t>
  </si>
  <si>
    <t>นักเรียน จำแนกตามสังกัด เพศ เป็นรายอำเภอ ปีการศึกษา 2560</t>
  </si>
  <si>
    <t>Students by Jurisdiction, Sex and District: Academic Year 2017</t>
  </si>
  <si>
    <t>6. สำนักงานพระพุทธ</t>
  </si>
  <si>
    <t>8.เทศบาลนครลำปาง กองศึกษา</t>
  </si>
  <si>
    <t>ระดับการศึกษา Level of  education</t>
  </si>
  <si>
    <t>นักเรียน จำแนกตามระดับการศึกษา เพศ เป็นรายอำเภอ ปีการศึกษา 2556</t>
  </si>
  <si>
    <t>Students by Level of Education, Sex and District: Academic Year 2013</t>
  </si>
  <si>
    <t>1.สพฐ.เขต 1 รัฐบาล</t>
  </si>
  <si>
    <t>.  Muang  Pan</t>
  </si>
  <si>
    <t xml:space="preserve">              _ _ _ _ _ _ _ _Secondary Educational Service Area Office, Area_ _ _ _ </t>
  </si>
  <si>
    <t>2. สพฐ  เขต1 เอกชน</t>
  </si>
  <si>
    <t>3. สพฐ เขต2</t>
  </si>
  <si>
    <t>นักเรียน จำแนกตามระดับการศึกษา เพศ เป็นรายอำเภอ ปีการศึกษา 2560</t>
  </si>
  <si>
    <t>Students by Level of Education, Sex and District: Academic Year 2017</t>
  </si>
  <si>
    <t>Students by Level of Education, Sex and District: Academic Year  2013</t>
  </si>
  <si>
    <t>8.เทศบาลนคร กองศึกษา</t>
  </si>
  <si>
    <t>อัตราส่วนนักเรียนต่อห้องเรียน</t>
  </si>
  <si>
    <t>อัตราส่วนนักเรียนต่อครู</t>
  </si>
  <si>
    <t>Ratio of student per classroom</t>
  </si>
  <si>
    <t>Ratio of student per teacher</t>
  </si>
  <si>
    <t>x</t>
  </si>
  <si>
    <t xml:space="preserve">ไม่สามารถจำแนกระดับการสอนได้ </t>
  </si>
  <si>
    <t>เนื่องจากครูส่วนใหญ่สอนหลายระดับ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</si>
  <si>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_ _ _ _</t>
  </si>
  <si>
    <t>Ratio of Students/Classroom and Students/Teacher by Level of Education and District: Academic Year _ _ _ _</t>
  </si>
  <si>
    <t>Ratio of students/classroom</t>
  </si>
  <si>
    <t>Ratio of students/teacher</t>
  </si>
  <si>
    <t xml:space="preserve">     ที่มา:  สำนักงานเขตพื้นที่การศึกษาประถมศึกษาจังหวัดลำปาง  เขต 1, 2, 3</t>
  </si>
  <si>
    <t>Source:   Lampang Primary Educational Service Area Office, Area 1, 2 , 3</t>
  </si>
  <si>
    <t xml:space="preserve">สำนักงานเขตพื้นที่การศึกษามัธยมศึกษาเขต 35 จังหวัดลำปาง </t>
  </si>
  <si>
    <t xml:space="preserve">                Lampang Secondary Educational Service Area Office, Area 35 </t>
  </si>
  <si>
    <t>='T-3.8'!E131/'T-3.3'!E136</t>
  </si>
  <si>
    <t>9/1</t>
  </si>
  <si>
    <t>17/1</t>
  </si>
  <si>
    <t>10/1</t>
  </si>
  <si>
    <t>18/1</t>
  </si>
  <si>
    <t>11/1</t>
  </si>
  <si>
    <t>19/1</t>
  </si>
  <si>
    <t xml:space="preserve">   เมืองปาน</t>
  </si>
  <si>
    <t>10/13</t>
  </si>
  <si>
    <t>8/1</t>
  </si>
  <si>
    <t>12/1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</si>
  <si>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2560</t>
  </si>
  <si>
    <t>Ratio of Students/Classroom and Students/Teacher by Level of Education and District: Academic Year 2017</t>
  </si>
  <si>
    <t>6. สำนักพระพุทธ</t>
  </si>
  <si>
    <t>339 : 21</t>
  </si>
  <si>
    <t>339 : 27</t>
  </si>
  <si>
    <t>87 : 6</t>
  </si>
  <si>
    <t>87 : 12</t>
  </si>
  <si>
    <t>82 : 6</t>
  </si>
  <si>
    <t>82 : 9</t>
  </si>
  <si>
    <t>141 : 6</t>
  </si>
  <si>
    <t>141 : 10</t>
  </si>
  <si>
    <t>228 : 10</t>
  </si>
  <si>
    <t>228 : 22</t>
  </si>
  <si>
    <t>129 : 6</t>
  </si>
  <si>
    <t>129 : 14</t>
  </si>
  <si>
    <t>1 : 20</t>
  </si>
  <si>
    <t>1 : 25</t>
  </si>
  <si>
    <t>20</t>
  </si>
  <si>
    <t>8. เทศบาลนคร กองการศึกษา</t>
  </si>
  <si>
    <t>สาเหตุที่ออกกลางคัน Dropout cause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</si>
  <si>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</si>
  <si>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</si>
  <si>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</si>
  <si>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</si>
  <si>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</si>
  <si>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</si>
  <si>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</si>
  <si>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</si>
  <si>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</si>
  <si>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</si>
  <si>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family's </t>
  </si>
  <si>
    <t>กรณีอื่นๆ</t>
  </si>
  <si>
    <t>Poor</t>
  </si>
  <si>
    <t>Family 's problem</t>
  </si>
  <si>
    <t>Marriage</t>
  </si>
  <si>
    <t xml:space="preserve">Problem in </t>
  </si>
  <si>
    <t>Crime/arrested</t>
  </si>
  <si>
    <t>Ill/accident</t>
  </si>
  <si>
    <t xml:space="preserve">Family </t>
  </si>
  <si>
    <t>living</t>
  </si>
  <si>
    <t>adaptation</t>
  </si>
  <si>
    <t>immigration</t>
  </si>
  <si>
    <t>หมายเหตุ: รวมสำนักงานพระพุทธศาสนาจังหวัดลำปาง</t>
  </si>
  <si>
    <t xml:space="preserve">   Note:  Including  Nitional Office of Buddhism</t>
  </si>
  <si>
    <t xml:space="preserve">             โรงเรียนสาธิตละอออุทิศ มหาวิทยาลัยราชภัฏสวนดุสิต ศูนย์ลำปาง </t>
  </si>
  <si>
    <t>นักเรียนที่ออกกลางคัน จำแนกตามสาเหตุที่สำคัญ เป็นรายอำเภอ ปีการศึกษา _ _ _ _</t>
  </si>
  <si>
    <t>Students Dropout of School by Important Causes and Districts: Academic Year _ _ _ _</t>
  </si>
  <si>
    <t xml:space="preserve">   </t>
  </si>
  <si>
    <t xml:space="preserve">              สำนักงานเขตพื้นที่การศึกษามัธยมศึกษาเขต 35 จังหวัดลำปาง</t>
  </si>
  <si>
    <t xml:space="preserve">                Lampang Secondary Educational Service Area Office, Area 35</t>
  </si>
  <si>
    <t>Students Dropout of School by Important Causes and Districts: Academic Year 2017</t>
  </si>
  <si>
    <t>Students Dropout of School by Important Causes and Districts: Academic Year 2015</t>
  </si>
  <si>
    <t>จำนวน</t>
  </si>
  <si>
    <t>อาจารย์ Lecturer</t>
  </si>
  <si>
    <t>นักศึกษา Student</t>
  </si>
  <si>
    <t>สถานศึกษา</t>
  </si>
  <si>
    <t>Institutions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</si>
  <si>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</si>
  <si>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</si>
  <si>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</si>
  <si>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</si>
  <si>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</si>
  <si>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</si>
  <si>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</si>
  <si>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</si>
  <si>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</si>
  <si>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>สำนักงานคณะกรรมการอาชีวศึกษา</t>
  </si>
  <si>
    <t xml:space="preserve">Source:    </t>
  </si>
  <si>
    <t xml:space="preserve">                </t>
  </si>
  <si>
    <t xml:space="preserve">Lampang Secondary Educational Service Area Office, Area 35 </t>
  </si>
  <si>
    <t xml:space="preserve">สำนักงานคณะกรรมการการอุดมศึกษา  </t>
  </si>
  <si>
    <t xml:space="preserve">              </t>
  </si>
  <si>
    <t>Office of the Higher Education Commission</t>
  </si>
  <si>
    <t>1. วิทยาลัยสารพัดช่างลำปาง</t>
  </si>
  <si>
    <t>2. วิทยาลัยเทคนิคลำปาง</t>
  </si>
  <si>
    <t>3. วิทยาลัยอาชีวศึกษาลำปาง</t>
  </si>
  <si>
    <t>4. วิทยาลัยการอาชีพเถิน</t>
  </si>
  <si>
    <t>5. วิทยาลัยการอาชีพเกาะคา</t>
  </si>
  <si>
    <t>1. โรงเรียนลำปางพาณิชยการและเทคโนโลยี</t>
  </si>
  <si>
    <t>2. โรงเรียนลำปางเทคโนโลยี(Lamp-tech)</t>
  </si>
  <si>
    <t>3. โรงเรียนเถินเทคโนโลยี</t>
  </si>
  <si>
    <t>1. ม.ธรรมศาสตร์ ศูนย์ลำปาง</t>
  </si>
  <si>
    <t>2. มสธ. ลำปาง</t>
  </si>
  <si>
    <t>ไม่ต้องส่งเพราะข้อมูลถูกรวมที่กทม.</t>
  </si>
  <si>
    <t>3. สถาบันการพลศึกษาวิทยาเขตลำปาง</t>
  </si>
  <si>
    <t>4. ม.มหาจุฬาลงกรณ์ราชวิทยาลัยฯ</t>
  </si>
  <si>
    <t>5. ม.ราชภัฏสวนดุสิต</t>
  </si>
  <si>
    <t>6. ม.ราชภัฏลำปาง</t>
  </si>
  <si>
    <t>7. ม.เทคโนโลยีราชมงคลล้านนาลำปาง</t>
  </si>
  <si>
    <t>1. วิทยาลัยอินเตอร์เทคลำปาง</t>
  </si>
  <si>
    <t>2. ม.เนชั่นลำปาง</t>
  </si>
  <si>
    <t xml:space="preserve">     ที่มา: สำนักงานเขตพื้นที่การศึกษาประถมศึกษาจังหวัดลำปาง  เขต 1, 2, 3</t>
  </si>
  <si>
    <t xml:space="preserve">Source:    Lampang Primary Educational Service Area Office, Area 1, 2 , 3 </t>
  </si>
  <si>
    <t xml:space="preserve">              สำนักงานเขตพื้นที่การศึกษามัธยมศึกษาเขต 35 จังหวัดลำปาง </t>
  </si>
  <si>
    <t xml:space="preserve">              สำนักงานคณะกรรมการการอุดมศึกษา  </t>
  </si>
  <si>
    <t xml:space="preserve">              Office of the Higher Education Commission</t>
  </si>
  <si>
    <t xml:space="preserve">วุฒิการศึกษา   Qualification 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</si>
  <si>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</si>
  <si>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</si>
  <si>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</si>
  <si>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Master's Degree</t>
  </si>
  <si>
    <t>Bachelor's</t>
  </si>
  <si>
    <t>Diploma in Education</t>
  </si>
  <si>
    <t>Lower than</t>
  </si>
  <si>
    <t xml:space="preserve"> and higher</t>
  </si>
  <si>
    <t>Degree</t>
  </si>
  <si>
    <t xml:space="preserve"> or equivalent</t>
  </si>
  <si>
    <t xml:space="preserve"> Diploma</t>
  </si>
  <si>
    <t>สำนักงานคณะกรรมการส่งเสริม</t>
  </si>
  <si>
    <t xml:space="preserve">     ที่มา:  สำนักงานคณะกรรมการการอาชีวศึกษา</t>
  </si>
  <si>
    <t xml:space="preserve">                Office of the Higher Education Commission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</si>
  <si>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</si>
  <si>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Enrollment Registered and Enrollment Graduated Under Office of The Non-Formal and Informal Education by Sex and Educational 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</si>
  <si>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</si>
  <si>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</si>
  <si>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</si>
  <si>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Enrollment Registered</t>
  </si>
  <si>
    <t>Enrollment Graduated</t>
  </si>
  <si>
    <t>Educational activities</t>
  </si>
  <si>
    <t>การส่งเสริมการรู้หนังสือ</t>
  </si>
  <si>
    <t>มัธยมศึกษาตอนต้น</t>
  </si>
  <si>
    <t>มัธยมศึกษาตอนปลาย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</si>
  <si>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</si>
  <si>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</si>
  <si>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</si>
  <si>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การศึกษาเพื่อพัฒนาสังคมและชุมชน</t>
  </si>
  <si>
    <t>สำนักงานส่งเสริมการศึกษานอกระบบและการศึกษาตามอัธยาศัยจังหวัดลำปาง</t>
  </si>
  <si>
    <t xml:space="preserve">  Source:</t>
  </si>
  <si>
    <t>Lampang Provincial Office of the Non-Formal and Informal Education</t>
  </si>
  <si>
    <t>Basic education</t>
  </si>
  <si>
    <t xml:space="preserve"> Learning for life skill improvement</t>
  </si>
  <si>
    <t>Education for vocational development</t>
  </si>
  <si>
    <t>ห้องเรียน จำแนกตามสังกัด และระดับการศึกษา เป็นรายอำเภอ ปีการศึกษา 2559</t>
  </si>
  <si>
    <t>นักเรียน จำแนกตามสังกัด เพศ และชั้นเรียน ปีการศึกษา 2559</t>
  </si>
  <si>
    <t>นักเรียน จำแนกตามสังกัด เพศ เป็นรายอำเภอ ปีการศึกษา 2559</t>
  </si>
  <si>
    <t>นักเรียน จำแนกตามระดับการศึกษา เพศ เป็นรายอำเภอ ปีการศึกษา 2559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</si>
  <si>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2559</t>
  </si>
  <si>
    <t>นักเรียนที่ออกกลางคัน จำแนกตามสาเหตุที่สำคัญ เป็นรายอำเภอ ปีการศึกษา 2559</t>
  </si>
  <si>
    <t>โรงเรียน จำแนกตามสังกัด เป็นรายอำเภอ ปีการศึกษา 2559</t>
  </si>
  <si>
    <t>สถานศึกษา อาจารย์ และนักศึกษา ในระดับอาชีวศึกษา และอุดมศึกษา จำแนกตามเพศ และสังกัด ปีการศึกษา 2559</t>
  </si>
  <si>
    <t>Institutions, Lecturer and Student Enrollment in Vocational and Higher Education by Sex and Jurisdiction: Academic Year 2017</t>
  </si>
  <si>
    <t>Lecturer in Vocational and Higher Education by Qualification, Jurisdiction and Sex: Academic Year 2016</t>
  </si>
  <si>
    <t>และกิจกรรมการศึกษา ปีงบประมาณ 2559</t>
  </si>
  <si>
    <t>Activities: Fiscal Year 2019</t>
  </si>
  <si>
    <t>กระบวนการเรียนรู้ตามแนวปรัชญาเศรษฐกิจพอเพียง</t>
  </si>
  <si>
    <t>Learning promotion</t>
  </si>
  <si>
    <t>Elementary education</t>
  </si>
  <si>
    <t>Lower secondary education</t>
  </si>
  <si>
    <t>Upper secondary education</t>
  </si>
  <si>
    <t>Higher vocational certificate</t>
  </si>
  <si>
    <t>Learning for life skill improvement</t>
  </si>
  <si>
    <t>Learning for hilltribe communities</t>
  </si>
  <si>
    <t>Learning for sufficiency economy</t>
  </si>
  <si>
    <t>Projects under the initiative</t>
  </si>
  <si>
    <t xml:space="preserve">Total </t>
  </si>
  <si>
    <t>การศึกษาเพื่อพัฒนาชุมชนในเขตภูเขา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</si>
  <si>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</si>
  <si>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>Enrolment Registered in Office of The Non-Formal and Informal Education by Educational Activities, Sex and District:  Fiscal Year 2016</t>
  </si>
  <si>
    <t>Schools by Jurisdiction and District: Academic Year 2016</t>
  </si>
  <si>
    <t>รับข้อมูล 17 03 60</t>
  </si>
  <si>
    <t>โรงเรียน จำแนกตามระดับการศึกษาที่เปิดสอน เป็นรายอำเภอ ปีการศึกษา 2559</t>
  </si>
  <si>
    <t>Schools by Level of Education Opened and District: Academic Year 2016</t>
  </si>
  <si>
    <t>ครู จำแนกตามสังกัด เพศ เป็นรายอำเภอ ปีการศึกษา 2559</t>
  </si>
  <si>
    <t>Teachers by Jurisdiction, Sex and District: Academic Year 2016</t>
  </si>
  <si>
    <t>Students by Jurisdiction, Sex and Grade: Academic Year 2016</t>
  </si>
  <si>
    <t>Students by Jurisdiction, Sex and District: Academic Year 2016</t>
  </si>
  <si>
    <t>Students by Level of Education, Sex and District: Academic Year 2016</t>
  </si>
  <si>
    <t>Students Dropout of School by Important Causes and Districts: Academic Year 2016</t>
  </si>
  <si>
    <t xml:space="preserve">ห้องเรียน จำแนกตามสังกัด และระดับการศึกษา เป็นรายอำเภอ ปีการศึกษา 2556 9 </t>
  </si>
  <si>
    <t>Classrooms by Jurisdiction, Level of Education and District: Academic Year 2016</t>
  </si>
  <si>
    <t>Student by Level of Education, Sex and District: Academic Year 2016</t>
  </si>
  <si>
    <t>6. สำนักงานพระพุทธศาสนา</t>
  </si>
  <si>
    <t>Teachers by Jurisdiction, Sex and District: Academic Year  2016</t>
  </si>
  <si>
    <t>9นักเรียน จำแนกตามสังกัด เพศ เป็นรายอำเภอ ปีการศึกษา 2556</t>
  </si>
  <si>
    <t>School by Jurisdiction and District: Academic Year 2016</t>
  </si>
  <si>
    <r>
      <t>อื่น ๆ</t>
    </r>
    <r>
      <rPr>
        <vertAlign val="superscript"/>
        <sz val="14"/>
        <rFont val="TH SarabunPSK"/>
        <family val="2"/>
      </rPr>
      <t>1/</t>
    </r>
  </si>
  <si>
    <t>School by Level of Education and District: Academic Year 2016</t>
  </si>
  <si>
    <t>สำนักงานเขตพื้นที่การศึกษาประถมศึกษาจังหวัดลำปาง  เขต 1, 2, 3</t>
  </si>
  <si>
    <t>สำนักงานเขตพื้นที่การศึกษามัธยมศึกษาเขต 35 จังหวัดลำปาง</t>
  </si>
  <si>
    <t>Source:  Lampang Primary Educational Service Area Office, Area 1, 2 , 3</t>
  </si>
  <si>
    <t xml:space="preserve">             Lampang Secondary Educational Service Area Office, Area 35</t>
  </si>
  <si>
    <t xml:space="preserve">            Lampang Secondary Educational Service Area Office, Area 35</t>
  </si>
  <si>
    <t>Classroom by Jurisdiction, Level of Education and District: Academic Year 2016</t>
  </si>
  <si>
    <t>Lampang Primary Educational Service Area Office, Area 1, 2 , 3</t>
  </si>
  <si>
    <t>Lampang Secondary Educational Service Area Office, Area 35</t>
  </si>
  <si>
    <t>Department of Local Administration</t>
  </si>
  <si>
    <t>ครู จำแนกตามสังกัด และเพศ เป็นรายอำเภอ ปีการศึกษา 2559</t>
  </si>
  <si>
    <t>Teacher by Jurisdiction, Sex and District: Academic Year 2016</t>
  </si>
  <si>
    <t>นักเรียน จำแนกตามสังกัด และเพศ เป็นรายอำเภอ ปีการศึกษา 2560</t>
  </si>
  <si>
    <t>Student by Jurisdiction, Sex and District: Academic Year 2016</t>
  </si>
  <si>
    <t xml:space="preserve">             Department of Local Administration</t>
  </si>
  <si>
    <t>Ratio of Student per Classroom and Student per Teacher by Level of Education and District: Academic Year 2016</t>
  </si>
  <si>
    <t xml:space="preserve"> สำนักงานเขตพื้นที่การศึกษาประถมศึกษาจังหวัดลำปาง  เขต 1, 2, 3</t>
  </si>
  <si>
    <r>
      <t xml:space="preserve">   </t>
    </r>
    <r>
      <rPr>
        <sz val="13"/>
        <rFont val="TH SarabunPSK"/>
        <family val="2"/>
      </rPr>
      <t>เมืองปาน</t>
    </r>
  </si>
  <si>
    <t xml:space="preserve"> อำเภองาว</t>
  </si>
  <si>
    <t xml:space="preserve"> อำเภอแจ้ห่ม</t>
  </si>
  <si>
    <t xml:space="preserve"> อำเภอวังเหนือ</t>
  </si>
  <si>
    <t xml:space="preserve"> อำเภอเถิน</t>
  </si>
  <si>
    <t xml:space="preserve"> อำเภอแม่พริก</t>
  </si>
  <si>
    <t xml:space="preserve"> อำเภอแม่ทะ</t>
  </si>
  <si>
    <t xml:space="preserve"> อำเภอสบปราบ</t>
  </si>
  <si>
    <t xml:space="preserve"> อำเภอห้างฉัตร</t>
  </si>
  <si>
    <t xml:space="preserve"> อำเภอเมืองปาน</t>
  </si>
  <si>
    <t xml:space="preserve"> อำเภอเมืองลำปาง</t>
  </si>
  <si>
    <t xml:space="preserve"> อำเภอแม่เมาะ</t>
  </si>
  <si>
    <t xml:space="preserve"> อำเภอเกาะคา</t>
  </si>
  <si>
    <t xml:space="preserve"> อำเภอเสริมงาม</t>
  </si>
  <si>
    <t>Student Dropout of School by Important Causes and Districts: Academic Year 2016</t>
  </si>
  <si>
    <t xml:space="preserve">            สำนักงานเขตพื้นที่การศึกษามัธยมศึกษาเขต 35 จังหวัดลำปาง</t>
  </si>
  <si>
    <t xml:space="preserve">            กรมส่งเสริมการปกครองส่วนท้องถิ่น</t>
  </si>
  <si>
    <t>สถานศึกษา อาจารย์ และนักศึกษา ในระดับอาชีวศึกษา และอุดมศึกษา จำแนกตามสังกัด และเพศ ปีการศึกษา 2559</t>
  </si>
  <si>
    <t>Institution, Lecturer and Student Enrollment in Vocational and Higher Education by  Jurisdiction and Sex : Academic Year 2016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</si>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</sst>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  <numFmt numFmtId="189" formatCode="_-* #,##0_-;\-* #,##0_-;_-* &quot;-&quot;??_-;_-@_-"/>
    <numFmt numFmtId="190" formatCode="0.0"/>
    <numFmt numFmtId="191" formatCode="h:m"/>
    <numFmt numFmtId="192" formatCode="#,##0_ ;\-#,##0\ "/>
  </numFmts>
  <fonts count="7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4"/>
      <color indexed="10"/>
      <name val="TH SarabunPSK"/>
      <family val="2"/>
    </font>
    <font>
      <i/>
      <sz val="12"/>
      <color indexed="12"/>
      <name val="TH SarabunPSK"/>
      <family val="2"/>
    </font>
    <font>
      <b/>
      <sz val="14"/>
      <color indexed="12"/>
      <name val="TH SarabunPSK"/>
      <family val="2"/>
    </font>
    <font>
      <sz val="14"/>
      <color indexed="12"/>
      <name val="TH SarabunPSK"/>
      <family val="2"/>
    </font>
    <font>
      <sz val="12"/>
      <color indexed="12"/>
      <name val="TH SarabunPSK"/>
      <family val="2"/>
    </font>
    <font>
      <b/>
      <sz val="12"/>
      <color indexed="12"/>
      <name val="TH SarabunPSK"/>
      <family val="2"/>
    </font>
    <font>
      <sz val="11"/>
      <color indexed="12"/>
      <name val="TH SarabunPSK"/>
      <family val="2"/>
    </font>
    <font>
      <b/>
      <sz val="13"/>
      <color indexed="12"/>
      <name val="TH SarabunPSK"/>
      <family val="2"/>
    </font>
    <font>
      <sz val="13"/>
      <color indexed="10"/>
      <name val="TH SarabunPSK"/>
      <family val="2"/>
    </font>
    <font>
      <sz val="12"/>
      <color indexed="10"/>
      <name val="TH SarabunPSK"/>
      <family val="2"/>
    </font>
    <font>
      <i/>
      <sz val="12"/>
      <color indexed="10"/>
      <name val="TH SarabunPSK"/>
      <family val="2"/>
    </font>
    <font>
      <sz val="13"/>
      <color indexed="12"/>
      <name val="TH SarabunPSK"/>
      <family val="2"/>
    </font>
    <font>
      <vertAlign val="superscript"/>
      <sz val="12"/>
      <color indexed="12"/>
      <name val="TH SarabunPSK"/>
      <family val="2"/>
    </font>
    <font>
      <vertAlign val="superscript"/>
      <sz val="12"/>
      <color indexed="10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color indexed="62"/>
      <name val="TH SarabunPSK"/>
      <family val="2"/>
    </font>
    <font>
      <vertAlign val="superscript"/>
      <sz val="13"/>
      <name val="TH SarabunPSK"/>
      <family val="2"/>
    </font>
    <font>
      <vertAlign val="superscript"/>
      <sz val="11"/>
      <name val="TH SarabunPSK"/>
      <family val="2"/>
    </font>
    <font>
      <vertAlign val="superscript"/>
      <sz val="12"/>
      <name val="TH SarabunPSK"/>
      <family val="2"/>
    </font>
    <font>
      <b/>
      <sz val="12"/>
      <name val="Angsana New"/>
      <family val="1"/>
    </font>
    <font>
      <sz val="12"/>
      <name val="Angsana New"/>
      <family val="1"/>
    </font>
    <font>
      <b/>
      <sz val="13"/>
      <name val="Angsana New"/>
      <family val="1"/>
    </font>
    <font>
      <sz val="11"/>
      <name val="Angsana New"/>
      <family val="1"/>
    </font>
    <font>
      <sz val="14"/>
      <name val="Angsana New"/>
      <family val="1"/>
    </font>
    <font>
      <sz val="12"/>
      <color theme="0"/>
      <name val="TH SarabunPSK"/>
      <family val="2"/>
    </font>
    <font>
      <b/>
      <sz val="14"/>
      <color rgb="FFFF0000"/>
      <name val="TH SarabunPSK"/>
      <family val="2"/>
    </font>
    <font>
      <b/>
      <sz val="13"/>
      <color rgb="FFFF0000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sz val="11"/>
      <color rgb="FFFF0000"/>
      <name val="TH SarabunPSK"/>
      <family val="2"/>
    </font>
    <font>
      <sz val="14"/>
      <color rgb="FF002060"/>
      <name val="TH SarabunPSK"/>
      <family val="2"/>
    </font>
    <font>
      <sz val="13"/>
      <color rgb="FF002060"/>
      <name val="TH SarabunPSK"/>
      <family val="2"/>
    </font>
    <font>
      <sz val="12"/>
      <color rgb="FF002060"/>
      <name val="TH SarabunPSK"/>
      <family val="2"/>
    </font>
    <font>
      <b/>
      <sz val="12"/>
      <color rgb="FF002060"/>
      <name val="TH SarabunPSK"/>
      <family val="2"/>
    </font>
    <font>
      <b/>
      <sz val="14"/>
      <color theme="4" tint="-0.249977111117893"/>
      <name val="TH SarabunPSK"/>
      <family val="2"/>
    </font>
    <font>
      <b/>
      <sz val="13"/>
      <color theme="4" tint="-0.249977111117893"/>
      <name val="TH SarabunPSK"/>
      <family val="2"/>
    </font>
    <font>
      <sz val="14"/>
      <color theme="4" tint="-0.249977111117893"/>
      <name val="TH SarabunPSK"/>
      <family val="2"/>
    </font>
    <font>
      <sz val="12"/>
      <color theme="4" tint="-0.249977111117893"/>
      <name val="TH SarabunPSK"/>
      <family val="2"/>
    </font>
    <font>
      <sz val="13"/>
      <color theme="4" tint="-0.249977111117893"/>
      <name val="TH SarabunPSK"/>
      <family val="2"/>
    </font>
    <font>
      <b/>
      <sz val="12"/>
      <color theme="4" tint="-0.249977111117893"/>
      <name val="TH SarabunPSK"/>
      <family val="2"/>
    </font>
    <font>
      <sz val="11"/>
      <color theme="4" tint="-0.249977111117893"/>
      <name val="TH SarabunPSK"/>
      <family val="2"/>
    </font>
    <font>
      <b/>
      <sz val="14"/>
      <color rgb="FF7030A0"/>
      <name val="TH SarabunPSK"/>
      <family val="2"/>
    </font>
    <font>
      <b/>
      <sz val="13"/>
      <color rgb="FF7030A0"/>
      <name val="TH SarabunPSK"/>
      <family val="2"/>
    </font>
    <font>
      <sz val="14"/>
      <color rgb="FF7030A0"/>
      <name val="TH SarabunPSK"/>
      <family val="2"/>
    </font>
    <font>
      <sz val="12"/>
      <color rgb="FF7030A0"/>
      <name val="TH SarabunPSK"/>
      <family val="2"/>
    </font>
    <font>
      <sz val="13"/>
      <color rgb="FF7030A0"/>
      <name val="TH SarabunPSK"/>
      <family val="2"/>
    </font>
    <font>
      <b/>
      <sz val="12"/>
      <color rgb="FF7030A0"/>
      <name val="TH SarabunPSK"/>
      <family val="2"/>
    </font>
    <font>
      <b/>
      <sz val="14"/>
      <color rgb="FF0070C0"/>
      <name val="TH SarabunPSK"/>
      <family val="2"/>
    </font>
    <font>
      <b/>
      <sz val="13"/>
      <color rgb="FF0070C0"/>
      <name val="TH SarabunPSK"/>
      <family val="2"/>
    </font>
    <font>
      <sz val="14"/>
      <color rgb="FF0070C0"/>
      <name val="TH SarabunPSK"/>
      <family val="2"/>
    </font>
    <font>
      <sz val="12"/>
      <color rgb="FF0070C0"/>
      <name val="TH SarabunPSK"/>
      <family val="2"/>
    </font>
    <font>
      <b/>
      <sz val="12"/>
      <color rgb="FF0070C0"/>
      <name val="TH SarabunPSK"/>
      <family val="2"/>
    </font>
    <font>
      <sz val="13"/>
      <color rgb="FF0070C0"/>
      <name val="TH SarabunPSK"/>
      <family val="2"/>
    </font>
    <font>
      <i/>
      <sz val="12"/>
      <color rgb="FF0070C0"/>
      <name val="TH SarabunPSK"/>
      <family val="2"/>
    </font>
    <font>
      <i/>
      <sz val="12"/>
      <name val="TH SarabunPSK"/>
      <family val="2"/>
    </font>
    <font>
      <sz val="12"/>
      <color theme="4" tint="-0.249977111117893"/>
      <name val="Angsana New"/>
      <family val="1"/>
    </font>
    <font>
      <vertAlign val="superscript"/>
      <sz val="14"/>
      <name val="TH SarabunPSK"/>
      <family val="2"/>
    </font>
    <font>
      <sz val="13"/>
      <color rgb="FFFF0000"/>
      <name val="TH SarabunPSK"/>
      <family val="2"/>
    </font>
    <font>
      <sz val="12"/>
      <color theme="3" tint="-0.499984740745262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/>
    <xf numFmtId="0" fontId="6" fillId="0" borderId="1" xfId="0" applyFont="1" applyBorder="1"/>
    <xf numFmtId="0" fontId="8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Border="1"/>
    <xf numFmtId="0" fontId="5" fillId="0" borderId="0" xfId="0" applyFont="1"/>
    <xf numFmtId="0" fontId="8" fillId="0" borderId="4" xfId="0" applyFont="1" applyBorder="1"/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9" fillId="0" borderId="0" xfId="0" applyFont="1" applyBorder="1"/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8" fillId="0" borderId="1" xfId="0" applyFont="1" applyBorder="1"/>
    <xf numFmtId="0" fontId="8" fillId="0" borderId="10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8" xfId="0" applyFont="1" applyBorder="1"/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4" fillId="0" borderId="0" xfId="0" applyFont="1" applyBorder="1"/>
    <xf numFmtId="0" fontId="8" fillId="0" borderId="9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0" borderId="4" xfId="0" applyFont="1" applyBorder="1" applyAlignment="1"/>
    <xf numFmtId="0" fontId="8" fillId="0" borderId="0" xfId="0" applyFont="1" applyAlignment="1"/>
    <xf numFmtId="0" fontId="8" fillId="0" borderId="3" xfId="0" quotePrefix="1" applyFont="1" applyBorder="1"/>
    <xf numFmtId="0" fontId="7" fillId="0" borderId="2" xfId="0" applyFont="1" applyBorder="1"/>
    <xf numFmtId="0" fontId="8" fillId="0" borderId="0" xfId="0" quotePrefix="1" applyFont="1" applyBorder="1"/>
    <xf numFmtId="0" fontId="6" fillId="0" borderId="0" xfId="0" applyFont="1" applyAlignment="1">
      <alignment vertical="center"/>
    </xf>
    <xf numFmtId="0" fontId="8" fillId="0" borderId="5" xfId="0" applyFont="1" applyBorder="1"/>
    <xf numFmtId="0" fontId="8" fillId="0" borderId="6" xfId="0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3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/>
    <xf numFmtId="0" fontId="7" fillId="0" borderId="0" xfId="0" applyFont="1" applyFill="1" applyBorder="1"/>
    <xf numFmtId="0" fontId="6" fillId="0" borderId="0" xfId="0" applyFont="1" applyFill="1" applyBorder="1"/>
    <xf numFmtId="0" fontId="7" fillId="0" borderId="10" xfId="0" applyFont="1" applyFill="1" applyBorder="1"/>
    <xf numFmtId="0" fontId="8" fillId="0" borderId="0" xfId="0" applyFont="1" applyBorder="1" applyAlignment="1"/>
    <xf numFmtId="0" fontId="7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vertical="center"/>
    </xf>
    <xf numFmtId="0" fontId="15" fillId="0" borderId="10" xfId="0" applyFont="1" applyBorder="1"/>
    <xf numFmtId="0" fontId="14" fillId="0" borderId="0" xfId="0" applyFont="1"/>
    <xf numFmtId="0" fontId="15" fillId="0" borderId="0" xfId="0" applyFont="1"/>
    <xf numFmtId="0" fontId="15" fillId="0" borderId="6" xfId="0" applyFont="1" applyBorder="1"/>
    <xf numFmtId="0" fontId="18" fillId="0" borderId="0" xfId="0" applyFont="1" applyBorder="1"/>
    <xf numFmtId="0" fontId="14" fillId="0" borderId="2" xfId="0" applyFont="1" applyBorder="1"/>
    <xf numFmtId="0" fontId="15" fillId="0" borderId="5" xfId="0" applyFont="1" applyBorder="1"/>
    <xf numFmtId="0" fontId="15" fillId="0" borderId="11" xfId="0" applyFont="1" applyBorder="1"/>
    <xf numFmtId="0" fontId="15" fillId="0" borderId="0" xfId="0" applyFont="1" applyBorder="1"/>
    <xf numFmtId="0" fontId="21" fillId="2" borderId="0" xfId="0" applyFont="1" applyFill="1" applyBorder="1"/>
    <xf numFmtId="0" fontId="20" fillId="2" borderId="0" xfId="0" applyFont="1" applyFill="1" applyBorder="1"/>
    <xf numFmtId="0" fontId="20" fillId="2" borderId="10" xfId="0" applyFont="1" applyFill="1" applyBorder="1"/>
    <xf numFmtId="0" fontId="20" fillId="2" borderId="1" xfId="0" applyFont="1" applyFill="1" applyBorder="1"/>
    <xf numFmtId="0" fontId="20" fillId="2" borderId="4" xfId="0" applyFont="1" applyFill="1" applyBorder="1"/>
    <xf numFmtId="0" fontId="11" fillId="2" borderId="1" xfId="0" applyFont="1" applyFill="1" applyBorder="1"/>
    <xf numFmtId="0" fontId="19" fillId="2" borderId="0" xfId="0" applyFont="1" applyFill="1"/>
    <xf numFmtId="0" fontId="6" fillId="0" borderId="0" xfId="0" applyFont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14" fillId="0" borderId="10" xfId="0" applyFont="1" applyBorder="1"/>
    <xf numFmtId="0" fontId="14" fillId="0" borderId="4" xfId="0" applyFont="1" applyBorder="1"/>
    <xf numFmtId="0" fontId="15" fillId="0" borderId="3" xfId="0" applyFont="1" applyBorder="1"/>
    <xf numFmtId="0" fontId="14" fillId="0" borderId="1" xfId="0" applyFont="1" applyBorder="1"/>
    <xf numFmtId="0" fontId="14" fillId="0" borderId="3" xfId="0" applyFont="1" applyBorder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0" fontId="15" fillId="0" borderId="4" xfId="0" applyFont="1" applyBorder="1"/>
    <xf numFmtId="0" fontId="15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22" fillId="0" borderId="0" xfId="0" applyFont="1"/>
    <xf numFmtId="0" fontId="22" fillId="0" borderId="0" xfId="0" applyFont="1" applyBorder="1"/>
    <xf numFmtId="0" fontId="14" fillId="0" borderId="0" xfId="0" applyFont="1" applyFill="1" applyBorder="1"/>
    <xf numFmtId="0" fontId="13" fillId="0" borderId="0" xfId="0" applyFont="1" applyBorder="1"/>
    <xf numFmtId="0" fontId="14" fillId="0" borderId="0" xfId="0" applyFont="1" applyFill="1"/>
    <xf numFmtId="0" fontId="22" fillId="0" borderId="1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15" fillId="0" borderId="0" xfId="0" applyFont="1" applyBorder="1" applyAlignment="1"/>
    <xf numFmtId="0" fontId="15" fillId="0" borderId="0" xfId="0" applyFont="1" applyAlignment="1"/>
    <xf numFmtId="0" fontId="22" fillId="0" borderId="4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0" xfId="0" applyFont="1" applyBorder="1" applyAlignment="1">
      <alignment horizontal="center" vertical="top"/>
    </xf>
    <xf numFmtId="0" fontId="15" fillId="0" borderId="1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4" fillId="2" borderId="0" xfId="0" applyFont="1" applyFill="1"/>
    <xf numFmtId="0" fontId="18" fillId="0" borderId="0" xfId="0" applyFont="1"/>
    <xf numFmtId="0" fontId="22" fillId="0" borderId="0" xfId="0" applyFont="1" applyFill="1"/>
    <xf numFmtId="0" fontId="15" fillId="0" borderId="8" xfId="0" applyFont="1" applyBorder="1"/>
    <xf numFmtId="0" fontId="14" fillId="0" borderId="0" xfId="0" applyFont="1" applyAlignment="1">
      <alignment vertical="center"/>
    </xf>
    <xf numFmtId="0" fontId="14" fillId="0" borderId="10" xfId="0" applyFont="1" applyBorder="1" applyAlignment="1">
      <alignment vertical="center"/>
    </xf>
    <xf numFmtId="41" fontId="18" fillId="0" borderId="0" xfId="0" applyNumberFormat="1" applyFont="1"/>
    <xf numFmtId="0" fontId="15" fillId="0" borderId="9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1" fontId="14" fillId="0" borderId="0" xfId="0" applyNumberFormat="1" applyFont="1"/>
    <xf numFmtId="189" fontId="13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189" fontId="14" fillId="0" borderId="0" xfId="0" applyNumberFormat="1" applyFont="1"/>
    <xf numFmtId="0" fontId="15" fillId="0" borderId="0" xfId="0" applyFont="1" applyAlignment="1">
      <alignment horizontal="left"/>
    </xf>
    <xf numFmtId="0" fontId="13" fillId="0" borderId="2" xfId="0" applyFont="1" applyBorder="1"/>
    <xf numFmtId="0" fontId="13" fillId="0" borderId="8" xfId="0" applyFont="1" applyBorder="1"/>
    <xf numFmtId="0" fontId="13" fillId="0" borderId="3" xfId="0" applyFont="1" applyBorder="1"/>
    <xf numFmtId="41" fontId="13" fillId="0" borderId="0" xfId="0" applyNumberFormat="1" applyFont="1" applyBorder="1"/>
    <xf numFmtId="0" fontId="16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89" fontId="16" fillId="0" borderId="1" xfId="1" applyNumberFormat="1" applyFont="1" applyBorder="1" applyAlignment="1">
      <alignment vertical="center"/>
    </xf>
    <xf numFmtId="189" fontId="15" fillId="0" borderId="1" xfId="1" applyNumberFormat="1" applyFont="1" applyBorder="1"/>
    <xf numFmtId="189" fontId="15" fillId="0" borderId="10" xfId="1" applyNumberFormat="1" applyFont="1" applyBorder="1"/>
    <xf numFmtId="189" fontId="15" fillId="0" borderId="1" xfId="1" applyNumberFormat="1" applyFont="1" applyFill="1" applyBorder="1"/>
    <xf numFmtId="0" fontId="15" fillId="0" borderId="4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5" fillId="0" borderId="4" xfId="0" applyFont="1" applyBorder="1" applyAlignment="1"/>
    <xf numFmtId="189" fontId="15" fillId="0" borderId="1" xfId="1" applyNumberFormat="1" applyFont="1" applyBorder="1" applyAlignment="1"/>
    <xf numFmtId="0" fontId="16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 applyAlignment="1">
      <alignment horizontal="center"/>
    </xf>
    <xf numFmtId="189" fontId="16" fillId="0" borderId="9" xfId="1" applyNumberFormat="1" applyFont="1" applyBorder="1" applyAlignment="1">
      <alignment vertical="center"/>
    </xf>
    <xf numFmtId="43" fontId="15" fillId="0" borderId="1" xfId="1" applyFont="1" applyBorder="1"/>
    <xf numFmtId="187" fontId="15" fillId="0" borderId="0" xfId="0" applyNumberFormat="1" applyFont="1"/>
    <xf numFmtId="1" fontId="15" fillId="0" borderId="0" xfId="0" applyNumberFormat="1" applyFont="1"/>
    <xf numFmtId="1" fontId="14" fillId="0" borderId="0" xfId="0" applyNumberFormat="1" applyFont="1"/>
    <xf numFmtId="189" fontId="15" fillId="0" borderId="9" xfId="1" applyNumberFormat="1" applyFont="1" applyBorder="1"/>
    <xf numFmtId="0" fontId="15" fillId="0" borderId="9" xfId="0" applyFont="1" applyBorder="1"/>
    <xf numFmtId="189" fontId="13" fillId="0" borderId="3" xfId="0" applyNumberFormat="1" applyFont="1" applyBorder="1"/>
    <xf numFmtId="0" fontId="15" fillId="0" borderId="10" xfId="0" applyFont="1" applyBorder="1" applyAlignment="1">
      <alignment vertical="center"/>
    </xf>
    <xf numFmtId="0" fontId="15" fillId="0" borderId="7" xfId="0" applyFont="1" applyBorder="1"/>
    <xf numFmtId="3" fontId="16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/>
    <xf numFmtId="0" fontId="15" fillId="0" borderId="4" xfId="0" applyFont="1" applyBorder="1" applyAlignment="1">
      <alignment vertical="center"/>
    </xf>
    <xf numFmtId="2" fontId="13" fillId="0" borderId="0" xfId="0" applyNumberFormat="1" applyFont="1" applyAlignment="1">
      <alignment horizontal="center"/>
    </xf>
    <xf numFmtId="0" fontId="14" fillId="0" borderId="9" xfId="0" applyFont="1" applyBorder="1"/>
    <xf numFmtId="0" fontId="14" fillId="0" borderId="6" xfId="0" applyFont="1" applyBorder="1"/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0" xfId="0" applyFont="1" applyFill="1" applyBorder="1"/>
    <xf numFmtId="3" fontId="14" fillId="0" borderId="1" xfId="0" applyNumberFormat="1" applyFont="1" applyBorder="1"/>
    <xf numFmtId="3" fontId="14" fillId="0" borderId="10" xfId="0" applyNumberFormat="1" applyFont="1" applyBorder="1"/>
    <xf numFmtId="3" fontId="14" fillId="0" borderId="0" xfId="0" applyNumberFormat="1" applyFont="1" applyBorder="1"/>
    <xf numFmtId="3" fontId="14" fillId="0" borderId="4" xfId="0" applyNumberFormat="1" applyFont="1" applyBorder="1"/>
    <xf numFmtId="3" fontId="15" fillId="0" borderId="3" xfId="0" applyNumberFormat="1" applyFont="1" applyBorder="1"/>
    <xf numFmtId="3" fontId="15" fillId="0" borderId="8" xfId="0" applyNumberFormat="1" applyFont="1" applyBorder="1"/>
    <xf numFmtId="3" fontId="15" fillId="0" borderId="2" xfId="0" applyNumberFormat="1" applyFont="1" applyBorder="1"/>
    <xf numFmtId="0" fontId="14" fillId="2" borderId="0" xfId="0" applyFont="1" applyFill="1" applyBorder="1"/>
    <xf numFmtId="0" fontId="14" fillId="2" borderId="10" xfId="0" applyFont="1" applyFill="1" applyBorder="1"/>
    <xf numFmtId="0" fontId="14" fillId="2" borderId="4" xfId="0" applyFont="1" applyFill="1" applyBorder="1"/>
    <xf numFmtId="0" fontId="14" fillId="2" borderId="1" xfId="0" applyFont="1" applyFill="1" applyBorder="1"/>
    <xf numFmtId="0" fontId="14" fillId="2" borderId="2" xfId="0" applyFont="1" applyFill="1" applyBorder="1"/>
    <xf numFmtId="0" fontId="15" fillId="2" borderId="8" xfId="0" applyFont="1" applyFill="1" applyBorder="1"/>
    <xf numFmtId="0" fontId="15" fillId="2" borderId="3" xfId="0" applyFont="1" applyFill="1" applyBorder="1"/>
    <xf numFmtId="0" fontId="15" fillId="2" borderId="7" xfId="0" applyFont="1" applyFill="1" applyBorder="1"/>
    <xf numFmtId="0" fontId="15" fillId="0" borderId="1" xfId="0" applyFont="1" applyBorder="1" applyAlignment="1">
      <alignment vertical="center"/>
    </xf>
    <xf numFmtId="0" fontId="14" fillId="0" borderId="11" xfId="0" applyFont="1" applyBorder="1"/>
    <xf numFmtId="3" fontId="15" fillId="0" borderId="0" xfId="0" applyNumberFormat="1" applyFont="1"/>
    <xf numFmtId="0" fontId="8" fillId="0" borderId="9" xfId="0" applyFont="1" applyBorder="1" applyAlignment="1">
      <alignment horizontal="center" vertical="center"/>
    </xf>
    <xf numFmtId="0" fontId="37" fillId="0" borderId="7" xfId="0" applyFont="1" applyBorder="1"/>
    <xf numFmtId="0" fontId="37" fillId="0" borderId="3" xfId="0" applyFont="1" applyBorder="1"/>
    <xf numFmtId="0" fontId="37" fillId="0" borderId="2" xfId="0" applyFont="1" applyBorder="1"/>
    <xf numFmtId="0" fontId="37" fillId="0" borderId="8" xfId="0" applyFont="1" applyBorder="1"/>
    <xf numFmtId="0" fontId="38" fillId="0" borderId="0" xfId="0" applyFont="1"/>
    <xf numFmtId="0" fontId="38" fillId="0" borderId="0" xfId="0" applyFont="1" applyAlignment="1">
      <alignment horizontal="center"/>
    </xf>
    <xf numFmtId="0" fontId="39" fillId="0" borderId="0" xfId="0" applyFont="1"/>
    <xf numFmtId="0" fontId="39" fillId="0" borderId="0" xfId="0" applyFont="1" applyBorder="1"/>
    <xf numFmtId="0" fontId="40" fillId="0" borderId="0" xfId="0" applyFont="1"/>
    <xf numFmtId="0" fontId="40" fillId="0" borderId="2" xfId="0" applyFont="1" applyBorder="1"/>
    <xf numFmtId="0" fontId="41" fillId="0" borderId="5" xfId="0" applyFont="1" applyBorder="1"/>
    <xf numFmtId="0" fontId="41" fillId="0" borderId="11" xfId="0" applyFont="1" applyBorder="1"/>
    <xf numFmtId="0" fontId="41" fillId="0" borderId="6" xfId="0" applyFont="1" applyBorder="1"/>
    <xf numFmtId="0" fontId="41" fillId="0" borderId="0" xfId="0" applyFont="1" applyBorder="1"/>
    <xf numFmtId="0" fontId="41" fillId="0" borderId="9" xfId="0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189" fontId="42" fillId="0" borderId="1" xfId="1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189" fontId="41" fillId="0" borderId="1" xfId="1" applyNumberFormat="1" applyFont="1" applyBorder="1"/>
    <xf numFmtId="189" fontId="41" fillId="0" borderId="10" xfId="1" applyNumberFormat="1" applyFont="1" applyBorder="1"/>
    <xf numFmtId="0" fontId="43" fillId="0" borderId="0" xfId="0" applyFont="1" applyBorder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left"/>
    </xf>
    <xf numFmtId="0" fontId="41" fillId="0" borderId="10" xfId="0" applyFont="1" applyBorder="1"/>
    <xf numFmtId="0" fontId="43" fillId="0" borderId="4" xfId="0" applyFont="1" applyBorder="1" applyAlignment="1">
      <alignment horizontal="center"/>
    </xf>
    <xf numFmtId="0" fontId="41" fillId="0" borderId="1" xfId="0" applyFont="1" applyBorder="1"/>
    <xf numFmtId="0" fontId="38" fillId="0" borderId="3" xfId="0" applyFont="1" applyBorder="1"/>
    <xf numFmtId="0" fontId="38" fillId="0" borderId="2" xfId="0" applyFont="1" applyBorder="1"/>
    <xf numFmtId="0" fontId="38" fillId="0" borderId="0" xfId="0" applyFont="1" applyBorder="1"/>
    <xf numFmtId="188" fontId="41" fillId="0" borderId="1" xfId="1" applyNumberFormat="1" applyFont="1" applyBorder="1"/>
    <xf numFmtId="0" fontId="42" fillId="0" borderId="0" xfId="0" applyFont="1"/>
    <xf numFmtId="0" fontId="42" fillId="0" borderId="0" xfId="0" applyFont="1" applyAlignment="1">
      <alignment horizontal="centerContinuous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3" fontId="13" fillId="0" borderId="0" xfId="0" applyNumberFormat="1" applyFont="1" applyBorder="1"/>
    <xf numFmtId="0" fontId="44" fillId="0" borderId="0" xfId="0" applyFont="1"/>
    <xf numFmtId="0" fontId="45" fillId="0" borderId="0" xfId="0" applyFont="1"/>
    <xf numFmtId="3" fontId="13" fillId="0" borderId="0" xfId="1" applyNumberFormat="1" applyFont="1" applyBorder="1" applyAlignment="1">
      <alignment vertical="center"/>
    </xf>
    <xf numFmtId="3" fontId="17" fillId="0" borderId="0" xfId="0" applyNumberFormat="1" applyFont="1" applyBorder="1" applyAlignment="1">
      <alignment horizontal="center"/>
    </xf>
    <xf numFmtId="3" fontId="15" fillId="0" borderId="0" xfId="0" applyNumberFormat="1" applyFont="1" applyBorder="1"/>
    <xf numFmtId="3" fontId="15" fillId="0" borderId="10" xfId="0" applyNumberFormat="1" applyFont="1" applyBorder="1"/>
    <xf numFmtId="3" fontId="17" fillId="0" borderId="4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left"/>
    </xf>
    <xf numFmtId="3" fontId="13" fillId="0" borderId="7" xfId="0" applyNumberFormat="1" applyFont="1" applyBorder="1"/>
    <xf numFmtId="3" fontId="13" fillId="0" borderId="2" xfId="0" applyNumberFormat="1" applyFont="1" applyBorder="1"/>
    <xf numFmtId="3" fontId="13" fillId="0" borderId="8" xfId="0" applyNumberFormat="1" applyFont="1" applyBorder="1"/>
    <xf numFmtId="0" fontId="7" fillId="0" borderId="10" xfId="0" applyFont="1" applyBorder="1"/>
    <xf numFmtId="0" fontId="10" fillId="0" borderId="10" xfId="0" applyFont="1" applyBorder="1"/>
    <xf numFmtId="3" fontId="8" fillId="0" borderId="4" xfId="1" applyNumberFormat="1" applyFont="1" applyBorder="1" applyAlignment="1">
      <alignment horizontal="right" indent="1"/>
    </xf>
    <xf numFmtId="3" fontId="8" fillId="0" borderId="1" xfId="1" applyNumberFormat="1" applyFont="1" applyBorder="1" applyAlignment="1">
      <alignment horizontal="right" indent="1"/>
    </xf>
    <xf numFmtId="3" fontId="8" fillId="0" borderId="10" xfId="1" applyNumberFormat="1" applyFont="1" applyBorder="1" applyAlignment="1">
      <alignment horizontal="right" indent="1"/>
    </xf>
    <xf numFmtId="3" fontId="47" fillId="0" borderId="1" xfId="1" applyNumberFormat="1" applyFont="1" applyBorder="1" applyAlignment="1">
      <alignment horizontal="right" vertical="center"/>
    </xf>
    <xf numFmtId="3" fontId="46" fillId="0" borderId="1" xfId="1" applyNumberFormat="1" applyFont="1" applyBorder="1" applyAlignment="1">
      <alignment horizontal="right"/>
    </xf>
    <xf numFmtId="3" fontId="46" fillId="0" borderId="10" xfId="1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47" fillId="0" borderId="3" xfId="1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/>
    <xf numFmtId="0" fontId="7" fillId="0" borderId="8" xfId="0" applyFont="1" applyBorder="1"/>
    <xf numFmtId="0" fontId="7" fillId="0" borderId="7" xfId="0" applyFont="1" applyBorder="1"/>
    <xf numFmtId="1" fontId="5" fillId="0" borderId="10" xfId="0" applyNumberFormat="1" applyFont="1" applyBorder="1" applyAlignment="1">
      <alignment horizontal="right" vertical="center" indent="2"/>
    </xf>
    <xf numFmtId="3" fontId="7" fillId="0" borderId="10" xfId="0" applyNumberFormat="1" applyFont="1" applyBorder="1" applyAlignment="1">
      <alignment horizontal="right" vertical="center" indent="2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7" fillId="0" borderId="1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0" fillId="0" borderId="9" xfId="1" applyNumberFormat="1" applyFont="1" applyBorder="1" applyAlignment="1">
      <alignment horizontal="right" indent="1"/>
    </xf>
    <xf numFmtId="0" fontId="48" fillId="0" borderId="0" xfId="0" applyFont="1"/>
    <xf numFmtId="0" fontId="48" fillId="0" borderId="0" xfId="0" applyFont="1" applyAlignment="1">
      <alignment horizontal="center"/>
    </xf>
    <xf numFmtId="0" fontId="49" fillId="0" borderId="0" xfId="0" applyFont="1"/>
    <xf numFmtId="0" fontId="50" fillId="0" borderId="0" xfId="0" applyFont="1"/>
    <xf numFmtId="0" fontId="51" fillId="0" borderId="5" xfId="0" applyFont="1" applyBorder="1"/>
    <xf numFmtId="0" fontId="51" fillId="0" borderId="11" xfId="0" applyFont="1" applyBorder="1"/>
    <xf numFmtId="0" fontId="51" fillId="0" borderId="6" xfId="0" applyFont="1" applyBorder="1"/>
    <xf numFmtId="0" fontId="51" fillId="0" borderId="9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50" fillId="0" borderId="0" xfId="0" applyFont="1" applyBorder="1" applyAlignment="1">
      <alignment horizontal="center" vertical="center" shrinkToFit="1"/>
    </xf>
    <xf numFmtId="0" fontId="51" fillId="0" borderId="1" xfId="0" applyFont="1" applyBorder="1" applyAlignment="1">
      <alignment horizontal="center"/>
    </xf>
    <xf numFmtId="0" fontId="51" fillId="0" borderId="1" xfId="0" applyFont="1" applyBorder="1" applyAlignment="1">
      <alignment vertical="center"/>
    </xf>
    <xf numFmtId="0" fontId="51" fillId="0" borderId="0" xfId="0" applyFont="1" applyBorder="1"/>
    <xf numFmtId="0" fontId="52" fillId="0" borderId="10" xfId="0" applyFont="1" applyFill="1" applyBorder="1"/>
    <xf numFmtId="0" fontId="51" fillId="0" borderId="10" xfId="0" applyFont="1" applyBorder="1"/>
    <xf numFmtId="0" fontId="51" fillId="0" borderId="1" xfId="0" applyFont="1" applyBorder="1"/>
    <xf numFmtId="0" fontId="52" fillId="0" borderId="0" xfId="0" applyFont="1" applyFill="1" applyBorder="1"/>
    <xf numFmtId="0" fontId="48" fillId="0" borderId="2" xfId="0" applyFont="1" applyBorder="1"/>
    <xf numFmtId="0" fontId="52" fillId="0" borderId="2" xfId="0" applyFont="1" applyBorder="1"/>
    <xf numFmtId="0" fontId="48" fillId="0" borderId="8" xfId="0" applyFont="1" applyBorder="1"/>
    <xf numFmtId="0" fontId="51" fillId="0" borderId="3" xfId="0" applyFont="1" applyBorder="1"/>
    <xf numFmtId="0" fontId="48" fillId="0" borderId="3" xfId="0" applyFont="1" applyBorder="1"/>
    <xf numFmtId="0" fontId="48" fillId="7" borderId="0" xfId="0" applyFont="1" applyFill="1"/>
    <xf numFmtId="0" fontId="48" fillId="7" borderId="0" xfId="0" applyFont="1" applyFill="1" applyAlignment="1">
      <alignment horizontal="center"/>
    </xf>
    <xf numFmtId="0" fontId="49" fillId="7" borderId="0" xfId="0" applyFont="1" applyFill="1"/>
    <xf numFmtId="0" fontId="50" fillId="0" borderId="2" xfId="0" applyFont="1" applyBorder="1"/>
    <xf numFmtId="0" fontId="49" fillId="0" borderId="0" xfId="0" applyFont="1" applyBorder="1"/>
    <xf numFmtId="189" fontId="53" fillId="0" borderId="1" xfId="1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189" fontId="51" fillId="0" borderId="1" xfId="1" applyNumberFormat="1" applyFont="1" applyBorder="1"/>
    <xf numFmtId="189" fontId="51" fillId="0" borderId="10" xfId="1" applyNumberFormat="1" applyFont="1" applyBorder="1"/>
    <xf numFmtId="0" fontId="54" fillId="0" borderId="0" xfId="0" applyFont="1" applyBorder="1" applyAlignment="1">
      <alignment horizontal="center"/>
    </xf>
    <xf numFmtId="0" fontId="51" fillId="0" borderId="0" xfId="0" applyFont="1"/>
    <xf numFmtId="0" fontId="51" fillId="0" borderId="0" xfId="0" applyFont="1" applyAlignment="1">
      <alignment horizontal="left"/>
    </xf>
    <xf numFmtId="0" fontId="5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indent="2"/>
    </xf>
    <xf numFmtId="3" fontId="7" fillId="0" borderId="1" xfId="0" applyNumberFormat="1" applyFont="1" applyBorder="1" applyAlignment="1">
      <alignment horizontal="right" vertical="center" indent="2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right" vertical="center" indent="2"/>
    </xf>
    <xf numFmtId="3" fontId="8" fillId="0" borderId="0" xfId="0" applyNumberFormat="1" applyFont="1"/>
    <xf numFmtId="0" fontId="6" fillId="0" borderId="8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10" xfId="0" applyFont="1" applyBorder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0" borderId="0" xfId="0" applyFont="1" applyFill="1" applyAlignment="1"/>
    <xf numFmtId="0" fontId="7" fillId="0" borderId="9" xfId="0" applyFont="1" applyFill="1" applyBorder="1" applyAlignment="1"/>
    <xf numFmtId="0" fontId="7" fillId="0" borderId="0" xfId="0" applyFont="1" applyFill="1" applyAlignment="1"/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/>
    <xf numFmtId="189" fontId="7" fillId="0" borderId="0" xfId="0" applyNumberFormat="1" applyFont="1" applyFill="1" applyAlignment="1"/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/>
    <xf numFmtId="0" fontId="7" fillId="0" borderId="0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3" fontId="5" fillId="0" borderId="1" xfId="1" applyNumberFormat="1" applyFont="1" applyFill="1" applyBorder="1" applyAlignment="1">
      <alignment horizontal="right" vertical="center" indent="2"/>
    </xf>
    <xf numFmtId="3" fontId="5" fillId="0" borderId="1" xfId="1" applyNumberFormat="1" applyFont="1" applyFill="1" applyBorder="1" applyAlignment="1">
      <alignment horizontal="right" vertical="center" indent="3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3" fontId="7" fillId="0" borderId="1" xfId="1" applyNumberFormat="1" applyFont="1" applyFill="1" applyBorder="1" applyAlignment="1">
      <alignment horizontal="right" vertical="center" indent="2"/>
    </xf>
    <xf numFmtId="3" fontId="7" fillId="0" borderId="1" xfId="1" applyNumberFormat="1" applyFont="1" applyFill="1" applyBorder="1" applyAlignment="1">
      <alignment horizontal="right" vertical="center" indent="3"/>
    </xf>
    <xf numFmtId="0" fontId="7" fillId="0" borderId="10" xfId="0" applyFont="1" applyFill="1" applyBorder="1" applyAlignment="1"/>
    <xf numFmtId="0" fontId="7" fillId="0" borderId="8" xfId="0" applyFont="1" applyFill="1" applyBorder="1" applyAlignment="1"/>
    <xf numFmtId="0" fontId="6" fillId="0" borderId="7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6" fillId="0" borderId="5" xfId="0" applyFont="1" applyBorder="1"/>
    <xf numFmtId="0" fontId="26" fillId="0" borderId="11" xfId="0" applyFont="1" applyBorder="1"/>
    <xf numFmtId="0" fontId="26" fillId="0" borderId="6" xfId="0" applyFont="1" applyBorder="1"/>
    <xf numFmtId="0" fontId="26" fillId="0" borderId="0" xfId="0" applyFont="1"/>
    <xf numFmtId="0" fontId="26" fillId="0" borderId="4" xfId="0" applyFont="1" applyBorder="1"/>
    <xf numFmtId="0" fontId="26" fillId="0" borderId="0" xfId="0" applyFont="1" applyBorder="1"/>
    <xf numFmtId="0" fontId="26" fillId="0" borderId="10" xfId="0" applyFont="1" applyBorder="1"/>
    <xf numFmtId="0" fontId="26" fillId="0" borderId="7" xfId="0" applyFont="1" applyBorder="1"/>
    <xf numFmtId="0" fontId="26" fillId="0" borderId="2" xfId="0" applyFont="1" applyBorder="1"/>
    <xf numFmtId="0" fontId="26" fillId="0" borderId="8" xfId="0" applyFont="1" applyBorder="1"/>
    <xf numFmtId="0" fontId="26" fillId="0" borderId="9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189" fontId="6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/>
    </xf>
    <xf numFmtId="0" fontId="6" fillId="0" borderId="4" xfId="0" applyFont="1" applyBorder="1"/>
    <xf numFmtId="0" fontId="26" fillId="0" borderId="0" xfId="0" applyFont="1" applyBorder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189" fontId="7" fillId="0" borderId="1" xfId="1" applyNumberFormat="1" applyFont="1" applyBorder="1"/>
    <xf numFmtId="0" fontId="4" fillId="0" borderId="0" xfId="0" quotePrefix="1" applyFont="1" applyAlignment="1">
      <alignment horizontal="center"/>
    </xf>
    <xf numFmtId="0" fontId="8" fillId="0" borderId="0" xfId="0" applyFont="1" applyFill="1"/>
    <xf numFmtId="0" fontId="10" fillId="0" borderId="0" xfId="0" applyFont="1" applyAlignment="1">
      <alignment vertical="center"/>
    </xf>
    <xf numFmtId="0" fontId="45" fillId="0" borderId="0" xfId="0" applyFont="1" applyAlignment="1">
      <alignment horizontal="right"/>
    </xf>
    <xf numFmtId="43" fontId="45" fillId="0" borderId="0" xfId="1" applyFont="1"/>
    <xf numFmtId="0" fontId="7" fillId="0" borderId="0" xfId="0" applyFont="1" applyAlignment="1">
      <alignment horizontal="right"/>
    </xf>
    <xf numFmtId="43" fontId="7" fillId="0" borderId="0" xfId="1" applyFont="1"/>
    <xf numFmtId="43" fontId="7" fillId="0" borderId="0" xfId="1" applyFont="1" applyAlignment="1">
      <alignment horizontal="left"/>
    </xf>
    <xf numFmtId="189" fontId="8" fillId="0" borderId="9" xfId="1" applyNumberFormat="1" applyFont="1" applyBorder="1" applyAlignment="1">
      <alignment horizontal="center" vertical="center"/>
    </xf>
    <xf numFmtId="189" fontId="8" fillId="0" borderId="6" xfId="1" applyNumberFormat="1" applyFont="1" applyBorder="1" applyAlignment="1">
      <alignment horizontal="center" vertical="center"/>
    </xf>
    <xf numFmtId="189" fontId="8" fillId="0" borderId="10" xfId="1" applyNumberFormat="1" applyFont="1" applyBorder="1" applyAlignment="1">
      <alignment horizontal="center" vertical="center"/>
    </xf>
    <xf numFmtId="189" fontId="8" fillId="0" borderId="3" xfId="1" applyNumberFormat="1" applyFont="1" applyBorder="1" applyAlignment="1">
      <alignment horizontal="center" vertical="center"/>
    </xf>
    <xf numFmtId="189" fontId="8" fillId="0" borderId="8" xfId="1" applyNumberFormat="1" applyFont="1" applyBorder="1" applyAlignment="1">
      <alignment horizontal="center" vertical="center"/>
    </xf>
    <xf numFmtId="190" fontId="4" fillId="0" borderId="0" xfId="0" applyNumberFormat="1" applyFont="1" applyAlignment="1">
      <alignment horizontal="center"/>
    </xf>
    <xf numFmtId="191" fontId="8" fillId="0" borderId="1" xfId="0" applyNumberFormat="1" applyFont="1" applyBorder="1" applyAlignment="1">
      <alignment vertical="center"/>
    </xf>
    <xf numFmtId="191" fontId="8" fillId="0" borderId="0" xfId="0" applyNumberFormat="1" applyFont="1" applyBorder="1"/>
    <xf numFmtId="191" fontId="8" fillId="0" borderId="1" xfId="0" applyNumberFormat="1" applyFont="1" applyBorder="1"/>
    <xf numFmtId="191" fontId="8" fillId="0" borderId="10" xfId="0" applyNumberFormat="1" applyFont="1" applyBorder="1"/>
    <xf numFmtId="0" fontId="6" fillId="0" borderId="9" xfId="0" applyFont="1" applyBorder="1"/>
    <xf numFmtId="0" fontId="6" fillId="0" borderId="6" xfId="0" applyFont="1" applyBorder="1"/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43" fontId="8" fillId="0" borderId="0" xfId="1" applyFont="1" applyAlignment="1"/>
    <xf numFmtId="0" fontId="8" fillId="0" borderId="0" xfId="0" applyFont="1" applyAlignment="1">
      <alignment horizontal="right" vertical="center"/>
    </xf>
    <xf numFmtId="43" fontId="8" fillId="0" borderId="0" xfId="1" applyFont="1" applyAlignment="1">
      <alignment vertical="center"/>
    </xf>
    <xf numFmtId="43" fontId="6" fillId="0" borderId="0" xfId="1" applyFont="1"/>
    <xf numFmtId="189" fontId="8" fillId="0" borderId="1" xfId="1" applyNumberFormat="1" applyFont="1" applyBorder="1"/>
    <xf numFmtId="189" fontId="8" fillId="0" borderId="10" xfId="1" applyNumberFormat="1" applyFont="1" applyBorder="1"/>
    <xf numFmtId="43" fontId="8" fillId="0" borderId="1" xfId="1" applyFont="1" applyBorder="1" applyAlignment="1">
      <alignment horizontal="right" indent="1"/>
    </xf>
    <xf numFmtId="43" fontId="8" fillId="0" borderId="10" xfId="1" applyFont="1" applyBorder="1" applyAlignment="1">
      <alignment horizontal="right" indent="1"/>
    </xf>
    <xf numFmtId="189" fontId="8" fillId="0" borderId="3" xfId="1" applyNumberFormat="1" applyFont="1" applyBorder="1"/>
    <xf numFmtId="43" fontId="8" fillId="0" borderId="3" xfId="1" applyFont="1" applyBorder="1" applyAlignment="1">
      <alignment horizontal="right" indent="1"/>
    </xf>
    <xf numFmtId="43" fontId="8" fillId="0" borderId="8" xfId="1" applyFont="1" applyBorder="1" applyAlignment="1">
      <alignment horizontal="right" indent="1"/>
    </xf>
    <xf numFmtId="189" fontId="8" fillId="0" borderId="8" xfId="1" applyNumberFormat="1" applyFont="1" applyBorder="1"/>
    <xf numFmtId="0" fontId="26" fillId="0" borderId="0" xfId="0" applyFont="1" applyAlignment="1">
      <alignment horizontal="right"/>
    </xf>
    <xf numFmtId="43" fontId="26" fillId="0" borderId="0" xfId="1" applyFont="1"/>
    <xf numFmtId="0" fontId="25" fillId="0" borderId="0" xfId="0" applyFont="1"/>
    <xf numFmtId="43" fontId="26" fillId="0" borderId="0" xfId="1" applyFont="1" applyAlignment="1">
      <alignment horizontal="left"/>
    </xf>
    <xf numFmtId="190" fontId="4" fillId="0" borderId="0" xfId="0" applyNumberFormat="1" applyFont="1" applyBorder="1" applyAlignment="1"/>
    <xf numFmtId="189" fontId="4" fillId="0" borderId="0" xfId="1" applyNumberFormat="1" applyFont="1" applyBorder="1" applyAlignment="1"/>
    <xf numFmtId="189" fontId="5" fillId="0" borderId="0" xfId="1" applyNumberFormat="1" applyFont="1" applyBorder="1" applyAlignment="1">
      <alignment horizontal="right"/>
    </xf>
    <xf numFmtId="3" fontId="5" fillId="0" borderId="0" xfId="0" applyNumberFormat="1" applyFont="1" applyBorder="1"/>
    <xf numFmtId="189" fontId="6" fillId="0" borderId="0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center"/>
    </xf>
    <xf numFmtId="189" fontId="8" fillId="0" borderId="10" xfId="1" applyNumberFormat="1" applyFont="1" applyBorder="1" applyAlignment="1">
      <alignment horizontal="right" vertical="center"/>
    </xf>
    <xf numFmtId="0" fontId="26" fillId="0" borderId="4" xfId="0" applyFont="1" applyBorder="1" applyAlignment="1">
      <alignment vertical="top"/>
    </xf>
    <xf numFmtId="0" fontId="25" fillId="0" borderId="0" xfId="0" applyFont="1" applyBorder="1" applyAlignment="1">
      <alignment horizontal="left" vertical="top"/>
    </xf>
    <xf numFmtId="0" fontId="26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vertical="top"/>
    </xf>
    <xf numFmtId="0" fontId="26" fillId="0" borderId="10" xfId="0" applyFont="1" applyBorder="1" applyAlignment="1">
      <alignment vertical="top"/>
    </xf>
    <xf numFmtId="0" fontId="25" fillId="0" borderId="0" xfId="0" applyFont="1" applyBorder="1" applyAlignment="1">
      <alignment vertical="top"/>
    </xf>
    <xf numFmtId="3" fontId="6" fillId="0" borderId="3" xfId="1" applyNumberFormat="1" applyFont="1" applyBorder="1" applyAlignment="1">
      <alignment horizontal="right" indent="1"/>
    </xf>
    <xf numFmtId="3" fontId="6" fillId="0" borderId="8" xfId="1" applyNumberFormat="1" applyFont="1" applyBorder="1" applyAlignment="1">
      <alignment horizontal="right" indent="1"/>
    </xf>
    <xf numFmtId="0" fontId="26" fillId="0" borderId="0" xfId="0" applyFont="1" applyAlignment="1">
      <alignment horizontal="left"/>
    </xf>
    <xf numFmtId="190" fontId="4" fillId="0" borderId="0" xfId="0" applyNumberFormat="1" applyFont="1" applyBorder="1" applyAlignment="1">
      <alignment horizontal="center"/>
    </xf>
    <xf numFmtId="189" fontId="4" fillId="0" borderId="0" xfId="1" applyNumberFormat="1" applyFont="1" applyBorder="1" applyAlignment="1">
      <alignment horizontal="right"/>
    </xf>
    <xf numFmtId="189" fontId="8" fillId="0" borderId="5" xfId="1" applyNumberFormat="1" applyFont="1" applyBorder="1" applyAlignment="1">
      <alignment horizontal="right"/>
    </xf>
    <xf numFmtId="189" fontId="8" fillId="0" borderId="11" xfId="1" applyNumberFormat="1" applyFont="1" applyBorder="1" applyAlignment="1">
      <alignment horizontal="right"/>
    </xf>
    <xf numFmtId="189" fontId="8" fillId="0" borderId="6" xfId="1" applyNumberFormat="1" applyFont="1" applyBorder="1" applyAlignment="1">
      <alignment horizontal="right"/>
    </xf>
    <xf numFmtId="189" fontId="8" fillId="0" borderId="9" xfId="1" applyNumberFormat="1" applyFont="1" applyBorder="1" applyAlignment="1">
      <alignment horizontal="right" vertical="center"/>
    </xf>
    <xf numFmtId="189" fontId="8" fillId="0" borderId="6" xfId="1" applyNumberFormat="1" applyFont="1" applyBorder="1" applyAlignment="1">
      <alignment horizontal="right" vertical="center"/>
    </xf>
    <xf numFmtId="189" fontId="8" fillId="0" borderId="3" xfId="1" applyNumberFormat="1" applyFont="1" applyBorder="1" applyAlignment="1">
      <alignment horizontal="right" vertical="center"/>
    </xf>
    <xf numFmtId="189" fontId="8" fillId="0" borderId="8" xfId="1" applyNumberFormat="1" applyFont="1" applyBorder="1" applyAlignment="1">
      <alignment horizontal="right" vertical="center"/>
    </xf>
    <xf numFmtId="189" fontId="33" fillId="0" borderId="1" xfId="1" applyNumberFormat="1" applyFont="1" applyBorder="1" applyAlignment="1">
      <alignment horizontal="right" vertical="top"/>
    </xf>
    <xf numFmtId="189" fontId="33" fillId="2" borderId="1" xfId="1" applyNumberFormat="1" applyFont="1" applyFill="1" applyBorder="1" applyAlignment="1">
      <alignment horizontal="right" vertical="top"/>
    </xf>
    <xf numFmtId="0" fontId="33" fillId="0" borderId="1" xfId="0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3" fillId="0" borderId="0" xfId="0" applyFont="1" applyBorder="1" applyAlignment="1">
      <alignment horizontal="center"/>
    </xf>
    <xf numFmtId="0" fontId="33" fillId="0" borderId="0" xfId="0" applyFont="1" applyBorder="1"/>
    <xf numFmtId="0" fontId="32" fillId="0" borderId="0" xfId="0" applyFont="1" applyBorder="1" applyAlignment="1">
      <alignment horizontal="left" vertical="top"/>
    </xf>
    <xf numFmtId="0" fontId="34" fillId="0" borderId="0" xfId="0" applyFont="1" applyBorder="1" applyAlignment="1">
      <alignment horizontal="left" vertical="top"/>
    </xf>
    <xf numFmtId="0" fontId="33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vertical="top"/>
    </xf>
    <xf numFmtId="0" fontId="35" fillId="0" borderId="0" xfId="0" applyFont="1" applyBorder="1" applyAlignment="1">
      <alignment vertical="top"/>
    </xf>
    <xf numFmtId="0" fontId="33" fillId="0" borderId="10" xfId="0" applyFont="1" applyBorder="1" applyAlignment="1">
      <alignment vertical="top"/>
    </xf>
    <xf numFmtId="189" fontId="33" fillId="0" borderId="10" xfId="1" applyNumberFormat="1" applyFont="1" applyBorder="1" applyAlignment="1">
      <alignment horizontal="right" vertical="top"/>
    </xf>
    <xf numFmtId="0" fontId="33" fillId="0" borderId="0" xfId="0" applyFont="1" applyAlignment="1">
      <alignment vertical="top"/>
    </xf>
    <xf numFmtId="0" fontId="32" fillId="0" borderId="0" xfId="0" applyFont="1" applyBorder="1" applyAlignment="1">
      <alignment vertical="top"/>
    </xf>
    <xf numFmtId="0" fontId="36" fillId="0" borderId="0" xfId="0" applyFont="1" applyBorder="1" applyAlignment="1">
      <alignment vertical="top"/>
    </xf>
    <xf numFmtId="0" fontId="36" fillId="0" borderId="10" xfId="0" applyFont="1" applyBorder="1" applyAlignment="1">
      <alignment vertical="top"/>
    </xf>
    <xf numFmtId="189" fontId="36" fillId="0" borderId="1" xfId="1" applyNumberFormat="1" applyFont="1" applyBorder="1" applyAlignment="1">
      <alignment horizontal="right" vertical="top"/>
    </xf>
    <xf numFmtId="189" fontId="36" fillId="0" borderId="10" xfId="1" applyNumberFormat="1" applyFont="1" applyBorder="1" applyAlignment="1">
      <alignment horizontal="right" vertical="top"/>
    </xf>
    <xf numFmtId="0" fontId="36" fillId="0" borderId="1" xfId="0" applyFont="1" applyBorder="1" applyAlignment="1">
      <alignment vertical="top"/>
    </xf>
    <xf numFmtId="0" fontId="36" fillId="0" borderId="0" xfId="0" applyFont="1" applyBorder="1"/>
    <xf numFmtId="189" fontId="6" fillId="0" borderId="3" xfId="1" applyNumberFormat="1" applyFont="1" applyBorder="1" applyAlignment="1">
      <alignment horizontal="right"/>
    </xf>
    <xf numFmtId="189" fontId="6" fillId="0" borderId="8" xfId="1" applyNumberFormat="1" applyFont="1" applyBorder="1" applyAlignment="1">
      <alignment horizontal="right"/>
    </xf>
    <xf numFmtId="189" fontId="8" fillId="0" borderId="0" xfId="1" applyNumberFormat="1" applyFont="1" applyAlignment="1">
      <alignment horizontal="right"/>
    </xf>
    <xf numFmtId="0" fontId="33" fillId="4" borderId="1" xfId="0" applyFont="1" applyFill="1" applyBorder="1" applyAlignment="1">
      <alignment vertical="top"/>
    </xf>
    <xf numFmtId="0" fontId="36" fillId="4" borderId="1" xfId="0" applyFont="1" applyFill="1" applyBorder="1" applyAlignment="1">
      <alignment vertical="top"/>
    </xf>
    <xf numFmtId="0" fontId="36" fillId="0" borderId="2" xfId="0" applyFont="1" applyBorder="1"/>
    <xf numFmtId="189" fontId="36" fillId="0" borderId="3" xfId="1" applyNumberFormat="1" applyFont="1" applyBorder="1" applyAlignment="1">
      <alignment horizontal="right"/>
    </xf>
    <xf numFmtId="189" fontId="36" fillId="0" borderId="8" xfId="1" applyNumberFormat="1" applyFont="1" applyBorder="1" applyAlignment="1">
      <alignment horizontal="right"/>
    </xf>
    <xf numFmtId="0" fontId="36" fillId="0" borderId="3" xfId="0" applyFont="1" applyBorder="1"/>
    <xf numFmtId="0" fontId="36" fillId="0" borderId="8" xfId="0" applyFont="1" applyBorder="1"/>
    <xf numFmtId="189" fontId="36" fillId="0" borderId="0" xfId="1" applyNumberFormat="1" applyFont="1" applyBorder="1" applyAlignment="1">
      <alignment horizontal="right"/>
    </xf>
    <xf numFmtId="0" fontId="8" fillId="0" borderId="1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0" fillId="0" borderId="0" xfId="0" applyFont="1" applyBorder="1" applyAlignment="1">
      <alignment horizontal="left" vertical="top"/>
    </xf>
    <xf numFmtId="0" fontId="10" fillId="7" borderId="0" xfId="0" applyFont="1" applyFill="1" applyBorder="1" applyAlignment="1">
      <alignment horizontal="center" vertical="top"/>
    </xf>
    <xf numFmtId="0" fontId="10" fillId="7" borderId="10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Border="1" applyAlignment="1">
      <alignment vertical="top"/>
    </xf>
    <xf numFmtId="0" fontId="8" fillId="7" borderId="0" xfId="0" applyFont="1" applyFill="1" applyBorder="1" applyAlignment="1">
      <alignment vertical="top"/>
    </xf>
    <xf numFmtId="0" fontId="8" fillId="7" borderId="10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7" borderId="0" xfId="0" applyFont="1" applyFill="1" applyBorder="1" applyAlignment="1">
      <alignment vertical="top"/>
    </xf>
    <xf numFmtId="0" fontId="6" fillId="7" borderId="10" xfId="0" applyFont="1" applyFill="1" applyBorder="1" applyAlignment="1">
      <alignment vertical="top"/>
    </xf>
    <xf numFmtId="189" fontId="8" fillId="0" borderId="5" xfId="1" applyNumberFormat="1" applyFont="1" applyBorder="1"/>
    <xf numFmtId="189" fontId="8" fillId="0" borderId="11" xfId="1" applyNumberFormat="1" applyFont="1" applyBorder="1"/>
    <xf numFmtId="189" fontId="8" fillId="0" borderId="6" xfId="1" applyNumberFormat="1" applyFont="1" applyBorder="1"/>
    <xf numFmtId="189" fontId="8" fillId="0" borderId="0" xfId="1" applyNumberFormat="1" applyFont="1" applyBorder="1"/>
    <xf numFmtId="189" fontId="8" fillId="0" borderId="2" xfId="1" applyNumberFormat="1" applyFont="1" applyBorder="1"/>
    <xf numFmtId="189" fontId="8" fillId="0" borderId="0" xfId="1" applyNumberFormat="1" applyFont="1" applyBorder="1" applyAlignment="1">
      <alignment horizontal="center" vertical="center"/>
    </xf>
    <xf numFmtId="189" fontId="8" fillId="0" borderId="2" xfId="1" applyNumberFormat="1" applyFont="1" applyBorder="1" applyAlignment="1">
      <alignment horizontal="center" vertical="center"/>
    </xf>
    <xf numFmtId="189" fontId="8" fillId="0" borderId="0" xfId="1" applyNumberFormat="1" applyFont="1" applyBorder="1" applyAlignment="1">
      <alignment horizontal="center" vertical="center" shrinkToFit="1"/>
    </xf>
    <xf numFmtId="189" fontId="8" fillId="0" borderId="10" xfId="1" applyNumberFormat="1" applyFont="1" applyBorder="1" applyAlignment="1">
      <alignment horizontal="center" vertical="center" shrinkToFit="1"/>
    </xf>
    <xf numFmtId="189" fontId="8" fillId="0" borderId="1" xfId="1" applyNumberFormat="1" applyFont="1" applyBorder="1" applyAlignment="1">
      <alignment horizontal="center" vertical="center"/>
    </xf>
    <xf numFmtId="189" fontId="33" fillId="0" borderId="1" xfId="1" applyNumberFormat="1" applyFont="1" applyBorder="1" applyAlignment="1">
      <alignment vertical="top"/>
    </xf>
    <xf numFmtId="189" fontId="8" fillId="0" borderId="4" xfId="1" applyNumberFormat="1" applyFont="1" applyBorder="1" applyAlignment="1">
      <alignment vertical="top"/>
    </xf>
    <xf numFmtId="189" fontId="10" fillId="0" borderId="0" xfId="1" applyNumberFormat="1" applyFont="1" applyBorder="1" applyAlignment="1">
      <alignment horizontal="left" vertical="top"/>
    </xf>
    <xf numFmtId="189" fontId="8" fillId="0" borderId="0" xfId="1" applyNumberFormat="1" applyFont="1" applyBorder="1" applyAlignment="1">
      <alignment horizontal="center" vertical="top"/>
    </xf>
    <xf numFmtId="189" fontId="8" fillId="0" borderId="0" xfId="1" applyNumberFormat="1" applyFont="1" applyBorder="1" applyAlignment="1">
      <alignment vertical="top"/>
    </xf>
    <xf numFmtId="189" fontId="8" fillId="0" borderId="10" xfId="1" applyNumberFormat="1" applyFont="1" applyBorder="1" applyAlignment="1">
      <alignment vertical="top"/>
    </xf>
    <xf numFmtId="189" fontId="33" fillId="0" borderId="10" xfId="1" applyNumberFormat="1" applyFont="1" applyBorder="1" applyAlignment="1">
      <alignment vertical="top"/>
    </xf>
    <xf numFmtId="189" fontId="33" fillId="0" borderId="0" xfId="1" applyNumberFormat="1" applyFont="1" applyBorder="1" applyAlignment="1">
      <alignment vertical="top"/>
    </xf>
    <xf numFmtId="189" fontId="8" fillId="0" borderId="0" xfId="1" applyNumberFormat="1" applyFont="1" applyAlignment="1">
      <alignment vertical="top"/>
    </xf>
    <xf numFmtId="189" fontId="10" fillId="0" borderId="0" xfId="1" applyNumberFormat="1" applyFont="1" applyBorder="1" applyAlignment="1">
      <alignment vertical="top"/>
    </xf>
    <xf numFmtId="189" fontId="8" fillId="0" borderId="3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top"/>
    </xf>
    <xf numFmtId="189" fontId="8" fillId="0" borderId="10" xfId="1" applyNumberFormat="1" applyFont="1" applyBorder="1" applyAlignment="1">
      <alignment horizontal="right" vertical="top"/>
    </xf>
    <xf numFmtId="189" fontId="6" fillId="0" borderId="1" xfId="1" applyNumberFormat="1" applyFont="1" applyBorder="1" applyAlignment="1">
      <alignment horizontal="right" vertical="top"/>
    </xf>
    <xf numFmtId="189" fontId="6" fillId="0" borderId="10" xfId="1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8" fillId="6" borderId="12" xfId="0" applyFont="1" applyFill="1" applyBorder="1"/>
    <xf numFmtId="0" fontId="8" fillId="5" borderId="12" xfId="0" applyFont="1" applyFill="1" applyBorder="1"/>
    <xf numFmtId="0" fontId="4" fillId="0" borderId="0" xfId="0" applyFont="1" applyBorder="1" applyAlignment="1"/>
    <xf numFmtId="0" fontId="10" fillId="0" borderId="11" xfId="0" applyFont="1" applyBorder="1" applyAlignment="1">
      <alignment horizontal="center" vertical="center" shrinkToFit="1"/>
    </xf>
    <xf numFmtId="189" fontId="10" fillId="0" borderId="1" xfId="1" applyNumberFormat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 indent="1"/>
    </xf>
    <xf numFmtId="43" fontId="10" fillId="0" borderId="1" xfId="1" applyFont="1" applyBorder="1" applyAlignment="1">
      <alignment horizontal="right" vertical="center" indent="1"/>
    </xf>
    <xf numFmtId="3" fontId="6" fillId="0" borderId="1" xfId="0" applyNumberFormat="1" applyFont="1" applyBorder="1"/>
    <xf numFmtId="3" fontId="6" fillId="0" borderId="10" xfId="0" applyNumberFormat="1" applyFont="1" applyBorder="1"/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50" fillId="0" borderId="10" xfId="0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8" fillId="0" borderId="6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center"/>
    </xf>
    <xf numFmtId="189" fontId="8" fillId="0" borderId="0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10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7" fillId="0" borderId="0" xfId="0" applyFont="1" applyAlignment="1">
      <alignment vertical="center"/>
    </xf>
    <xf numFmtId="189" fontId="57" fillId="0" borderId="0" xfId="0" applyNumberFormat="1" applyFont="1" applyAlignment="1">
      <alignment vertical="center"/>
    </xf>
    <xf numFmtId="0" fontId="58" fillId="0" borderId="0" xfId="0" applyFont="1" applyBorder="1"/>
    <xf numFmtId="0" fontId="59" fillId="0" borderId="10" xfId="0" applyFont="1" applyFill="1" applyBorder="1"/>
    <xf numFmtId="0" fontId="57" fillId="0" borderId="0" xfId="0" applyFont="1" applyBorder="1"/>
    <xf numFmtId="0" fontId="57" fillId="0" borderId="0" xfId="0" applyFont="1" applyFill="1" applyBorder="1"/>
    <xf numFmtId="0" fontId="59" fillId="0" borderId="0" xfId="0" applyFont="1" applyFill="1" applyBorder="1"/>
    <xf numFmtId="0" fontId="57" fillId="0" borderId="10" xfId="0" applyFont="1" applyBorder="1"/>
    <xf numFmtId="0" fontId="59" fillId="0" borderId="2" xfId="0" applyFont="1" applyBorder="1"/>
    <xf numFmtId="0" fontId="59" fillId="0" borderId="0" xfId="0" applyFont="1"/>
    <xf numFmtId="0" fontId="57" fillId="0" borderId="10" xfId="0" applyFont="1" applyBorder="1" applyAlignment="1">
      <alignment vertical="center"/>
    </xf>
    <xf numFmtId="0" fontId="57" fillId="0" borderId="1" xfId="0" applyFont="1" applyBorder="1"/>
    <xf numFmtId="0" fontId="57" fillId="0" borderId="3" xfId="0" applyFont="1" applyBorder="1"/>
    <xf numFmtId="0" fontId="6" fillId="0" borderId="4" xfId="0" applyFont="1" applyBorder="1" applyAlignment="1">
      <alignment vertical="center"/>
    </xf>
    <xf numFmtId="0" fontId="55" fillId="0" borderId="0" xfId="0" applyFont="1" applyBorder="1"/>
    <xf numFmtId="0" fontId="58" fillId="0" borderId="0" xfId="0" applyFont="1"/>
    <xf numFmtId="0" fontId="58" fillId="0" borderId="10" xfId="0" applyFont="1" applyBorder="1"/>
    <xf numFmtId="0" fontId="58" fillId="0" borderId="11" xfId="0" applyFont="1" applyBorder="1"/>
    <xf numFmtId="0" fontId="58" fillId="0" borderId="0" xfId="0" applyFont="1" applyBorder="1" applyAlignment="1">
      <alignment horizontal="center"/>
    </xf>
    <xf numFmtId="0" fontId="58" fillId="0" borderId="2" xfId="0" applyFont="1" applyBorder="1"/>
    <xf numFmtId="0" fontId="58" fillId="0" borderId="8" xfId="0" applyFont="1" applyBorder="1"/>
    <xf numFmtId="0" fontId="60" fillId="0" borderId="0" xfId="0" applyFont="1" applyBorder="1" applyAlignment="1">
      <alignment horizontal="center" vertical="center"/>
    </xf>
    <xf numFmtId="0" fontId="58" fillId="0" borderId="3" xfId="0" applyFont="1" applyBorder="1"/>
    <xf numFmtId="0" fontId="57" fillId="3" borderId="1" xfId="0" applyFont="1" applyFill="1" applyBorder="1"/>
    <xf numFmtId="0" fontId="57" fillId="3" borderId="10" xfId="0" applyFont="1" applyFill="1" applyBorder="1"/>
    <xf numFmtId="0" fontId="55" fillId="0" borderId="0" xfId="0" quotePrefix="1" applyFont="1" applyAlignment="1">
      <alignment horizontal="center"/>
    </xf>
    <xf numFmtId="0" fontId="56" fillId="0" borderId="0" xfId="0" applyFont="1"/>
    <xf numFmtId="0" fontId="58" fillId="0" borderId="4" xfId="0" applyFont="1" applyBorder="1" applyAlignment="1">
      <alignment horizontal="center"/>
    </xf>
    <xf numFmtId="0" fontId="58" fillId="0" borderId="1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 shrinkToFit="1"/>
    </xf>
    <xf numFmtId="0" fontId="57" fillId="0" borderId="10" xfId="0" applyFont="1" applyBorder="1" applyAlignment="1">
      <alignment horizontal="center" vertical="center" shrinkToFit="1"/>
    </xf>
    <xf numFmtId="0" fontId="59" fillId="7" borderId="0" xfId="0" applyFont="1" applyFill="1" applyBorder="1"/>
    <xf numFmtId="0" fontId="58" fillId="7" borderId="0" xfId="0" applyFont="1" applyFill="1" applyBorder="1"/>
    <xf numFmtId="0" fontId="58" fillId="7" borderId="10" xfId="0" applyFont="1" applyFill="1" applyBorder="1"/>
    <xf numFmtId="0" fontId="57" fillId="7" borderId="1" xfId="0" applyFont="1" applyFill="1" applyBorder="1"/>
    <xf numFmtId="0" fontId="57" fillId="7" borderId="10" xfId="0" applyFont="1" applyFill="1" applyBorder="1"/>
    <xf numFmtId="41" fontId="56" fillId="0" borderId="12" xfId="0" applyNumberFormat="1" applyFont="1" applyFill="1" applyBorder="1" applyAlignment="1">
      <alignment horizontal="center"/>
    </xf>
    <xf numFmtId="41" fontId="59" fillId="0" borderId="13" xfId="0" applyNumberFormat="1" applyFont="1" applyFill="1" applyBorder="1" applyAlignment="1">
      <alignment horizontal="center"/>
    </xf>
    <xf numFmtId="189" fontId="59" fillId="0" borderId="13" xfId="0" applyNumberFormat="1" applyFont="1" applyFill="1" applyBorder="1" applyAlignment="1">
      <alignment horizontal="right"/>
    </xf>
    <xf numFmtId="41" fontId="59" fillId="0" borderId="15" xfId="0" applyNumberFormat="1" applyFont="1" applyFill="1" applyBorder="1" applyAlignment="1">
      <alignment horizontal="center"/>
    </xf>
    <xf numFmtId="189" fontId="59" fillId="0" borderId="15" xfId="0" applyNumberFormat="1" applyFont="1" applyFill="1" applyBorder="1" applyAlignment="1">
      <alignment horizontal="right"/>
    </xf>
    <xf numFmtId="49" fontId="8" fillId="0" borderId="1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0" xfId="0" applyNumberFormat="1" applyFont="1" applyBorder="1"/>
    <xf numFmtId="49" fontId="8" fillId="0" borderId="1" xfId="0" applyNumberFormat="1" applyFont="1" applyBorder="1"/>
    <xf numFmtId="49" fontId="8" fillId="0" borderId="4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8" fillId="0" borderId="4" xfId="0" applyNumberFormat="1" applyFont="1" applyBorder="1"/>
    <xf numFmtId="0" fontId="6" fillId="0" borderId="10" xfId="0" applyFont="1" applyFill="1" applyBorder="1"/>
    <xf numFmtId="189" fontId="4" fillId="0" borderId="1" xfId="1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3" fontId="6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9" xfId="0" applyFont="1" applyBorder="1" applyAlignment="1">
      <alignment horizontal="center" vertical="center"/>
    </xf>
    <xf numFmtId="0" fontId="64" fillId="0" borderId="0" xfId="0" applyFont="1"/>
    <xf numFmtId="0" fontId="64" fillId="0" borderId="1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64" fillId="0" borderId="0" xfId="0" applyFont="1" applyBorder="1"/>
    <xf numFmtId="0" fontId="66" fillId="0" borderId="1" xfId="0" applyFont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0" xfId="0" applyFont="1" applyBorder="1" applyAlignment="1">
      <alignment horizontal="left" vertical="center"/>
    </xf>
    <xf numFmtId="0" fontId="64" fillId="0" borderId="0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top"/>
    </xf>
    <xf numFmtId="0" fontId="67" fillId="0" borderId="0" xfId="0" applyFont="1" applyBorder="1" applyAlignment="1">
      <alignment horizontal="left" vertical="center"/>
    </xf>
    <xf numFmtId="0" fontId="66" fillId="0" borderId="10" xfId="0" applyFont="1" applyBorder="1" applyAlignment="1">
      <alignment horizontal="center" vertical="top"/>
    </xf>
    <xf numFmtId="0" fontId="64" fillId="0" borderId="4" xfId="0" applyFont="1" applyBorder="1" applyAlignment="1">
      <alignment horizontal="left" vertical="top"/>
    </xf>
    <xf numFmtId="0" fontId="64" fillId="0" borderId="0" xfId="0" applyFont="1" applyBorder="1" applyAlignment="1">
      <alignment horizontal="left" vertical="top"/>
    </xf>
    <xf numFmtId="0" fontId="64" fillId="0" borderId="10" xfId="0" applyFont="1" applyBorder="1" applyAlignment="1">
      <alignment horizontal="left" vertical="center"/>
    </xf>
    <xf numFmtId="0" fontId="64" fillId="0" borderId="10" xfId="0" applyFont="1" applyBorder="1"/>
    <xf numFmtId="0" fontId="64" fillId="0" borderId="1" xfId="0" applyFont="1" applyBorder="1"/>
    <xf numFmtId="0" fontId="67" fillId="0" borderId="0" xfId="0" applyFont="1" applyBorder="1"/>
    <xf numFmtId="0" fontId="67" fillId="2" borderId="0" xfId="0" applyFont="1" applyFill="1" applyBorder="1"/>
    <xf numFmtId="0" fontId="64" fillId="2" borderId="0" xfId="0" applyFont="1" applyFill="1" applyBorder="1"/>
    <xf numFmtId="0" fontId="64" fillId="2" borderId="10" xfId="0" applyFont="1" applyFill="1" applyBorder="1"/>
    <xf numFmtId="0" fontId="64" fillId="2" borderId="1" xfId="0" applyFont="1" applyFill="1" applyBorder="1"/>
    <xf numFmtId="0" fontId="64" fillId="2" borderId="0" xfId="0" applyFont="1" applyFill="1"/>
    <xf numFmtId="0" fontId="64" fillId="0" borderId="0" xfId="0" applyFont="1" applyFill="1" applyBorder="1"/>
    <xf numFmtId="0" fontId="67" fillId="0" borderId="0" xfId="0" applyFont="1" applyFill="1" applyBorder="1"/>
    <xf numFmtId="0" fontId="64" fillId="0" borderId="10" xfId="0" applyFont="1" applyFill="1" applyBorder="1"/>
    <xf numFmtId="0" fontId="64" fillId="0" borderId="1" xfId="0" applyFont="1" applyFill="1" applyBorder="1"/>
    <xf numFmtId="0" fontId="64" fillId="0" borderId="0" xfId="0" applyFont="1" applyFill="1"/>
    <xf numFmtId="0" fontId="68" fillId="0" borderId="0" xfId="0" applyFont="1" applyBorder="1"/>
    <xf numFmtId="0" fontId="6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2" fontId="61" fillId="0" borderId="0" xfId="0" applyNumberFormat="1" applyFont="1" applyAlignment="1">
      <alignment horizontal="center"/>
    </xf>
    <xf numFmtId="0" fontId="68" fillId="0" borderId="0" xfId="0" applyFont="1" applyBorder="1" applyAlignment="1">
      <alignment horizontal="left"/>
    </xf>
    <xf numFmtId="0" fontId="6" fillId="0" borderId="0" xfId="0" applyFont="1" applyAlignment="1"/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0" fillId="0" borderId="5" xfId="0" applyFont="1" applyBorder="1" applyAlignment="1">
      <alignment vertical="center"/>
    </xf>
    <xf numFmtId="3" fontId="10" fillId="0" borderId="4" xfId="0" applyNumberFormat="1" applyFont="1" applyBorder="1" applyAlignment="1">
      <alignment horizontal="right" vertical="center" indent="2"/>
    </xf>
    <xf numFmtId="3" fontId="8" fillId="0" borderId="4" xfId="0" applyNumberFormat="1" applyFont="1" applyBorder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8" fillId="0" borderId="10" xfId="0" applyNumberFormat="1" applyFont="1" applyBorder="1" applyAlignment="1">
      <alignment horizontal="right" vertical="center" indent="2"/>
    </xf>
    <xf numFmtId="0" fontId="33" fillId="8" borderId="1" xfId="0" applyFont="1" applyFill="1" applyBorder="1" applyAlignment="1">
      <alignment vertical="top"/>
    </xf>
    <xf numFmtId="0" fontId="8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vertical="center"/>
    </xf>
    <xf numFmtId="0" fontId="8" fillId="0" borderId="4" xfId="0" applyNumberFormat="1" applyFont="1" applyBorder="1" applyAlignment="1">
      <alignment vertical="center"/>
    </xf>
    <xf numFmtId="0" fontId="8" fillId="0" borderId="10" xfId="0" applyNumberFormat="1" applyFont="1" applyBorder="1"/>
    <xf numFmtId="0" fontId="8" fillId="0" borderId="1" xfId="0" applyNumberFormat="1" applyFont="1" applyBorder="1"/>
    <xf numFmtId="0" fontId="8" fillId="0" borderId="8" xfId="0" applyNumberFormat="1" applyFont="1" applyBorder="1"/>
    <xf numFmtId="0" fontId="8" fillId="0" borderId="3" xfId="0" applyNumberFormat="1" applyFont="1" applyBorder="1"/>
    <xf numFmtId="0" fontId="5" fillId="0" borderId="0" xfId="0" applyFont="1" applyFill="1" applyBorder="1"/>
    <xf numFmtId="0" fontId="7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 applyAlignment="1">
      <alignment horizontal="center"/>
    </xf>
    <xf numFmtId="0" fontId="7" fillId="0" borderId="3" xfId="0" applyFont="1" applyBorder="1"/>
    <xf numFmtId="189" fontId="7" fillId="0" borderId="4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9" fontId="7" fillId="0" borderId="4" xfId="0" applyNumberFormat="1" applyFont="1" applyBorder="1"/>
    <xf numFmtId="189" fontId="7" fillId="0" borderId="4" xfId="1" applyNumberFormat="1" applyFont="1" applyBorder="1"/>
    <xf numFmtId="0" fontId="26" fillId="0" borderId="9" xfId="0" applyFont="1" applyBorder="1"/>
    <xf numFmtId="0" fontId="26" fillId="0" borderId="1" xfId="0" applyFont="1" applyBorder="1"/>
    <xf numFmtId="0" fontId="26" fillId="0" borderId="0" xfId="0" applyFont="1" applyAlignment="1">
      <alignment horizontal="center"/>
    </xf>
    <xf numFmtId="0" fontId="26" fillId="0" borderId="3" xfId="0" applyFont="1" applyBorder="1"/>
    <xf numFmtId="0" fontId="26" fillId="0" borderId="8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Fill="1" applyBorder="1"/>
    <xf numFmtId="0" fontId="8" fillId="0" borderId="10" xfId="0" applyFont="1" applyFill="1" applyBorder="1"/>
    <xf numFmtId="0" fontId="8" fillId="0" borderId="1" xfId="0" applyFont="1" applyFill="1" applyBorder="1"/>
    <xf numFmtId="0" fontId="6" fillId="0" borderId="0" xfId="0" applyFont="1" applyFill="1"/>
    <xf numFmtId="192" fontId="5" fillId="5" borderId="12" xfId="1" applyNumberFormat="1" applyFont="1" applyFill="1" applyBorder="1" applyAlignment="1">
      <alignment horizontal="center" vertical="center"/>
    </xf>
    <xf numFmtId="192" fontId="7" fillId="5" borderId="13" xfId="1" applyNumberFormat="1" applyFont="1" applyFill="1" applyBorder="1" applyAlignment="1">
      <alignment horizontal="center" vertical="center"/>
    </xf>
    <xf numFmtId="192" fontId="7" fillId="5" borderId="15" xfId="1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/>
    </xf>
    <xf numFmtId="41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/>
    <xf numFmtId="0" fontId="7" fillId="0" borderId="3" xfId="0" applyFont="1" applyFill="1" applyBorder="1" applyAlignment="1">
      <alignment vertical="center"/>
    </xf>
    <xf numFmtId="0" fontId="7" fillId="0" borderId="0" xfId="0" applyFont="1" applyFill="1"/>
    <xf numFmtId="189" fontId="7" fillId="0" borderId="1" xfId="0" applyNumberFormat="1" applyFont="1" applyBorder="1" applyAlignment="1">
      <alignment vertical="center"/>
    </xf>
    <xf numFmtId="189" fontId="7" fillId="0" borderId="0" xfId="0" applyNumberFormat="1" applyFont="1" applyBorder="1" applyAlignment="1">
      <alignment vertical="center"/>
    </xf>
    <xf numFmtId="189" fontId="7" fillId="3" borderId="4" xfId="0" applyNumberFormat="1" applyFont="1" applyFill="1" applyBorder="1"/>
    <xf numFmtId="0" fontId="6" fillId="3" borderId="1" xfId="0" applyFont="1" applyFill="1" applyBorder="1"/>
    <xf numFmtId="0" fontId="6" fillId="3" borderId="10" xfId="0" applyFont="1" applyFill="1" applyBorder="1"/>
    <xf numFmtId="0" fontId="6" fillId="2" borderId="0" xfId="0" applyFont="1" applyFill="1"/>
    <xf numFmtId="0" fontId="8" fillId="3" borderId="1" xfId="0" applyFont="1" applyFill="1" applyBorder="1"/>
    <xf numFmtId="0" fontId="8" fillId="3" borderId="10" xfId="0" applyFont="1" applyFill="1" applyBorder="1"/>
    <xf numFmtId="0" fontId="7" fillId="3" borderId="1" xfId="0" applyFont="1" applyFill="1" applyBorder="1" applyAlignment="1">
      <alignment vertical="center"/>
    </xf>
    <xf numFmtId="0" fontId="7" fillId="3" borderId="4" xfId="0" applyFont="1" applyFill="1" applyBorder="1" applyAlignment="1"/>
    <xf numFmtId="0" fontId="7" fillId="3" borderId="1" xfId="0" applyFont="1" applyFill="1" applyBorder="1" applyAlignment="1"/>
    <xf numFmtId="189" fontId="69" fillId="0" borderId="1" xfId="1" applyNumberFormat="1" applyFon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9" fontId="6" fillId="0" borderId="1" xfId="1" applyNumberFormat="1" applyFont="1" applyBorder="1"/>
    <xf numFmtId="189" fontId="6" fillId="0" borderId="10" xfId="1" applyNumberFormat="1" applyFont="1" applyBorder="1"/>
    <xf numFmtId="189" fontId="6" fillId="3" borderId="1" xfId="1" applyNumberFormat="1" applyFont="1" applyFill="1" applyBorder="1"/>
    <xf numFmtId="189" fontId="6" fillId="3" borderId="10" xfId="1" applyNumberFormat="1" applyFont="1" applyFill="1" applyBorder="1"/>
    <xf numFmtId="0" fontId="10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6" fillId="0" borderId="4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3" xfId="0" applyFont="1" applyBorder="1" applyAlignment="1">
      <alignment horizontal="center"/>
    </xf>
    <xf numFmtId="189" fontId="7" fillId="0" borderId="3" xfId="0" applyNumberFormat="1" applyFont="1" applyBorder="1"/>
    <xf numFmtId="3" fontId="5" fillId="0" borderId="4" xfId="0" applyNumberFormat="1" applyFont="1" applyBorder="1" applyAlignment="1">
      <alignment horizontal="right" vertical="center" indent="3"/>
    </xf>
    <xf numFmtId="1" fontId="5" fillId="0" borderId="4" xfId="0" applyNumberFormat="1" applyFont="1" applyBorder="1" applyAlignment="1">
      <alignment horizontal="right" vertical="center" indent="2"/>
    </xf>
    <xf numFmtId="1" fontId="5" fillId="0" borderId="4" xfId="0" applyNumberFormat="1" applyFont="1" applyBorder="1" applyAlignment="1">
      <alignment horizontal="right" vertical="center" indent="5"/>
    </xf>
    <xf numFmtId="1" fontId="5" fillId="0" borderId="4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right" vertical="center" indent="3"/>
    </xf>
    <xf numFmtId="1" fontId="7" fillId="0" borderId="4" xfId="0" applyNumberFormat="1" applyFont="1" applyBorder="1" applyAlignment="1">
      <alignment horizontal="right" vertical="center" indent="2"/>
    </xf>
    <xf numFmtId="1" fontId="7" fillId="0" borderId="0" xfId="0" applyNumberFormat="1" applyFont="1" applyBorder="1" applyAlignment="1">
      <alignment horizontal="right" vertical="center" indent="2"/>
    </xf>
    <xf numFmtId="1" fontId="7" fillId="0" borderId="4" xfId="0" applyNumberFormat="1" applyFont="1" applyBorder="1" applyAlignment="1">
      <alignment horizontal="right" vertical="center" indent="5"/>
    </xf>
    <xf numFmtId="1" fontId="7" fillId="0" borderId="4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right" indent="2"/>
    </xf>
    <xf numFmtId="1" fontId="6" fillId="0" borderId="8" xfId="0" applyNumberFormat="1" applyFont="1" applyBorder="1" applyAlignment="1">
      <alignment horizontal="right" indent="2"/>
    </xf>
    <xf numFmtId="1" fontId="6" fillId="0" borderId="3" xfId="0" applyNumberFormat="1" applyFont="1" applyBorder="1" applyAlignment="1">
      <alignment horizontal="right" indent="2"/>
    </xf>
    <xf numFmtId="189" fontId="7" fillId="0" borderId="4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6" fillId="0" borderId="4" xfId="0" applyFont="1" applyBorder="1" applyAlignment="1">
      <alignment horizontal="right"/>
    </xf>
    <xf numFmtId="0" fontId="6" fillId="0" borderId="1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6" fillId="0" borderId="4" xfId="0" applyFont="1" applyFill="1" applyBorder="1"/>
    <xf numFmtId="0" fontId="6" fillId="0" borderId="10" xfId="0" applyFont="1" applyFill="1" applyBorder="1" applyAlignment="1"/>
    <xf numFmtId="0" fontId="7" fillId="3" borderId="3" xfId="0" applyFont="1" applyFill="1" applyBorder="1" applyAlignment="1"/>
    <xf numFmtId="189" fontId="4" fillId="0" borderId="0" xfId="0" applyNumberFormat="1" applyFont="1"/>
    <xf numFmtId="189" fontId="5" fillId="0" borderId="10" xfId="1" applyNumberFormat="1" applyFont="1" applyBorder="1" applyAlignment="1">
      <alignment horizontal="right" vertical="center"/>
    </xf>
    <xf numFmtId="189" fontId="5" fillId="0" borderId="10" xfId="1" applyNumberFormat="1" applyFont="1" applyFill="1" applyBorder="1" applyAlignment="1">
      <alignment horizontal="right" vertical="center"/>
    </xf>
    <xf numFmtId="3" fontId="5" fillId="0" borderId="10" xfId="1" applyNumberFormat="1" applyFont="1" applyBorder="1" applyAlignment="1">
      <alignment horizontal="right" vertical="center" indent="1"/>
    </xf>
    <xf numFmtId="41" fontId="6" fillId="0" borderId="0" xfId="0" applyNumberFormat="1" applyFont="1" applyBorder="1" applyAlignment="1">
      <alignment vertical="center"/>
    </xf>
    <xf numFmtId="189" fontId="7" fillId="0" borderId="1" xfId="1" applyNumberFormat="1" applyFont="1" applyBorder="1" applyAlignment="1">
      <alignment horizontal="right" vertical="center"/>
    </xf>
    <xf numFmtId="189" fontId="7" fillId="0" borderId="10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 indent="1"/>
    </xf>
    <xf numFmtId="189" fontId="7" fillId="0" borderId="8" xfId="1" applyNumberFormat="1" applyFont="1" applyBorder="1" applyAlignment="1">
      <alignment horizontal="right" vertical="center"/>
    </xf>
    <xf numFmtId="189" fontId="7" fillId="0" borderId="3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 indent="1"/>
    </xf>
    <xf numFmtId="41" fontId="4" fillId="4" borderId="12" xfId="0" applyNumberFormat="1" applyFont="1" applyFill="1" applyBorder="1" applyAlignment="1">
      <alignment horizontal="right"/>
    </xf>
    <xf numFmtId="41" fontId="6" fillId="4" borderId="13" xfId="0" applyNumberFormat="1" applyFont="1" applyFill="1" applyBorder="1" applyAlignment="1">
      <alignment horizontal="right"/>
    </xf>
    <xf numFmtId="41" fontId="6" fillId="4" borderId="14" xfId="0" applyNumberFormat="1" applyFont="1" applyFill="1" applyBorder="1" applyAlignment="1">
      <alignment horizontal="right"/>
    </xf>
    <xf numFmtId="189" fontId="25" fillId="0" borderId="1" xfId="1" applyNumberFormat="1" applyFont="1" applyBorder="1" applyAlignment="1">
      <alignment horizontal="right" vertical="top"/>
    </xf>
    <xf numFmtId="189" fontId="26" fillId="0" borderId="1" xfId="1" applyNumberFormat="1" applyFont="1" applyBorder="1" applyAlignment="1">
      <alignment horizontal="right" vertical="top"/>
    </xf>
    <xf numFmtId="189" fontId="5" fillId="0" borderId="6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189" fontId="7" fillId="0" borderId="1" xfId="1" applyNumberFormat="1" applyFont="1" applyBorder="1" applyAlignment="1">
      <alignment horizontal="right"/>
    </xf>
    <xf numFmtId="189" fontId="7" fillId="0" borderId="0" xfId="1" applyNumberFormat="1" applyFont="1" applyBorder="1" applyAlignment="1">
      <alignment horizontal="right"/>
    </xf>
    <xf numFmtId="189" fontId="7" fillId="0" borderId="3" xfId="1" applyNumberFormat="1" applyFont="1" applyBorder="1" applyAlignment="1">
      <alignment horizontal="right"/>
    </xf>
    <xf numFmtId="0" fontId="8" fillId="3" borderId="3" xfId="0" applyFont="1" applyFill="1" applyBorder="1"/>
    <xf numFmtId="0" fontId="8" fillId="3" borderId="8" xfId="0" applyFont="1" applyFill="1" applyBorder="1"/>
    <xf numFmtId="0" fontId="41" fillId="0" borderId="7" xfId="0" applyFont="1" applyBorder="1"/>
    <xf numFmtId="0" fontId="41" fillId="0" borderId="2" xfId="0" applyFont="1" applyBorder="1"/>
    <xf numFmtId="0" fontId="41" fillId="0" borderId="8" xfId="0" applyFont="1" applyBorder="1"/>
    <xf numFmtId="0" fontId="41" fillId="0" borderId="1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71" fillId="0" borderId="0" xfId="0" applyFont="1"/>
    <xf numFmtId="0" fontId="40" fillId="0" borderId="10" xfId="0" applyFont="1" applyBorder="1" applyAlignment="1">
      <alignment vertical="center"/>
    </xf>
    <xf numFmtId="0" fontId="40" fillId="0" borderId="1" xfId="0" applyFont="1" applyBorder="1"/>
    <xf numFmtId="0" fontId="40" fillId="0" borderId="10" xfId="0" applyFont="1" applyBorder="1"/>
    <xf numFmtId="0" fontId="40" fillId="0" borderId="3" xfId="0" applyFont="1" applyBorder="1"/>
    <xf numFmtId="0" fontId="41" fillId="0" borderId="3" xfId="0" applyFont="1" applyBorder="1"/>
    <xf numFmtId="0" fontId="40" fillId="7" borderId="1" xfId="0" applyFont="1" applyFill="1" applyBorder="1"/>
    <xf numFmtId="0" fontId="40" fillId="7" borderId="10" xfId="0" applyFont="1" applyFill="1" applyBorder="1"/>
    <xf numFmtId="0" fontId="40" fillId="3" borderId="1" xfId="0" applyFont="1" applyFill="1" applyBorder="1"/>
    <xf numFmtId="0" fontId="40" fillId="3" borderId="10" xfId="0" applyFont="1" applyFill="1" applyBorder="1"/>
    <xf numFmtId="189" fontId="40" fillId="0" borderId="10" xfId="1" applyNumberFormat="1" applyFont="1" applyBorder="1" applyAlignment="1">
      <alignment vertical="center"/>
    </xf>
    <xf numFmtId="189" fontId="40" fillId="0" borderId="1" xfId="1" applyNumberFormat="1" applyFont="1" applyBorder="1"/>
    <xf numFmtId="189" fontId="40" fillId="0" borderId="10" xfId="1" applyNumberFormat="1" applyFont="1" applyBorder="1"/>
    <xf numFmtId="189" fontId="40" fillId="3" borderId="1" xfId="1" applyNumberFormat="1" applyFont="1" applyFill="1" applyBorder="1"/>
    <xf numFmtId="189" fontId="40" fillId="3" borderId="10" xfId="1" applyNumberFormat="1" applyFont="1" applyFill="1" applyBorder="1"/>
    <xf numFmtId="0" fontId="38" fillId="0" borderId="10" xfId="0" applyFont="1" applyBorder="1" applyAlignment="1">
      <alignment vertical="center"/>
    </xf>
    <xf numFmtId="41" fontId="39" fillId="0" borderId="12" xfId="0" applyNumberFormat="1" applyFont="1" applyFill="1" applyBorder="1" applyAlignment="1">
      <alignment horizontal="center"/>
    </xf>
    <xf numFmtId="41" fontId="39" fillId="0" borderId="13" xfId="0" applyNumberFormat="1" applyFont="1" applyFill="1" applyBorder="1" applyAlignment="1">
      <alignment horizontal="center"/>
    </xf>
    <xf numFmtId="41" fontId="71" fillId="0" borderId="13" xfId="0" applyNumberFormat="1" applyFont="1" applyFill="1" applyBorder="1" applyAlignment="1">
      <alignment horizontal="center"/>
    </xf>
    <xf numFmtId="189" fontId="71" fillId="0" borderId="13" xfId="0" applyNumberFormat="1" applyFont="1" applyFill="1" applyBorder="1" applyAlignment="1">
      <alignment horizontal="right"/>
    </xf>
    <xf numFmtId="41" fontId="39" fillId="0" borderId="15" xfId="0" applyNumberFormat="1" applyFont="1" applyFill="1" applyBorder="1" applyAlignment="1">
      <alignment horizontal="center"/>
    </xf>
    <xf numFmtId="41" fontId="71" fillId="0" borderId="15" xfId="0" applyNumberFormat="1" applyFont="1" applyFill="1" applyBorder="1" applyAlignment="1">
      <alignment horizontal="center"/>
    </xf>
    <xf numFmtId="189" fontId="71" fillId="0" borderId="15" xfId="0" applyNumberFormat="1" applyFont="1" applyFill="1" applyBorder="1" applyAlignment="1">
      <alignment horizontal="right"/>
    </xf>
    <xf numFmtId="0" fontId="8" fillId="0" borderId="11" xfId="0" applyFont="1" applyBorder="1" applyAlignment="1">
      <alignment vertical="center" wrapText="1"/>
    </xf>
    <xf numFmtId="0" fontId="8" fillId="0" borderId="2" xfId="0" applyFont="1" applyBorder="1" applyAlignment="1"/>
    <xf numFmtId="3" fontId="10" fillId="0" borderId="10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/>
    <xf numFmtId="3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0" fontId="10" fillId="0" borderId="10" xfId="0" applyNumberFormat="1" applyFont="1" applyBorder="1" applyAlignment="1">
      <alignment horizontal="right" vertical="center"/>
    </xf>
    <xf numFmtId="191" fontId="10" fillId="0" borderId="10" xfId="0" applyNumberFormat="1" applyFont="1" applyBorder="1" applyAlignment="1">
      <alignment horizontal="center" vertical="center"/>
    </xf>
    <xf numFmtId="191" fontId="8" fillId="0" borderId="10" xfId="0" applyNumberFormat="1" applyFont="1" applyBorder="1" applyAlignment="1">
      <alignment vertical="center"/>
    </xf>
    <xf numFmtId="191" fontId="8" fillId="0" borderId="4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9" fontId="8" fillId="0" borderId="3" xfId="0" applyNumberFormat="1" applyFont="1" applyBorder="1"/>
    <xf numFmtId="49" fontId="8" fillId="0" borderId="8" xfId="0" applyNumberFormat="1" applyFont="1" applyBorder="1"/>
    <xf numFmtId="1" fontId="10" fillId="0" borderId="10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vertical="center"/>
    </xf>
    <xf numFmtId="1" fontId="8" fillId="0" borderId="10" xfId="0" applyNumberFormat="1" applyFont="1" applyBorder="1" applyAlignment="1">
      <alignment vertical="center"/>
    </xf>
    <xf numFmtId="1" fontId="8" fillId="0" borderId="4" xfId="0" applyNumberFormat="1" applyFont="1" applyBorder="1" applyAlignment="1">
      <alignment vertical="center"/>
    </xf>
    <xf numFmtId="1" fontId="8" fillId="0" borderId="1" xfId="0" applyNumberFormat="1" applyFont="1" applyBorder="1"/>
    <xf numFmtId="1" fontId="8" fillId="0" borderId="10" xfId="0" applyNumberFormat="1" applyFont="1" applyBorder="1"/>
    <xf numFmtId="0" fontId="6" fillId="0" borderId="1" xfId="0" applyNumberFormat="1" applyFont="1" applyBorder="1"/>
    <xf numFmtId="1" fontId="8" fillId="0" borderId="3" xfId="0" applyNumberFormat="1" applyFont="1" applyBorder="1"/>
    <xf numFmtId="1" fontId="8" fillId="0" borderId="8" xfId="0" applyNumberFormat="1" applyFont="1" applyBorder="1"/>
    <xf numFmtId="0" fontId="6" fillId="0" borderId="3" xfId="0" applyNumberFormat="1" applyFont="1" applyBorder="1"/>
    <xf numFmtId="2" fontId="8" fillId="0" borderId="4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189" fontId="8" fillId="0" borderId="1" xfId="1" applyNumberFormat="1" applyFont="1" applyBorder="1" applyAlignment="1">
      <alignment horizontal="center"/>
    </xf>
    <xf numFmtId="43" fontId="7" fillId="0" borderId="0" xfId="1" applyFont="1" applyFill="1" applyBorder="1" applyAlignment="1"/>
    <xf numFmtId="43" fontId="7" fillId="0" borderId="2" xfId="1" applyFont="1" applyBorder="1" applyAlignment="1"/>
    <xf numFmtId="1" fontId="5" fillId="0" borderId="10" xfId="0" applyNumberFormat="1" applyFont="1" applyBorder="1" applyAlignment="1">
      <alignment horizontal="right" vertical="center" indent="1"/>
    </xf>
    <xf numFmtId="3" fontId="5" fillId="0" borderId="10" xfId="0" applyNumberFormat="1" applyFont="1" applyBorder="1" applyAlignment="1">
      <alignment horizontal="right" vertical="center" indent="1"/>
    </xf>
    <xf numFmtId="1" fontId="7" fillId="0" borderId="10" xfId="0" applyNumberFormat="1" applyFont="1" applyBorder="1" applyAlignment="1">
      <alignment horizontal="right" vertical="center" indent="1"/>
    </xf>
    <xf numFmtId="3" fontId="7" fillId="0" borderId="10" xfId="0" applyNumberFormat="1" applyFont="1" applyBorder="1" applyAlignment="1">
      <alignment horizontal="right" vertical="center" indent="1"/>
    </xf>
    <xf numFmtId="1" fontId="7" fillId="0" borderId="3" xfId="0" applyNumberFormat="1" applyFont="1" applyBorder="1" applyAlignment="1">
      <alignment horizontal="right" vertical="center" indent="1"/>
    </xf>
    <xf numFmtId="1" fontId="7" fillId="0" borderId="8" xfId="0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66" fillId="0" borderId="1" xfId="0" applyFont="1" applyBorder="1" applyAlignment="1">
      <alignment horizontal="center"/>
    </xf>
    <xf numFmtId="0" fontId="72" fillId="0" borderId="0" xfId="0" applyFont="1" applyBorder="1"/>
    <xf numFmtId="0" fontId="72" fillId="0" borderId="10" xfId="0" applyFont="1" applyBorder="1"/>
    <xf numFmtId="0" fontId="72" fillId="0" borderId="1" xfId="0" applyFont="1" applyBorder="1"/>
    <xf numFmtId="0" fontId="72" fillId="0" borderId="0" xfId="0" applyFont="1"/>
    <xf numFmtId="189" fontId="6" fillId="0" borderId="0" xfId="0" applyNumberFormat="1" applyFont="1" applyBorder="1"/>
    <xf numFmtId="189" fontId="26" fillId="0" borderId="7" xfId="0" applyNumberFormat="1" applyFont="1" applyBorder="1"/>
    <xf numFmtId="189" fontId="6" fillId="0" borderId="2" xfId="0" applyNumberFormat="1" applyFont="1" applyBorder="1"/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89" fontId="5" fillId="0" borderId="10" xfId="1" applyNumberFormat="1" applyFont="1" applyBorder="1" applyAlignment="1">
      <alignment vertical="center"/>
    </xf>
    <xf numFmtId="189" fontId="7" fillId="0" borderId="3" xfId="1" applyNumberFormat="1" applyFont="1" applyBorder="1"/>
    <xf numFmtId="0" fontId="5" fillId="0" borderId="0" xfId="0" applyFont="1" applyBorder="1" applyAlignment="1">
      <alignment horizontal="center" vertical="center"/>
    </xf>
    <xf numFmtId="189" fontId="5" fillId="0" borderId="1" xfId="1" applyNumberFormat="1" applyFont="1" applyBorder="1"/>
    <xf numFmtId="189" fontId="55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3" fillId="0" borderId="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 shrinkToFit="1"/>
    </xf>
    <xf numFmtId="0" fontId="50" fillId="0" borderId="11" xfId="0" applyFont="1" applyBorder="1" applyAlignment="1">
      <alignment horizontal="center" vertical="center" shrinkToFit="1"/>
    </xf>
    <xf numFmtId="0" fontId="50" fillId="0" borderId="6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0" fillId="0" borderId="10" xfId="0" applyFont="1" applyBorder="1" applyAlignment="1">
      <alignment horizontal="center" vertical="center" shrinkToFit="1"/>
    </xf>
    <xf numFmtId="0" fontId="50" fillId="0" borderId="2" xfId="0" applyFont="1" applyBorder="1" applyAlignment="1">
      <alignment horizontal="center" vertical="center" shrinkToFit="1"/>
    </xf>
    <xf numFmtId="0" fontId="50" fillId="0" borderId="8" xfId="0" applyFont="1" applyBorder="1" applyAlignment="1">
      <alignment horizontal="center" vertical="center" shrinkToFit="1"/>
    </xf>
    <xf numFmtId="0" fontId="51" fillId="0" borderId="16" xfId="0" applyFont="1" applyBorder="1" applyAlignment="1">
      <alignment horizontal="center"/>
    </xf>
    <xf numFmtId="0" fontId="51" fillId="0" borderId="17" xfId="0" applyFont="1" applyBorder="1" applyAlignment="1">
      <alignment horizontal="center"/>
    </xf>
    <xf numFmtId="0" fontId="51" fillId="0" borderId="18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51" fillId="0" borderId="7" xfId="0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0" fontId="41" fillId="0" borderId="2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left"/>
    </xf>
    <xf numFmtId="0" fontId="41" fillId="0" borderId="7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0" xfId="0" applyFont="1" applyBorder="1" applyAlignment="1">
      <alignment horizontal="center" vertical="center" shrinkToFit="1"/>
    </xf>
    <xf numFmtId="0" fontId="41" fillId="0" borderId="10" xfId="0" applyFont="1" applyBorder="1" applyAlignment="1">
      <alignment horizontal="center" vertical="center" shrinkToFit="1"/>
    </xf>
    <xf numFmtId="0" fontId="41" fillId="0" borderId="2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1" fillId="0" borderId="16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51" fillId="0" borderId="0" xfId="0" applyFont="1" applyBorder="1" applyAlignment="1">
      <alignment horizontal="left"/>
    </xf>
    <xf numFmtId="0" fontId="51" fillId="0" borderId="1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3" fillId="0" borderId="11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shrinkToFit="1"/>
    </xf>
    <xf numFmtId="0" fontId="51" fillId="0" borderId="0" xfId="0" applyFont="1" applyBorder="1" applyAlignment="1">
      <alignment horizontal="center" vertical="center" shrinkToFit="1"/>
    </xf>
    <xf numFmtId="0" fontId="51" fillId="0" borderId="10" xfId="0" applyFont="1" applyBorder="1" applyAlignment="1">
      <alignment horizontal="center" vertical="center" shrinkToFit="1"/>
    </xf>
    <xf numFmtId="0" fontId="51" fillId="0" borderId="2" xfId="0" applyFont="1" applyBorder="1" applyAlignment="1">
      <alignment horizontal="center" vertical="center" shrinkToFit="1"/>
    </xf>
    <xf numFmtId="0" fontId="51" fillId="0" borderId="8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left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3" fontId="15" fillId="0" borderId="10" xfId="0" applyNumberFormat="1" applyFont="1" applyBorder="1" applyAlignment="1">
      <alignment horizontal="left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3" fontId="16" fillId="0" borderId="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center"/>
    </xf>
    <xf numFmtId="189" fontId="8" fillId="0" borderId="7" xfId="1" applyNumberFormat="1" applyFont="1" applyBorder="1" applyAlignment="1">
      <alignment horizontal="center"/>
    </xf>
    <xf numFmtId="189" fontId="8" fillId="0" borderId="2" xfId="1" applyNumberFormat="1" applyFont="1" applyBorder="1" applyAlignment="1">
      <alignment horizontal="center"/>
    </xf>
    <xf numFmtId="189" fontId="8" fillId="0" borderId="8" xfId="1" applyNumberFormat="1" applyFont="1" applyBorder="1" applyAlignment="1">
      <alignment horizontal="center"/>
    </xf>
    <xf numFmtId="189" fontId="8" fillId="0" borderId="4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189" fontId="8" fillId="0" borderId="5" xfId="1" applyNumberFormat="1" applyFont="1" applyBorder="1" applyAlignment="1">
      <alignment horizontal="center"/>
    </xf>
    <xf numFmtId="189" fontId="8" fillId="0" borderId="11" xfId="1" applyNumberFormat="1" applyFont="1" applyBorder="1" applyAlignment="1">
      <alignment horizontal="center"/>
    </xf>
    <xf numFmtId="189" fontId="8" fillId="0" borderId="6" xfId="1" applyNumberFormat="1" applyFont="1" applyBorder="1" applyAlignment="1">
      <alignment horizontal="center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 shrinkToFit="1"/>
    </xf>
    <xf numFmtId="189" fontId="8" fillId="0" borderId="16" xfId="1" applyNumberFormat="1" applyFont="1" applyBorder="1" applyAlignment="1">
      <alignment horizontal="center"/>
    </xf>
    <xf numFmtId="189" fontId="8" fillId="0" borderId="17" xfId="1" applyNumberFormat="1" applyFont="1" applyBorder="1" applyAlignment="1">
      <alignment horizontal="center"/>
    </xf>
    <xf numFmtId="189" fontId="8" fillId="0" borderId="18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58" fillId="0" borderId="11" xfId="0" applyFont="1" applyBorder="1" applyAlignment="1">
      <alignment horizontal="center" vertical="center" shrinkToFit="1"/>
    </xf>
    <xf numFmtId="0" fontId="58" fillId="0" borderId="6" xfId="0" applyFont="1" applyBorder="1" applyAlignment="1">
      <alignment horizontal="center" vertical="center" shrinkToFit="1"/>
    </xf>
    <xf numFmtId="0" fontId="58" fillId="0" borderId="0" xfId="0" applyFont="1" applyAlignment="1">
      <alignment horizontal="center" vertical="center" shrinkToFit="1"/>
    </xf>
    <xf numFmtId="0" fontId="58" fillId="0" borderId="10" xfId="0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center" vertical="center" shrinkToFit="1"/>
    </xf>
    <xf numFmtId="0" fontId="58" fillId="0" borderId="8" xfId="0" applyFont="1" applyBorder="1" applyAlignment="1">
      <alignment horizontal="center" vertical="center" shrinkToFit="1"/>
    </xf>
    <xf numFmtId="0" fontId="58" fillId="0" borderId="16" xfId="0" applyFont="1" applyBorder="1" applyAlignment="1">
      <alignment horizontal="center"/>
    </xf>
    <xf numFmtId="0" fontId="58" fillId="0" borderId="17" xfId="0" applyFont="1" applyBorder="1" applyAlignment="1">
      <alignment horizontal="center"/>
    </xf>
    <xf numFmtId="0" fontId="58" fillId="0" borderId="18" xfId="0" applyFont="1" applyBorder="1" applyAlignment="1">
      <alignment horizontal="center"/>
    </xf>
    <xf numFmtId="0" fontId="58" fillId="0" borderId="0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6" xfId="0" applyFont="1" applyBorder="1" applyAlignment="1">
      <alignment horizontal="center"/>
    </xf>
    <xf numFmtId="0" fontId="58" fillId="0" borderId="7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8" fillId="0" borderId="8" xfId="0" applyFont="1" applyBorder="1" applyAlignment="1">
      <alignment horizontal="center"/>
    </xf>
    <xf numFmtId="0" fontId="60" fillId="0" borderId="0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0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1" fillId="0" borderId="2" xfId="0" applyFont="1" applyBorder="1" applyAlignment="1"/>
    <xf numFmtId="0" fontId="1" fillId="0" borderId="8" xfId="0" applyFont="1" applyBorder="1" applyAlignment="1"/>
    <xf numFmtId="0" fontId="1" fillId="0" borderId="11" xfId="0" applyFont="1" applyBorder="1" applyAlignment="1"/>
    <xf numFmtId="0" fontId="1" fillId="0" borderId="6" xfId="0" applyFont="1" applyBorder="1" applyAlignment="1"/>
    <xf numFmtId="0" fontId="6" fillId="0" borderId="0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5" fillId="0" borderId="5" xfId="0" applyFont="1" applyBorder="1" applyAlignment="1">
      <alignment horizontal="center" vertical="center" shrinkToFit="1"/>
    </xf>
    <xf numFmtId="0" fontId="14" fillId="0" borderId="11" xfId="0" applyFont="1" applyBorder="1" applyAlignment="1">
      <alignment vertical="center" shrinkToFit="1"/>
    </xf>
    <xf numFmtId="0" fontId="15" fillId="0" borderId="4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15" fillId="0" borderId="7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64" fillId="0" borderId="17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shrinkToFit="1"/>
    </xf>
    <xf numFmtId="0" fontId="64" fillId="0" borderId="11" xfId="0" applyFont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64" fillId="0" borderId="0" xfId="0" applyFont="1" applyAlignment="1">
      <alignment horizontal="center" vertical="center" shrinkToFit="1"/>
    </xf>
    <xf numFmtId="0" fontId="64" fillId="0" borderId="7" xfId="0" applyFont="1" applyBorder="1" applyAlignment="1">
      <alignment horizontal="center" vertical="center" shrinkToFit="1"/>
    </xf>
    <xf numFmtId="0" fontId="64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 shrinkToFit="1"/>
    </xf>
    <xf numFmtId="0" fontId="64" fillId="0" borderId="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shrinkToFit="1"/>
    </xf>
    <xf numFmtId="0" fontId="64" fillId="0" borderId="8" xfId="0" applyFont="1" applyBorder="1" applyAlignment="1">
      <alignment horizontal="center" vertical="center" shrinkToFit="1"/>
    </xf>
    <xf numFmtId="0" fontId="64" fillId="0" borderId="16" xfId="0" applyFont="1" applyBorder="1" applyAlignment="1">
      <alignment horizontal="center" vertical="center"/>
    </xf>
    <xf numFmtId="0" fontId="64" fillId="0" borderId="0" xfId="0" applyFont="1" applyBorder="1" applyAlignment="1">
      <alignment horizontal="left" vertical="center"/>
    </xf>
    <xf numFmtId="0" fontId="64" fillId="0" borderId="10" xfId="0" applyFont="1" applyBorder="1" applyAlignment="1">
      <alignment horizontal="left" vertical="center"/>
    </xf>
    <xf numFmtId="0" fontId="64" fillId="0" borderId="4" xfId="0" applyFont="1" applyBorder="1" applyAlignment="1">
      <alignment horizontal="left" vertical="top"/>
    </xf>
    <xf numFmtId="0" fontId="64" fillId="0" borderId="0" xfId="0" applyFont="1" applyBorder="1" applyAlignment="1">
      <alignment horizontal="left" vertical="top"/>
    </xf>
    <xf numFmtId="0" fontId="65" fillId="0" borderId="0" xfId="0" applyFont="1" applyBorder="1" applyAlignment="1">
      <alignment horizontal="center" vertical="center" shrinkToFit="1"/>
    </xf>
    <xf numFmtId="0" fontId="65" fillId="0" borderId="10" xfId="0" applyFont="1" applyBorder="1" applyAlignment="1">
      <alignment horizontal="center" vertical="center" shrinkToFit="1"/>
    </xf>
    <xf numFmtId="0" fontId="62" fillId="0" borderId="4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1406435</xdr:colOff>
      <xdr:row>0</xdr:row>
      <xdr:rowOff>0</xdr:rowOff>
    </xdr:from>
    <xdr:to>
      <xdr:col>15</xdr:col>
      <xdr:colOff>108655</xdr:colOff>
      <xdr:row>30</xdr:row>
      <xdr:rowOff>28575</xdr:rowOff>
    </xdr:to>
    <xdr:grpSp>
      <xdr:nvGrpSpPr>
        <xdr:cNvPr id="278796" name="Group 211">
          <a:extLst>
            <a:ext uri="{FF2B5EF4-FFF2-40B4-BE49-F238E27FC236}">
              <a16:creationId xmlns="" xmlns:a16="http://schemas.microsoft.com/office/drawing/2014/main" id="{E1ED8CF0-71CB-4810-8912-77ED5612D185}"/>
            </a:ext>
          </a:extLst>
        </xdr:cNvPr>
        <xdr:cNvGrpSpPr>
          <a:grpSpLocks/>
        </xdr:cNvGrpSpPr>
      </xdr:nvGrpSpPr>
      <xdr:grpSpPr bwMode="auto">
        <a:xfrm>
          <a:off x="9274085" y="0"/>
          <a:ext cx="1098640" cy="6134100"/>
          <a:chOff x="979" y="1"/>
          <a:chExt cx="62" cy="701"/>
        </a:xfrm>
      </xdr:grpSpPr>
      <xdr:sp macro="" textlink="">
        <xdr:nvSpPr>
          <xdr:cNvPr id="25" name="Text Box 6">
            <a:extLst>
              <a:ext uri="{FF2B5EF4-FFF2-40B4-BE49-F238E27FC236}">
                <a16:creationId xmlns="" xmlns:a16="http://schemas.microsoft.com/office/drawing/2014/main" id="{85289C08-9650-4A39-872D-3B780DCF48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6" name="Text Box 1">
            <a:extLst>
              <a:ext uri="{FF2B5EF4-FFF2-40B4-BE49-F238E27FC236}">
                <a16:creationId xmlns="" xmlns:a16="http://schemas.microsoft.com/office/drawing/2014/main" id="{8949753A-5543-4431-907C-D84EEB2DFA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9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8847" name="Straight Connector 12">
            <a:extLst>
              <a:ext uri="{FF2B5EF4-FFF2-40B4-BE49-F238E27FC236}">
                <a16:creationId xmlns="" xmlns:a16="http://schemas.microsoft.com/office/drawing/2014/main" id="{1725128D-F0CC-4245-AA2F-30BD21229AE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7" name="Group 212">
          <a:extLst>
            <a:ext uri="{FF2B5EF4-FFF2-40B4-BE49-F238E27FC236}">
              <a16:creationId xmlns="" xmlns:a16="http://schemas.microsoft.com/office/drawing/2014/main" id="{26C735A7-594E-47C8-B83F-9F40F225C4C2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D03BB50D-82EB-4D21-9783-88BEB9A088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DCEFBA89-DAB0-4171-9D77-B67A69E90F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4" name="Straight Connector 12">
            <a:extLst>
              <a:ext uri="{FF2B5EF4-FFF2-40B4-BE49-F238E27FC236}">
                <a16:creationId xmlns="" xmlns:a16="http://schemas.microsoft.com/office/drawing/2014/main" id="{2C7B0B64-FB6A-4D38-AF5D-11D044BEDE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8" name="Group 216">
          <a:extLst>
            <a:ext uri="{FF2B5EF4-FFF2-40B4-BE49-F238E27FC236}">
              <a16:creationId xmlns="" xmlns:a16="http://schemas.microsoft.com/office/drawing/2014/main" id="{1796B942-BA9F-4A93-9DEB-D9823A18D551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1" name="Text Box 6">
            <a:extLst>
              <a:ext uri="{FF2B5EF4-FFF2-40B4-BE49-F238E27FC236}">
                <a16:creationId xmlns="" xmlns:a16="http://schemas.microsoft.com/office/drawing/2014/main" id="{6AA6A129-F9CA-4924-94FC-086C3191A7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2" name="Text Box 1">
            <a:extLst>
              <a:ext uri="{FF2B5EF4-FFF2-40B4-BE49-F238E27FC236}">
                <a16:creationId xmlns="" xmlns:a16="http://schemas.microsoft.com/office/drawing/2014/main" id="{3393F235-1DEC-4A40-90C6-D640F57841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1" name="Straight Connector 12">
            <a:extLst>
              <a:ext uri="{FF2B5EF4-FFF2-40B4-BE49-F238E27FC236}">
                <a16:creationId xmlns="" xmlns:a16="http://schemas.microsoft.com/office/drawing/2014/main" id="{28A9EDA7-9108-4DDF-9058-022F45E236C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799" name="Group 228">
          <a:extLst>
            <a:ext uri="{FF2B5EF4-FFF2-40B4-BE49-F238E27FC236}">
              <a16:creationId xmlns="" xmlns:a16="http://schemas.microsoft.com/office/drawing/2014/main" id="{6E2C541E-182D-4D6A-A0BB-80A79A2521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1F6F7E11-B445-4B16-8941-760A115A74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6D079DDB-7C68-405D-B799-DE50AA673F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8" name="Straight Connector 12">
            <a:extLst>
              <a:ext uri="{FF2B5EF4-FFF2-40B4-BE49-F238E27FC236}">
                <a16:creationId xmlns="" xmlns:a16="http://schemas.microsoft.com/office/drawing/2014/main" id="{853BB701-E27D-4DA0-8C7A-F5B3102D85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800" name="Group 240">
          <a:extLst>
            <a:ext uri="{FF2B5EF4-FFF2-40B4-BE49-F238E27FC236}">
              <a16:creationId xmlns="" xmlns:a16="http://schemas.microsoft.com/office/drawing/2014/main" id="{E5B48DAF-50A4-4803-ADE2-2EF4385F48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7115F12-21EF-41CF-92A5-2EA1DB7854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C4A9D565-2515-4F04-8D9E-5AED051710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5" name="Straight Connector 12">
            <a:extLst>
              <a:ext uri="{FF2B5EF4-FFF2-40B4-BE49-F238E27FC236}">
                <a16:creationId xmlns="" xmlns:a16="http://schemas.microsoft.com/office/drawing/2014/main" id="{EDB800D7-08D7-422F-855E-A41275B4BD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9525</xdr:rowOff>
    </xdr:from>
    <xdr:to>
      <xdr:col>16</xdr:col>
      <xdr:colOff>104775</xdr:colOff>
      <xdr:row>61</xdr:row>
      <xdr:rowOff>0</xdr:rowOff>
    </xdr:to>
    <xdr:grpSp>
      <xdr:nvGrpSpPr>
        <xdr:cNvPr id="278801" name="Group 244">
          <a:extLst>
            <a:ext uri="{FF2B5EF4-FFF2-40B4-BE49-F238E27FC236}">
              <a16:creationId xmlns="" xmlns:a16="http://schemas.microsoft.com/office/drawing/2014/main" id="{DDF6CB0C-45ED-4DD0-B08A-E5A012D7B42A}"/>
            </a:ext>
          </a:extLst>
        </xdr:cNvPr>
        <xdr:cNvGrpSpPr>
          <a:grpSpLocks/>
        </xdr:cNvGrpSpPr>
      </xdr:nvGrpSpPr>
      <xdr:grpSpPr bwMode="auto">
        <a:xfrm>
          <a:off x="9267825" y="6391275"/>
          <a:ext cx="1600200" cy="7105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7865933C-F26A-4684-B5D0-2E5CAAE510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071F2FB8-757E-4502-80DB-A46ABAFC52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2" name="Straight Connector 12">
            <a:extLst>
              <a:ext uri="{FF2B5EF4-FFF2-40B4-BE49-F238E27FC236}">
                <a16:creationId xmlns="" xmlns:a16="http://schemas.microsoft.com/office/drawing/2014/main" id="{84B9CEC2-03C6-403C-9231-3B9370A1E7E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61</xdr:row>
      <xdr:rowOff>9525</xdr:rowOff>
    </xdr:from>
    <xdr:to>
      <xdr:col>16</xdr:col>
      <xdr:colOff>104775</xdr:colOff>
      <xdr:row>91</xdr:row>
      <xdr:rowOff>0</xdr:rowOff>
    </xdr:to>
    <xdr:grpSp>
      <xdr:nvGrpSpPr>
        <xdr:cNvPr id="278802" name="Group 248">
          <a:extLst>
            <a:ext uri="{FF2B5EF4-FFF2-40B4-BE49-F238E27FC236}">
              <a16:creationId xmlns="" xmlns:a16="http://schemas.microsoft.com/office/drawing/2014/main" id="{C0FD8D5B-3634-427A-97F3-5039FB3F0A3B}"/>
            </a:ext>
          </a:extLst>
        </xdr:cNvPr>
        <xdr:cNvGrpSpPr>
          <a:grpSpLocks/>
        </xdr:cNvGrpSpPr>
      </xdr:nvGrpSpPr>
      <xdr:grpSpPr bwMode="auto">
        <a:xfrm>
          <a:off x="9267825" y="13506450"/>
          <a:ext cx="1600200" cy="7105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99B6516B-4A22-4CA9-B3BC-764464FD3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E48A5A3-AED8-4222-AD3E-7C8F89A6C8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9" name="Straight Connector 12">
            <a:extLst>
              <a:ext uri="{FF2B5EF4-FFF2-40B4-BE49-F238E27FC236}">
                <a16:creationId xmlns="" xmlns:a16="http://schemas.microsoft.com/office/drawing/2014/main" id="{7890C203-641F-42BD-99DA-B1C2C781728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91</xdr:row>
      <xdr:rowOff>9525</xdr:rowOff>
    </xdr:from>
    <xdr:to>
      <xdr:col>16</xdr:col>
      <xdr:colOff>104775</xdr:colOff>
      <xdr:row>121</xdr:row>
      <xdr:rowOff>0</xdr:rowOff>
    </xdr:to>
    <xdr:grpSp>
      <xdr:nvGrpSpPr>
        <xdr:cNvPr id="278803" name="Group 252">
          <a:extLst>
            <a:ext uri="{FF2B5EF4-FFF2-40B4-BE49-F238E27FC236}">
              <a16:creationId xmlns="" xmlns:a16="http://schemas.microsoft.com/office/drawing/2014/main" id="{BFD6D946-D38D-4BE1-BB3D-4652E1877F96}"/>
            </a:ext>
          </a:extLst>
        </xdr:cNvPr>
        <xdr:cNvGrpSpPr>
          <a:grpSpLocks/>
        </xdr:cNvGrpSpPr>
      </xdr:nvGrpSpPr>
      <xdr:grpSpPr bwMode="auto">
        <a:xfrm>
          <a:off x="9267825" y="20621625"/>
          <a:ext cx="1600200" cy="7105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0F19424-40E9-4692-B0A6-DAA45EBF7D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306A793-9533-47F6-BD52-27BE9968C3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6" name="Straight Connector 12">
            <a:extLst>
              <a:ext uri="{FF2B5EF4-FFF2-40B4-BE49-F238E27FC236}">
                <a16:creationId xmlns="" xmlns:a16="http://schemas.microsoft.com/office/drawing/2014/main" id="{88BA9C34-1A4E-497D-8B27-8BD242438F2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121</xdr:row>
      <xdr:rowOff>9525</xdr:rowOff>
    </xdr:from>
    <xdr:to>
      <xdr:col>16</xdr:col>
      <xdr:colOff>104775</xdr:colOff>
      <xdr:row>151</xdr:row>
      <xdr:rowOff>0</xdr:rowOff>
    </xdr:to>
    <xdr:grpSp>
      <xdr:nvGrpSpPr>
        <xdr:cNvPr id="278804" name="Group 256">
          <a:extLst>
            <a:ext uri="{FF2B5EF4-FFF2-40B4-BE49-F238E27FC236}">
              <a16:creationId xmlns="" xmlns:a16="http://schemas.microsoft.com/office/drawing/2014/main" id="{FFA28D43-1B07-461B-B172-7F04049C8976}"/>
            </a:ext>
          </a:extLst>
        </xdr:cNvPr>
        <xdr:cNvGrpSpPr>
          <a:grpSpLocks/>
        </xdr:cNvGrpSpPr>
      </xdr:nvGrpSpPr>
      <xdr:grpSpPr bwMode="auto">
        <a:xfrm>
          <a:off x="9267825" y="27736800"/>
          <a:ext cx="1600200" cy="7105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75C34C88-EC58-457C-91CC-930BF80985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047BFC36-5F4B-4F6A-8D1D-479A4DD754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3" name="Straight Connector 12">
            <a:extLst>
              <a:ext uri="{FF2B5EF4-FFF2-40B4-BE49-F238E27FC236}">
                <a16:creationId xmlns="" xmlns:a16="http://schemas.microsoft.com/office/drawing/2014/main" id="{4B076129-935D-46BE-A5A5-3ACF2FEE58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151</xdr:row>
      <xdr:rowOff>9525</xdr:rowOff>
    </xdr:from>
    <xdr:to>
      <xdr:col>16</xdr:col>
      <xdr:colOff>104775</xdr:colOff>
      <xdr:row>181</xdr:row>
      <xdr:rowOff>0</xdr:rowOff>
    </xdr:to>
    <xdr:grpSp>
      <xdr:nvGrpSpPr>
        <xdr:cNvPr id="278805" name="Group 260">
          <a:extLst>
            <a:ext uri="{FF2B5EF4-FFF2-40B4-BE49-F238E27FC236}">
              <a16:creationId xmlns="" xmlns:a16="http://schemas.microsoft.com/office/drawing/2014/main" id="{FC700E48-45F6-4E93-B04E-15F127EBF3AB}"/>
            </a:ext>
          </a:extLst>
        </xdr:cNvPr>
        <xdr:cNvGrpSpPr>
          <a:grpSpLocks/>
        </xdr:cNvGrpSpPr>
      </xdr:nvGrpSpPr>
      <xdr:grpSpPr bwMode="auto">
        <a:xfrm>
          <a:off x="9267825" y="34851975"/>
          <a:ext cx="1600200" cy="7105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0135D71B-C621-4DE1-885F-C464E16326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8954242C-3E2F-43EE-8787-BA2072C989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0" name="Straight Connector 12">
            <a:extLst>
              <a:ext uri="{FF2B5EF4-FFF2-40B4-BE49-F238E27FC236}">
                <a16:creationId xmlns="" xmlns:a16="http://schemas.microsoft.com/office/drawing/2014/main" id="{F253A70B-1960-43C6-8DF7-78325C5B68C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181</xdr:row>
      <xdr:rowOff>9525</xdr:rowOff>
    </xdr:from>
    <xdr:to>
      <xdr:col>16</xdr:col>
      <xdr:colOff>104775</xdr:colOff>
      <xdr:row>211</xdr:row>
      <xdr:rowOff>0</xdr:rowOff>
    </xdr:to>
    <xdr:grpSp>
      <xdr:nvGrpSpPr>
        <xdr:cNvPr id="278806" name="Group 264">
          <a:extLst>
            <a:ext uri="{FF2B5EF4-FFF2-40B4-BE49-F238E27FC236}">
              <a16:creationId xmlns="" xmlns:a16="http://schemas.microsoft.com/office/drawing/2014/main" id="{2B92FDE2-1380-4FE9-9CFE-B65714C758ED}"/>
            </a:ext>
          </a:extLst>
        </xdr:cNvPr>
        <xdr:cNvGrpSpPr>
          <a:grpSpLocks/>
        </xdr:cNvGrpSpPr>
      </xdr:nvGrpSpPr>
      <xdr:grpSpPr bwMode="auto">
        <a:xfrm>
          <a:off x="9267825" y="41967150"/>
          <a:ext cx="1600200" cy="7105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FBBF81C0-4AC7-4231-8D58-EA865F92A0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D5064A8-7652-451E-A03D-227BAA4B79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7" name="Straight Connector 12">
            <a:extLst>
              <a:ext uri="{FF2B5EF4-FFF2-40B4-BE49-F238E27FC236}">
                <a16:creationId xmlns="" xmlns:a16="http://schemas.microsoft.com/office/drawing/2014/main" id="{C89F4921-4371-499B-8AC9-12F984367C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211</xdr:row>
      <xdr:rowOff>9525</xdr:rowOff>
    </xdr:from>
    <xdr:to>
      <xdr:col>16</xdr:col>
      <xdr:colOff>104775</xdr:colOff>
      <xdr:row>241</xdr:row>
      <xdr:rowOff>0</xdr:rowOff>
    </xdr:to>
    <xdr:grpSp>
      <xdr:nvGrpSpPr>
        <xdr:cNvPr id="278807" name="Group 268">
          <a:extLst>
            <a:ext uri="{FF2B5EF4-FFF2-40B4-BE49-F238E27FC236}">
              <a16:creationId xmlns="" xmlns:a16="http://schemas.microsoft.com/office/drawing/2014/main" id="{87CF6630-DCF1-4084-97BE-EE2227259AFF}"/>
            </a:ext>
          </a:extLst>
        </xdr:cNvPr>
        <xdr:cNvGrpSpPr>
          <a:grpSpLocks/>
        </xdr:cNvGrpSpPr>
      </xdr:nvGrpSpPr>
      <xdr:grpSpPr bwMode="auto">
        <a:xfrm>
          <a:off x="9267825" y="49082325"/>
          <a:ext cx="1600200" cy="7105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2BCB8BBD-AC1F-417B-B2A1-C096EEE436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7F29958-B632-4D70-B039-7D6EE060C3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4" name="Straight Connector 12">
            <a:extLst>
              <a:ext uri="{FF2B5EF4-FFF2-40B4-BE49-F238E27FC236}">
                <a16:creationId xmlns="" xmlns:a16="http://schemas.microsoft.com/office/drawing/2014/main" id="{918C0301-A85F-4D80-8215-2F6C93E91B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241</xdr:row>
      <xdr:rowOff>9525</xdr:rowOff>
    </xdr:from>
    <xdr:to>
      <xdr:col>16</xdr:col>
      <xdr:colOff>104775</xdr:colOff>
      <xdr:row>271</xdr:row>
      <xdr:rowOff>0</xdr:rowOff>
    </xdr:to>
    <xdr:grpSp>
      <xdr:nvGrpSpPr>
        <xdr:cNvPr id="278808" name="Group 272">
          <a:extLst>
            <a:ext uri="{FF2B5EF4-FFF2-40B4-BE49-F238E27FC236}">
              <a16:creationId xmlns="" xmlns:a16="http://schemas.microsoft.com/office/drawing/2014/main" id="{C90935A3-3BB7-4CEC-8BAE-7BCEC023B6FA}"/>
            </a:ext>
          </a:extLst>
        </xdr:cNvPr>
        <xdr:cNvGrpSpPr>
          <a:grpSpLocks/>
        </xdr:cNvGrpSpPr>
      </xdr:nvGrpSpPr>
      <xdr:grpSpPr bwMode="auto">
        <a:xfrm>
          <a:off x="9267825" y="56197500"/>
          <a:ext cx="1600200" cy="7105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1C22CD3B-A997-4890-9282-D4DE8D8EB4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8D5BAB7B-F40A-4BF9-A3F2-F2A8FBB7AD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1" name="Straight Connector 12">
            <a:extLst>
              <a:ext uri="{FF2B5EF4-FFF2-40B4-BE49-F238E27FC236}">
                <a16:creationId xmlns="" xmlns:a16="http://schemas.microsoft.com/office/drawing/2014/main" id="{BE786A35-B4D1-4BF5-9B99-DC827202593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1257300</xdr:colOff>
      <xdr:row>30</xdr:row>
      <xdr:rowOff>9525</xdr:rowOff>
    </xdr:from>
    <xdr:to>
      <xdr:col>18</xdr:col>
      <xdr:colOff>0</xdr:colOff>
      <xdr:row>56</xdr:row>
      <xdr:rowOff>19050</xdr:rowOff>
    </xdr:to>
    <xdr:grpSp>
      <xdr:nvGrpSpPr>
        <xdr:cNvPr id="285697" name="Group 195">
          <a:extLst>
            <a:ext uri="{FF2B5EF4-FFF2-40B4-BE49-F238E27FC236}">
              <a16:creationId xmlns="" xmlns:a16="http://schemas.microsoft.com/office/drawing/2014/main" id="{78972962-F99D-4579-B3E5-F1FD227E8768}"/>
            </a:ext>
          </a:extLst>
        </xdr:cNvPr>
        <xdr:cNvGrpSpPr>
          <a:grpSpLocks/>
        </xdr:cNvGrpSpPr>
      </xdr:nvGrpSpPr>
      <xdr:grpSpPr bwMode="auto">
        <a:xfrm>
          <a:off x="8393113" y="6859588"/>
          <a:ext cx="1751012" cy="7232650"/>
          <a:chOff x="980" y="1"/>
          <a:chExt cx="62" cy="701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4D94BF63-2530-4B8B-8EF5-5901BA26F6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AF0A8838-76EE-4C15-9553-B09203C4F3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8" name="Straight Connector 12">
            <a:extLst>
              <a:ext uri="{FF2B5EF4-FFF2-40B4-BE49-F238E27FC236}">
                <a16:creationId xmlns="" xmlns:a16="http://schemas.microsoft.com/office/drawing/2014/main" id="{5AD29A9C-EC36-4F3C-9967-802D0C1D30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56</xdr:row>
      <xdr:rowOff>9525</xdr:rowOff>
    </xdr:from>
    <xdr:to>
      <xdr:col>18</xdr:col>
      <xdr:colOff>0</xdr:colOff>
      <xdr:row>82</xdr:row>
      <xdr:rowOff>19050</xdr:rowOff>
    </xdr:to>
    <xdr:grpSp>
      <xdr:nvGrpSpPr>
        <xdr:cNvPr id="285698" name="Group 195">
          <a:extLst>
            <a:ext uri="{FF2B5EF4-FFF2-40B4-BE49-F238E27FC236}">
              <a16:creationId xmlns="" xmlns:a16="http://schemas.microsoft.com/office/drawing/2014/main" id="{FC44758A-98A7-46FC-A717-980554B770BA}"/>
            </a:ext>
          </a:extLst>
        </xdr:cNvPr>
        <xdr:cNvGrpSpPr>
          <a:grpSpLocks/>
        </xdr:cNvGrpSpPr>
      </xdr:nvGrpSpPr>
      <xdr:grpSpPr bwMode="auto">
        <a:xfrm>
          <a:off x="8393113" y="14082713"/>
          <a:ext cx="1751012" cy="7232650"/>
          <a:chOff x="980" y="1"/>
          <a:chExt cx="62" cy="701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0760A9B0-2B5E-424F-B347-1818AB409B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DE1490EC-D91C-4378-9EC0-92934C0026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5" name="Straight Connector 12">
            <a:extLst>
              <a:ext uri="{FF2B5EF4-FFF2-40B4-BE49-F238E27FC236}">
                <a16:creationId xmlns="" xmlns:a16="http://schemas.microsoft.com/office/drawing/2014/main" id="{F10D5660-B4D3-485E-85EE-8CAF0A89D08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82</xdr:row>
      <xdr:rowOff>9525</xdr:rowOff>
    </xdr:from>
    <xdr:to>
      <xdr:col>18</xdr:col>
      <xdr:colOff>0</xdr:colOff>
      <xdr:row>108</xdr:row>
      <xdr:rowOff>19050</xdr:rowOff>
    </xdr:to>
    <xdr:grpSp>
      <xdr:nvGrpSpPr>
        <xdr:cNvPr id="285699" name="Group 195">
          <a:extLst>
            <a:ext uri="{FF2B5EF4-FFF2-40B4-BE49-F238E27FC236}">
              <a16:creationId xmlns="" xmlns:a16="http://schemas.microsoft.com/office/drawing/2014/main" id="{9730C5C2-BA1B-4BAE-9534-35BCDD68B3DA}"/>
            </a:ext>
          </a:extLst>
        </xdr:cNvPr>
        <xdr:cNvGrpSpPr>
          <a:grpSpLocks/>
        </xdr:cNvGrpSpPr>
      </xdr:nvGrpSpPr>
      <xdr:grpSpPr bwMode="auto">
        <a:xfrm>
          <a:off x="8393113" y="21305838"/>
          <a:ext cx="1751012" cy="7232650"/>
          <a:chOff x="980" y="1"/>
          <a:chExt cx="62" cy="701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DF271ACE-20C5-47AE-A9DC-E2465DAF72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944B7C7D-FEB3-4728-AA7E-87EE75E532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2" name="Straight Connector 12">
            <a:extLst>
              <a:ext uri="{FF2B5EF4-FFF2-40B4-BE49-F238E27FC236}">
                <a16:creationId xmlns="" xmlns:a16="http://schemas.microsoft.com/office/drawing/2014/main" id="{1BE65754-915A-4796-8EA5-28B14BF367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108</xdr:row>
      <xdr:rowOff>9525</xdr:rowOff>
    </xdr:from>
    <xdr:to>
      <xdr:col>18</xdr:col>
      <xdr:colOff>0</xdr:colOff>
      <xdr:row>134</xdr:row>
      <xdr:rowOff>19050</xdr:rowOff>
    </xdr:to>
    <xdr:grpSp>
      <xdr:nvGrpSpPr>
        <xdr:cNvPr id="285700" name="Group 195">
          <a:extLst>
            <a:ext uri="{FF2B5EF4-FFF2-40B4-BE49-F238E27FC236}">
              <a16:creationId xmlns="" xmlns:a16="http://schemas.microsoft.com/office/drawing/2014/main" id="{92A63DA3-6EEA-4DEB-A700-F031B3D80E3B}"/>
            </a:ext>
          </a:extLst>
        </xdr:cNvPr>
        <xdr:cNvGrpSpPr>
          <a:grpSpLocks/>
        </xdr:cNvGrpSpPr>
      </xdr:nvGrpSpPr>
      <xdr:grpSpPr bwMode="auto">
        <a:xfrm>
          <a:off x="8393113" y="28528963"/>
          <a:ext cx="1751012" cy="723265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6973072B-45E6-4FE6-8D86-6A623E31B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C4F6E3E3-6CEC-4310-96A3-87256A2DC3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9" name="Straight Connector 12">
            <a:extLst>
              <a:ext uri="{FF2B5EF4-FFF2-40B4-BE49-F238E27FC236}">
                <a16:creationId xmlns="" xmlns:a16="http://schemas.microsoft.com/office/drawing/2014/main" id="{B73CF8C1-1FB6-4953-9BBB-329E89F465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134</xdr:row>
      <xdr:rowOff>9525</xdr:rowOff>
    </xdr:from>
    <xdr:to>
      <xdr:col>18</xdr:col>
      <xdr:colOff>0</xdr:colOff>
      <xdr:row>157</xdr:row>
      <xdr:rowOff>19050</xdr:rowOff>
    </xdr:to>
    <xdr:grpSp>
      <xdr:nvGrpSpPr>
        <xdr:cNvPr id="285701" name="Group 195">
          <a:extLst>
            <a:ext uri="{FF2B5EF4-FFF2-40B4-BE49-F238E27FC236}">
              <a16:creationId xmlns="" xmlns:a16="http://schemas.microsoft.com/office/drawing/2014/main" id="{CCAAA1AB-0284-42D3-A460-FB9C6939AD7B}"/>
            </a:ext>
          </a:extLst>
        </xdr:cNvPr>
        <xdr:cNvGrpSpPr>
          <a:grpSpLocks/>
        </xdr:cNvGrpSpPr>
      </xdr:nvGrpSpPr>
      <xdr:grpSpPr bwMode="auto">
        <a:xfrm>
          <a:off x="8393113" y="35752088"/>
          <a:ext cx="1751012" cy="6359525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F7427E7F-ABED-49F0-82A0-94A616B01D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DAE6176E-296C-4662-BD88-3114C85E5E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6" name="Straight Connector 12">
            <a:extLst>
              <a:ext uri="{FF2B5EF4-FFF2-40B4-BE49-F238E27FC236}">
                <a16:creationId xmlns="" xmlns:a16="http://schemas.microsoft.com/office/drawing/2014/main" id="{7B0534C7-BB61-44DC-9C65-3F3B37DFD3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157</xdr:row>
      <xdr:rowOff>9525</xdr:rowOff>
    </xdr:from>
    <xdr:to>
      <xdr:col>18</xdr:col>
      <xdr:colOff>0</xdr:colOff>
      <xdr:row>185</xdr:row>
      <xdr:rowOff>19050</xdr:rowOff>
    </xdr:to>
    <xdr:grpSp>
      <xdr:nvGrpSpPr>
        <xdr:cNvPr id="285702" name="Group 195">
          <a:extLst>
            <a:ext uri="{FF2B5EF4-FFF2-40B4-BE49-F238E27FC236}">
              <a16:creationId xmlns="" xmlns:a16="http://schemas.microsoft.com/office/drawing/2014/main" id="{F1157E0C-507D-498E-A1DE-772024B2CA4F}"/>
            </a:ext>
          </a:extLst>
        </xdr:cNvPr>
        <xdr:cNvGrpSpPr>
          <a:grpSpLocks/>
        </xdr:cNvGrpSpPr>
      </xdr:nvGrpSpPr>
      <xdr:grpSpPr bwMode="auto">
        <a:xfrm>
          <a:off x="8393113" y="42102088"/>
          <a:ext cx="1751012" cy="7788275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847DECD-AEA1-4C1F-8C44-D2950732AE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3CD74114-8657-4EF1-A244-9C53E14056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3" name="Straight Connector 12">
            <a:extLst>
              <a:ext uri="{FF2B5EF4-FFF2-40B4-BE49-F238E27FC236}">
                <a16:creationId xmlns="" xmlns:a16="http://schemas.microsoft.com/office/drawing/2014/main" id="{35E918F0-82D8-41F1-9F50-1F69D1AE2A9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185</xdr:row>
      <xdr:rowOff>9525</xdr:rowOff>
    </xdr:from>
    <xdr:to>
      <xdr:col>18</xdr:col>
      <xdr:colOff>0</xdr:colOff>
      <xdr:row>209</xdr:row>
      <xdr:rowOff>19050</xdr:rowOff>
    </xdr:to>
    <xdr:grpSp>
      <xdr:nvGrpSpPr>
        <xdr:cNvPr id="285703" name="Group 195">
          <a:extLst>
            <a:ext uri="{FF2B5EF4-FFF2-40B4-BE49-F238E27FC236}">
              <a16:creationId xmlns="" xmlns:a16="http://schemas.microsoft.com/office/drawing/2014/main" id="{E334AB88-4EC2-4048-A67B-3D8A064CBA93}"/>
            </a:ext>
          </a:extLst>
        </xdr:cNvPr>
        <xdr:cNvGrpSpPr>
          <a:grpSpLocks/>
        </xdr:cNvGrpSpPr>
      </xdr:nvGrpSpPr>
      <xdr:grpSpPr bwMode="auto">
        <a:xfrm>
          <a:off x="8393113" y="49880838"/>
          <a:ext cx="1751012" cy="6677025"/>
          <a:chOff x="980" y="1"/>
          <a:chExt cx="62" cy="701"/>
        </a:xfrm>
      </xdr:grpSpPr>
      <xdr:sp macro="" textlink="">
        <xdr:nvSpPr>
          <xdr:cNvPr id="32" name="Text Box 6">
            <a:extLst>
              <a:ext uri="{FF2B5EF4-FFF2-40B4-BE49-F238E27FC236}">
                <a16:creationId xmlns="" xmlns:a16="http://schemas.microsoft.com/office/drawing/2014/main" id="{17DA05E2-FB1A-43A0-B9EA-754C940954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3" name="Text Box 1">
            <a:extLst>
              <a:ext uri="{FF2B5EF4-FFF2-40B4-BE49-F238E27FC236}">
                <a16:creationId xmlns="" xmlns:a16="http://schemas.microsoft.com/office/drawing/2014/main" id="{421055F4-B831-4037-AC75-CE7B280CE5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0" name="Straight Connector 12">
            <a:extLst>
              <a:ext uri="{FF2B5EF4-FFF2-40B4-BE49-F238E27FC236}">
                <a16:creationId xmlns="" xmlns:a16="http://schemas.microsoft.com/office/drawing/2014/main" id="{9574BCC8-594C-4FDE-9C9A-296666796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209</xdr:row>
      <xdr:rowOff>9525</xdr:rowOff>
    </xdr:from>
    <xdr:to>
      <xdr:col>18</xdr:col>
      <xdr:colOff>0</xdr:colOff>
      <xdr:row>237</xdr:row>
      <xdr:rowOff>19050</xdr:rowOff>
    </xdr:to>
    <xdr:grpSp>
      <xdr:nvGrpSpPr>
        <xdr:cNvPr id="285704" name="Group 195">
          <a:extLst>
            <a:ext uri="{FF2B5EF4-FFF2-40B4-BE49-F238E27FC236}">
              <a16:creationId xmlns="" xmlns:a16="http://schemas.microsoft.com/office/drawing/2014/main" id="{0B8DA2BB-271C-4BBB-81FB-E78F2E3A2CCD}"/>
            </a:ext>
          </a:extLst>
        </xdr:cNvPr>
        <xdr:cNvGrpSpPr>
          <a:grpSpLocks/>
        </xdr:cNvGrpSpPr>
      </xdr:nvGrpSpPr>
      <xdr:grpSpPr bwMode="auto">
        <a:xfrm>
          <a:off x="8393113" y="56548338"/>
          <a:ext cx="1751012" cy="7788275"/>
          <a:chOff x="980" y="1"/>
          <a:chExt cx="62" cy="701"/>
        </a:xfrm>
      </xdr:grpSpPr>
      <xdr:sp macro="" textlink="">
        <xdr:nvSpPr>
          <xdr:cNvPr id="36" name="Text Box 6">
            <a:extLst>
              <a:ext uri="{FF2B5EF4-FFF2-40B4-BE49-F238E27FC236}">
                <a16:creationId xmlns="" xmlns:a16="http://schemas.microsoft.com/office/drawing/2014/main" id="{3AD52F85-3B02-4FF3-8014-702DC3F14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7" name="Text Box 1">
            <a:extLst>
              <a:ext uri="{FF2B5EF4-FFF2-40B4-BE49-F238E27FC236}">
                <a16:creationId xmlns="" xmlns:a16="http://schemas.microsoft.com/office/drawing/2014/main" id="{7E1508DE-D59B-42F2-B69F-F90568D050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07" name="Straight Connector 12">
            <a:extLst>
              <a:ext uri="{FF2B5EF4-FFF2-40B4-BE49-F238E27FC236}">
                <a16:creationId xmlns="" xmlns:a16="http://schemas.microsoft.com/office/drawing/2014/main" id="{648BC2BD-A198-4BE3-93A3-152B2D696D0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36635</xdr:colOff>
      <xdr:row>0</xdr:row>
      <xdr:rowOff>1</xdr:rowOff>
    </xdr:from>
    <xdr:to>
      <xdr:col>17</xdr:col>
      <xdr:colOff>328979</xdr:colOff>
      <xdr:row>27</xdr:row>
      <xdr:rowOff>190501</xdr:rowOff>
    </xdr:to>
    <xdr:grpSp>
      <xdr:nvGrpSpPr>
        <xdr:cNvPr id="42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696573" y="1"/>
          <a:ext cx="443156" cy="6334125"/>
          <a:chOff x="1002" y="699"/>
          <a:chExt cx="66" cy="688"/>
        </a:xfrm>
      </xdr:grpSpPr>
      <xdr:sp macro="" textlink="">
        <xdr:nvSpPr>
          <xdr:cNvPr id="43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4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</a:p>
        </xdr:txBody>
      </xdr:sp>
      <xdr:cxnSp macro="">
        <xdr:nvCxnSpPr>
          <xdr:cNvPr id="45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1352550</xdr:colOff>
      <xdr:row>29</xdr:row>
      <xdr:rowOff>0</xdr:rowOff>
    </xdr:from>
    <xdr:to>
      <xdr:col>17</xdr:col>
      <xdr:colOff>114300</xdr:colOff>
      <xdr:row>54</xdr:row>
      <xdr:rowOff>85725</xdr:rowOff>
    </xdr:to>
    <xdr:grpSp>
      <xdr:nvGrpSpPr>
        <xdr:cNvPr id="276706" name="Group 126">
          <a:extLst>
            <a:ext uri="{FF2B5EF4-FFF2-40B4-BE49-F238E27FC236}">
              <a16:creationId xmlns="" xmlns:a16="http://schemas.microsoft.com/office/drawing/2014/main" id="{4613A624-0BD0-4641-B643-3099765A96F5}"/>
            </a:ext>
          </a:extLst>
        </xdr:cNvPr>
        <xdr:cNvGrpSpPr>
          <a:grpSpLocks/>
        </xdr:cNvGrpSpPr>
      </xdr:nvGrpSpPr>
      <xdr:grpSpPr bwMode="auto">
        <a:xfrm>
          <a:off x="10687050" y="7012781"/>
          <a:ext cx="773906" cy="6931819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BBD0BF71-0DC8-4AAF-AE82-15B5E0961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204C4BC4-C193-451E-9C91-0D4832376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7" name="Straight Connector 12">
            <a:extLst>
              <a:ext uri="{FF2B5EF4-FFF2-40B4-BE49-F238E27FC236}">
                <a16:creationId xmlns="" xmlns:a16="http://schemas.microsoft.com/office/drawing/2014/main" id="{60D3E529-8148-4EA6-9928-B9C9B29F62D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55</xdr:row>
      <xdr:rowOff>0</xdr:rowOff>
    </xdr:from>
    <xdr:to>
      <xdr:col>17</xdr:col>
      <xdr:colOff>114300</xdr:colOff>
      <xdr:row>80</xdr:row>
      <xdr:rowOff>85725</xdr:rowOff>
    </xdr:to>
    <xdr:grpSp>
      <xdr:nvGrpSpPr>
        <xdr:cNvPr id="276707" name="Group 126">
          <a:extLst>
            <a:ext uri="{FF2B5EF4-FFF2-40B4-BE49-F238E27FC236}">
              <a16:creationId xmlns="" xmlns:a16="http://schemas.microsoft.com/office/drawing/2014/main" id="{127ECF30-AA79-440F-A5BE-88ECC1D0A2B7}"/>
            </a:ext>
          </a:extLst>
        </xdr:cNvPr>
        <xdr:cNvGrpSpPr>
          <a:grpSpLocks/>
        </xdr:cNvGrpSpPr>
      </xdr:nvGrpSpPr>
      <xdr:grpSpPr bwMode="auto">
        <a:xfrm>
          <a:off x="10687050" y="14132719"/>
          <a:ext cx="773906" cy="6931819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D18A0165-B376-4D7B-84B9-00499DB9C5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F6906A0-3D74-4402-8A09-21D82BFAE0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4" name="Straight Connector 12">
            <a:extLst>
              <a:ext uri="{FF2B5EF4-FFF2-40B4-BE49-F238E27FC236}">
                <a16:creationId xmlns="" xmlns:a16="http://schemas.microsoft.com/office/drawing/2014/main" id="{48A8C902-3E27-4D24-A900-C470A072F97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81</xdr:row>
      <xdr:rowOff>0</xdr:rowOff>
    </xdr:from>
    <xdr:to>
      <xdr:col>17</xdr:col>
      <xdr:colOff>114300</xdr:colOff>
      <xdr:row>106</xdr:row>
      <xdr:rowOff>85725</xdr:rowOff>
    </xdr:to>
    <xdr:grpSp>
      <xdr:nvGrpSpPr>
        <xdr:cNvPr id="276708" name="Group 126">
          <a:extLst>
            <a:ext uri="{FF2B5EF4-FFF2-40B4-BE49-F238E27FC236}">
              <a16:creationId xmlns="" xmlns:a16="http://schemas.microsoft.com/office/drawing/2014/main" id="{CA283C30-0E40-4681-8022-3E5277591C7B}"/>
            </a:ext>
          </a:extLst>
        </xdr:cNvPr>
        <xdr:cNvGrpSpPr>
          <a:grpSpLocks/>
        </xdr:cNvGrpSpPr>
      </xdr:nvGrpSpPr>
      <xdr:grpSpPr bwMode="auto">
        <a:xfrm>
          <a:off x="10687050" y="21252656"/>
          <a:ext cx="773906" cy="6931819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DC387440-8EEA-4A04-8AF9-3053844D94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F181B6B6-D06E-4F59-8A21-5EE109D3F2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1" name="Straight Connector 12">
            <a:extLst>
              <a:ext uri="{FF2B5EF4-FFF2-40B4-BE49-F238E27FC236}">
                <a16:creationId xmlns="" xmlns:a16="http://schemas.microsoft.com/office/drawing/2014/main" id="{768F50B7-3BA8-4CC5-9A72-85EB663518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107</xdr:row>
      <xdr:rowOff>0</xdr:rowOff>
    </xdr:from>
    <xdr:to>
      <xdr:col>17</xdr:col>
      <xdr:colOff>114300</xdr:colOff>
      <xdr:row>132</xdr:row>
      <xdr:rowOff>85725</xdr:rowOff>
    </xdr:to>
    <xdr:grpSp>
      <xdr:nvGrpSpPr>
        <xdr:cNvPr id="276709" name="Group 126">
          <a:extLst>
            <a:ext uri="{FF2B5EF4-FFF2-40B4-BE49-F238E27FC236}">
              <a16:creationId xmlns="" xmlns:a16="http://schemas.microsoft.com/office/drawing/2014/main" id="{D0711E75-33F5-4ED5-ACEE-2505D6E7CB2D}"/>
            </a:ext>
          </a:extLst>
        </xdr:cNvPr>
        <xdr:cNvGrpSpPr>
          <a:grpSpLocks/>
        </xdr:cNvGrpSpPr>
      </xdr:nvGrpSpPr>
      <xdr:grpSpPr bwMode="auto">
        <a:xfrm>
          <a:off x="10687050" y="28372594"/>
          <a:ext cx="773906" cy="6931819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41727880-B850-4031-9D14-9DA0D7FEEE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9A3773A-C9DD-42CF-A529-6A1575EA06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8" name="Straight Connector 12">
            <a:extLst>
              <a:ext uri="{FF2B5EF4-FFF2-40B4-BE49-F238E27FC236}">
                <a16:creationId xmlns="" xmlns:a16="http://schemas.microsoft.com/office/drawing/2014/main" id="{A24CEF9E-69FC-4354-AA56-7B615B3A26E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133</xdr:row>
      <xdr:rowOff>0</xdr:rowOff>
    </xdr:from>
    <xdr:to>
      <xdr:col>17</xdr:col>
      <xdr:colOff>114300</xdr:colOff>
      <xdr:row>158</xdr:row>
      <xdr:rowOff>85725</xdr:rowOff>
    </xdr:to>
    <xdr:grpSp>
      <xdr:nvGrpSpPr>
        <xdr:cNvPr id="276710" name="Group 126">
          <a:extLst>
            <a:ext uri="{FF2B5EF4-FFF2-40B4-BE49-F238E27FC236}">
              <a16:creationId xmlns="" xmlns:a16="http://schemas.microsoft.com/office/drawing/2014/main" id="{ACAC2320-57D5-429B-9431-C8E8D25CFE43}"/>
            </a:ext>
          </a:extLst>
        </xdr:cNvPr>
        <xdr:cNvGrpSpPr>
          <a:grpSpLocks/>
        </xdr:cNvGrpSpPr>
      </xdr:nvGrpSpPr>
      <xdr:grpSpPr bwMode="auto">
        <a:xfrm>
          <a:off x="10687050" y="35492531"/>
          <a:ext cx="773906" cy="6931819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F0275900-E597-4F82-BAB7-912AE5007F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41F99E45-52DB-4258-A567-6A817BE002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5" name="Straight Connector 12">
            <a:extLst>
              <a:ext uri="{FF2B5EF4-FFF2-40B4-BE49-F238E27FC236}">
                <a16:creationId xmlns="" xmlns:a16="http://schemas.microsoft.com/office/drawing/2014/main" id="{BAE6CDD1-50A4-4B87-A914-4F169975ED5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159</xdr:row>
      <xdr:rowOff>0</xdr:rowOff>
    </xdr:from>
    <xdr:to>
      <xdr:col>17</xdr:col>
      <xdr:colOff>114300</xdr:colOff>
      <xdr:row>184</xdr:row>
      <xdr:rowOff>85725</xdr:rowOff>
    </xdr:to>
    <xdr:grpSp>
      <xdr:nvGrpSpPr>
        <xdr:cNvPr id="276711" name="Group 126">
          <a:extLst>
            <a:ext uri="{FF2B5EF4-FFF2-40B4-BE49-F238E27FC236}">
              <a16:creationId xmlns="" xmlns:a16="http://schemas.microsoft.com/office/drawing/2014/main" id="{EF9610F9-756C-4BDB-BD1D-004FD1A8C468}"/>
            </a:ext>
          </a:extLst>
        </xdr:cNvPr>
        <xdr:cNvGrpSpPr>
          <a:grpSpLocks/>
        </xdr:cNvGrpSpPr>
      </xdr:nvGrpSpPr>
      <xdr:grpSpPr bwMode="auto">
        <a:xfrm>
          <a:off x="10687050" y="42612469"/>
          <a:ext cx="773906" cy="6931819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86E65235-83F6-4CBF-90D6-D100991C8B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537011AE-6ECA-47CD-85A4-68ACFEEDDC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2" name="Straight Connector 12">
            <a:extLst>
              <a:ext uri="{FF2B5EF4-FFF2-40B4-BE49-F238E27FC236}">
                <a16:creationId xmlns="" xmlns:a16="http://schemas.microsoft.com/office/drawing/2014/main" id="{0F52C742-2FC6-46DF-B4EA-C432879A00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185</xdr:row>
      <xdr:rowOff>0</xdr:rowOff>
    </xdr:from>
    <xdr:to>
      <xdr:col>17</xdr:col>
      <xdr:colOff>114300</xdr:colOff>
      <xdr:row>210</xdr:row>
      <xdr:rowOff>85725</xdr:rowOff>
    </xdr:to>
    <xdr:grpSp>
      <xdr:nvGrpSpPr>
        <xdr:cNvPr id="276712" name="Group 126">
          <a:extLst>
            <a:ext uri="{FF2B5EF4-FFF2-40B4-BE49-F238E27FC236}">
              <a16:creationId xmlns="" xmlns:a16="http://schemas.microsoft.com/office/drawing/2014/main" id="{11CF96AB-9BCC-4EE6-9F5E-3ED0AFE5C36B}"/>
            </a:ext>
          </a:extLst>
        </xdr:cNvPr>
        <xdr:cNvGrpSpPr>
          <a:grpSpLocks/>
        </xdr:cNvGrpSpPr>
      </xdr:nvGrpSpPr>
      <xdr:grpSpPr bwMode="auto">
        <a:xfrm>
          <a:off x="10687050" y="49732406"/>
          <a:ext cx="773906" cy="6931819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BFF06BA3-3E47-4E2E-8E4D-C8FEE94169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04AEF31E-B783-4E47-A276-5275BA2AB6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9" name="Straight Connector 12">
            <a:extLst>
              <a:ext uri="{FF2B5EF4-FFF2-40B4-BE49-F238E27FC236}">
                <a16:creationId xmlns="" xmlns:a16="http://schemas.microsoft.com/office/drawing/2014/main" id="{B946F701-6D1D-4ED5-9437-DA3CED326A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211</xdr:row>
      <xdr:rowOff>0</xdr:rowOff>
    </xdr:from>
    <xdr:to>
      <xdr:col>17</xdr:col>
      <xdr:colOff>114300</xdr:colOff>
      <xdr:row>236</xdr:row>
      <xdr:rowOff>85725</xdr:rowOff>
    </xdr:to>
    <xdr:grpSp>
      <xdr:nvGrpSpPr>
        <xdr:cNvPr id="276713" name="Group 126">
          <a:extLst>
            <a:ext uri="{FF2B5EF4-FFF2-40B4-BE49-F238E27FC236}">
              <a16:creationId xmlns="" xmlns:a16="http://schemas.microsoft.com/office/drawing/2014/main" id="{FDC65C90-D7A7-4C5D-84ED-317C417B27C4}"/>
            </a:ext>
          </a:extLst>
        </xdr:cNvPr>
        <xdr:cNvGrpSpPr>
          <a:grpSpLocks/>
        </xdr:cNvGrpSpPr>
      </xdr:nvGrpSpPr>
      <xdr:grpSpPr bwMode="auto">
        <a:xfrm>
          <a:off x="10687050" y="56852344"/>
          <a:ext cx="773906" cy="6931819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F9695242-FBD3-41BE-879A-0702865C98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7F43AE45-0EAB-499A-BC29-A1EB2E310D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6" name="Straight Connector 12">
            <a:extLst>
              <a:ext uri="{FF2B5EF4-FFF2-40B4-BE49-F238E27FC236}">
                <a16:creationId xmlns="" xmlns:a16="http://schemas.microsoft.com/office/drawing/2014/main" id="{1415B4F6-9711-49D2-B407-6ACB77972A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0</xdr:colOff>
      <xdr:row>0</xdr:row>
      <xdr:rowOff>1</xdr:rowOff>
    </xdr:from>
    <xdr:to>
      <xdr:col>16</xdr:col>
      <xdr:colOff>330199</xdr:colOff>
      <xdr:row>29</xdr:row>
      <xdr:rowOff>28576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39438" y="1"/>
          <a:ext cx="544511" cy="7041356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2038350</xdr:colOff>
      <xdr:row>27</xdr:row>
      <xdr:rowOff>114300</xdr:rowOff>
    </xdr:from>
    <xdr:to>
      <xdr:col>15</xdr:col>
      <xdr:colOff>219075</xdr:colOff>
      <xdr:row>61</xdr:row>
      <xdr:rowOff>180975</xdr:rowOff>
    </xdr:to>
    <xdr:grpSp>
      <xdr:nvGrpSpPr>
        <xdr:cNvPr id="283200" name="Group 218">
          <a:extLst>
            <a:ext uri="{FF2B5EF4-FFF2-40B4-BE49-F238E27FC236}">
              <a16:creationId xmlns="" xmlns:a16="http://schemas.microsoft.com/office/drawing/2014/main" id="{D6B0A81D-3DEE-423B-8272-BFE8EAFA4F8D}"/>
            </a:ext>
          </a:extLst>
        </xdr:cNvPr>
        <xdr:cNvGrpSpPr>
          <a:grpSpLocks/>
        </xdr:cNvGrpSpPr>
      </xdr:nvGrpSpPr>
      <xdr:grpSpPr bwMode="auto">
        <a:xfrm>
          <a:off x="10182225" y="7772400"/>
          <a:ext cx="647700" cy="8362950"/>
          <a:chOff x="980" y="1"/>
          <a:chExt cx="62" cy="701"/>
        </a:xfrm>
      </xdr:grpSpPr>
      <xdr:sp macro="" textlink="">
        <xdr:nvSpPr>
          <xdr:cNvPr id="13662" name="Text Box 6">
            <a:extLst>
              <a:ext uri="{FF2B5EF4-FFF2-40B4-BE49-F238E27FC236}">
                <a16:creationId xmlns="" xmlns:a16="http://schemas.microsoft.com/office/drawing/2014/main" id="{D1C3E982-4303-4B39-BF62-8FA578B24E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65" name="Text Box 1">
            <a:extLst>
              <a:ext uri="{FF2B5EF4-FFF2-40B4-BE49-F238E27FC236}">
                <a16:creationId xmlns="" xmlns:a16="http://schemas.microsoft.com/office/drawing/2014/main" id="{31674B49-46BF-4EE7-BED5-9ADACC458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7" name="Straight Connector 12">
            <a:extLst>
              <a:ext uri="{FF2B5EF4-FFF2-40B4-BE49-F238E27FC236}">
                <a16:creationId xmlns="" xmlns:a16="http://schemas.microsoft.com/office/drawing/2014/main" id="{86B68FF0-C8B3-46C2-BAFB-13512063CA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1" name="Group 223">
          <a:extLst>
            <a:ext uri="{FF2B5EF4-FFF2-40B4-BE49-F238E27FC236}">
              <a16:creationId xmlns="" xmlns:a16="http://schemas.microsoft.com/office/drawing/2014/main" id="{6126EEE2-07F0-458D-B5A6-279EE61E093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657" name="Text Box 6">
            <a:extLst>
              <a:ext uri="{FF2B5EF4-FFF2-40B4-BE49-F238E27FC236}">
                <a16:creationId xmlns="" xmlns:a16="http://schemas.microsoft.com/office/drawing/2014/main" id="{8AF450F7-F77E-4321-8241-B6FDE7B9DD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8" name="Text Box 1">
            <a:extLst>
              <a:ext uri="{FF2B5EF4-FFF2-40B4-BE49-F238E27FC236}">
                <a16:creationId xmlns="" xmlns:a16="http://schemas.microsoft.com/office/drawing/2014/main" id="{1AE9797F-5FBB-4703-AF60-F33DA826DC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4" name="Straight Connector 12">
            <a:extLst>
              <a:ext uri="{FF2B5EF4-FFF2-40B4-BE49-F238E27FC236}">
                <a16:creationId xmlns="" xmlns:a16="http://schemas.microsoft.com/office/drawing/2014/main" id="{D213BE7C-11DD-4153-ABE5-A5F2A9AE20D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2" name="Group 228">
          <a:extLst>
            <a:ext uri="{FF2B5EF4-FFF2-40B4-BE49-F238E27FC236}">
              <a16:creationId xmlns="" xmlns:a16="http://schemas.microsoft.com/office/drawing/2014/main" id="{D69D5204-E1F3-4360-89D8-A43C4CF10C8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650" name="Text Box 6">
            <a:extLst>
              <a:ext uri="{FF2B5EF4-FFF2-40B4-BE49-F238E27FC236}">
                <a16:creationId xmlns="" xmlns:a16="http://schemas.microsoft.com/office/drawing/2014/main" id="{C2E0BA16-C257-4690-BE86-B366F36878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3" name="Text Box 1">
            <a:extLst>
              <a:ext uri="{FF2B5EF4-FFF2-40B4-BE49-F238E27FC236}">
                <a16:creationId xmlns="" xmlns:a16="http://schemas.microsoft.com/office/drawing/2014/main" id="{8C10A30B-60C9-4CD2-9245-94BE1BBF2F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1" name="Straight Connector 12">
            <a:extLst>
              <a:ext uri="{FF2B5EF4-FFF2-40B4-BE49-F238E27FC236}">
                <a16:creationId xmlns="" xmlns:a16="http://schemas.microsoft.com/office/drawing/2014/main" id="{581A40E9-2C2A-4774-B9F8-A1B1B470753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3" name="Group 233">
          <a:extLst>
            <a:ext uri="{FF2B5EF4-FFF2-40B4-BE49-F238E27FC236}">
              <a16:creationId xmlns="" xmlns:a16="http://schemas.microsoft.com/office/drawing/2014/main" id="{C40EF334-722C-4656-B365-1AD98983A7D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645" name="Text Box 6">
            <a:extLst>
              <a:ext uri="{FF2B5EF4-FFF2-40B4-BE49-F238E27FC236}">
                <a16:creationId xmlns="" xmlns:a16="http://schemas.microsoft.com/office/drawing/2014/main" id="{A42BF242-5A80-44E7-A2E4-C97C90F451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7" name="Text Box 1">
            <a:extLst>
              <a:ext uri="{FF2B5EF4-FFF2-40B4-BE49-F238E27FC236}">
                <a16:creationId xmlns="" xmlns:a16="http://schemas.microsoft.com/office/drawing/2014/main" id="{4A7CF44D-E049-4BC6-8810-720A8EB929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8" name="Straight Connector 12">
            <a:extLst>
              <a:ext uri="{FF2B5EF4-FFF2-40B4-BE49-F238E27FC236}">
                <a16:creationId xmlns="" xmlns:a16="http://schemas.microsoft.com/office/drawing/2014/main" id="{277E851A-3DBD-489A-9ED2-239D0D4E722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4" name="Group 238">
          <a:extLst>
            <a:ext uri="{FF2B5EF4-FFF2-40B4-BE49-F238E27FC236}">
              <a16:creationId xmlns="" xmlns:a16="http://schemas.microsoft.com/office/drawing/2014/main" id="{E0D17A17-19EA-49CD-87E0-16654AED572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640" name="Text Box 6">
            <a:extLst>
              <a:ext uri="{FF2B5EF4-FFF2-40B4-BE49-F238E27FC236}">
                <a16:creationId xmlns="" xmlns:a16="http://schemas.microsoft.com/office/drawing/2014/main" id="{127EE8A4-7F5D-48BD-AB4A-D2A40C3C2A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1" name="Text Box 1">
            <a:extLst>
              <a:ext uri="{FF2B5EF4-FFF2-40B4-BE49-F238E27FC236}">
                <a16:creationId xmlns="" xmlns:a16="http://schemas.microsoft.com/office/drawing/2014/main" id="{02241730-DF66-4607-9469-260A76895C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5" name="Straight Connector 12">
            <a:extLst>
              <a:ext uri="{FF2B5EF4-FFF2-40B4-BE49-F238E27FC236}">
                <a16:creationId xmlns="" xmlns:a16="http://schemas.microsoft.com/office/drawing/2014/main" id="{CA7304D6-9FE9-4543-978A-12111042E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5" name="Group 243">
          <a:extLst>
            <a:ext uri="{FF2B5EF4-FFF2-40B4-BE49-F238E27FC236}">
              <a16:creationId xmlns="" xmlns:a16="http://schemas.microsoft.com/office/drawing/2014/main" id="{357D2F7F-A8F9-455A-91CD-D9EF3C3F892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633" name="Text Box 6">
            <a:extLst>
              <a:ext uri="{FF2B5EF4-FFF2-40B4-BE49-F238E27FC236}">
                <a16:creationId xmlns="" xmlns:a16="http://schemas.microsoft.com/office/drawing/2014/main" id="{A4E3026B-158D-4A87-B0EE-4114D0E1A1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36" name="Text Box 1">
            <a:extLst>
              <a:ext uri="{FF2B5EF4-FFF2-40B4-BE49-F238E27FC236}">
                <a16:creationId xmlns="" xmlns:a16="http://schemas.microsoft.com/office/drawing/2014/main" id="{490F4D78-2CB8-4798-8D27-D811FEBA2D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2" name="Straight Connector 12">
            <a:extLst>
              <a:ext uri="{FF2B5EF4-FFF2-40B4-BE49-F238E27FC236}">
                <a16:creationId xmlns="" xmlns:a16="http://schemas.microsoft.com/office/drawing/2014/main" id="{E38BC9CD-2BBE-4A89-BCF9-0418DC11C0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6" name="Group 248">
          <a:extLst>
            <a:ext uri="{FF2B5EF4-FFF2-40B4-BE49-F238E27FC236}">
              <a16:creationId xmlns="" xmlns:a16="http://schemas.microsoft.com/office/drawing/2014/main" id="{4FDE1D7E-569B-4521-9FC8-FB69FF19E76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628" name="Text Box 6">
            <a:extLst>
              <a:ext uri="{FF2B5EF4-FFF2-40B4-BE49-F238E27FC236}">
                <a16:creationId xmlns="" xmlns:a16="http://schemas.microsoft.com/office/drawing/2014/main" id="{C823C40A-8FB5-4725-8075-0D7BBCDDA2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9" name="Text Box 1">
            <a:extLst>
              <a:ext uri="{FF2B5EF4-FFF2-40B4-BE49-F238E27FC236}">
                <a16:creationId xmlns="" xmlns:a16="http://schemas.microsoft.com/office/drawing/2014/main" id="{8240F82C-8807-460D-85D5-352685BC57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9" name="Straight Connector 12">
            <a:extLst>
              <a:ext uri="{FF2B5EF4-FFF2-40B4-BE49-F238E27FC236}">
                <a16:creationId xmlns="" xmlns:a16="http://schemas.microsoft.com/office/drawing/2014/main" id="{D773BECE-E060-4248-8E16-7FF89BB0F88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7" name="Group 253">
          <a:extLst>
            <a:ext uri="{FF2B5EF4-FFF2-40B4-BE49-F238E27FC236}">
              <a16:creationId xmlns="" xmlns:a16="http://schemas.microsoft.com/office/drawing/2014/main" id="{5FE3A0CF-EA56-4A5A-8640-A4EC40BF2CE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623" name="Text Box 6">
            <a:extLst>
              <a:ext uri="{FF2B5EF4-FFF2-40B4-BE49-F238E27FC236}">
                <a16:creationId xmlns="" xmlns:a16="http://schemas.microsoft.com/office/drawing/2014/main" id="{045C6E55-9CB7-41DF-8A6C-7D659E14C0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4" name="Text Box 1">
            <a:extLst>
              <a:ext uri="{FF2B5EF4-FFF2-40B4-BE49-F238E27FC236}">
                <a16:creationId xmlns="" xmlns:a16="http://schemas.microsoft.com/office/drawing/2014/main" id="{CFD03100-9552-4AA2-AF31-B118BC8AFB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6" name="Straight Connector 12">
            <a:extLst>
              <a:ext uri="{FF2B5EF4-FFF2-40B4-BE49-F238E27FC236}">
                <a16:creationId xmlns="" xmlns:a16="http://schemas.microsoft.com/office/drawing/2014/main" id="{C7BCE79B-CFC1-4FEF-838E-CCFB37A34D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8" name="Group 258">
          <a:extLst>
            <a:ext uri="{FF2B5EF4-FFF2-40B4-BE49-F238E27FC236}">
              <a16:creationId xmlns="" xmlns:a16="http://schemas.microsoft.com/office/drawing/2014/main" id="{C7E0A953-2092-442D-9EBA-582555D2EC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616" name="Text Box 6">
            <a:extLst>
              <a:ext uri="{FF2B5EF4-FFF2-40B4-BE49-F238E27FC236}">
                <a16:creationId xmlns="" xmlns:a16="http://schemas.microsoft.com/office/drawing/2014/main" id="{8CBB31C8-D08F-474E-B3EE-0C0DEF1244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9" name="Text Box 1">
            <a:extLst>
              <a:ext uri="{FF2B5EF4-FFF2-40B4-BE49-F238E27FC236}">
                <a16:creationId xmlns="" xmlns:a16="http://schemas.microsoft.com/office/drawing/2014/main" id="{43232379-5C29-46F8-ABD9-26C7DCA7A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3" name="Straight Connector 12">
            <a:extLst>
              <a:ext uri="{FF2B5EF4-FFF2-40B4-BE49-F238E27FC236}">
                <a16:creationId xmlns="" xmlns:a16="http://schemas.microsoft.com/office/drawing/2014/main" id="{2E3A169A-6F06-40C3-AA97-380D42F47A8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9" name="Group 263">
          <a:extLst>
            <a:ext uri="{FF2B5EF4-FFF2-40B4-BE49-F238E27FC236}">
              <a16:creationId xmlns="" xmlns:a16="http://schemas.microsoft.com/office/drawing/2014/main" id="{7E727FD6-E086-439C-8893-4A1115D4088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611" name="Text Box 6">
            <a:extLst>
              <a:ext uri="{FF2B5EF4-FFF2-40B4-BE49-F238E27FC236}">
                <a16:creationId xmlns="" xmlns:a16="http://schemas.microsoft.com/office/drawing/2014/main" id="{61E5589D-718F-4E68-92E7-18835A67C5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2" name="Text Box 1">
            <a:extLst>
              <a:ext uri="{FF2B5EF4-FFF2-40B4-BE49-F238E27FC236}">
                <a16:creationId xmlns="" xmlns:a16="http://schemas.microsoft.com/office/drawing/2014/main" id="{43A94E19-2268-4BD9-91CF-86D4E01AB8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0" name="Straight Connector 12">
            <a:extLst>
              <a:ext uri="{FF2B5EF4-FFF2-40B4-BE49-F238E27FC236}">
                <a16:creationId xmlns="" xmlns:a16="http://schemas.microsoft.com/office/drawing/2014/main" id="{C7575CB1-8B19-47A2-9BE8-E690894B201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0" name="Group 267">
          <a:extLst>
            <a:ext uri="{FF2B5EF4-FFF2-40B4-BE49-F238E27FC236}">
              <a16:creationId xmlns="" xmlns:a16="http://schemas.microsoft.com/office/drawing/2014/main" id="{2CE81C3D-A8EF-4C67-858B-536EBE746F6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605" name="Text Box 6">
            <a:extLst>
              <a:ext uri="{FF2B5EF4-FFF2-40B4-BE49-F238E27FC236}">
                <a16:creationId xmlns="" xmlns:a16="http://schemas.microsoft.com/office/drawing/2014/main" id="{4F4F951C-3E13-4E5F-864C-803253A32C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7" name="Text Box 1">
            <a:extLst>
              <a:ext uri="{FF2B5EF4-FFF2-40B4-BE49-F238E27FC236}">
                <a16:creationId xmlns="" xmlns:a16="http://schemas.microsoft.com/office/drawing/2014/main" id="{0836C4EA-F853-468C-836A-BB75F497C7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7" name="Straight Connector 12">
            <a:extLst>
              <a:ext uri="{FF2B5EF4-FFF2-40B4-BE49-F238E27FC236}">
                <a16:creationId xmlns="" xmlns:a16="http://schemas.microsoft.com/office/drawing/2014/main" id="{47A315E1-15AC-441C-9AA3-F738C89C4F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1" name="Group 272">
          <a:extLst>
            <a:ext uri="{FF2B5EF4-FFF2-40B4-BE49-F238E27FC236}">
              <a16:creationId xmlns="" xmlns:a16="http://schemas.microsoft.com/office/drawing/2014/main" id="{DD0E83D0-D539-4294-B3EC-0EF54FB37C5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99" name="Text Box 6">
            <a:extLst>
              <a:ext uri="{FF2B5EF4-FFF2-40B4-BE49-F238E27FC236}">
                <a16:creationId xmlns="" xmlns:a16="http://schemas.microsoft.com/office/drawing/2014/main" id="{B47B3E5A-4036-4EF3-B175-A8E542D52F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2" name="Text Box 1">
            <a:extLst>
              <a:ext uri="{FF2B5EF4-FFF2-40B4-BE49-F238E27FC236}">
                <a16:creationId xmlns="" xmlns:a16="http://schemas.microsoft.com/office/drawing/2014/main" id="{562F8C3D-2166-4E76-90DA-306FF9FC86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4" name="Straight Connector 12">
            <a:extLst>
              <a:ext uri="{FF2B5EF4-FFF2-40B4-BE49-F238E27FC236}">
                <a16:creationId xmlns="" xmlns:a16="http://schemas.microsoft.com/office/drawing/2014/main" id="{B57107CC-0B16-4019-9BE7-459B5A1C44F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2" name="Group 276">
          <a:extLst>
            <a:ext uri="{FF2B5EF4-FFF2-40B4-BE49-F238E27FC236}">
              <a16:creationId xmlns="" xmlns:a16="http://schemas.microsoft.com/office/drawing/2014/main" id="{61EA263B-EFBF-4A51-9309-D813E8C69C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94" name="Text Box 6">
            <a:extLst>
              <a:ext uri="{FF2B5EF4-FFF2-40B4-BE49-F238E27FC236}">
                <a16:creationId xmlns="" xmlns:a16="http://schemas.microsoft.com/office/drawing/2014/main" id="{231C7270-F57B-4CC8-9C3E-D16FDFC4FB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5" name="Text Box 1">
            <a:extLst>
              <a:ext uri="{FF2B5EF4-FFF2-40B4-BE49-F238E27FC236}">
                <a16:creationId xmlns="" xmlns:a16="http://schemas.microsoft.com/office/drawing/2014/main" id="{1FC4B3E9-A7C8-4014-82B4-AFD2631CB2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1" name="Straight Connector 12">
            <a:extLst>
              <a:ext uri="{FF2B5EF4-FFF2-40B4-BE49-F238E27FC236}">
                <a16:creationId xmlns="" xmlns:a16="http://schemas.microsoft.com/office/drawing/2014/main" id="{C9D09564-C85D-4D00-9310-23394BCF2DB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3" name="Group 281">
          <a:extLst>
            <a:ext uri="{FF2B5EF4-FFF2-40B4-BE49-F238E27FC236}">
              <a16:creationId xmlns="" xmlns:a16="http://schemas.microsoft.com/office/drawing/2014/main" id="{05EDF11E-A0A4-4403-AE46-2E02C85675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91" name="Text Box 6">
            <a:extLst>
              <a:ext uri="{FF2B5EF4-FFF2-40B4-BE49-F238E27FC236}">
                <a16:creationId xmlns="" xmlns:a16="http://schemas.microsoft.com/office/drawing/2014/main" id="{E726AB06-6B63-4FC1-8E6F-0DCC88C7A5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2" name="Text Box 1">
            <a:extLst>
              <a:ext uri="{FF2B5EF4-FFF2-40B4-BE49-F238E27FC236}">
                <a16:creationId xmlns="" xmlns:a16="http://schemas.microsoft.com/office/drawing/2014/main" id="{7D538095-BA4E-4006-B6A3-8347A82A63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8" name="Straight Connector 12">
            <a:extLst>
              <a:ext uri="{FF2B5EF4-FFF2-40B4-BE49-F238E27FC236}">
                <a16:creationId xmlns="" xmlns:a16="http://schemas.microsoft.com/office/drawing/2014/main" id="{80C0E3B5-298C-49D1-8ED6-31E24DD853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4" name="Group 285">
          <a:extLst>
            <a:ext uri="{FF2B5EF4-FFF2-40B4-BE49-F238E27FC236}">
              <a16:creationId xmlns="" xmlns:a16="http://schemas.microsoft.com/office/drawing/2014/main" id="{3FB7CC0C-C64F-449F-B69F-A537EA993FA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89" name="Text Box 6">
            <a:extLst>
              <a:ext uri="{FF2B5EF4-FFF2-40B4-BE49-F238E27FC236}">
                <a16:creationId xmlns="" xmlns:a16="http://schemas.microsoft.com/office/drawing/2014/main" id="{901C2F7B-29D0-4653-8217-6A78B08A66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0" name="Text Box 1">
            <a:extLst>
              <a:ext uri="{FF2B5EF4-FFF2-40B4-BE49-F238E27FC236}">
                <a16:creationId xmlns="" xmlns:a16="http://schemas.microsoft.com/office/drawing/2014/main" id="{F4EE54A0-0EA6-41A6-B01F-B5DF6FA648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5" name="Straight Connector 12">
            <a:extLst>
              <a:ext uri="{FF2B5EF4-FFF2-40B4-BE49-F238E27FC236}">
                <a16:creationId xmlns="" xmlns:a16="http://schemas.microsoft.com/office/drawing/2014/main" id="{A3AC44CB-8B9D-46DD-84FB-33B9887E9E2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5" name="Group 289">
          <a:extLst>
            <a:ext uri="{FF2B5EF4-FFF2-40B4-BE49-F238E27FC236}">
              <a16:creationId xmlns="" xmlns:a16="http://schemas.microsoft.com/office/drawing/2014/main" id="{14F00F98-414F-4077-8770-4C78F1DF999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86" name="Text Box 6">
            <a:extLst>
              <a:ext uri="{FF2B5EF4-FFF2-40B4-BE49-F238E27FC236}">
                <a16:creationId xmlns="" xmlns:a16="http://schemas.microsoft.com/office/drawing/2014/main" id="{0520C44A-5DE0-48AB-886D-E9421BEEB0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7" name="Text Box 1">
            <a:extLst>
              <a:ext uri="{FF2B5EF4-FFF2-40B4-BE49-F238E27FC236}">
                <a16:creationId xmlns="" xmlns:a16="http://schemas.microsoft.com/office/drawing/2014/main" id="{7D092A8C-7BB2-4ED0-8B3D-3A743E36B2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2" name="Straight Connector 12">
            <a:extLst>
              <a:ext uri="{FF2B5EF4-FFF2-40B4-BE49-F238E27FC236}">
                <a16:creationId xmlns="" xmlns:a16="http://schemas.microsoft.com/office/drawing/2014/main" id="{35D19225-7292-4483-9784-86369026E63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6" name="Group 294">
          <a:extLst>
            <a:ext uri="{FF2B5EF4-FFF2-40B4-BE49-F238E27FC236}">
              <a16:creationId xmlns="" xmlns:a16="http://schemas.microsoft.com/office/drawing/2014/main" id="{FC07E03F-DCE6-4352-9CAC-B04A9A5BEE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83" name="Text Box 6">
            <a:extLst>
              <a:ext uri="{FF2B5EF4-FFF2-40B4-BE49-F238E27FC236}">
                <a16:creationId xmlns="" xmlns:a16="http://schemas.microsoft.com/office/drawing/2014/main" id="{1C8717D1-91E1-4938-970A-D1F5A14613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5" name="Text Box 1">
            <a:extLst>
              <a:ext uri="{FF2B5EF4-FFF2-40B4-BE49-F238E27FC236}">
                <a16:creationId xmlns="" xmlns:a16="http://schemas.microsoft.com/office/drawing/2014/main" id="{5D91361C-5A7A-4280-AF02-733C88B82C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9" name="Straight Connector 12">
            <a:extLst>
              <a:ext uri="{FF2B5EF4-FFF2-40B4-BE49-F238E27FC236}">
                <a16:creationId xmlns="" xmlns:a16="http://schemas.microsoft.com/office/drawing/2014/main" id="{7278F08D-3D58-46C6-A6AD-16C5540340F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7" name="Group 298">
          <a:extLst>
            <a:ext uri="{FF2B5EF4-FFF2-40B4-BE49-F238E27FC236}">
              <a16:creationId xmlns="" xmlns:a16="http://schemas.microsoft.com/office/drawing/2014/main" id="{2CD4B75C-D504-46E1-AAB3-3804938267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81" name="Text Box 6">
            <a:extLst>
              <a:ext uri="{FF2B5EF4-FFF2-40B4-BE49-F238E27FC236}">
                <a16:creationId xmlns="" xmlns:a16="http://schemas.microsoft.com/office/drawing/2014/main" id="{03F4E50D-AB6D-4060-85E5-8E334F81D5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2" name="Text Box 1">
            <a:extLst>
              <a:ext uri="{FF2B5EF4-FFF2-40B4-BE49-F238E27FC236}">
                <a16:creationId xmlns="" xmlns:a16="http://schemas.microsoft.com/office/drawing/2014/main" id="{B555F35D-A915-4361-A5EC-A67231D0EB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6" name="Straight Connector 12">
            <a:extLst>
              <a:ext uri="{FF2B5EF4-FFF2-40B4-BE49-F238E27FC236}">
                <a16:creationId xmlns="" xmlns:a16="http://schemas.microsoft.com/office/drawing/2014/main" id="{91F0DAEA-DBE0-47C8-A7D3-4090F01CF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8" name="Group 302">
          <a:extLst>
            <a:ext uri="{FF2B5EF4-FFF2-40B4-BE49-F238E27FC236}">
              <a16:creationId xmlns="" xmlns:a16="http://schemas.microsoft.com/office/drawing/2014/main" id="{4583737A-7376-479B-9663-B7ED85FCB47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78" name="Text Box 6">
            <a:extLst>
              <a:ext uri="{FF2B5EF4-FFF2-40B4-BE49-F238E27FC236}">
                <a16:creationId xmlns="" xmlns:a16="http://schemas.microsoft.com/office/drawing/2014/main" id="{02EBEB79-4A9E-4D90-84E7-B08A901ECE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0" name="Text Box 1">
            <a:extLst>
              <a:ext uri="{FF2B5EF4-FFF2-40B4-BE49-F238E27FC236}">
                <a16:creationId xmlns="" xmlns:a16="http://schemas.microsoft.com/office/drawing/2014/main" id="{4F5A0ACD-F0F3-4B80-B341-5045A1D29F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3" name="Straight Connector 12">
            <a:extLst>
              <a:ext uri="{FF2B5EF4-FFF2-40B4-BE49-F238E27FC236}">
                <a16:creationId xmlns="" xmlns:a16="http://schemas.microsoft.com/office/drawing/2014/main" id="{08B67A02-4E7D-4913-8E5E-EE8288A51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9" name="Group 306">
          <a:extLst>
            <a:ext uri="{FF2B5EF4-FFF2-40B4-BE49-F238E27FC236}">
              <a16:creationId xmlns="" xmlns:a16="http://schemas.microsoft.com/office/drawing/2014/main" id="{A795BF1F-DE4E-48C5-A84A-724497F4AE1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76" name="Text Box 6">
            <a:extLst>
              <a:ext uri="{FF2B5EF4-FFF2-40B4-BE49-F238E27FC236}">
                <a16:creationId xmlns="" xmlns:a16="http://schemas.microsoft.com/office/drawing/2014/main" id="{FE15A2BE-13DE-4AEE-8EF8-FB2C24BD2C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7" name="Text Box 1">
            <a:extLst>
              <a:ext uri="{FF2B5EF4-FFF2-40B4-BE49-F238E27FC236}">
                <a16:creationId xmlns="" xmlns:a16="http://schemas.microsoft.com/office/drawing/2014/main" id="{B43F59EF-2EB7-4310-B568-FC5A078A2B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0" name="Straight Connector 12">
            <a:extLst>
              <a:ext uri="{FF2B5EF4-FFF2-40B4-BE49-F238E27FC236}">
                <a16:creationId xmlns="" xmlns:a16="http://schemas.microsoft.com/office/drawing/2014/main" id="{D21D2E57-FB34-4707-967A-CE347744C62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0" name="Group 310">
          <a:extLst>
            <a:ext uri="{FF2B5EF4-FFF2-40B4-BE49-F238E27FC236}">
              <a16:creationId xmlns="" xmlns:a16="http://schemas.microsoft.com/office/drawing/2014/main" id="{1E09F200-57C8-4890-9631-1A1508EC38A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73" name="Text Box 6">
            <a:extLst>
              <a:ext uri="{FF2B5EF4-FFF2-40B4-BE49-F238E27FC236}">
                <a16:creationId xmlns="" xmlns:a16="http://schemas.microsoft.com/office/drawing/2014/main" id="{8DDE46C7-1203-49F4-9FDC-B8BB0BBEA7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4" name="Text Box 1">
            <a:extLst>
              <a:ext uri="{FF2B5EF4-FFF2-40B4-BE49-F238E27FC236}">
                <a16:creationId xmlns="" xmlns:a16="http://schemas.microsoft.com/office/drawing/2014/main" id="{D353A52B-5890-4B63-8E96-8ACA8D9C9C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7" name="Straight Connector 12">
            <a:extLst>
              <a:ext uri="{FF2B5EF4-FFF2-40B4-BE49-F238E27FC236}">
                <a16:creationId xmlns="" xmlns:a16="http://schemas.microsoft.com/office/drawing/2014/main" id="{E0091E14-49F0-45E1-8D30-C7FC22C52D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1" name="Group 315">
          <a:extLst>
            <a:ext uri="{FF2B5EF4-FFF2-40B4-BE49-F238E27FC236}">
              <a16:creationId xmlns="" xmlns:a16="http://schemas.microsoft.com/office/drawing/2014/main" id="{9094D535-F7E4-4F6A-B5F3-E6DCB3217FD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71" name="Text Box 6">
            <a:extLst>
              <a:ext uri="{FF2B5EF4-FFF2-40B4-BE49-F238E27FC236}">
                <a16:creationId xmlns="" xmlns:a16="http://schemas.microsoft.com/office/drawing/2014/main" id="{9C2DD4D4-7A19-41CA-A4DA-56CAB848A3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2" name="Text Box 1">
            <a:extLst>
              <a:ext uri="{FF2B5EF4-FFF2-40B4-BE49-F238E27FC236}">
                <a16:creationId xmlns="" xmlns:a16="http://schemas.microsoft.com/office/drawing/2014/main" id="{1D7AFB14-F42B-423F-B447-59B124032D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4" name="Straight Connector 12">
            <a:extLst>
              <a:ext uri="{FF2B5EF4-FFF2-40B4-BE49-F238E27FC236}">
                <a16:creationId xmlns="" xmlns:a16="http://schemas.microsoft.com/office/drawing/2014/main" id="{4E2F98DC-A6D0-4502-9985-CC6BDA5D6F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2" name="Group 319">
          <a:extLst>
            <a:ext uri="{FF2B5EF4-FFF2-40B4-BE49-F238E27FC236}">
              <a16:creationId xmlns="" xmlns:a16="http://schemas.microsoft.com/office/drawing/2014/main" id="{8CD76CDE-6031-4FC9-9CA7-4E8C725EDC0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68" name="Text Box 6">
            <a:extLst>
              <a:ext uri="{FF2B5EF4-FFF2-40B4-BE49-F238E27FC236}">
                <a16:creationId xmlns="" xmlns:a16="http://schemas.microsoft.com/office/drawing/2014/main" id="{0756B1A8-D292-41BB-8311-B8B78380E7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9" name="Text Box 1">
            <a:extLst>
              <a:ext uri="{FF2B5EF4-FFF2-40B4-BE49-F238E27FC236}">
                <a16:creationId xmlns="" xmlns:a16="http://schemas.microsoft.com/office/drawing/2014/main" id="{760EBD50-A3A3-440A-9B52-C7A16BEFB4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1" name="Straight Connector 12">
            <a:extLst>
              <a:ext uri="{FF2B5EF4-FFF2-40B4-BE49-F238E27FC236}">
                <a16:creationId xmlns="" xmlns:a16="http://schemas.microsoft.com/office/drawing/2014/main" id="{B708438D-4795-4544-B509-8EAA427D4A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3" name="Group 323">
          <a:extLst>
            <a:ext uri="{FF2B5EF4-FFF2-40B4-BE49-F238E27FC236}">
              <a16:creationId xmlns="" xmlns:a16="http://schemas.microsoft.com/office/drawing/2014/main" id="{3DCB6CDC-5921-4D54-9D02-ECF0BE07C31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66" name="Text Box 6">
            <a:extLst>
              <a:ext uri="{FF2B5EF4-FFF2-40B4-BE49-F238E27FC236}">
                <a16:creationId xmlns="" xmlns:a16="http://schemas.microsoft.com/office/drawing/2014/main" id="{C987FBAE-CBB1-4542-9B35-C74D0006E5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7" name="Text Box 1">
            <a:extLst>
              <a:ext uri="{FF2B5EF4-FFF2-40B4-BE49-F238E27FC236}">
                <a16:creationId xmlns="" xmlns:a16="http://schemas.microsoft.com/office/drawing/2014/main" id="{1AF94204-9ED3-45A1-B575-64CC403B5B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8" name="Straight Connector 12">
            <a:extLst>
              <a:ext uri="{FF2B5EF4-FFF2-40B4-BE49-F238E27FC236}">
                <a16:creationId xmlns="" xmlns:a16="http://schemas.microsoft.com/office/drawing/2014/main" id="{97D0178C-1CE5-4D39-BEC9-6B0EF450110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4" name="Group 327">
          <a:extLst>
            <a:ext uri="{FF2B5EF4-FFF2-40B4-BE49-F238E27FC236}">
              <a16:creationId xmlns="" xmlns:a16="http://schemas.microsoft.com/office/drawing/2014/main" id="{4A78994B-67FE-4BED-BE69-B4A211BF7AA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63" name="Text Box 6">
            <a:extLst>
              <a:ext uri="{FF2B5EF4-FFF2-40B4-BE49-F238E27FC236}">
                <a16:creationId xmlns="" xmlns:a16="http://schemas.microsoft.com/office/drawing/2014/main" id="{4EAEBE21-96B8-4863-85DF-697026877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4" name="Text Box 1">
            <a:extLst>
              <a:ext uri="{FF2B5EF4-FFF2-40B4-BE49-F238E27FC236}">
                <a16:creationId xmlns="" xmlns:a16="http://schemas.microsoft.com/office/drawing/2014/main" id="{B2541DFE-4284-4AAD-92B5-C35DAD6984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5" name="Straight Connector 12">
            <a:extLst>
              <a:ext uri="{FF2B5EF4-FFF2-40B4-BE49-F238E27FC236}">
                <a16:creationId xmlns="" xmlns:a16="http://schemas.microsoft.com/office/drawing/2014/main" id="{AF8DCF31-980C-418F-B3DB-BBD9546B0CE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5" name="Group 331">
          <a:extLst>
            <a:ext uri="{FF2B5EF4-FFF2-40B4-BE49-F238E27FC236}">
              <a16:creationId xmlns="" xmlns:a16="http://schemas.microsoft.com/office/drawing/2014/main" id="{2A3D023E-3694-43CC-97CD-7D3D87261C5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61" name="Text Box 6">
            <a:extLst>
              <a:ext uri="{FF2B5EF4-FFF2-40B4-BE49-F238E27FC236}">
                <a16:creationId xmlns="" xmlns:a16="http://schemas.microsoft.com/office/drawing/2014/main" id="{64B4A9AF-35AD-4139-B743-ED32251C3A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2" name="Text Box 1">
            <a:extLst>
              <a:ext uri="{FF2B5EF4-FFF2-40B4-BE49-F238E27FC236}">
                <a16:creationId xmlns="" xmlns:a16="http://schemas.microsoft.com/office/drawing/2014/main" id="{F350532B-A27B-4DD9-A423-1AEDEF21BC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2" name="Straight Connector 12">
            <a:extLst>
              <a:ext uri="{FF2B5EF4-FFF2-40B4-BE49-F238E27FC236}">
                <a16:creationId xmlns="" xmlns:a16="http://schemas.microsoft.com/office/drawing/2014/main" id="{0928494C-E9AB-4FA7-96F4-DF5C9AD9EC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6" name="Group 336">
          <a:extLst>
            <a:ext uri="{FF2B5EF4-FFF2-40B4-BE49-F238E27FC236}">
              <a16:creationId xmlns="" xmlns:a16="http://schemas.microsoft.com/office/drawing/2014/main" id="{8A8E2246-B1DD-42E6-BA32-3CA521CB233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58" name="Text Box 6">
            <a:extLst>
              <a:ext uri="{FF2B5EF4-FFF2-40B4-BE49-F238E27FC236}">
                <a16:creationId xmlns="" xmlns:a16="http://schemas.microsoft.com/office/drawing/2014/main" id="{5F6B1EBF-803C-437D-87B6-53C6CC8BEC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9" name="Text Box 1">
            <a:extLst>
              <a:ext uri="{FF2B5EF4-FFF2-40B4-BE49-F238E27FC236}">
                <a16:creationId xmlns="" xmlns:a16="http://schemas.microsoft.com/office/drawing/2014/main" id="{B1B71030-048E-4488-A650-10291C6EF4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9" name="Straight Connector 12">
            <a:extLst>
              <a:ext uri="{FF2B5EF4-FFF2-40B4-BE49-F238E27FC236}">
                <a16:creationId xmlns="" xmlns:a16="http://schemas.microsoft.com/office/drawing/2014/main" id="{E20C2715-CF77-4BBA-B976-EFECDA1A33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7" name="Group 340">
          <a:extLst>
            <a:ext uri="{FF2B5EF4-FFF2-40B4-BE49-F238E27FC236}">
              <a16:creationId xmlns="" xmlns:a16="http://schemas.microsoft.com/office/drawing/2014/main" id="{B25B7FE6-96B1-479D-A8CC-62F91B64DCA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56" name="Text Box 6">
            <a:extLst>
              <a:ext uri="{FF2B5EF4-FFF2-40B4-BE49-F238E27FC236}">
                <a16:creationId xmlns="" xmlns:a16="http://schemas.microsoft.com/office/drawing/2014/main" id="{85162151-1D3B-4640-A21B-AB573E8D7F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7" name="Text Box 1">
            <a:extLst>
              <a:ext uri="{FF2B5EF4-FFF2-40B4-BE49-F238E27FC236}">
                <a16:creationId xmlns="" xmlns:a16="http://schemas.microsoft.com/office/drawing/2014/main" id="{F90AC401-4E45-4036-90EB-925CEAAA8C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6" name="Straight Connector 12">
            <a:extLst>
              <a:ext uri="{FF2B5EF4-FFF2-40B4-BE49-F238E27FC236}">
                <a16:creationId xmlns="" xmlns:a16="http://schemas.microsoft.com/office/drawing/2014/main" id="{CEC0DEBA-2E07-40A6-8236-AB8C16E1CEE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8" name="Group 344">
          <a:extLst>
            <a:ext uri="{FF2B5EF4-FFF2-40B4-BE49-F238E27FC236}">
              <a16:creationId xmlns="" xmlns:a16="http://schemas.microsoft.com/office/drawing/2014/main" id="{645FC0A5-BBDC-4A2E-95B1-6EDD26D5A30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53" name="Text Box 6">
            <a:extLst>
              <a:ext uri="{FF2B5EF4-FFF2-40B4-BE49-F238E27FC236}">
                <a16:creationId xmlns="" xmlns:a16="http://schemas.microsoft.com/office/drawing/2014/main" id="{08775C6D-C754-4EFF-B118-77F03CE21F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4" name="Text Box 1">
            <a:extLst>
              <a:ext uri="{FF2B5EF4-FFF2-40B4-BE49-F238E27FC236}">
                <a16:creationId xmlns="" xmlns:a16="http://schemas.microsoft.com/office/drawing/2014/main" id="{C3E87FF4-59CC-41F9-A294-DA7A6C07A2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3" name="Straight Connector 12">
            <a:extLst>
              <a:ext uri="{FF2B5EF4-FFF2-40B4-BE49-F238E27FC236}">
                <a16:creationId xmlns="" xmlns:a16="http://schemas.microsoft.com/office/drawing/2014/main" id="{FD777945-4C54-4385-A1F0-2E98C283C4B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9" name="Group 348">
          <a:extLst>
            <a:ext uri="{FF2B5EF4-FFF2-40B4-BE49-F238E27FC236}">
              <a16:creationId xmlns="" xmlns:a16="http://schemas.microsoft.com/office/drawing/2014/main" id="{F1174EB5-FE33-4B53-8841-6BDFCB0A16D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51" name="Text Box 6">
            <a:extLst>
              <a:ext uri="{FF2B5EF4-FFF2-40B4-BE49-F238E27FC236}">
                <a16:creationId xmlns="" xmlns:a16="http://schemas.microsoft.com/office/drawing/2014/main" id="{816B2004-A790-4E92-84BA-B08F9BDFE9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2" name="Text Box 1">
            <a:extLst>
              <a:ext uri="{FF2B5EF4-FFF2-40B4-BE49-F238E27FC236}">
                <a16:creationId xmlns="" xmlns:a16="http://schemas.microsoft.com/office/drawing/2014/main" id="{5F28BE2A-20AF-42CA-B024-7FC8CFBB34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0" name="Straight Connector 12">
            <a:extLst>
              <a:ext uri="{FF2B5EF4-FFF2-40B4-BE49-F238E27FC236}">
                <a16:creationId xmlns="" xmlns:a16="http://schemas.microsoft.com/office/drawing/2014/main" id="{EA0E6F30-CE50-4250-B27E-E7A8B324FCB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0" name="Group 352">
          <a:extLst>
            <a:ext uri="{FF2B5EF4-FFF2-40B4-BE49-F238E27FC236}">
              <a16:creationId xmlns="" xmlns:a16="http://schemas.microsoft.com/office/drawing/2014/main" id="{36847263-D962-47D4-AC6F-7D1CF372719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48" name="Text Box 6">
            <a:extLst>
              <a:ext uri="{FF2B5EF4-FFF2-40B4-BE49-F238E27FC236}">
                <a16:creationId xmlns="" xmlns:a16="http://schemas.microsoft.com/office/drawing/2014/main" id="{67586FC4-3830-4751-808F-77E063D993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9" name="Text Box 1">
            <a:extLst>
              <a:ext uri="{FF2B5EF4-FFF2-40B4-BE49-F238E27FC236}">
                <a16:creationId xmlns="" xmlns:a16="http://schemas.microsoft.com/office/drawing/2014/main" id="{53A748A2-6470-4667-89E1-E353F31FBB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7" name="Straight Connector 12">
            <a:extLst>
              <a:ext uri="{FF2B5EF4-FFF2-40B4-BE49-F238E27FC236}">
                <a16:creationId xmlns="" xmlns:a16="http://schemas.microsoft.com/office/drawing/2014/main" id="{5DA7AF64-51E8-4E79-A529-A19CF8EDD5F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1" name="Group 357">
          <a:extLst>
            <a:ext uri="{FF2B5EF4-FFF2-40B4-BE49-F238E27FC236}">
              <a16:creationId xmlns="" xmlns:a16="http://schemas.microsoft.com/office/drawing/2014/main" id="{B18E4346-3EE9-4294-B64B-449FBCF9E44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46" name="Text Box 6">
            <a:extLst>
              <a:ext uri="{FF2B5EF4-FFF2-40B4-BE49-F238E27FC236}">
                <a16:creationId xmlns="" xmlns:a16="http://schemas.microsoft.com/office/drawing/2014/main" id="{7F8C3CFE-E40C-41D6-AA12-9651B627A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7" name="Text Box 1">
            <a:extLst>
              <a:ext uri="{FF2B5EF4-FFF2-40B4-BE49-F238E27FC236}">
                <a16:creationId xmlns="" xmlns:a16="http://schemas.microsoft.com/office/drawing/2014/main" id="{0414BCAA-CC19-4910-A3F4-3263615694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4" name="Straight Connector 12">
            <a:extLst>
              <a:ext uri="{FF2B5EF4-FFF2-40B4-BE49-F238E27FC236}">
                <a16:creationId xmlns="" xmlns:a16="http://schemas.microsoft.com/office/drawing/2014/main" id="{FC2D3D15-431E-4A29-99F4-70EAEA7881B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2" name="Group 361">
          <a:extLst>
            <a:ext uri="{FF2B5EF4-FFF2-40B4-BE49-F238E27FC236}">
              <a16:creationId xmlns="" xmlns:a16="http://schemas.microsoft.com/office/drawing/2014/main" id="{BBB93430-3B5B-449F-AD51-55A74DD0E57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43" name="Text Box 6">
            <a:extLst>
              <a:ext uri="{FF2B5EF4-FFF2-40B4-BE49-F238E27FC236}">
                <a16:creationId xmlns="" xmlns:a16="http://schemas.microsoft.com/office/drawing/2014/main" id="{D92C2CED-BB7C-426E-B224-9EC09D5032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4" name="Text Box 1">
            <a:extLst>
              <a:ext uri="{FF2B5EF4-FFF2-40B4-BE49-F238E27FC236}">
                <a16:creationId xmlns="" xmlns:a16="http://schemas.microsoft.com/office/drawing/2014/main" id="{C8831C1A-2E51-4399-8FFD-7D93534A67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1" name="Straight Connector 12">
            <a:extLst>
              <a:ext uri="{FF2B5EF4-FFF2-40B4-BE49-F238E27FC236}">
                <a16:creationId xmlns="" xmlns:a16="http://schemas.microsoft.com/office/drawing/2014/main" id="{E1F564DB-243A-4492-9A0E-1BE265B3D9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3" name="Group 365">
          <a:extLst>
            <a:ext uri="{FF2B5EF4-FFF2-40B4-BE49-F238E27FC236}">
              <a16:creationId xmlns="" xmlns:a16="http://schemas.microsoft.com/office/drawing/2014/main" id="{E27EDBA3-C534-4BF0-9C17-0EBFAFA0330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41" name="Text Box 6">
            <a:extLst>
              <a:ext uri="{FF2B5EF4-FFF2-40B4-BE49-F238E27FC236}">
                <a16:creationId xmlns="" xmlns:a16="http://schemas.microsoft.com/office/drawing/2014/main" id="{997685E7-C765-483A-9F0C-8A8CBC86FD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2" name="Text Box 1">
            <a:extLst>
              <a:ext uri="{FF2B5EF4-FFF2-40B4-BE49-F238E27FC236}">
                <a16:creationId xmlns="" xmlns:a16="http://schemas.microsoft.com/office/drawing/2014/main" id="{3AF37643-2763-49FD-A157-E4D3DC629B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8" name="Straight Connector 12">
            <a:extLst>
              <a:ext uri="{FF2B5EF4-FFF2-40B4-BE49-F238E27FC236}">
                <a16:creationId xmlns="" xmlns:a16="http://schemas.microsoft.com/office/drawing/2014/main" id="{6A9206F6-0B9A-4E94-8E09-F1627EE04E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4" name="Group 369">
          <a:extLst>
            <a:ext uri="{FF2B5EF4-FFF2-40B4-BE49-F238E27FC236}">
              <a16:creationId xmlns="" xmlns:a16="http://schemas.microsoft.com/office/drawing/2014/main" id="{9CAA0BEE-6D6F-48E1-A7A9-988AEB84CA4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38" name="Text Box 6">
            <a:extLst>
              <a:ext uri="{FF2B5EF4-FFF2-40B4-BE49-F238E27FC236}">
                <a16:creationId xmlns="" xmlns:a16="http://schemas.microsoft.com/office/drawing/2014/main" id="{589C9FCC-8892-441E-9702-8984E3C9A7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9" name="Text Box 1">
            <a:extLst>
              <a:ext uri="{FF2B5EF4-FFF2-40B4-BE49-F238E27FC236}">
                <a16:creationId xmlns="" xmlns:a16="http://schemas.microsoft.com/office/drawing/2014/main" id="{56F6913A-D0D9-4C97-9980-042963AF4E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5" name="Straight Connector 12">
            <a:extLst>
              <a:ext uri="{FF2B5EF4-FFF2-40B4-BE49-F238E27FC236}">
                <a16:creationId xmlns="" xmlns:a16="http://schemas.microsoft.com/office/drawing/2014/main" id="{7C87658A-0F30-4A49-B095-ABFF1F88A4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5" name="Group 373">
          <a:extLst>
            <a:ext uri="{FF2B5EF4-FFF2-40B4-BE49-F238E27FC236}">
              <a16:creationId xmlns="" xmlns:a16="http://schemas.microsoft.com/office/drawing/2014/main" id="{36736290-20A8-4DEC-99F5-AE7D7CB1760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36" name="Text Box 6">
            <a:extLst>
              <a:ext uri="{FF2B5EF4-FFF2-40B4-BE49-F238E27FC236}">
                <a16:creationId xmlns="" xmlns:a16="http://schemas.microsoft.com/office/drawing/2014/main" id="{6DB44049-901D-4911-9250-82D93368EA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7" name="Text Box 1">
            <a:extLst>
              <a:ext uri="{FF2B5EF4-FFF2-40B4-BE49-F238E27FC236}">
                <a16:creationId xmlns="" xmlns:a16="http://schemas.microsoft.com/office/drawing/2014/main" id="{2BBD716E-6798-41A9-806B-A5E5419118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2" name="Straight Connector 12">
            <a:extLst>
              <a:ext uri="{FF2B5EF4-FFF2-40B4-BE49-F238E27FC236}">
                <a16:creationId xmlns="" xmlns:a16="http://schemas.microsoft.com/office/drawing/2014/main" id="{AB18C197-7D0F-4D5E-A827-4037C166B1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6" name="Group 377">
          <a:extLst>
            <a:ext uri="{FF2B5EF4-FFF2-40B4-BE49-F238E27FC236}">
              <a16:creationId xmlns="" xmlns:a16="http://schemas.microsoft.com/office/drawing/2014/main" id="{F97C89B0-E32C-4D0E-892A-4AA381F4537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33" name="Text Box 6">
            <a:extLst>
              <a:ext uri="{FF2B5EF4-FFF2-40B4-BE49-F238E27FC236}">
                <a16:creationId xmlns="" xmlns:a16="http://schemas.microsoft.com/office/drawing/2014/main" id="{260666DA-686B-4092-B196-032A8BA854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4" name="Text Box 1">
            <a:extLst>
              <a:ext uri="{FF2B5EF4-FFF2-40B4-BE49-F238E27FC236}">
                <a16:creationId xmlns="" xmlns:a16="http://schemas.microsoft.com/office/drawing/2014/main" id="{49711FB3-BC47-409D-AC6A-7B8F309DA4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9" name="Straight Connector 12">
            <a:extLst>
              <a:ext uri="{FF2B5EF4-FFF2-40B4-BE49-F238E27FC236}">
                <a16:creationId xmlns="" xmlns:a16="http://schemas.microsoft.com/office/drawing/2014/main" id="{9087C833-3F56-4CEC-88F7-366FC70E18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7" name="Group 381">
          <a:extLst>
            <a:ext uri="{FF2B5EF4-FFF2-40B4-BE49-F238E27FC236}">
              <a16:creationId xmlns="" xmlns:a16="http://schemas.microsoft.com/office/drawing/2014/main" id="{42002FA9-EC69-4962-B4BA-77AA9F05D8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31" name="Text Box 6">
            <a:extLst>
              <a:ext uri="{FF2B5EF4-FFF2-40B4-BE49-F238E27FC236}">
                <a16:creationId xmlns="" xmlns:a16="http://schemas.microsoft.com/office/drawing/2014/main" id="{5D3CEE3E-38A3-4B1E-A49B-7C3D192F97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2" name="Text Box 1">
            <a:extLst>
              <a:ext uri="{FF2B5EF4-FFF2-40B4-BE49-F238E27FC236}">
                <a16:creationId xmlns="" xmlns:a16="http://schemas.microsoft.com/office/drawing/2014/main" id="{F5D971D0-C125-4214-A057-53F970E10B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6" name="Straight Connector 12">
            <a:extLst>
              <a:ext uri="{FF2B5EF4-FFF2-40B4-BE49-F238E27FC236}">
                <a16:creationId xmlns="" xmlns:a16="http://schemas.microsoft.com/office/drawing/2014/main" id="{4E658DA4-A8E6-4A5C-824D-B8260E8FB93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8" name="Group 385">
          <a:extLst>
            <a:ext uri="{FF2B5EF4-FFF2-40B4-BE49-F238E27FC236}">
              <a16:creationId xmlns="" xmlns:a16="http://schemas.microsoft.com/office/drawing/2014/main" id="{303568E1-22E8-4932-869E-A2464FF7F8D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28" name="Text Box 6">
            <a:extLst>
              <a:ext uri="{FF2B5EF4-FFF2-40B4-BE49-F238E27FC236}">
                <a16:creationId xmlns="" xmlns:a16="http://schemas.microsoft.com/office/drawing/2014/main" id="{174E5044-FF57-4663-BE69-E2C8659755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9" name="Text Box 1">
            <a:extLst>
              <a:ext uri="{FF2B5EF4-FFF2-40B4-BE49-F238E27FC236}">
                <a16:creationId xmlns="" xmlns:a16="http://schemas.microsoft.com/office/drawing/2014/main" id="{4C6C35B8-E609-47C6-8935-CF3AD6D501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3" name="Straight Connector 12">
            <a:extLst>
              <a:ext uri="{FF2B5EF4-FFF2-40B4-BE49-F238E27FC236}">
                <a16:creationId xmlns="" xmlns:a16="http://schemas.microsoft.com/office/drawing/2014/main" id="{69F84977-CBC5-438C-AC23-A8CDD1F090C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9" name="Group 390">
          <a:extLst>
            <a:ext uri="{FF2B5EF4-FFF2-40B4-BE49-F238E27FC236}">
              <a16:creationId xmlns="" xmlns:a16="http://schemas.microsoft.com/office/drawing/2014/main" id="{72240D02-30FB-4704-800B-2B5D3932B2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26" name="Text Box 6">
            <a:extLst>
              <a:ext uri="{FF2B5EF4-FFF2-40B4-BE49-F238E27FC236}">
                <a16:creationId xmlns="" xmlns:a16="http://schemas.microsoft.com/office/drawing/2014/main" id="{355CB8C3-57F6-45D8-A7FA-C50CEF8538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7" name="Text Box 1">
            <a:extLst>
              <a:ext uri="{FF2B5EF4-FFF2-40B4-BE49-F238E27FC236}">
                <a16:creationId xmlns="" xmlns:a16="http://schemas.microsoft.com/office/drawing/2014/main" id="{638C3373-2714-4597-9A3F-965B7E87AE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0" name="Straight Connector 12">
            <a:extLst>
              <a:ext uri="{FF2B5EF4-FFF2-40B4-BE49-F238E27FC236}">
                <a16:creationId xmlns="" xmlns:a16="http://schemas.microsoft.com/office/drawing/2014/main" id="{FCEC59F0-CD6F-4DC7-B793-B7D0F25E89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0" name="Group 394">
          <a:extLst>
            <a:ext uri="{FF2B5EF4-FFF2-40B4-BE49-F238E27FC236}">
              <a16:creationId xmlns="" xmlns:a16="http://schemas.microsoft.com/office/drawing/2014/main" id="{19F97786-5B2F-4C3A-9B58-B0B2F011993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23" name="Text Box 6">
            <a:extLst>
              <a:ext uri="{FF2B5EF4-FFF2-40B4-BE49-F238E27FC236}">
                <a16:creationId xmlns="" xmlns:a16="http://schemas.microsoft.com/office/drawing/2014/main" id="{2DC3E982-1FE2-43F6-9795-2CDD686753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4" name="Text Box 1">
            <a:extLst>
              <a:ext uri="{FF2B5EF4-FFF2-40B4-BE49-F238E27FC236}">
                <a16:creationId xmlns="" xmlns:a16="http://schemas.microsoft.com/office/drawing/2014/main" id="{959FB3F0-705D-441D-A8B0-A21396A27F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7" name="Straight Connector 12">
            <a:extLst>
              <a:ext uri="{FF2B5EF4-FFF2-40B4-BE49-F238E27FC236}">
                <a16:creationId xmlns="" xmlns:a16="http://schemas.microsoft.com/office/drawing/2014/main" id="{7FC6A0A3-504E-4993-997B-967BC69181D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1" name="Group 398">
          <a:extLst>
            <a:ext uri="{FF2B5EF4-FFF2-40B4-BE49-F238E27FC236}">
              <a16:creationId xmlns="" xmlns:a16="http://schemas.microsoft.com/office/drawing/2014/main" id="{160B1F38-D069-4D6B-B298-5F499C0836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21" name="Text Box 6">
            <a:extLst>
              <a:ext uri="{FF2B5EF4-FFF2-40B4-BE49-F238E27FC236}">
                <a16:creationId xmlns="" xmlns:a16="http://schemas.microsoft.com/office/drawing/2014/main" id="{D41E71DB-E316-48F7-98C6-510B2FB850B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2" name="Text Box 1">
            <a:extLst>
              <a:ext uri="{FF2B5EF4-FFF2-40B4-BE49-F238E27FC236}">
                <a16:creationId xmlns="" xmlns:a16="http://schemas.microsoft.com/office/drawing/2014/main" id="{B9EC03D4-BE2C-4722-B916-E0F3D1DF63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4" name="Straight Connector 12">
            <a:extLst>
              <a:ext uri="{FF2B5EF4-FFF2-40B4-BE49-F238E27FC236}">
                <a16:creationId xmlns="" xmlns:a16="http://schemas.microsoft.com/office/drawing/2014/main" id="{57704DD7-B274-43B9-8ACD-C37B70D68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2" name="Group 402">
          <a:extLst>
            <a:ext uri="{FF2B5EF4-FFF2-40B4-BE49-F238E27FC236}">
              <a16:creationId xmlns="" xmlns:a16="http://schemas.microsoft.com/office/drawing/2014/main" id="{FA79A1A1-76E7-4071-B8EB-11965FBFCA2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19" name="Text Box 6">
            <a:extLst>
              <a:ext uri="{FF2B5EF4-FFF2-40B4-BE49-F238E27FC236}">
                <a16:creationId xmlns="" xmlns:a16="http://schemas.microsoft.com/office/drawing/2014/main" id="{6DC0AE09-1A61-42E1-9041-987E36F0C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0" name="Text Box 1">
            <a:extLst>
              <a:ext uri="{FF2B5EF4-FFF2-40B4-BE49-F238E27FC236}">
                <a16:creationId xmlns="" xmlns:a16="http://schemas.microsoft.com/office/drawing/2014/main" id="{2A6E6A18-CCBC-44E2-9246-0C9BE0B83E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1" name="Straight Connector 12">
            <a:extLst>
              <a:ext uri="{FF2B5EF4-FFF2-40B4-BE49-F238E27FC236}">
                <a16:creationId xmlns="" xmlns:a16="http://schemas.microsoft.com/office/drawing/2014/main" id="{CB7D8EFC-0C91-4E67-B606-EDC7CD41A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3" name="Group 406">
          <a:extLst>
            <a:ext uri="{FF2B5EF4-FFF2-40B4-BE49-F238E27FC236}">
              <a16:creationId xmlns="" xmlns:a16="http://schemas.microsoft.com/office/drawing/2014/main" id="{3AE5973B-A45E-475D-88A0-29D812E64EEF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17" name="Text Box 6">
            <a:extLst>
              <a:ext uri="{FF2B5EF4-FFF2-40B4-BE49-F238E27FC236}">
                <a16:creationId xmlns="" xmlns:a16="http://schemas.microsoft.com/office/drawing/2014/main" id="{41417FF8-5A44-4FFA-93AC-48389FA63E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8" name="Text Box 1">
            <a:extLst>
              <a:ext uri="{FF2B5EF4-FFF2-40B4-BE49-F238E27FC236}">
                <a16:creationId xmlns="" xmlns:a16="http://schemas.microsoft.com/office/drawing/2014/main" id="{471B909D-3659-45E0-A807-5D7B2B1088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8" name="Straight Connector 12">
            <a:extLst>
              <a:ext uri="{FF2B5EF4-FFF2-40B4-BE49-F238E27FC236}">
                <a16:creationId xmlns="" xmlns:a16="http://schemas.microsoft.com/office/drawing/2014/main" id="{FBA8FFDA-E1C7-41F2-87D3-68ED14760AC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4" name="Group 431">
          <a:extLst>
            <a:ext uri="{FF2B5EF4-FFF2-40B4-BE49-F238E27FC236}">
              <a16:creationId xmlns="" xmlns:a16="http://schemas.microsoft.com/office/drawing/2014/main" id="{072A062F-CE67-4D1C-B576-7BD5D13503C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15" name="Text Box 6">
            <a:extLst>
              <a:ext uri="{FF2B5EF4-FFF2-40B4-BE49-F238E27FC236}">
                <a16:creationId xmlns="" xmlns:a16="http://schemas.microsoft.com/office/drawing/2014/main" id="{79109FCE-9EF2-4610-B10D-707E8F08EF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6" name="Text Box 1">
            <a:extLst>
              <a:ext uri="{FF2B5EF4-FFF2-40B4-BE49-F238E27FC236}">
                <a16:creationId xmlns="" xmlns:a16="http://schemas.microsoft.com/office/drawing/2014/main" id="{091178E6-BFEE-4ABC-9EFE-4979AD7D5B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5" name="Straight Connector 12">
            <a:extLst>
              <a:ext uri="{FF2B5EF4-FFF2-40B4-BE49-F238E27FC236}">
                <a16:creationId xmlns="" xmlns:a16="http://schemas.microsoft.com/office/drawing/2014/main" id="{5AD85E5E-F4A2-41F1-9990-EF828B0A8C1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5" name="Group 435">
          <a:extLst>
            <a:ext uri="{FF2B5EF4-FFF2-40B4-BE49-F238E27FC236}">
              <a16:creationId xmlns="" xmlns:a16="http://schemas.microsoft.com/office/drawing/2014/main" id="{98E5EC7C-2508-434D-9755-5B3E5B3F1FC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13" name="Text Box 6">
            <a:extLst>
              <a:ext uri="{FF2B5EF4-FFF2-40B4-BE49-F238E27FC236}">
                <a16:creationId xmlns="" xmlns:a16="http://schemas.microsoft.com/office/drawing/2014/main" id="{1E8F81CB-AA99-42A1-9461-4EF2F5662A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4" name="Text Box 1">
            <a:extLst>
              <a:ext uri="{FF2B5EF4-FFF2-40B4-BE49-F238E27FC236}">
                <a16:creationId xmlns="" xmlns:a16="http://schemas.microsoft.com/office/drawing/2014/main" id="{B8FC9CF5-0A9C-4652-9CA1-C61E55F1D1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2" name="Straight Connector 12">
            <a:extLst>
              <a:ext uri="{FF2B5EF4-FFF2-40B4-BE49-F238E27FC236}">
                <a16:creationId xmlns="" xmlns:a16="http://schemas.microsoft.com/office/drawing/2014/main" id="{35F50ADE-A742-4D4F-BCD8-8C289D1C9D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6" name="Group 439">
          <a:extLst>
            <a:ext uri="{FF2B5EF4-FFF2-40B4-BE49-F238E27FC236}">
              <a16:creationId xmlns="" xmlns:a16="http://schemas.microsoft.com/office/drawing/2014/main" id="{BC828D5C-CE51-4F18-AC92-7FDA7FFC3DB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10" name="Text Box 6">
            <a:extLst>
              <a:ext uri="{FF2B5EF4-FFF2-40B4-BE49-F238E27FC236}">
                <a16:creationId xmlns="" xmlns:a16="http://schemas.microsoft.com/office/drawing/2014/main" id="{7CF6A727-F0F8-48BC-B599-7D077295F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2" name="Text Box 1">
            <a:extLst>
              <a:ext uri="{FF2B5EF4-FFF2-40B4-BE49-F238E27FC236}">
                <a16:creationId xmlns="" xmlns:a16="http://schemas.microsoft.com/office/drawing/2014/main" id="{5BDDDBF5-0F48-45FB-A734-CE8FB52A45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9" name="Straight Connector 12">
            <a:extLst>
              <a:ext uri="{FF2B5EF4-FFF2-40B4-BE49-F238E27FC236}">
                <a16:creationId xmlns="" xmlns:a16="http://schemas.microsoft.com/office/drawing/2014/main" id="{32B2BB19-6A22-4C6A-8845-A29B4D231E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7" name="Group 444">
          <a:extLst>
            <a:ext uri="{FF2B5EF4-FFF2-40B4-BE49-F238E27FC236}">
              <a16:creationId xmlns="" xmlns:a16="http://schemas.microsoft.com/office/drawing/2014/main" id="{4E665771-BE5D-4F09-AA81-AFCCD8E48F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08" name="Text Box 6">
            <a:extLst>
              <a:ext uri="{FF2B5EF4-FFF2-40B4-BE49-F238E27FC236}">
                <a16:creationId xmlns="" xmlns:a16="http://schemas.microsoft.com/office/drawing/2014/main" id="{2FAED371-CB53-49A6-9388-8A8323D277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9" name="Text Box 1">
            <a:extLst>
              <a:ext uri="{FF2B5EF4-FFF2-40B4-BE49-F238E27FC236}">
                <a16:creationId xmlns="" xmlns:a16="http://schemas.microsoft.com/office/drawing/2014/main" id="{713F48EB-59FD-417A-9FEB-B0049BF14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6" name="Straight Connector 12">
            <a:extLst>
              <a:ext uri="{FF2B5EF4-FFF2-40B4-BE49-F238E27FC236}">
                <a16:creationId xmlns="" xmlns:a16="http://schemas.microsoft.com/office/drawing/2014/main" id="{14ABFB7C-1647-43F3-ABE8-0CBCEBC321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8" name="Group 448">
          <a:extLst>
            <a:ext uri="{FF2B5EF4-FFF2-40B4-BE49-F238E27FC236}">
              <a16:creationId xmlns="" xmlns:a16="http://schemas.microsoft.com/office/drawing/2014/main" id="{F1558028-4C8A-4277-9C4F-6AE271F23A8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06" name="Text Box 6">
            <a:extLst>
              <a:ext uri="{FF2B5EF4-FFF2-40B4-BE49-F238E27FC236}">
                <a16:creationId xmlns="" xmlns:a16="http://schemas.microsoft.com/office/drawing/2014/main" id="{5BDA667D-3B5D-4F4A-BFD8-F3A5C3CBDE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7" name="Text Box 1">
            <a:extLst>
              <a:ext uri="{FF2B5EF4-FFF2-40B4-BE49-F238E27FC236}">
                <a16:creationId xmlns="" xmlns:a16="http://schemas.microsoft.com/office/drawing/2014/main" id="{E1384D85-442E-408A-96E6-2BCDF4FCD5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3" name="Straight Connector 12">
            <a:extLst>
              <a:ext uri="{FF2B5EF4-FFF2-40B4-BE49-F238E27FC236}">
                <a16:creationId xmlns="" xmlns:a16="http://schemas.microsoft.com/office/drawing/2014/main" id="{098B6C36-CF5D-425D-A2B2-BCFC021B740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9" name="Group 452">
          <a:extLst>
            <a:ext uri="{FF2B5EF4-FFF2-40B4-BE49-F238E27FC236}">
              <a16:creationId xmlns="" xmlns:a16="http://schemas.microsoft.com/office/drawing/2014/main" id="{139851D9-50E5-4894-A522-D60D3F68F0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3504" name="Text Box 6">
            <a:extLst>
              <a:ext uri="{FF2B5EF4-FFF2-40B4-BE49-F238E27FC236}">
                <a16:creationId xmlns="" xmlns:a16="http://schemas.microsoft.com/office/drawing/2014/main" id="{411BA349-93B2-4E4A-B45C-B0B9F34A92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5" name="Text Box 1">
            <a:extLst>
              <a:ext uri="{FF2B5EF4-FFF2-40B4-BE49-F238E27FC236}">
                <a16:creationId xmlns="" xmlns:a16="http://schemas.microsoft.com/office/drawing/2014/main" id="{BC5827BD-06C0-49CF-9F97-7D77CA49A6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0" name="Straight Connector 12">
            <a:extLst>
              <a:ext uri="{FF2B5EF4-FFF2-40B4-BE49-F238E27FC236}">
                <a16:creationId xmlns="" xmlns:a16="http://schemas.microsoft.com/office/drawing/2014/main" id="{BA40DD28-DE56-4A07-8FB0-A9105F342A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0" name="Group 456">
          <a:extLst>
            <a:ext uri="{FF2B5EF4-FFF2-40B4-BE49-F238E27FC236}">
              <a16:creationId xmlns="" xmlns:a16="http://schemas.microsoft.com/office/drawing/2014/main" id="{4401318C-3B26-40D5-BBC3-5475593F39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F3B414F3-FFB0-453E-86ED-011346D250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E753D565-46A4-4D61-8A04-E18944AD5C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7" name="Straight Connector 12">
            <a:extLst>
              <a:ext uri="{FF2B5EF4-FFF2-40B4-BE49-F238E27FC236}">
                <a16:creationId xmlns="" xmlns:a16="http://schemas.microsoft.com/office/drawing/2014/main" id="{8599CA2E-99A2-4809-8421-32DD3BCD2EC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1" name="Group 460">
          <a:extLst>
            <a:ext uri="{FF2B5EF4-FFF2-40B4-BE49-F238E27FC236}">
              <a16:creationId xmlns="" xmlns:a16="http://schemas.microsoft.com/office/drawing/2014/main" id="{7D0DB256-9761-4851-A2D9-6167EBA1A3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C16BB2A3-52F3-42BE-A958-2FA486AE0D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E9344A64-5A09-474D-ACCA-511EEFEAD4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4" name="Straight Connector 12">
            <a:extLst>
              <a:ext uri="{FF2B5EF4-FFF2-40B4-BE49-F238E27FC236}">
                <a16:creationId xmlns="" xmlns:a16="http://schemas.microsoft.com/office/drawing/2014/main" id="{560028AB-6418-4333-82FF-0561E00D92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2" name="Group 465">
          <a:extLst>
            <a:ext uri="{FF2B5EF4-FFF2-40B4-BE49-F238E27FC236}">
              <a16:creationId xmlns="" xmlns:a16="http://schemas.microsoft.com/office/drawing/2014/main" id="{ECB1AE78-6F39-4BF5-B269-39D0FD1FB96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5C0E21D8-2907-403D-A644-E874EBE51D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207AEB0E-121B-44B6-8D5D-EF4D0890F6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1" name="Straight Connector 12">
            <a:extLst>
              <a:ext uri="{FF2B5EF4-FFF2-40B4-BE49-F238E27FC236}">
                <a16:creationId xmlns="" xmlns:a16="http://schemas.microsoft.com/office/drawing/2014/main" id="{3BAD353F-396B-4163-B4DF-83C7C6C3937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3" name="Group 469">
          <a:extLst>
            <a:ext uri="{FF2B5EF4-FFF2-40B4-BE49-F238E27FC236}">
              <a16:creationId xmlns="" xmlns:a16="http://schemas.microsoft.com/office/drawing/2014/main" id="{7B854860-24F0-4CBC-8820-96FFF8EEB4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F126C1D-BCDB-41CC-B705-CF3EDC1C1D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559828FF-B132-444D-BBBA-7F3DD2C24B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8" name="Straight Connector 12">
            <a:extLst>
              <a:ext uri="{FF2B5EF4-FFF2-40B4-BE49-F238E27FC236}">
                <a16:creationId xmlns="" xmlns:a16="http://schemas.microsoft.com/office/drawing/2014/main" id="{E979680D-047C-419A-BC56-C894750ED42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4" name="Group 473">
          <a:extLst>
            <a:ext uri="{FF2B5EF4-FFF2-40B4-BE49-F238E27FC236}">
              <a16:creationId xmlns="" xmlns:a16="http://schemas.microsoft.com/office/drawing/2014/main" id="{140DBB59-0929-4FED-89C0-F54951046B52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C965D6DA-C948-4690-9733-246035D336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63388C9-9D23-4666-8EE1-E05B4BC937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5" name="Straight Connector 12">
            <a:extLst>
              <a:ext uri="{FF2B5EF4-FFF2-40B4-BE49-F238E27FC236}">
                <a16:creationId xmlns="" xmlns:a16="http://schemas.microsoft.com/office/drawing/2014/main" id="{416DF05F-3271-48CF-A1C6-5E7FAB4C95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5" name="Group 477">
          <a:extLst>
            <a:ext uri="{FF2B5EF4-FFF2-40B4-BE49-F238E27FC236}">
              <a16:creationId xmlns="" xmlns:a16="http://schemas.microsoft.com/office/drawing/2014/main" id="{1A1BDE94-10AD-4304-AA9C-24063A6121F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070599CC-DB13-4690-BDA7-73230586B0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872229EC-ABA8-4A4B-B171-9CF9E44A2D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2" name="Straight Connector 12">
            <a:extLst>
              <a:ext uri="{FF2B5EF4-FFF2-40B4-BE49-F238E27FC236}">
                <a16:creationId xmlns="" xmlns:a16="http://schemas.microsoft.com/office/drawing/2014/main" id="{B6B313CA-E133-4ECF-92A9-130641D2354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6" name="Group 481">
          <a:extLst>
            <a:ext uri="{FF2B5EF4-FFF2-40B4-BE49-F238E27FC236}">
              <a16:creationId xmlns="" xmlns:a16="http://schemas.microsoft.com/office/drawing/2014/main" id="{C531EFB3-4C0F-4709-BE42-1BF3009184F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762000" cy="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0095710F-2214-4D9D-AA2A-AB27CE4AF4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83A8E255-8378-4DFE-99FE-C2979C25AE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59" name="Straight Connector 12">
            <a:extLst>
              <a:ext uri="{FF2B5EF4-FFF2-40B4-BE49-F238E27FC236}">
                <a16:creationId xmlns="" xmlns:a16="http://schemas.microsoft.com/office/drawing/2014/main" id="{22056B38-9234-4D97-80A7-67225E0719A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1981200</xdr:colOff>
      <xdr:row>0</xdr:row>
      <xdr:rowOff>0</xdr:rowOff>
    </xdr:from>
    <xdr:to>
      <xdr:col>14</xdr:col>
      <xdr:colOff>28819</xdr:colOff>
      <xdr:row>20</xdr:row>
      <xdr:rowOff>209550</xdr:rowOff>
    </xdr:to>
    <xdr:grpSp>
      <xdr:nvGrpSpPr>
        <xdr:cNvPr id="2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0125075" y="0"/>
          <a:ext cx="466969" cy="6286500"/>
          <a:chOff x="1002" y="699"/>
          <a:chExt cx="66" cy="688"/>
        </a:xfrm>
      </xdr:grpSpPr>
      <xdr:sp macro="" textlink="">
        <xdr:nvSpPr>
          <xdr:cNvPr id="2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2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5" name="Group 127">
          <a:extLst>
            <a:ext uri="{FF2B5EF4-FFF2-40B4-BE49-F238E27FC236}">
              <a16:creationId xmlns="" xmlns:a16="http://schemas.microsoft.com/office/drawing/2014/main" id="{64FCC7F9-0120-423B-AC9D-BE29A55CBA8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4" name="Text Box 6">
            <a:extLst>
              <a:ext uri="{FF2B5EF4-FFF2-40B4-BE49-F238E27FC236}">
                <a16:creationId xmlns="" xmlns:a16="http://schemas.microsoft.com/office/drawing/2014/main" id="{8BF135F5-5AB6-49C4-8944-94CFC378CA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6" name="Text Box 1">
            <a:extLst>
              <a:ext uri="{FF2B5EF4-FFF2-40B4-BE49-F238E27FC236}">
                <a16:creationId xmlns="" xmlns:a16="http://schemas.microsoft.com/office/drawing/2014/main" id="{C00A616E-1E5C-4906-9029-05EE1C8337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80" name="Straight Connector 12">
            <a:extLst>
              <a:ext uri="{FF2B5EF4-FFF2-40B4-BE49-F238E27FC236}">
                <a16:creationId xmlns="" xmlns:a16="http://schemas.microsoft.com/office/drawing/2014/main" id="{08B61754-5359-4B60-A92D-E2BFDB9F2F0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6" name="Group 127">
          <a:extLst>
            <a:ext uri="{FF2B5EF4-FFF2-40B4-BE49-F238E27FC236}">
              <a16:creationId xmlns="" xmlns:a16="http://schemas.microsoft.com/office/drawing/2014/main" id="{D44DC6BE-D722-4A82-A7E0-30436D437B4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1" name="Text Box 6">
            <a:extLst>
              <a:ext uri="{FF2B5EF4-FFF2-40B4-BE49-F238E27FC236}">
                <a16:creationId xmlns="" xmlns:a16="http://schemas.microsoft.com/office/drawing/2014/main" id="{F5E0CDF3-C328-40F2-902F-F0745F0D82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3" name="Text Box 1">
            <a:extLst>
              <a:ext uri="{FF2B5EF4-FFF2-40B4-BE49-F238E27FC236}">
                <a16:creationId xmlns="" xmlns:a16="http://schemas.microsoft.com/office/drawing/2014/main" id="{88615D11-77B5-4BD6-B6B1-D8B1FAD30C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7" name="Straight Connector 12">
            <a:extLst>
              <a:ext uri="{FF2B5EF4-FFF2-40B4-BE49-F238E27FC236}">
                <a16:creationId xmlns="" xmlns:a16="http://schemas.microsoft.com/office/drawing/2014/main" id="{3D281E9C-BBB0-4F01-8C96-173BFF159AB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7" name="Group 127">
          <a:extLst>
            <a:ext uri="{FF2B5EF4-FFF2-40B4-BE49-F238E27FC236}">
              <a16:creationId xmlns="" xmlns:a16="http://schemas.microsoft.com/office/drawing/2014/main" id="{B2C6896B-2E03-4E4A-9955-9431A28F5814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4F074545-BEDE-4EC9-835D-3FAB917C45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6FD60A25-FAF6-4102-A1DB-80F51637D4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4" name="Straight Connector 12">
            <a:extLst>
              <a:ext uri="{FF2B5EF4-FFF2-40B4-BE49-F238E27FC236}">
                <a16:creationId xmlns="" xmlns:a16="http://schemas.microsoft.com/office/drawing/2014/main" id="{F79CBFB3-FB69-4073-910A-68EDE3A7543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8" name="Group 127">
          <a:extLst>
            <a:ext uri="{FF2B5EF4-FFF2-40B4-BE49-F238E27FC236}">
              <a16:creationId xmlns="" xmlns:a16="http://schemas.microsoft.com/office/drawing/2014/main" id="{4BCC4C25-3FFD-470B-BE9C-3F0F6E1FFD4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DCC4FBC-337B-4B58-8F8D-C0BCFBE3F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F30E4CD6-2295-4BAE-8EAE-D91FC274EF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1" name="Straight Connector 12">
            <a:extLst>
              <a:ext uri="{FF2B5EF4-FFF2-40B4-BE49-F238E27FC236}">
                <a16:creationId xmlns="" xmlns:a16="http://schemas.microsoft.com/office/drawing/2014/main" id="{B40EE41A-5DC1-4BEC-9068-39F9107069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9" name="Group 127">
          <a:extLst>
            <a:ext uri="{FF2B5EF4-FFF2-40B4-BE49-F238E27FC236}">
              <a16:creationId xmlns="" xmlns:a16="http://schemas.microsoft.com/office/drawing/2014/main" id="{9154D60F-41F1-490C-896C-189537C6CBE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9CBBD279-D8DA-43F7-9576-4E352BD173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BC346B24-D8C3-417F-B818-B21EBB439A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8" name="Straight Connector 12">
            <a:extLst>
              <a:ext uri="{FF2B5EF4-FFF2-40B4-BE49-F238E27FC236}">
                <a16:creationId xmlns="" xmlns:a16="http://schemas.microsoft.com/office/drawing/2014/main" id="{C0AAB989-E04D-4953-A412-94EA718F636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0" name="Group 127">
          <a:extLst>
            <a:ext uri="{FF2B5EF4-FFF2-40B4-BE49-F238E27FC236}">
              <a16:creationId xmlns="" xmlns:a16="http://schemas.microsoft.com/office/drawing/2014/main" id="{9ECA1324-C79B-4D9A-87CB-B176244877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4530DFC-6BA4-44A5-B8BA-DFFD07E686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AD6FCFB6-602E-4FD7-A16A-4C7D462AB5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5" name="Straight Connector 12">
            <a:extLst>
              <a:ext uri="{FF2B5EF4-FFF2-40B4-BE49-F238E27FC236}">
                <a16:creationId xmlns="" xmlns:a16="http://schemas.microsoft.com/office/drawing/2014/main" id="{F774B888-ECDE-4A5F-92E6-B6945B40D04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1" name="Group 127">
          <a:extLst>
            <a:ext uri="{FF2B5EF4-FFF2-40B4-BE49-F238E27FC236}">
              <a16:creationId xmlns="" xmlns:a16="http://schemas.microsoft.com/office/drawing/2014/main" id="{835F6749-A7EC-4DB4-AE23-B37292299D1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D635B393-8CA1-4C55-8235-D1D68AAAC8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99AEBAC-49B2-4799-A43D-3348BD8513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2" name="Straight Connector 12">
            <a:extLst>
              <a:ext uri="{FF2B5EF4-FFF2-40B4-BE49-F238E27FC236}">
                <a16:creationId xmlns="" xmlns:a16="http://schemas.microsoft.com/office/drawing/2014/main" id="{C50B5E83-EFFE-4FE2-8DAD-7F1F5FC9C81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2" name="Group 127">
          <a:extLst>
            <a:ext uri="{FF2B5EF4-FFF2-40B4-BE49-F238E27FC236}">
              <a16:creationId xmlns="" xmlns:a16="http://schemas.microsoft.com/office/drawing/2014/main" id="{A401E07D-E6F6-4222-B1A9-299063477100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7F798420-098A-4D1D-B907-65B9B9C74C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3733BCD1-5D8B-4B62-A0DD-3A3BF8B0E2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9" name="Straight Connector 12">
            <a:extLst>
              <a:ext uri="{FF2B5EF4-FFF2-40B4-BE49-F238E27FC236}">
                <a16:creationId xmlns="" xmlns:a16="http://schemas.microsoft.com/office/drawing/2014/main" id="{4200662F-616F-4280-AF1B-CD10FA0EF0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3" name="Group 127">
          <a:extLst>
            <a:ext uri="{FF2B5EF4-FFF2-40B4-BE49-F238E27FC236}">
              <a16:creationId xmlns="" xmlns:a16="http://schemas.microsoft.com/office/drawing/2014/main" id="{08CE88E9-B42D-41D7-A919-C02FA3A2F84F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8" name="Text Box 6">
            <a:extLst>
              <a:ext uri="{FF2B5EF4-FFF2-40B4-BE49-F238E27FC236}">
                <a16:creationId xmlns="" xmlns:a16="http://schemas.microsoft.com/office/drawing/2014/main" id="{9AC4AA13-0649-4110-B6F4-6BEB6831F9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34297D24-1083-4CDA-9E80-7A288D37E8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6" name="Straight Connector 12">
            <a:extLst>
              <a:ext uri="{FF2B5EF4-FFF2-40B4-BE49-F238E27FC236}">
                <a16:creationId xmlns="" xmlns:a16="http://schemas.microsoft.com/office/drawing/2014/main" id="{11DD940F-7E3C-4D9A-97F2-A96F04002C3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4" name="Group 127">
          <a:extLst>
            <a:ext uri="{FF2B5EF4-FFF2-40B4-BE49-F238E27FC236}">
              <a16:creationId xmlns="" xmlns:a16="http://schemas.microsoft.com/office/drawing/2014/main" id="{D6F4AC01-AE79-451C-8112-9D6B3BE6E69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A1C9B9C4-433C-4E1E-ADB1-642D4D1FA6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C6409355-AF98-4351-AB94-3AA849E18F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3" name="Straight Connector 12">
            <a:extLst>
              <a:ext uri="{FF2B5EF4-FFF2-40B4-BE49-F238E27FC236}">
                <a16:creationId xmlns="" xmlns:a16="http://schemas.microsoft.com/office/drawing/2014/main" id="{CC32C35A-12D2-4603-8DA2-E32C724CC5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5" name="Group 127">
          <a:extLst>
            <a:ext uri="{FF2B5EF4-FFF2-40B4-BE49-F238E27FC236}">
              <a16:creationId xmlns="" xmlns:a16="http://schemas.microsoft.com/office/drawing/2014/main" id="{819F3ED9-8CF0-4932-B251-08ABC72AFED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67A7E265-4DBC-4F63-85CF-7CCDCD8700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BB77B327-A437-4C73-AFFA-7861DACB92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0" name="Straight Connector 12">
            <a:extLst>
              <a:ext uri="{FF2B5EF4-FFF2-40B4-BE49-F238E27FC236}">
                <a16:creationId xmlns="" xmlns:a16="http://schemas.microsoft.com/office/drawing/2014/main" id="{9C35BBA4-BBE4-470E-806A-3003E011907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6" name="Group 127">
          <a:extLst>
            <a:ext uri="{FF2B5EF4-FFF2-40B4-BE49-F238E27FC236}">
              <a16:creationId xmlns="" xmlns:a16="http://schemas.microsoft.com/office/drawing/2014/main" id="{CE9D751E-8FF7-4BD6-BFAB-483845B0F032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68E23E74-F252-4038-806C-C463E7B98D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6B7A60C-0BA7-4964-864C-BA20085640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7" name="Straight Connector 12">
            <a:extLst>
              <a:ext uri="{FF2B5EF4-FFF2-40B4-BE49-F238E27FC236}">
                <a16:creationId xmlns="" xmlns:a16="http://schemas.microsoft.com/office/drawing/2014/main" id="{EA4EDE76-8A74-4CA5-B7F0-413678E81F7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7" name="Group 127">
          <a:extLst>
            <a:ext uri="{FF2B5EF4-FFF2-40B4-BE49-F238E27FC236}">
              <a16:creationId xmlns="" xmlns:a16="http://schemas.microsoft.com/office/drawing/2014/main" id="{30CB7B19-A85C-4941-BD27-76C0EC1B39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BFFB7CCA-59F3-49FA-B983-07098672AF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B74AE1B-D3FC-40FA-B392-1E07B399B3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4" name="Straight Connector 12">
            <a:extLst>
              <a:ext uri="{FF2B5EF4-FFF2-40B4-BE49-F238E27FC236}">
                <a16:creationId xmlns="" xmlns:a16="http://schemas.microsoft.com/office/drawing/2014/main" id="{C35FECDE-8FF4-4E7F-9ABC-4D028DB8C34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8" name="Group 127">
          <a:extLst>
            <a:ext uri="{FF2B5EF4-FFF2-40B4-BE49-F238E27FC236}">
              <a16:creationId xmlns="" xmlns:a16="http://schemas.microsoft.com/office/drawing/2014/main" id="{4268E652-DDD0-4A85-BBBA-A26831B6D98B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38B4F227-C737-40DB-AA87-3CD5CDF704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322BDC2A-6447-4E86-91B8-70AEBEBAD7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1" name="Straight Connector 12">
            <a:extLst>
              <a:ext uri="{FF2B5EF4-FFF2-40B4-BE49-F238E27FC236}">
                <a16:creationId xmlns="" xmlns:a16="http://schemas.microsoft.com/office/drawing/2014/main" id="{9C3C3642-B455-4953-B92A-4617A08386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9" name="Group 127">
          <a:extLst>
            <a:ext uri="{FF2B5EF4-FFF2-40B4-BE49-F238E27FC236}">
              <a16:creationId xmlns="" xmlns:a16="http://schemas.microsoft.com/office/drawing/2014/main" id="{45105329-1439-475A-9764-7A179736EB7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134D59A0-A2B1-4478-85BD-3BC1BE398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45372BC5-62CA-470E-98C1-8F843A3C0E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8" name="Straight Connector 12">
            <a:extLst>
              <a:ext uri="{FF2B5EF4-FFF2-40B4-BE49-F238E27FC236}">
                <a16:creationId xmlns="" xmlns:a16="http://schemas.microsoft.com/office/drawing/2014/main" id="{02DCE608-AFB5-4AFF-912F-A5DA72133A9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0" name="Group 127">
          <a:extLst>
            <a:ext uri="{FF2B5EF4-FFF2-40B4-BE49-F238E27FC236}">
              <a16:creationId xmlns="" xmlns:a16="http://schemas.microsoft.com/office/drawing/2014/main" id="{12E8258C-DE17-41C5-BBA5-2F2B8DE94A5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540AC42-9B6A-4743-A9BC-6222239C23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A0DA6DFA-0438-408B-85F3-345EA8CF1D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5" name="Straight Connector 12">
            <a:extLst>
              <a:ext uri="{FF2B5EF4-FFF2-40B4-BE49-F238E27FC236}">
                <a16:creationId xmlns="" xmlns:a16="http://schemas.microsoft.com/office/drawing/2014/main" id="{481AA7A7-76CF-49D5-8576-1DF42DC34AE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1" name="Group 127">
          <a:extLst>
            <a:ext uri="{FF2B5EF4-FFF2-40B4-BE49-F238E27FC236}">
              <a16:creationId xmlns="" xmlns:a16="http://schemas.microsoft.com/office/drawing/2014/main" id="{DADF1AF0-1617-4D6F-8BEF-FE83F7683C1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C2CCC383-E18A-4B52-8C8F-47A3C6C867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EB36F363-D0F4-414C-ADAF-05C255BF4C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2" name="Straight Connector 12">
            <a:extLst>
              <a:ext uri="{FF2B5EF4-FFF2-40B4-BE49-F238E27FC236}">
                <a16:creationId xmlns="" xmlns:a16="http://schemas.microsoft.com/office/drawing/2014/main" id="{E5944935-EF83-40A6-AEC9-20A40056B89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2" name="Group 127">
          <a:extLst>
            <a:ext uri="{FF2B5EF4-FFF2-40B4-BE49-F238E27FC236}">
              <a16:creationId xmlns="" xmlns:a16="http://schemas.microsoft.com/office/drawing/2014/main" id="{5C01B61C-3ABE-418F-9392-76CBA6C7F1F8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464" name="Text Box 6">
            <a:extLst>
              <a:ext uri="{FF2B5EF4-FFF2-40B4-BE49-F238E27FC236}">
                <a16:creationId xmlns="" xmlns:a16="http://schemas.microsoft.com/office/drawing/2014/main" id="{0BFB1236-5988-46C1-8CB3-ECBE211151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465" name="Text Box 1">
            <a:extLst>
              <a:ext uri="{FF2B5EF4-FFF2-40B4-BE49-F238E27FC236}">
                <a16:creationId xmlns="" xmlns:a16="http://schemas.microsoft.com/office/drawing/2014/main" id="{371C6596-1E49-410B-A86A-EAC8E48424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29" name="Straight Connector 12">
            <a:extLst>
              <a:ext uri="{FF2B5EF4-FFF2-40B4-BE49-F238E27FC236}">
                <a16:creationId xmlns="" xmlns:a16="http://schemas.microsoft.com/office/drawing/2014/main" id="{98232EE8-1229-4BB7-BD17-95E5B55894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2066925</xdr:colOff>
      <xdr:row>0</xdr:row>
      <xdr:rowOff>0</xdr:rowOff>
    </xdr:from>
    <xdr:to>
      <xdr:col>17</xdr:col>
      <xdr:colOff>0</xdr:colOff>
      <xdr:row>20</xdr:row>
      <xdr:rowOff>247650</xdr:rowOff>
    </xdr:to>
    <xdr:grpSp>
      <xdr:nvGrpSpPr>
        <xdr:cNvPr id="7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771592" y="0"/>
          <a:ext cx="578908" cy="6163733"/>
          <a:chOff x="980" y="1"/>
          <a:chExt cx="62" cy="701"/>
        </a:xfrm>
      </xdr:grpSpPr>
      <xdr:sp macro="" textlink="">
        <xdr:nvSpPr>
          <xdr:cNvPr id="7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1400175</xdr:colOff>
      <xdr:row>0</xdr:row>
      <xdr:rowOff>0</xdr:rowOff>
    </xdr:from>
    <xdr:to>
      <xdr:col>18</xdr:col>
      <xdr:colOff>152644</xdr:colOff>
      <xdr:row>23</xdr:row>
      <xdr:rowOff>257175</xdr:rowOff>
    </xdr:to>
    <xdr:grpSp>
      <xdr:nvGrpSpPr>
        <xdr:cNvPr id="10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266093" y="0"/>
          <a:ext cx="792551" cy="6076084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</a:p>
        </xdr:txBody>
      </xdr:sp>
      <xdr:cxnSp macro="">
        <xdr:nvCxnSpPr>
          <xdr:cNvPr id="14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</xdr:rowOff>
    </xdr:from>
    <xdr:to>
      <xdr:col>19</xdr:col>
      <xdr:colOff>114299</xdr:colOff>
      <xdr:row>25</xdr:row>
      <xdr:rowOff>1</xdr:rowOff>
    </xdr:to>
    <xdr:grpSp>
      <xdr:nvGrpSpPr>
        <xdr:cNvPr id="10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545536" y="1"/>
          <a:ext cx="767442" cy="6504214"/>
          <a:chOff x="980" y="1"/>
          <a:chExt cx="62" cy="701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174624</xdr:colOff>
      <xdr:row>0</xdr:row>
      <xdr:rowOff>0</xdr:rowOff>
    </xdr:from>
    <xdr:to>
      <xdr:col>18</xdr:col>
      <xdr:colOff>47625</xdr:colOff>
      <xdr:row>32</xdr:row>
      <xdr:rowOff>190500</xdr:rowOff>
    </xdr:to>
    <xdr:grpSp>
      <xdr:nvGrpSpPr>
        <xdr:cNvPr id="275697" name="Group 180">
          <a:extLst>
            <a:ext uri="{FF2B5EF4-FFF2-40B4-BE49-F238E27FC236}">
              <a16:creationId xmlns="" xmlns:a16="http://schemas.microsoft.com/office/drawing/2014/main" id="{9A56B9D9-2BE3-4920-8E7D-B3CC8F91CB7D}"/>
            </a:ext>
          </a:extLst>
        </xdr:cNvPr>
        <xdr:cNvGrpSpPr>
          <a:grpSpLocks/>
        </xdr:cNvGrpSpPr>
      </xdr:nvGrpSpPr>
      <xdr:grpSpPr bwMode="auto">
        <a:xfrm>
          <a:off x="11210924" y="0"/>
          <a:ext cx="520701" cy="7270750"/>
          <a:chOff x="996" y="0"/>
          <a:chExt cx="62" cy="623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FDF6807F-F272-4C7A-ADFC-4F2C7743E6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8DB4024A-7CCC-4411-AD5F-26357170C2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</a:p>
        </xdr:txBody>
      </xdr:sp>
      <xdr:cxnSp macro="">
        <xdr:nvCxnSpPr>
          <xdr:cNvPr id="275728" name="Straight Connector 12">
            <a:extLst>
              <a:ext uri="{FF2B5EF4-FFF2-40B4-BE49-F238E27FC236}">
                <a16:creationId xmlns="" xmlns:a16="http://schemas.microsoft.com/office/drawing/2014/main" id="{4C46D2C0-63E5-4318-BA80-41AE8FE0832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63</xdr:row>
      <xdr:rowOff>0</xdr:rowOff>
    </xdr:from>
    <xdr:to>
      <xdr:col>18</xdr:col>
      <xdr:colOff>0</xdr:colOff>
      <xdr:row>92</xdr:row>
      <xdr:rowOff>180975</xdr:rowOff>
    </xdr:to>
    <xdr:grpSp>
      <xdr:nvGrpSpPr>
        <xdr:cNvPr id="275698" name="Group 180">
          <a:extLst>
            <a:ext uri="{FF2B5EF4-FFF2-40B4-BE49-F238E27FC236}">
              <a16:creationId xmlns="" xmlns:a16="http://schemas.microsoft.com/office/drawing/2014/main" id="{A8B64947-AE2D-4CC0-BCB0-D4BAA81CC2FA}"/>
            </a:ext>
          </a:extLst>
        </xdr:cNvPr>
        <xdr:cNvGrpSpPr>
          <a:grpSpLocks/>
        </xdr:cNvGrpSpPr>
      </xdr:nvGrpSpPr>
      <xdr:grpSpPr bwMode="auto">
        <a:xfrm>
          <a:off x="10893425" y="14652625"/>
          <a:ext cx="790575" cy="7229475"/>
          <a:chOff x="996" y="0"/>
          <a:chExt cx="62" cy="623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DEA66472-74E1-4815-B75C-76AEC66B8C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F20BC79-126D-439E-B6DB-CE5BE9EF6B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5" name="Straight Connector 12">
            <a:extLst>
              <a:ext uri="{FF2B5EF4-FFF2-40B4-BE49-F238E27FC236}">
                <a16:creationId xmlns="" xmlns:a16="http://schemas.microsoft.com/office/drawing/2014/main" id="{95266A12-24F5-483C-B5F6-0C04C07ACE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93</xdr:row>
      <xdr:rowOff>0</xdr:rowOff>
    </xdr:from>
    <xdr:to>
      <xdr:col>18</xdr:col>
      <xdr:colOff>0</xdr:colOff>
      <xdr:row>122</xdr:row>
      <xdr:rowOff>180975</xdr:rowOff>
    </xdr:to>
    <xdr:grpSp>
      <xdr:nvGrpSpPr>
        <xdr:cNvPr id="275699" name="Group 180">
          <a:extLst>
            <a:ext uri="{FF2B5EF4-FFF2-40B4-BE49-F238E27FC236}">
              <a16:creationId xmlns="" xmlns:a16="http://schemas.microsoft.com/office/drawing/2014/main" id="{40D294A7-B94A-4319-853C-AB62410714FB}"/>
            </a:ext>
          </a:extLst>
        </xdr:cNvPr>
        <xdr:cNvGrpSpPr>
          <a:grpSpLocks/>
        </xdr:cNvGrpSpPr>
      </xdr:nvGrpSpPr>
      <xdr:grpSpPr bwMode="auto">
        <a:xfrm>
          <a:off x="10893425" y="21971000"/>
          <a:ext cx="790575" cy="7229475"/>
          <a:chOff x="996" y="0"/>
          <a:chExt cx="62" cy="623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79A5243-DA25-4D43-90B6-9C16A14441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EA61BDB-ADC1-4125-8B61-CEC998A377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2" name="Straight Connector 12">
            <a:extLst>
              <a:ext uri="{FF2B5EF4-FFF2-40B4-BE49-F238E27FC236}">
                <a16:creationId xmlns="" xmlns:a16="http://schemas.microsoft.com/office/drawing/2014/main" id="{EC3EDC2C-CD53-4F66-867F-6105EF26CC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123</xdr:row>
      <xdr:rowOff>0</xdr:rowOff>
    </xdr:from>
    <xdr:to>
      <xdr:col>18</xdr:col>
      <xdr:colOff>0</xdr:colOff>
      <xdr:row>152</xdr:row>
      <xdr:rowOff>180975</xdr:rowOff>
    </xdr:to>
    <xdr:grpSp>
      <xdr:nvGrpSpPr>
        <xdr:cNvPr id="275700" name="Group 180">
          <a:extLst>
            <a:ext uri="{FF2B5EF4-FFF2-40B4-BE49-F238E27FC236}">
              <a16:creationId xmlns="" xmlns:a16="http://schemas.microsoft.com/office/drawing/2014/main" id="{00FD06EA-2D32-4A97-B095-972AE749A245}"/>
            </a:ext>
          </a:extLst>
        </xdr:cNvPr>
        <xdr:cNvGrpSpPr>
          <a:grpSpLocks/>
        </xdr:cNvGrpSpPr>
      </xdr:nvGrpSpPr>
      <xdr:grpSpPr bwMode="auto">
        <a:xfrm>
          <a:off x="10893425" y="29289375"/>
          <a:ext cx="790575" cy="7229475"/>
          <a:chOff x="996" y="0"/>
          <a:chExt cx="62" cy="623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5144D26D-3CB8-4765-B705-0833D38079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653C43FC-167E-404B-AEA6-7ECCD86306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9" name="Straight Connector 12">
            <a:extLst>
              <a:ext uri="{FF2B5EF4-FFF2-40B4-BE49-F238E27FC236}">
                <a16:creationId xmlns="" xmlns:a16="http://schemas.microsoft.com/office/drawing/2014/main" id="{895BC009-E4D6-4C18-AAFA-44113C3FBF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153</xdr:row>
      <xdr:rowOff>0</xdr:rowOff>
    </xdr:from>
    <xdr:to>
      <xdr:col>18</xdr:col>
      <xdr:colOff>0</xdr:colOff>
      <xdr:row>182</xdr:row>
      <xdr:rowOff>180975</xdr:rowOff>
    </xdr:to>
    <xdr:grpSp>
      <xdr:nvGrpSpPr>
        <xdr:cNvPr id="275701" name="Group 180">
          <a:extLst>
            <a:ext uri="{FF2B5EF4-FFF2-40B4-BE49-F238E27FC236}">
              <a16:creationId xmlns="" xmlns:a16="http://schemas.microsoft.com/office/drawing/2014/main" id="{523B5D48-649A-41E8-8EBD-5184A1B58393}"/>
            </a:ext>
          </a:extLst>
        </xdr:cNvPr>
        <xdr:cNvGrpSpPr>
          <a:grpSpLocks/>
        </xdr:cNvGrpSpPr>
      </xdr:nvGrpSpPr>
      <xdr:grpSpPr bwMode="auto">
        <a:xfrm>
          <a:off x="10893425" y="36607750"/>
          <a:ext cx="790575" cy="7229475"/>
          <a:chOff x="996" y="0"/>
          <a:chExt cx="62" cy="623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C76B034B-B45D-4703-A4B1-215889AB31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53E560B0-407A-43CE-A87C-4149ED9DBB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6" name="Straight Connector 12">
            <a:extLst>
              <a:ext uri="{FF2B5EF4-FFF2-40B4-BE49-F238E27FC236}">
                <a16:creationId xmlns="" xmlns:a16="http://schemas.microsoft.com/office/drawing/2014/main" id="{2B3009E8-9143-4E03-B598-2D6EE3A4024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183</xdr:row>
      <xdr:rowOff>0</xdr:rowOff>
    </xdr:from>
    <xdr:to>
      <xdr:col>18</xdr:col>
      <xdr:colOff>0</xdr:colOff>
      <xdr:row>212</xdr:row>
      <xdr:rowOff>180975</xdr:rowOff>
    </xdr:to>
    <xdr:grpSp>
      <xdr:nvGrpSpPr>
        <xdr:cNvPr id="275702" name="Group 180">
          <a:extLst>
            <a:ext uri="{FF2B5EF4-FFF2-40B4-BE49-F238E27FC236}">
              <a16:creationId xmlns="" xmlns:a16="http://schemas.microsoft.com/office/drawing/2014/main" id="{4406010F-1A15-4A44-BF76-87C8DF148B35}"/>
            </a:ext>
          </a:extLst>
        </xdr:cNvPr>
        <xdr:cNvGrpSpPr>
          <a:grpSpLocks/>
        </xdr:cNvGrpSpPr>
      </xdr:nvGrpSpPr>
      <xdr:grpSpPr bwMode="auto">
        <a:xfrm>
          <a:off x="10893425" y="43926125"/>
          <a:ext cx="790575" cy="7229475"/>
          <a:chOff x="996" y="0"/>
          <a:chExt cx="62" cy="623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A04D52E-AB99-4EC6-92F2-FA5D03BB53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BD3082C7-6E28-4743-A155-E0A3C37D7C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3" name="Straight Connector 12">
            <a:extLst>
              <a:ext uri="{FF2B5EF4-FFF2-40B4-BE49-F238E27FC236}">
                <a16:creationId xmlns="" xmlns:a16="http://schemas.microsoft.com/office/drawing/2014/main" id="{AE4FE7F4-9D81-4AAC-AEC5-61A6848DF1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213</xdr:row>
      <xdr:rowOff>0</xdr:rowOff>
    </xdr:from>
    <xdr:to>
      <xdr:col>18</xdr:col>
      <xdr:colOff>0</xdr:colOff>
      <xdr:row>242</xdr:row>
      <xdr:rowOff>180975</xdr:rowOff>
    </xdr:to>
    <xdr:grpSp>
      <xdr:nvGrpSpPr>
        <xdr:cNvPr id="275703" name="Group 180">
          <a:extLst>
            <a:ext uri="{FF2B5EF4-FFF2-40B4-BE49-F238E27FC236}">
              <a16:creationId xmlns="" xmlns:a16="http://schemas.microsoft.com/office/drawing/2014/main" id="{97BF698C-2FB0-4663-BFE3-B78C7F04DE3A}"/>
            </a:ext>
          </a:extLst>
        </xdr:cNvPr>
        <xdr:cNvGrpSpPr>
          <a:grpSpLocks/>
        </xdr:cNvGrpSpPr>
      </xdr:nvGrpSpPr>
      <xdr:grpSpPr bwMode="auto">
        <a:xfrm>
          <a:off x="10893425" y="51244500"/>
          <a:ext cx="790575" cy="7229475"/>
          <a:chOff x="996" y="0"/>
          <a:chExt cx="62" cy="623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15E03FDD-8B6C-44A6-91A4-23FFA1047F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DAFD908-54E1-4770-B9BB-350518AB4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0" name="Straight Connector 12">
            <a:extLst>
              <a:ext uri="{FF2B5EF4-FFF2-40B4-BE49-F238E27FC236}">
                <a16:creationId xmlns="" xmlns:a16="http://schemas.microsoft.com/office/drawing/2014/main" id="{B142F00E-E3B7-4987-AE48-ACE2D4C257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243</xdr:row>
      <xdr:rowOff>0</xdr:rowOff>
    </xdr:from>
    <xdr:to>
      <xdr:col>18</xdr:col>
      <xdr:colOff>0</xdr:colOff>
      <xdr:row>272</xdr:row>
      <xdr:rowOff>180975</xdr:rowOff>
    </xdr:to>
    <xdr:grpSp>
      <xdr:nvGrpSpPr>
        <xdr:cNvPr id="275704" name="Group 180">
          <a:extLst>
            <a:ext uri="{FF2B5EF4-FFF2-40B4-BE49-F238E27FC236}">
              <a16:creationId xmlns="" xmlns:a16="http://schemas.microsoft.com/office/drawing/2014/main" id="{97CAC486-ABAA-4EDB-8F01-F487366A653C}"/>
            </a:ext>
          </a:extLst>
        </xdr:cNvPr>
        <xdr:cNvGrpSpPr>
          <a:grpSpLocks/>
        </xdr:cNvGrpSpPr>
      </xdr:nvGrpSpPr>
      <xdr:grpSpPr bwMode="auto">
        <a:xfrm>
          <a:off x="10893425" y="58562875"/>
          <a:ext cx="790575" cy="7229475"/>
          <a:chOff x="996" y="0"/>
          <a:chExt cx="62" cy="623"/>
        </a:xfrm>
      </xdr:grpSpPr>
      <xdr:sp macro="" textlink="">
        <xdr:nvSpPr>
          <xdr:cNvPr id="2225" name="Text Box 6">
            <a:extLst>
              <a:ext uri="{FF2B5EF4-FFF2-40B4-BE49-F238E27FC236}">
                <a16:creationId xmlns="" xmlns:a16="http://schemas.microsoft.com/office/drawing/2014/main" id="{0D5B43C1-943B-4009-B39A-989224F0EA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74" name="Text Box 1">
            <a:extLst>
              <a:ext uri="{FF2B5EF4-FFF2-40B4-BE49-F238E27FC236}">
                <a16:creationId xmlns="" xmlns:a16="http://schemas.microsoft.com/office/drawing/2014/main" id="{E5D22DFE-CFFE-4382-8994-A4E46C154F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07" name="Straight Connector 12">
            <a:extLst>
              <a:ext uri="{FF2B5EF4-FFF2-40B4-BE49-F238E27FC236}">
                <a16:creationId xmlns="" xmlns:a16="http://schemas.microsoft.com/office/drawing/2014/main" id="{D602CF3C-D575-41AD-8E30-2AA653E68DE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1438275</xdr:colOff>
      <xdr:row>0</xdr:row>
      <xdr:rowOff>66675</xdr:rowOff>
    </xdr:from>
    <xdr:to>
      <xdr:col>14</xdr:col>
      <xdr:colOff>228599</xdr:colOff>
      <xdr:row>32</xdr:row>
      <xdr:rowOff>123825</xdr:rowOff>
    </xdr:to>
    <xdr:grpSp>
      <xdr:nvGrpSpPr>
        <xdr:cNvPr id="26919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686184" y="66675"/>
          <a:ext cx="553315" cy="7174923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69237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31</xdr:row>
      <xdr:rowOff>0</xdr:rowOff>
    </xdr:from>
    <xdr:to>
      <xdr:col>15</xdr:col>
      <xdr:colOff>123825</xdr:colOff>
      <xdr:row>31</xdr:row>
      <xdr:rowOff>0</xdr:rowOff>
    </xdr:to>
    <xdr:grpSp>
      <xdr:nvGrpSpPr>
        <xdr:cNvPr id="269199" name="Group 245">
          <a:extLst>
            <a:ext uri="{FF2B5EF4-FFF2-40B4-BE49-F238E27FC236}">
              <a16:creationId xmlns="" xmlns:a16="http://schemas.microsoft.com/office/drawing/2014/main" id="{2ED2468D-676E-49AA-8C10-2C246AC5DFF9}"/>
            </a:ext>
          </a:extLst>
        </xdr:cNvPr>
        <xdr:cNvGrpSpPr>
          <a:grpSpLocks/>
        </xdr:cNvGrpSpPr>
      </xdr:nvGrpSpPr>
      <xdr:grpSpPr bwMode="auto">
        <a:xfrm>
          <a:off x="10495684" y="6840682"/>
          <a:ext cx="867641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CBCBFFD-11E6-44EC-A9B5-4A4953B800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5747989909850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A028553C-399D-40A2-A76A-1B62E64BAA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325379322875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4" name="Straight Connector 12">
            <a:extLst>
              <a:ext uri="{FF2B5EF4-FFF2-40B4-BE49-F238E27FC236}">
                <a16:creationId xmlns="" xmlns:a16="http://schemas.microsoft.com/office/drawing/2014/main" id="{49F88174-8BE7-46B8-BD26-DB111EA7D7F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34</xdr:row>
      <xdr:rowOff>0</xdr:rowOff>
    </xdr:from>
    <xdr:to>
      <xdr:col>15</xdr:col>
      <xdr:colOff>123825</xdr:colOff>
      <xdr:row>63</xdr:row>
      <xdr:rowOff>0</xdr:rowOff>
    </xdr:to>
    <xdr:grpSp>
      <xdr:nvGrpSpPr>
        <xdr:cNvPr id="269200" name="Group 249">
          <a:extLst>
            <a:ext uri="{FF2B5EF4-FFF2-40B4-BE49-F238E27FC236}">
              <a16:creationId xmlns="" xmlns:a16="http://schemas.microsoft.com/office/drawing/2014/main" id="{3032ECAB-900D-4664-BFE7-3F2EFE4F4F84}"/>
            </a:ext>
          </a:extLst>
        </xdr:cNvPr>
        <xdr:cNvGrpSpPr>
          <a:grpSpLocks/>
        </xdr:cNvGrpSpPr>
      </xdr:nvGrpSpPr>
      <xdr:grpSpPr bwMode="auto">
        <a:xfrm>
          <a:off x="10495684" y="7671955"/>
          <a:ext cx="867641" cy="6425045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F6616656-31BB-433C-A207-9EB092D100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22F40681-0F6C-439C-B251-5E188DBF5E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3"/>
            <a:ext cx="62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1" name="Straight Connector 12">
            <a:extLst>
              <a:ext uri="{FF2B5EF4-FFF2-40B4-BE49-F238E27FC236}">
                <a16:creationId xmlns="" xmlns:a16="http://schemas.microsoft.com/office/drawing/2014/main" id="{DEFBF86E-5B1C-4DD7-A629-55EBC3FB16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63</xdr:row>
      <xdr:rowOff>0</xdr:rowOff>
    </xdr:from>
    <xdr:to>
      <xdr:col>15</xdr:col>
      <xdr:colOff>123825</xdr:colOff>
      <xdr:row>94</xdr:row>
      <xdr:rowOff>0</xdr:rowOff>
    </xdr:to>
    <xdr:grpSp>
      <xdr:nvGrpSpPr>
        <xdr:cNvPr id="269201" name="Group 253">
          <a:extLst>
            <a:ext uri="{FF2B5EF4-FFF2-40B4-BE49-F238E27FC236}">
              <a16:creationId xmlns="" xmlns:a16="http://schemas.microsoft.com/office/drawing/2014/main" id="{B4818A4F-717F-4CAC-8679-9DB53430AB2A}"/>
            </a:ext>
          </a:extLst>
        </xdr:cNvPr>
        <xdr:cNvGrpSpPr>
          <a:grpSpLocks/>
        </xdr:cNvGrpSpPr>
      </xdr:nvGrpSpPr>
      <xdr:grpSpPr bwMode="auto">
        <a:xfrm>
          <a:off x="10495684" y="14097000"/>
          <a:ext cx="867641" cy="6979227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646EE81E-CB59-40FF-AFF9-9B8410EF06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613E2C56-DB01-4024-B3DC-42A748A87D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8" name="Straight Connector 12">
            <a:extLst>
              <a:ext uri="{FF2B5EF4-FFF2-40B4-BE49-F238E27FC236}">
                <a16:creationId xmlns="" xmlns:a16="http://schemas.microsoft.com/office/drawing/2014/main" id="{53FC69FF-9C13-4781-AAB6-8CA86DD7E64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94</xdr:row>
      <xdr:rowOff>0</xdr:rowOff>
    </xdr:from>
    <xdr:to>
      <xdr:col>15</xdr:col>
      <xdr:colOff>123825</xdr:colOff>
      <xdr:row>124</xdr:row>
      <xdr:rowOff>0</xdr:rowOff>
    </xdr:to>
    <xdr:grpSp>
      <xdr:nvGrpSpPr>
        <xdr:cNvPr id="269202" name="Group 257">
          <a:extLst>
            <a:ext uri="{FF2B5EF4-FFF2-40B4-BE49-F238E27FC236}">
              <a16:creationId xmlns="" xmlns:a16="http://schemas.microsoft.com/office/drawing/2014/main" id="{C312CFF4-A72F-4E84-A327-C566BFBB1521}"/>
            </a:ext>
          </a:extLst>
        </xdr:cNvPr>
        <xdr:cNvGrpSpPr>
          <a:grpSpLocks/>
        </xdr:cNvGrpSpPr>
      </xdr:nvGrpSpPr>
      <xdr:grpSpPr bwMode="auto">
        <a:xfrm>
          <a:off x="10495684" y="21076227"/>
          <a:ext cx="867641" cy="6979228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E01FB002-126A-478D-B037-8F0509C2A3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164CB9E0-EC28-4B25-A23D-7BD569157A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5" name="Straight Connector 12">
            <a:extLst>
              <a:ext uri="{FF2B5EF4-FFF2-40B4-BE49-F238E27FC236}">
                <a16:creationId xmlns="" xmlns:a16="http://schemas.microsoft.com/office/drawing/2014/main" id="{4773D7FB-C958-42CD-82B8-F4B1A20FD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124</xdr:row>
      <xdr:rowOff>0</xdr:rowOff>
    </xdr:from>
    <xdr:to>
      <xdr:col>15</xdr:col>
      <xdr:colOff>123825</xdr:colOff>
      <xdr:row>155</xdr:row>
      <xdr:rowOff>0</xdr:rowOff>
    </xdr:to>
    <xdr:grpSp>
      <xdr:nvGrpSpPr>
        <xdr:cNvPr id="269203" name="Group 261">
          <a:extLst>
            <a:ext uri="{FF2B5EF4-FFF2-40B4-BE49-F238E27FC236}">
              <a16:creationId xmlns="" xmlns:a16="http://schemas.microsoft.com/office/drawing/2014/main" id="{495F86FC-32FA-466A-AFC3-FB17B65C61B7}"/>
            </a:ext>
          </a:extLst>
        </xdr:cNvPr>
        <xdr:cNvGrpSpPr>
          <a:grpSpLocks/>
        </xdr:cNvGrpSpPr>
      </xdr:nvGrpSpPr>
      <xdr:grpSpPr bwMode="auto">
        <a:xfrm>
          <a:off x="10495684" y="28055455"/>
          <a:ext cx="867641" cy="7013863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846160A-3283-49E1-BF94-B6392AB626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42B99074-1C92-4EF1-A54A-AC5D4FF564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2" name="Straight Connector 12">
            <a:extLst>
              <a:ext uri="{FF2B5EF4-FFF2-40B4-BE49-F238E27FC236}">
                <a16:creationId xmlns="" xmlns:a16="http://schemas.microsoft.com/office/drawing/2014/main" id="{0D23A293-51CD-4418-8389-82E2288DFA0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155</xdr:row>
      <xdr:rowOff>0</xdr:rowOff>
    </xdr:from>
    <xdr:to>
      <xdr:col>15</xdr:col>
      <xdr:colOff>123825</xdr:colOff>
      <xdr:row>185</xdr:row>
      <xdr:rowOff>0</xdr:rowOff>
    </xdr:to>
    <xdr:grpSp>
      <xdr:nvGrpSpPr>
        <xdr:cNvPr id="269204" name="Group 265">
          <a:extLst>
            <a:ext uri="{FF2B5EF4-FFF2-40B4-BE49-F238E27FC236}">
              <a16:creationId xmlns="" xmlns:a16="http://schemas.microsoft.com/office/drawing/2014/main" id="{69CF90AA-9295-4E12-8604-634B8C66F374}"/>
            </a:ext>
          </a:extLst>
        </xdr:cNvPr>
        <xdr:cNvGrpSpPr>
          <a:grpSpLocks/>
        </xdr:cNvGrpSpPr>
      </xdr:nvGrpSpPr>
      <xdr:grpSpPr bwMode="auto">
        <a:xfrm>
          <a:off x="10495684" y="35069318"/>
          <a:ext cx="867641" cy="6979227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D4517406-49B7-4ED0-9521-7AE573DD94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30A020D9-0BA0-4320-B8F0-4D4C00FDC8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9" name="Straight Connector 12">
            <a:extLst>
              <a:ext uri="{FF2B5EF4-FFF2-40B4-BE49-F238E27FC236}">
                <a16:creationId xmlns="" xmlns:a16="http://schemas.microsoft.com/office/drawing/2014/main" id="{1FD71743-1A78-4508-9C2B-FD2C3AAF2BA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185</xdr:row>
      <xdr:rowOff>0</xdr:rowOff>
    </xdr:from>
    <xdr:to>
      <xdr:col>15</xdr:col>
      <xdr:colOff>123825</xdr:colOff>
      <xdr:row>215</xdr:row>
      <xdr:rowOff>0</xdr:rowOff>
    </xdr:to>
    <xdr:grpSp>
      <xdr:nvGrpSpPr>
        <xdr:cNvPr id="269205" name="Group 269">
          <a:extLst>
            <a:ext uri="{FF2B5EF4-FFF2-40B4-BE49-F238E27FC236}">
              <a16:creationId xmlns="" xmlns:a16="http://schemas.microsoft.com/office/drawing/2014/main" id="{64D8AAF0-68EC-4680-9740-077C09D8492F}"/>
            </a:ext>
          </a:extLst>
        </xdr:cNvPr>
        <xdr:cNvGrpSpPr>
          <a:grpSpLocks/>
        </xdr:cNvGrpSpPr>
      </xdr:nvGrpSpPr>
      <xdr:grpSpPr bwMode="auto">
        <a:xfrm>
          <a:off x="10495684" y="42048545"/>
          <a:ext cx="867641" cy="7013864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07DB1E12-0896-4B62-B6A9-FAA11C17C1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FE88FDA2-3271-4881-B47D-580C8ABD3C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6" name="Straight Connector 12">
            <a:extLst>
              <a:ext uri="{FF2B5EF4-FFF2-40B4-BE49-F238E27FC236}">
                <a16:creationId xmlns="" xmlns:a16="http://schemas.microsoft.com/office/drawing/2014/main" id="{EC0BD6E6-3C3A-43B5-8DB6-6AC7AB3233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215</xdr:row>
      <xdr:rowOff>0</xdr:rowOff>
    </xdr:from>
    <xdr:to>
      <xdr:col>15</xdr:col>
      <xdr:colOff>123825</xdr:colOff>
      <xdr:row>245</xdr:row>
      <xdr:rowOff>0</xdr:rowOff>
    </xdr:to>
    <xdr:grpSp>
      <xdr:nvGrpSpPr>
        <xdr:cNvPr id="269206" name="Group 273">
          <a:extLst>
            <a:ext uri="{FF2B5EF4-FFF2-40B4-BE49-F238E27FC236}">
              <a16:creationId xmlns="" xmlns:a16="http://schemas.microsoft.com/office/drawing/2014/main" id="{B8DA633B-4D65-4553-BD47-DFFBAA373B47}"/>
            </a:ext>
          </a:extLst>
        </xdr:cNvPr>
        <xdr:cNvGrpSpPr>
          <a:grpSpLocks/>
        </xdr:cNvGrpSpPr>
      </xdr:nvGrpSpPr>
      <xdr:grpSpPr bwMode="auto">
        <a:xfrm>
          <a:off x="10495684" y="49062409"/>
          <a:ext cx="867641" cy="7013864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DF11EAD9-05CD-40E7-9C51-59ADFDFB20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C884438E-8668-4CAB-BE03-6F73E79D73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3" name="Straight Connector 12">
            <a:extLst>
              <a:ext uri="{FF2B5EF4-FFF2-40B4-BE49-F238E27FC236}">
                <a16:creationId xmlns="" xmlns:a16="http://schemas.microsoft.com/office/drawing/2014/main" id="{4ECBF8CE-2C78-482A-A9F0-EC030B4612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245</xdr:row>
      <xdr:rowOff>0</xdr:rowOff>
    </xdr:from>
    <xdr:to>
      <xdr:col>15</xdr:col>
      <xdr:colOff>123825</xdr:colOff>
      <xdr:row>275</xdr:row>
      <xdr:rowOff>0</xdr:rowOff>
    </xdr:to>
    <xdr:grpSp>
      <xdr:nvGrpSpPr>
        <xdr:cNvPr id="269207" name="Group 277">
          <a:extLst>
            <a:ext uri="{FF2B5EF4-FFF2-40B4-BE49-F238E27FC236}">
              <a16:creationId xmlns="" xmlns:a16="http://schemas.microsoft.com/office/drawing/2014/main" id="{778A891C-BC5F-416D-BBB9-B4EA81BFC480}"/>
            </a:ext>
          </a:extLst>
        </xdr:cNvPr>
        <xdr:cNvGrpSpPr>
          <a:grpSpLocks/>
        </xdr:cNvGrpSpPr>
      </xdr:nvGrpSpPr>
      <xdr:grpSpPr bwMode="auto">
        <a:xfrm>
          <a:off x="10495684" y="56076273"/>
          <a:ext cx="867641" cy="7013863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F758EEBB-C18B-4041-8EC8-DFA498B804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578A9857-5AA0-42EB-8A10-7924F1EAA4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0" name="Straight Connector 12">
            <a:extLst>
              <a:ext uri="{FF2B5EF4-FFF2-40B4-BE49-F238E27FC236}">
                <a16:creationId xmlns="" xmlns:a16="http://schemas.microsoft.com/office/drawing/2014/main" id="{7A5A4DB1-8929-45CA-9C63-7589F3F3636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1743075</xdr:colOff>
      <xdr:row>0</xdr:row>
      <xdr:rowOff>0</xdr:rowOff>
    </xdr:from>
    <xdr:to>
      <xdr:col>23</xdr:col>
      <xdr:colOff>85725</xdr:colOff>
      <xdr:row>31</xdr:row>
      <xdr:rowOff>180975</xdr:rowOff>
    </xdr:to>
    <xdr:grpSp>
      <xdr:nvGrpSpPr>
        <xdr:cNvPr id="27482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908848" y="0"/>
          <a:ext cx="767195" cy="7506566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</a:p>
        </xdr:txBody>
      </xdr:sp>
      <xdr:cxnSp macro="">
        <xdr:nvCxnSpPr>
          <xdr:cNvPr id="274863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1200150</xdr:colOff>
      <xdr:row>32</xdr:row>
      <xdr:rowOff>38100</xdr:rowOff>
    </xdr:from>
    <xdr:to>
      <xdr:col>23</xdr:col>
      <xdr:colOff>85725</xdr:colOff>
      <xdr:row>62</xdr:row>
      <xdr:rowOff>104775</xdr:rowOff>
    </xdr:to>
    <xdr:grpSp>
      <xdr:nvGrpSpPr>
        <xdr:cNvPr id="274829" name="Group 128">
          <a:extLst>
            <a:ext uri="{FF2B5EF4-FFF2-40B4-BE49-F238E27FC236}">
              <a16:creationId xmlns="" xmlns:a16="http://schemas.microsoft.com/office/drawing/2014/main" id="{2AD1A823-0767-4D3C-BBE1-419CF162D70C}"/>
            </a:ext>
          </a:extLst>
        </xdr:cNvPr>
        <xdr:cNvGrpSpPr>
          <a:grpSpLocks/>
        </xdr:cNvGrpSpPr>
      </xdr:nvGrpSpPr>
      <xdr:grpSpPr bwMode="auto">
        <a:xfrm>
          <a:off x="11365923" y="7640782"/>
          <a:ext cx="1310120" cy="725372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2AF04766-E15B-4428-808C-B8B90BE5F3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A589802A-DC8F-4F8F-AF24-A3B3BAB8E5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60" name="Straight Connector 12">
            <a:extLst>
              <a:ext uri="{FF2B5EF4-FFF2-40B4-BE49-F238E27FC236}">
                <a16:creationId xmlns="" xmlns:a16="http://schemas.microsoft.com/office/drawing/2014/main" id="{76D3B30C-E827-4DE1-AA1B-D81CE0A479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62</xdr:row>
      <xdr:rowOff>0</xdr:rowOff>
    </xdr:from>
    <xdr:to>
      <xdr:col>23</xdr:col>
      <xdr:colOff>76200</xdr:colOff>
      <xdr:row>92</xdr:row>
      <xdr:rowOff>66675</xdr:rowOff>
    </xdr:to>
    <xdr:grpSp>
      <xdr:nvGrpSpPr>
        <xdr:cNvPr id="274830" name="Group 128">
          <a:extLst>
            <a:ext uri="{FF2B5EF4-FFF2-40B4-BE49-F238E27FC236}">
              <a16:creationId xmlns="" xmlns:a16="http://schemas.microsoft.com/office/drawing/2014/main" id="{2D422A03-7F61-4C90-B7BA-45FBC6D41EDB}"/>
            </a:ext>
          </a:extLst>
        </xdr:cNvPr>
        <xdr:cNvGrpSpPr>
          <a:grpSpLocks/>
        </xdr:cNvGrpSpPr>
      </xdr:nvGrpSpPr>
      <xdr:grpSpPr bwMode="auto">
        <a:xfrm>
          <a:off x="11356398" y="14789727"/>
          <a:ext cx="1310120" cy="7253721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F47D2BE-3C9A-40CA-98DB-0FAACF6B8C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51D126C8-D4E4-4A35-B41B-DFD2C7AD17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7" name="Straight Connector 12">
            <a:extLst>
              <a:ext uri="{FF2B5EF4-FFF2-40B4-BE49-F238E27FC236}">
                <a16:creationId xmlns="" xmlns:a16="http://schemas.microsoft.com/office/drawing/2014/main" id="{04698BD0-15E9-4810-9D37-BE4CB7C2FA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93</xdr:row>
      <xdr:rowOff>0</xdr:rowOff>
    </xdr:from>
    <xdr:to>
      <xdr:col>23</xdr:col>
      <xdr:colOff>76200</xdr:colOff>
      <xdr:row>123</xdr:row>
      <xdr:rowOff>66675</xdr:rowOff>
    </xdr:to>
    <xdr:grpSp>
      <xdr:nvGrpSpPr>
        <xdr:cNvPr id="274831" name="Group 128">
          <a:extLst>
            <a:ext uri="{FF2B5EF4-FFF2-40B4-BE49-F238E27FC236}">
              <a16:creationId xmlns="" xmlns:a16="http://schemas.microsoft.com/office/drawing/2014/main" id="{5A4D9037-5B30-475D-B58C-516F96377598}"/>
            </a:ext>
          </a:extLst>
        </xdr:cNvPr>
        <xdr:cNvGrpSpPr>
          <a:grpSpLocks/>
        </xdr:cNvGrpSpPr>
      </xdr:nvGrpSpPr>
      <xdr:grpSpPr bwMode="auto">
        <a:xfrm>
          <a:off x="11356398" y="22253864"/>
          <a:ext cx="1310120" cy="725372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2933D863-2F5D-446F-91CF-A759FD7E05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30F719D4-B907-41AD-88E9-E1054197DE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4" name="Straight Connector 12">
            <a:extLst>
              <a:ext uri="{FF2B5EF4-FFF2-40B4-BE49-F238E27FC236}">
                <a16:creationId xmlns="" xmlns:a16="http://schemas.microsoft.com/office/drawing/2014/main" id="{0BF95413-9FBC-4453-9E44-C3283FA40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124</xdr:row>
      <xdr:rowOff>0</xdr:rowOff>
    </xdr:from>
    <xdr:to>
      <xdr:col>23</xdr:col>
      <xdr:colOff>76200</xdr:colOff>
      <xdr:row>154</xdr:row>
      <xdr:rowOff>66675</xdr:rowOff>
    </xdr:to>
    <xdr:grpSp>
      <xdr:nvGrpSpPr>
        <xdr:cNvPr id="274832" name="Group 128">
          <a:extLst>
            <a:ext uri="{FF2B5EF4-FFF2-40B4-BE49-F238E27FC236}">
              <a16:creationId xmlns="" xmlns:a16="http://schemas.microsoft.com/office/drawing/2014/main" id="{D311F810-5139-426A-A7CD-699EB9B0779D}"/>
            </a:ext>
          </a:extLst>
        </xdr:cNvPr>
        <xdr:cNvGrpSpPr>
          <a:grpSpLocks/>
        </xdr:cNvGrpSpPr>
      </xdr:nvGrpSpPr>
      <xdr:grpSpPr bwMode="auto">
        <a:xfrm>
          <a:off x="11356398" y="29718000"/>
          <a:ext cx="1310120" cy="725372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6120DC9A-319A-4F7F-8AA3-964F82C6DE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F133ED61-8B49-45B9-BD67-B43030AD6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1" name="Straight Connector 12">
            <a:extLst>
              <a:ext uri="{FF2B5EF4-FFF2-40B4-BE49-F238E27FC236}">
                <a16:creationId xmlns="" xmlns:a16="http://schemas.microsoft.com/office/drawing/2014/main" id="{FBE9274C-0063-4FE3-8FAB-78126E87DF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155</xdr:row>
      <xdr:rowOff>0</xdr:rowOff>
    </xdr:from>
    <xdr:to>
      <xdr:col>23</xdr:col>
      <xdr:colOff>76200</xdr:colOff>
      <xdr:row>185</xdr:row>
      <xdr:rowOff>66675</xdr:rowOff>
    </xdr:to>
    <xdr:grpSp>
      <xdr:nvGrpSpPr>
        <xdr:cNvPr id="274833" name="Group 128">
          <a:extLst>
            <a:ext uri="{FF2B5EF4-FFF2-40B4-BE49-F238E27FC236}">
              <a16:creationId xmlns="" xmlns:a16="http://schemas.microsoft.com/office/drawing/2014/main" id="{D9BE24EA-A0C0-4A01-B8BE-961521228341}"/>
            </a:ext>
          </a:extLst>
        </xdr:cNvPr>
        <xdr:cNvGrpSpPr>
          <a:grpSpLocks/>
        </xdr:cNvGrpSpPr>
      </xdr:nvGrpSpPr>
      <xdr:grpSpPr bwMode="auto">
        <a:xfrm>
          <a:off x="11356398" y="37182136"/>
          <a:ext cx="1310120" cy="7461539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4DD8CF04-A905-45A2-A1E1-6F9D28178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97337587-1E7F-4E12-B2A3-053D4AB28C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8" name="Straight Connector 12">
            <a:extLst>
              <a:ext uri="{FF2B5EF4-FFF2-40B4-BE49-F238E27FC236}">
                <a16:creationId xmlns="" xmlns:a16="http://schemas.microsoft.com/office/drawing/2014/main" id="{97715130-B22C-4B7E-89FB-D85614A688C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186</xdr:row>
      <xdr:rowOff>0</xdr:rowOff>
    </xdr:from>
    <xdr:to>
      <xdr:col>23</xdr:col>
      <xdr:colOff>76200</xdr:colOff>
      <xdr:row>216</xdr:row>
      <xdr:rowOff>66675</xdr:rowOff>
    </xdr:to>
    <xdr:grpSp>
      <xdr:nvGrpSpPr>
        <xdr:cNvPr id="274834" name="Group 128">
          <a:extLst>
            <a:ext uri="{FF2B5EF4-FFF2-40B4-BE49-F238E27FC236}">
              <a16:creationId xmlns="" xmlns:a16="http://schemas.microsoft.com/office/drawing/2014/main" id="{156F026F-DE76-400A-94FA-5A8A0519DBF0}"/>
            </a:ext>
          </a:extLst>
        </xdr:cNvPr>
        <xdr:cNvGrpSpPr>
          <a:grpSpLocks/>
        </xdr:cNvGrpSpPr>
      </xdr:nvGrpSpPr>
      <xdr:grpSpPr bwMode="auto">
        <a:xfrm>
          <a:off x="11356398" y="44854091"/>
          <a:ext cx="1310120" cy="725372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1F8EF54-A98B-48D6-BC13-B849783C45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0F34E58D-1678-4FFC-8E50-BD761F4BEF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5" name="Straight Connector 12">
            <a:extLst>
              <a:ext uri="{FF2B5EF4-FFF2-40B4-BE49-F238E27FC236}">
                <a16:creationId xmlns="" xmlns:a16="http://schemas.microsoft.com/office/drawing/2014/main" id="{AEC4241A-0832-48AA-B798-2F4A07512D5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217</xdr:row>
      <xdr:rowOff>0</xdr:rowOff>
    </xdr:from>
    <xdr:to>
      <xdr:col>23</xdr:col>
      <xdr:colOff>76200</xdr:colOff>
      <xdr:row>247</xdr:row>
      <xdr:rowOff>66675</xdr:rowOff>
    </xdr:to>
    <xdr:grpSp>
      <xdr:nvGrpSpPr>
        <xdr:cNvPr id="274835" name="Group 128">
          <a:extLst>
            <a:ext uri="{FF2B5EF4-FFF2-40B4-BE49-F238E27FC236}">
              <a16:creationId xmlns="" xmlns:a16="http://schemas.microsoft.com/office/drawing/2014/main" id="{11011521-A78A-43B9-86A1-AF63227CCE74}"/>
            </a:ext>
          </a:extLst>
        </xdr:cNvPr>
        <xdr:cNvGrpSpPr>
          <a:grpSpLocks/>
        </xdr:cNvGrpSpPr>
      </xdr:nvGrpSpPr>
      <xdr:grpSpPr bwMode="auto">
        <a:xfrm>
          <a:off x="11356398" y="52318227"/>
          <a:ext cx="1310120" cy="7253721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B88577D6-822F-4029-88E9-AFFBA44C29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730342A2-A4DD-4A22-9A4D-09B20A19EE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2" name="Straight Connector 12">
            <a:extLst>
              <a:ext uri="{FF2B5EF4-FFF2-40B4-BE49-F238E27FC236}">
                <a16:creationId xmlns="" xmlns:a16="http://schemas.microsoft.com/office/drawing/2014/main" id="{4923C9AE-74D0-4AC4-82D1-A13592F3EF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248</xdr:row>
      <xdr:rowOff>0</xdr:rowOff>
    </xdr:from>
    <xdr:to>
      <xdr:col>23</xdr:col>
      <xdr:colOff>76200</xdr:colOff>
      <xdr:row>278</xdr:row>
      <xdr:rowOff>66675</xdr:rowOff>
    </xdr:to>
    <xdr:grpSp>
      <xdr:nvGrpSpPr>
        <xdr:cNvPr id="274836" name="Group 128">
          <a:extLst>
            <a:ext uri="{FF2B5EF4-FFF2-40B4-BE49-F238E27FC236}">
              <a16:creationId xmlns="" xmlns:a16="http://schemas.microsoft.com/office/drawing/2014/main" id="{78015149-F8A7-4BEC-BF91-DA0AF0E1C0A4}"/>
            </a:ext>
          </a:extLst>
        </xdr:cNvPr>
        <xdr:cNvGrpSpPr>
          <a:grpSpLocks/>
        </xdr:cNvGrpSpPr>
      </xdr:nvGrpSpPr>
      <xdr:grpSpPr bwMode="auto">
        <a:xfrm>
          <a:off x="11356398" y="59782364"/>
          <a:ext cx="1310120" cy="6993947"/>
          <a:chOff x="1002" y="699"/>
          <a:chExt cx="66" cy="688"/>
        </a:xfrm>
      </xdr:grpSpPr>
      <xdr:sp macro="" textlink="">
        <xdr:nvSpPr>
          <xdr:cNvPr id="5249" name="Text Box 6">
            <a:extLst>
              <a:ext uri="{FF2B5EF4-FFF2-40B4-BE49-F238E27FC236}">
                <a16:creationId xmlns="" xmlns:a16="http://schemas.microsoft.com/office/drawing/2014/main" id="{F4D44613-B1A1-4784-82CE-986D481F3F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250" name="Text Box 1">
            <a:extLst>
              <a:ext uri="{FF2B5EF4-FFF2-40B4-BE49-F238E27FC236}">
                <a16:creationId xmlns="" xmlns:a16="http://schemas.microsoft.com/office/drawing/2014/main" id="{D15A7E20-FE35-49CF-B0C0-C1A8832F9E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39" name="Straight Connector 12">
            <a:extLst>
              <a:ext uri="{FF2B5EF4-FFF2-40B4-BE49-F238E27FC236}">
                <a16:creationId xmlns="" xmlns:a16="http://schemas.microsoft.com/office/drawing/2014/main" id="{27315850-0E45-4C84-A588-FD32DBDA1A3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1266825</xdr:colOff>
      <xdr:row>29</xdr:row>
      <xdr:rowOff>0</xdr:rowOff>
    </xdr:from>
    <xdr:to>
      <xdr:col>22</xdr:col>
      <xdr:colOff>76200</xdr:colOff>
      <xdr:row>56</xdr:row>
      <xdr:rowOff>152400</xdr:rowOff>
    </xdr:to>
    <xdr:grpSp>
      <xdr:nvGrpSpPr>
        <xdr:cNvPr id="279721" name="Group 109">
          <a:extLst>
            <a:ext uri="{FF2B5EF4-FFF2-40B4-BE49-F238E27FC236}">
              <a16:creationId xmlns="" xmlns:a16="http://schemas.microsoft.com/office/drawing/2014/main" id="{51EBC9CC-3E66-4AEA-A78A-6AA32A3467F7}"/>
            </a:ext>
          </a:extLst>
        </xdr:cNvPr>
        <xdr:cNvGrpSpPr>
          <a:grpSpLocks/>
        </xdr:cNvGrpSpPr>
      </xdr:nvGrpSpPr>
      <xdr:grpSpPr bwMode="auto">
        <a:xfrm>
          <a:off x="9305925" y="6343650"/>
          <a:ext cx="533400" cy="6724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6E549128-6E3A-4806-B005-3F4A8522C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1C24007C-73D7-4637-BF8B-CF6AF4160B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6" name="Straight Connector 12">
            <a:extLst>
              <a:ext uri="{FF2B5EF4-FFF2-40B4-BE49-F238E27FC236}">
                <a16:creationId xmlns="" xmlns:a16="http://schemas.microsoft.com/office/drawing/2014/main" id="{0159EE54-57F8-4382-87E7-440B57C2B33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56</xdr:row>
      <xdr:rowOff>0</xdr:rowOff>
    </xdr:from>
    <xdr:to>
      <xdr:col>22</xdr:col>
      <xdr:colOff>76200</xdr:colOff>
      <xdr:row>83</xdr:row>
      <xdr:rowOff>152400</xdr:rowOff>
    </xdr:to>
    <xdr:grpSp>
      <xdr:nvGrpSpPr>
        <xdr:cNvPr id="279722" name="Group 113">
          <a:extLst>
            <a:ext uri="{FF2B5EF4-FFF2-40B4-BE49-F238E27FC236}">
              <a16:creationId xmlns="" xmlns:a16="http://schemas.microsoft.com/office/drawing/2014/main" id="{D24E4F1F-FE47-49DE-A4DD-796FD1EF6988}"/>
            </a:ext>
          </a:extLst>
        </xdr:cNvPr>
        <xdr:cNvGrpSpPr>
          <a:grpSpLocks/>
        </xdr:cNvGrpSpPr>
      </xdr:nvGrpSpPr>
      <xdr:grpSpPr bwMode="auto">
        <a:xfrm>
          <a:off x="9305925" y="12915900"/>
          <a:ext cx="533400" cy="6724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115CF028-2F25-42AA-84E7-B3525599F8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6232BD4B-6B37-47EF-9606-AC41F50B55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3" name="Straight Connector 12">
            <a:extLst>
              <a:ext uri="{FF2B5EF4-FFF2-40B4-BE49-F238E27FC236}">
                <a16:creationId xmlns="" xmlns:a16="http://schemas.microsoft.com/office/drawing/2014/main" id="{9A917BC0-5D04-4DF5-AD0B-276CC410B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83</xdr:row>
      <xdr:rowOff>0</xdr:rowOff>
    </xdr:from>
    <xdr:to>
      <xdr:col>22</xdr:col>
      <xdr:colOff>76200</xdr:colOff>
      <xdr:row>110</xdr:row>
      <xdr:rowOff>152400</xdr:rowOff>
    </xdr:to>
    <xdr:grpSp>
      <xdr:nvGrpSpPr>
        <xdr:cNvPr id="279723" name="Group 117">
          <a:extLst>
            <a:ext uri="{FF2B5EF4-FFF2-40B4-BE49-F238E27FC236}">
              <a16:creationId xmlns="" xmlns:a16="http://schemas.microsoft.com/office/drawing/2014/main" id="{3C94C4B3-50F7-43E3-BB8C-5DFF3346E226}"/>
            </a:ext>
          </a:extLst>
        </xdr:cNvPr>
        <xdr:cNvGrpSpPr>
          <a:grpSpLocks/>
        </xdr:cNvGrpSpPr>
      </xdr:nvGrpSpPr>
      <xdr:grpSpPr bwMode="auto">
        <a:xfrm>
          <a:off x="9305925" y="19488150"/>
          <a:ext cx="533400" cy="6724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F593BE7F-C144-447A-86D7-ABE3BD56EE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8B6AB765-BB2A-4D70-ADAB-F48D20FCF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0" name="Straight Connector 12">
            <a:extLst>
              <a:ext uri="{FF2B5EF4-FFF2-40B4-BE49-F238E27FC236}">
                <a16:creationId xmlns="" xmlns:a16="http://schemas.microsoft.com/office/drawing/2014/main" id="{35003E37-798D-4764-9185-ED61DB1693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110</xdr:row>
      <xdr:rowOff>0</xdr:rowOff>
    </xdr:from>
    <xdr:to>
      <xdr:col>22</xdr:col>
      <xdr:colOff>76200</xdr:colOff>
      <xdr:row>137</xdr:row>
      <xdr:rowOff>152400</xdr:rowOff>
    </xdr:to>
    <xdr:grpSp>
      <xdr:nvGrpSpPr>
        <xdr:cNvPr id="279724" name="Group 121">
          <a:extLst>
            <a:ext uri="{FF2B5EF4-FFF2-40B4-BE49-F238E27FC236}">
              <a16:creationId xmlns="" xmlns:a16="http://schemas.microsoft.com/office/drawing/2014/main" id="{0BDED799-B428-4CB7-97CF-7125D36D3BCD}"/>
            </a:ext>
          </a:extLst>
        </xdr:cNvPr>
        <xdr:cNvGrpSpPr>
          <a:grpSpLocks/>
        </xdr:cNvGrpSpPr>
      </xdr:nvGrpSpPr>
      <xdr:grpSpPr bwMode="auto">
        <a:xfrm>
          <a:off x="9305925" y="26060400"/>
          <a:ext cx="533400" cy="6724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657CF49F-2C88-44EC-84F3-41010B07C6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991AB50E-4645-4994-95DE-83448A83A1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7" name="Straight Connector 12">
            <a:extLst>
              <a:ext uri="{FF2B5EF4-FFF2-40B4-BE49-F238E27FC236}">
                <a16:creationId xmlns="" xmlns:a16="http://schemas.microsoft.com/office/drawing/2014/main" id="{7790041A-0202-4D22-8485-DAFCFFA9D1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137</xdr:row>
      <xdr:rowOff>0</xdr:rowOff>
    </xdr:from>
    <xdr:to>
      <xdr:col>22</xdr:col>
      <xdr:colOff>76200</xdr:colOff>
      <xdr:row>164</xdr:row>
      <xdr:rowOff>152400</xdr:rowOff>
    </xdr:to>
    <xdr:grpSp>
      <xdr:nvGrpSpPr>
        <xdr:cNvPr id="279725" name="Group 125">
          <a:extLst>
            <a:ext uri="{FF2B5EF4-FFF2-40B4-BE49-F238E27FC236}">
              <a16:creationId xmlns="" xmlns:a16="http://schemas.microsoft.com/office/drawing/2014/main" id="{07AE81E6-A7BB-40B9-BBD2-BBBC58113B54}"/>
            </a:ext>
          </a:extLst>
        </xdr:cNvPr>
        <xdr:cNvGrpSpPr>
          <a:grpSpLocks/>
        </xdr:cNvGrpSpPr>
      </xdr:nvGrpSpPr>
      <xdr:grpSpPr bwMode="auto">
        <a:xfrm>
          <a:off x="9305925" y="32632650"/>
          <a:ext cx="533400" cy="6724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841D1B93-893B-4CAB-83FD-F5DEBC335F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74A47D3C-A582-4C77-8899-40917F06CB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4" name="Straight Connector 12">
            <a:extLst>
              <a:ext uri="{FF2B5EF4-FFF2-40B4-BE49-F238E27FC236}">
                <a16:creationId xmlns="" xmlns:a16="http://schemas.microsoft.com/office/drawing/2014/main" id="{2D2E5899-A465-4392-A373-3895F2E7457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164</xdr:row>
      <xdr:rowOff>0</xdr:rowOff>
    </xdr:from>
    <xdr:to>
      <xdr:col>22</xdr:col>
      <xdr:colOff>76200</xdr:colOff>
      <xdr:row>191</xdr:row>
      <xdr:rowOff>152400</xdr:rowOff>
    </xdr:to>
    <xdr:grpSp>
      <xdr:nvGrpSpPr>
        <xdr:cNvPr id="279726" name="Group 129">
          <a:extLst>
            <a:ext uri="{FF2B5EF4-FFF2-40B4-BE49-F238E27FC236}">
              <a16:creationId xmlns="" xmlns:a16="http://schemas.microsoft.com/office/drawing/2014/main" id="{E3968E08-583D-494B-A4D9-72DD53B3FEC7}"/>
            </a:ext>
          </a:extLst>
        </xdr:cNvPr>
        <xdr:cNvGrpSpPr>
          <a:grpSpLocks/>
        </xdr:cNvGrpSpPr>
      </xdr:nvGrpSpPr>
      <xdr:grpSpPr bwMode="auto">
        <a:xfrm>
          <a:off x="9305925" y="39204900"/>
          <a:ext cx="533400" cy="6724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175B376-8599-4FC9-93D4-D181FCF27C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91F56D3-F404-46D6-B7AC-15FA0C23E8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1" name="Straight Connector 12">
            <a:extLst>
              <a:ext uri="{FF2B5EF4-FFF2-40B4-BE49-F238E27FC236}">
                <a16:creationId xmlns="" xmlns:a16="http://schemas.microsoft.com/office/drawing/2014/main" id="{8793D342-5CFB-454D-A507-254BB1C3C99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191</xdr:row>
      <xdr:rowOff>0</xdr:rowOff>
    </xdr:from>
    <xdr:to>
      <xdr:col>22</xdr:col>
      <xdr:colOff>76200</xdr:colOff>
      <xdr:row>218</xdr:row>
      <xdr:rowOff>152400</xdr:rowOff>
    </xdr:to>
    <xdr:grpSp>
      <xdr:nvGrpSpPr>
        <xdr:cNvPr id="279727" name="Group 133">
          <a:extLst>
            <a:ext uri="{FF2B5EF4-FFF2-40B4-BE49-F238E27FC236}">
              <a16:creationId xmlns="" xmlns:a16="http://schemas.microsoft.com/office/drawing/2014/main" id="{B6BB5A40-0862-4A6D-A3AD-60D7A6DC2762}"/>
            </a:ext>
          </a:extLst>
        </xdr:cNvPr>
        <xdr:cNvGrpSpPr>
          <a:grpSpLocks/>
        </xdr:cNvGrpSpPr>
      </xdr:nvGrpSpPr>
      <xdr:grpSpPr bwMode="auto">
        <a:xfrm>
          <a:off x="9305925" y="45777150"/>
          <a:ext cx="533400" cy="6724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E919F5E2-960D-4B46-AB57-D27A732C3D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0AC2D7FA-3F4A-4532-9C06-F6D913BDF2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38" name="Straight Connector 12">
            <a:extLst>
              <a:ext uri="{FF2B5EF4-FFF2-40B4-BE49-F238E27FC236}">
                <a16:creationId xmlns="" xmlns:a16="http://schemas.microsoft.com/office/drawing/2014/main" id="{4254BD74-0851-48BF-96CE-FC330EEA917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218</xdr:row>
      <xdr:rowOff>0</xdr:rowOff>
    </xdr:from>
    <xdr:to>
      <xdr:col>22</xdr:col>
      <xdr:colOff>76200</xdr:colOff>
      <xdr:row>245</xdr:row>
      <xdr:rowOff>152400</xdr:rowOff>
    </xdr:to>
    <xdr:grpSp>
      <xdr:nvGrpSpPr>
        <xdr:cNvPr id="279728" name="Group 137">
          <a:extLst>
            <a:ext uri="{FF2B5EF4-FFF2-40B4-BE49-F238E27FC236}">
              <a16:creationId xmlns="" xmlns:a16="http://schemas.microsoft.com/office/drawing/2014/main" id="{111314EF-1FF6-41CE-943B-7FACC5DACD83}"/>
            </a:ext>
          </a:extLst>
        </xdr:cNvPr>
        <xdr:cNvGrpSpPr>
          <a:grpSpLocks/>
        </xdr:cNvGrpSpPr>
      </xdr:nvGrpSpPr>
      <xdr:grpSpPr bwMode="auto">
        <a:xfrm>
          <a:off x="9305925" y="52349400"/>
          <a:ext cx="533400" cy="6724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5465482D-26A6-4239-8685-858ABAAF3A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6084942-0ECD-4F2D-B928-765449B86E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35" name="Straight Connector 12">
            <a:extLst>
              <a:ext uri="{FF2B5EF4-FFF2-40B4-BE49-F238E27FC236}">
                <a16:creationId xmlns="" xmlns:a16="http://schemas.microsoft.com/office/drawing/2014/main" id="{DC185D00-0095-4A3B-BF8D-7F1120CBAF7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133350</xdr:colOff>
      <xdr:row>29</xdr:row>
      <xdr:rowOff>85725</xdr:rowOff>
    </xdr:to>
    <xdr:grpSp>
      <xdr:nvGrpSpPr>
        <xdr:cNvPr id="279729" name="Group 109">
          <a:extLst>
            <a:ext uri="{FF2B5EF4-FFF2-40B4-BE49-F238E27FC236}">
              <a16:creationId xmlns="" xmlns:a16="http://schemas.microsoft.com/office/drawing/2014/main" id="{E59CFDA8-CAFA-4FE6-83F0-C5F97446AE73}"/>
            </a:ext>
          </a:extLst>
        </xdr:cNvPr>
        <xdr:cNvGrpSpPr>
          <a:grpSpLocks/>
        </xdr:cNvGrpSpPr>
      </xdr:nvGrpSpPr>
      <xdr:grpSpPr bwMode="auto">
        <a:xfrm>
          <a:off x="9305925" y="0"/>
          <a:ext cx="590550" cy="6429375"/>
          <a:chOff x="980" y="1"/>
          <a:chExt cx="62" cy="701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E2CBEE21-CE1F-4D02-AC01-B22A96D1B9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D1F64FD1-9A1F-4455-85AD-5FF659933A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1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79732" name="Straight Connector 12">
            <a:extLst>
              <a:ext uri="{FF2B5EF4-FFF2-40B4-BE49-F238E27FC236}">
                <a16:creationId xmlns="" xmlns:a16="http://schemas.microsoft.com/office/drawing/2014/main" id="{882DE74C-805F-4A4E-9020-5B413C7384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7" name="Text Box 1">
          <a:extLst>
            <a:ext uri="{FF2B5EF4-FFF2-40B4-BE49-F238E27FC236}">
              <a16:creationId xmlns="" xmlns:a16="http://schemas.microsoft.com/office/drawing/2014/main" id="{70DAB68D-505D-4AB0-806C-0B540DD2F435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8" name="Text Box 2">
          <a:extLst>
            <a:ext uri="{FF2B5EF4-FFF2-40B4-BE49-F238E27FC236}">
              <a16:creationId xmlns="" xmlns:a16="http://schemas.microsoft.com/office/drawing/2014/main" id="{E0DA5CD9-0AD8-40E2-867B-DEF1420A921D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9" name="Text Box 3">
          <a:extLst>
            <a:ext uri="{FF2B5EF4-FFF2-40B4-BE49-F238E27FC236}">
              <a16:creationId xmlns="" xmlns:a16="http://schemas.microsoft.com/office/drawing/2014/main" id="{DD1F9649-DA8A-422A-A312-E256DEDAD3A0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20</xdr:col>
      <xdr:colOff>1352550</xdr:colOff>
      <xdr:row>0</xdr:row>
      <xdr:rowOff>28575</xdr:rowOff>
    </xdr:from>
    <xdr:to>
      <xdr:col>23</xdr:col>
      <xdr:colOff>0</xdr:colOff>
      <xdr:row>24</xdr:row>
      <xdr:rowOff>38100</xdr:rowOff>
    </xdr:to>
    <xdr:grpSp>
      <xdr:nvGrpSpPr>
        <xdr:cNvPr id="280612" name="Group 211">
          <a:extLst>
            <a:ext uri="{FF2B5EF4-FFF2-40B4-BE49-F238E27FC236}">
              <a16:creationId xmlns="" xmlns:a16="http://schemas.microsoft.com/office/drawing/2014/main" id="{14731D42-E58C-4A3D-B86D-CA7CA9EC3694}"/>
            </a:ext>
          </a:extLst>
        </xdr:cNvPr>
        <xdr:cNvGrpSpPr>
          <a:grpSpLocks/>
        </xdr:cNvGrpSpPr>
      </xdr:nvGrpSpPr>
      <xdr:grpSpPr bwMode="auto">
        <a:xfrm>
          <a:off x="9439275" y="28575"/>
          <a:ext cx="619125" cy="64579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AE1DF0BC-DC5F-4108-9EE1-0B9F987B44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C21F4D06-6CE1-4B1C-B276-6B5DE27322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0615" name="Straight Connector 12">
            <a:extLst>
              <a:ext uri="{FF2B5EF4-FFF2-40B4-BE49-F238E27FC236}">
                <a16:creationId xmlns="" xmlns:a16="http://schemas.microsoft.com/office/drawing/2014/main" id="{469C476A-BB62-48E9-86B3-F738082D28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1000125</xdr:colOff>
      <xdr:row>82</xdr:row>
      <xdr:rowOff>0</xdr:rowOff>
    </xdr:from>
    <xdr:to>
      <xdr:col>23</xdr:col>
      <xdr:colOff>114300</xdr:colOff>
      <xdr:row>120</xdr:row>
      <xdr:rowOff>47625</xdr:rowOff>
    </xdr:to>
    <xdr:grpSp>
      <xdr:nvGrpSpPr>
        <xdr:cNvPr id="263151" name="Group 128">
          <a:extLst>
            <a:ext uri="{FF2B5EF4-FFF2-40B4-BE49-F238E27FC236}">
              <a16:creationId xmlns="" xmlns:a16="http://schemas.microsoft.com/office/drawing/2014/main" id="{CE0E1420-9624-4AC8-A955-8447A78E5E68}"/>
            </a:ext>
          </a:extLst>
        </xdr:cNvPr>
        <xdr:cNvGrpSpPr>
          <a:grpSpLocks/>
        </xdr:cNvGrpSpPr>
      </xdr:nvGrpSpPr>
      <xdr:grpSpPr bwMode="auto">
        <a:xfrm>
          <a:off x="9437688" y="14914563"/>
          <a:ext cx="1114425" cy="7151687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E5B6A6C-3793-4839-BECC-07E2F276BF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FA5C3FAA-5A2F-4FED-9275-7E52CF0C50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82" name="Straight Connector 12">
            <a:extLst>
              <a:ext uri="{FF2B5EF4-FFF2-40B4-BE49-F238E27FC236}">
                <a16:creationId xmlns="" xmlns:a16="http://schemas.microsoft.com/office/drawing/2014/main" id="{8EC577ED-9991-4916-BF76-62F7E4BF506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121</xdr:row>
      <xdr:rowOff>0</xdr:rowOff>
    </xdr:from>
    <xdr:to>
      <xdr:col>23</xdr:col>
      <xdr:colOff>114300</xdr:colOff>
      <xdr:row>159</xdr:row>
      <xdr:rowOff>47625</xdr:rowOff>
    </xdr:to>
    <xdr:grpSp>
      <xdr:nvGrpSpPr>
        <xdr:cNvPr id="263152" name="Group 128">
          <a:extLst>
            <a:ext uri="{FF2B5EF4-FFF2-40B4-BE49-F238E27FC236}">
              <a16:creationId xmlns="" xmlns:a16="http://schemas.microsoft.com/office/drawing/2014/main" id="{2DBE486A-76CC-44C1-B0B3-491FB69AFB03}"/>
            </a:ext>
          </a:extLst>
        </xdr:cNvPr>
        <xdr:cNvGrpSpPr>
          <a:grpSpLocks/>
        </xdr:cNvGrpSpPr>
      </xdr:nvGrpSpPr>
      <xdr:grpSpPr bwMode="auto">
        <a:xfrm>
          <a:off x="9437688" y="22225000"/>
          <a:ext cx="1114425" cy="7159625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713A258A-C9DA-4F20-980E-51D406C47E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7F1093F-DAB1-4795-95DD-7A0D511215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9" name="Straight Connector 12">
            <a:extLst>
              <a:ext uri="{FF2B5EF4-FFF2-40B4-BE49-F238E27FC236}">
                <a16:creationId xmlns="" xmlns:a16="http://schemas.microsoft.com/office/drawing/2014/main" id="{0241A264-9C5C-4CF3-B14A-CD31C622333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160</xdr:row>
      <xdr:rowOff>0</xdr:rowOff>
    </xdr:from>
    <xdr:to>
      <xdr:col>23</xdr:col>
      <xdr:colOff>114300</xdr:colOff>
      <xdr:row>198</xdr:row>
      <xdr:rowOff>47625</xdr:rowOff>
    </xdr:to>
    <xdr:grpSp>
      <xdr:nvGrpSpPr>
        <xdr:cNvPr id="263153" name="Group 128">
          <a:extLst>
            <a:ext uri="{FF2B5EF4-FFF2-40B4-BE49-F238E27FC236}">
              <a16:creationId xmlns="" xmlns:a16="http://schemas.microsoft.com/office/drawing/2014/main" id="{818D8C1C-6173-4E62-BDB1-D7CF6F421AA2}"/>
            </a:ext>
          </a:extLst>
        </xdr:cNvPr>
        <xdr:cNvGrpSpPr>
          <a:grpSpLocks/>
        </xdr:cNvGrpSpPr>
      </xdr:nvGrpSpPr>
      <xdr:grpSpPr bwMode="auto">
        <a:xfrm>
          <a:off x="9437688" y="29543375"/>
          <a:ext cx="1114425" cy="695325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DD59DF3-501B-4885-BEED-B7036F27B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C4F18133-537D-44D3-B219-E5ED170BB8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6" name="Straight Connector 12">
            <a:extLst>
              <a:ext uri="{FF2B5EF4-FFF2-40B4-BE49-F238E27FC236}">
                <a16:creationId xmlns="" xmlns:a16="http://schemas.microsoft.com/office/drawing/2014/main" id="{67FE2BB1-DF85-4DDA-82E8-0B5481612D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199</xdr:row>
      <xdr:rowOff>0</xdr:rowOff>
    </xdr:from>
    <xdr:to>
      <xdr:col>23</xdr:col>
      <xdr:colOff>114300</xdr:colOff>
      <xdr:row>237</xdr:row>
      <xdr:rowOff>47625</xdr:rowOff>
    </xdr:to>
    <xdr:grpSp>
      <xdr:nvGrpSpPr>
        <xdr:cNvPr id="263154" name="Group 128">
          <a:extLst>
            <a:ext uri="{FF2B5EF4-FFF2-40B4-BE49-F238E27FC236}">
              <a16:creationId xmlns="" xmlns:a16="http://schemas.microsoft.com/office/drawing/2014/main" id="{AF62D1A3-B4F9-4D49-9E93-E4C3D1DC64F7}"/>
            </a:ext>
          </a:extLst>
        </xdr:cNvPr>
        <xdr:cNvGrpSpPr>
          <a:grpSpLocks/>
        </xdr:cNvGrpSpPr>
      </xdr:nvGrpSpPr>
      <xdr:grpSpPr bwMode="auto">
        <a:xfrm>
          <a:off x="9437688" y="36655375"/>
          <a:ext cx="1114425" cy="6897688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FE17DDA3-F6E9-40C8-9F62-629B989A0F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CCBA80DD-5E11-4029-A250-4644D28325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3" name="Straight Connector 12">
            <a:extLst>
              <a:ext uri="{FF2B5EF4-FFF2-40B4-BE49-F238E27FC236}">
                <a16:creationId xmlns="" xmlns:a16="http://schemas.microsoft.com/office/drawing/2014/main" id="{46BCEA97-87B5-437D-8332-9EAF98387D5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238</xdr:row>
      <xdr:rowOff>0</xdr:rowOff>
    </xdr:from>
    <xdr:to>
      <xdr:col>23</xdr:col>
      <xdr:colOff>114300</xdr:colOff>
      <xdr:row>276</xdr:row>
      <xdr:rowOff>47625</xdr:rowOff>
    </xdr:to>
    <xdr:grpSp>
      <xdr:nvGrpSpPr>
        <xdr:cNvPr id="263155" name="Group 128">
          <a:extLst>
            <a:ext uri="{FF2B5EF4-FFF2-40B4-BE49-F238E27FC236}">
              <a16:creationId xmlns="" xmlns:a16="http://schemas.microsoft.com/office/drawing/2014/main" id="{9303CE64-8038-4C94-B3B1-2672C78FFA2B}"/>
            </a:ext>
          </a:extLst>
        </xdr:cNvPr>
        <xdr:cNvGrpSpPr>
          <a:grpSpLocks/>
        </xdr:cNvGrpSpPr>
      </xdr:nvGrpSpPr>
      <xdr:grpSpPr bwMode="auto">
        <a:xfrm>
          <a:off x="9437688" y="43711813"/>
          <a:ext cx="1114425" cy="6675437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5D0D951D-F70B-4D26-8F6E-6D6BB70C90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4AD7CA21-7EBB-43CA-8C5E-07FF2372A9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6" name="Straight Connector 12">
            <a:extLst>
              <a:ext uri="{FF2B5EF4-FFF2-40B4-BE49-F238E27FC236}">
                <a16:creationId xmlns="" xmlns:a16="http://schemas.microsoft.com/office/drawing/2014/main" id="{30569E02-31D2-4570-ADF1-FA356554C6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277</xdr:row>
      <xdr:rowOff>0</xdr:rowOff>
    </xdr:from>
    <xdr:to>
      <xdr:col>23</xdr:col>
      <xdr:colOff>114300</xdr:colOff>
      <xdr:row>315</xdr:row>
      <xdr:rowOff>47625</xdr:rowOff>
    </xdr:to>
    <xdr:grpSp>
      <xdr:nvGrpSpPr>
        <xdr:cNvPr id="263156" name="Group 128">
          <a:extLst>
            <a:ext uri="{FF2B5EF4-FFF2-40B4-BE49-F238E27FC236}">
              <a16:creationId xmlns="" xmlns:a16="http://schemas.microsoft.com/office/drawing/2014/main" id="{4433F98C-3058-4C6D-8EAA-6C9F55BE4F18}"/>
            </a:ext>
          </a:extLst>
        </xdr:cNvPr>
        <xdr:cNvGrpSpPr>
          <a:grpSpLocks/>
        </xdr:cNvGrpSpPr>
      </xdr:nvGrpSpPr>
      <xdr:grpSpPr bwMode="auto">
        <a:xfrm>
          <a:off x="9437688" y="50546000"/>
          <a:ext cx="1114425" cy="6810375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97EDDF7E-A720-4C75-89DD-481BDB662F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64416621-1169-4DEC-AE3C-08796E21FA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3" name="Straight Connector 12">
            <a:extLst>
              <a:ext uri="{FF2B5EF4-FFF2-40B4-BE49-F238E27FC236}">
                <a16:creationId xmlns="" xmlns:a16="http://schemas.microsoft.com/office/drawing/2014/main" id="{3D5DCA13-F4F3-42A3-B7D3-07E0E156C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316</xdr:row>
      <xdr:rowOff>0</xdr:rowOff>
    </xdr:from>
    <xdr:to>
      <xdr:col>23</xdr:col>
      <xdr:colOff>114300</xdr:colOff>
      <xdr:row>354</xdr:row>
      <xdr:rowOff>47625</xdr:rowOff>
    </xdr:to>
    <xdr:grpSp>
      <xdr:nvGrpSpPr>
        <xdr:cNvPr id="263157" name="Group 128">
          <a:extLst>
            <a:ext uri="{FF2B5EF4-FFF2-40B4-BE49-F238E27FC236}">
              <a16:creationId xmlns="" xmlns:a16="http://schemas.microsoft.com/office/drawing/2014/main" id="{6F3EDA2B-CADA-45A9-82C1-38CDDE0FD399}"/>
            </a:ext>
          </a:extLst>
        </xdr:cNvPr>
        <xdr:cNvGrpSpPr>
          <a:grpSpLocks/>
        </xdr:cNvGrpSpPr>
      </xdr:nvGrpSpPr>
      <xdr:grpSpPr bwMode="auto">
        <a:xfrm>
          <a:off x="9437688" y="57515125"/>
          <a:ext cx="1114425" cy="7080250"/>
          <a:chOff x="1002" y="699"/>
          <a:chExt cx="66" cy="688"/>
        </a:xfrm>
      </xdr:grpSpPr>
      <xdr:sp macro="" textlink="">
        <xdr:nvSpPr>
          <xdr:cNvPr id="10369" name="Text Box 6">
            <a:extLst>
              <a:ext uri="{FF2B5EF4-FFF2-40B4-BE49-F238E27FC236}">
                <a16:creationId xmlns="" xmlns:a16="http://schemas.microsoft.com/office/drawing/2014/main" id="{6CDE6F7A-A9FC-4F09-AF73-EEFA9DFB01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0370" name="Text Box 1">
            <a:extLst>
              <a:ext uri="{FF2B5EF4-FFF2-40B4-BE49-F238E27FC236}">
                <a16:creationId xmlns="" xmlns:a16="http://schemas.microsoft.com/office/drawing/2014/main" id="{19D6E2C6-DBEA-45CD-8323-4CD70ECED7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0" name="Straight Connector 12">
            <a:extLst>
              <a:ext uri="{FF2B5EF4-FFF2-40B4-BE49-F238E27FC236}">
                <a16:creationId xmlns="" xmlns:a16="http://schemas.microsoft.com/office/drawing/2014/main" id="{C750E953-BFAA-4E88-B7E3-ECB0C0FADA1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0</xdr:colOff>
      <xdr:row>0</xdr:row>
      <xdr:rowOff>0</xdr:rowOff>
    </xdr:from>
    <xdr:to>
      <xdr:col>22</xdr:col>
      <xdr:colOff>41563</xdr:colOff>
      <xdr:row>39</xdr:row>
      <xdr:rowOff>0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683750" y="0"/>
          <a:ext cx="557501" cy="6477000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1123950</xdr:colOff>
      <xdr:row>62</xdr:row>
      <xdr:rowOff>9525</xdr:rowOff>
    </xdr:from>
    <xdr:to>
      <xdr:col>22</xdr:col>
      <xdr:colOff>104775</xdr:colOff>
      <xdr:row>91</xdr:row>
      <xdr:rowOff>209550</xdr:rowOff>
    </xdr:to>
    <xdr:grpSp>
      <xdr:nvGrpSpPr>
        <xdr:cNvPr id="272783" name="Group 217">
          <a:extLst>
            <a:ext uri="{FF2B5EF4-FFF2-40B4-BE49-F238E27FC236}">
              <a16:creationId xmlns="" xmlns:a16="http://schemas.microsoft.com/office/drawing/2014/main" id="{9DA0EF9A-157E-4C0E-8987-B880B9C3FEB4}"/>
            </a:ext>
          </a:extLst>
        </xdr:cNvPr>
        <xdr:cNvGrpSpPr>
          <a:grpSpLocks/>
        </xdr:cNvGrpSpPr>
      </xdr:nvGrpSpPr>
      <xdr:grpSpPr bwMode="auto">
        <a:xfrm>
          <a:off x="11133859" y="14608752"/>
          <a:ext cx="712643" cy="6902162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4048CB0B-E20A-421F-9331-133012BA0A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3C09585-B3DB-43C3-BD44-59FEC2E8E2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10" name="Straight Connector 12">
            <a:extLst>
              <a:ext uri="{FF2B5EF4-FFF2-40B4-BE49-F238E27FC236}">
                <a16:creationId xmlns="" xmlns:a16="http://schemas.microsoft.com/office/drawing/2014/main" id="{FEF8246B-0A9C-4B07-9B1C-E0A5B427673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92</xdr:row>
      <xdr:rowOff>9525</xdr:rowOff>
    </xdr:from>
    <xdr:to>
      <xdr:col>22</xdr:col>
      <xdr:colOff>104775</xdr:colOff>
      <xdr:row>121</xdr:row>
      <xdr:rowOff>209550</xdr:rowOff>
    </xdr:to>
    <xdr:grpSp>
      <xdr:nvGrpSpPr>
        <xdr:cNvPr id="272784" name="Group 221">
          <a:extLst>
            <a:ext uri="{FF2B5EF4-FFF2-40B4-BE49-F238E27FC236}">
              <a16:creationId xmlns="" xmlns:a16="http://schemas.microsoft.com/office/drawing/2014/main" id="{D08D6972-5B3E-4A87-86FE-B3B55115179A}"/>
            </a:ext>
          </a:extLst>
        </xdr:cNvPr>
        <xdr:cNvGrpSpPr>
          <a:grpSpLocks/>
        </xdr:cNvGrpSpPr>
      </xdr:nvGrpSpPr>
      <xdr:grpSpPr bwMode="auto">
        <a:xfrm>
          <a:off x="11133859" y="21587980"/>
          <a:ext cx="712643" cy="6867525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0F5B7AD8-8A5F-4E62-85F9-A4505C4F1D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2D83179-A8FA-42B5-A8C3-CDB2A291E2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7" name="Straight Connector 12">
            <a:extLst>
              <a:ext uri="{FF2B5EF4-FFF2-40B4-BE49-F238E27FC236}">
                <a16:creationId xmlns="" xmlns:a16="http://schemas.microsoft.com/office/drawing/2014/main" id="{77080317-0D46-4378-8B77-4132D658E6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122</xdr:row>
      <xdr:rowOff>9525</xdr:rowOff>
    </xdr:from>
    <xdr:to>
      <xdr:col>22</xdr:col>
      <xdr:colOff>104775</xdr:colOff>
      <xdr:row>151</xdr:row>
      <xdr:rowOff>209550</xdr:rowOff>
    </xdr:to>
    <xdr:grpSp>
      <xdr:nvGrpSpPr>
        <xdr:cNvPr id="272785" name="Group 225">
          <a:extLst>
            <a:ext uri="{FF2B5EF4-FFF2-40B4-BE49-F238E27FC236}">
              <a16:creationId xmlns="" xmlns:a16="http://schemas.microsoft.com/office/drawing/2014/main" id="{309606F3-D6DB-4ACF-9B5E-AB4889ED9CEA}"/>
            </a:ext>
          </a:extLst>
        </xdr:cNvPr>
        <xdr:cNvGrpSpPr>
          <a:grpSpLocks/>
        </xdr:cNvGrpSpPr>
      </xdr:nvGrpSpPr>
      <xdr:grpSpPr bwMode="auto">
        <a:xfrm>
          <a:off x="11133859" y="28532570"/>
          <a:ext cx="712643" cy="7352435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081283D6-4EDD-43BE-B72A-46D2478397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F840CCE1-BE27-46E3-A7BF-FF612A0E3D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4" name="Straight Connector 12">
            <a:extLst>
              <a:ext uri="{FF2B5EF4-FFF2-40B4-BE49-F238E27FC236}">
                <a16:creationId xmlns="" xmlns:a16="http://schemas.microsoft.com/office/drawing/2014/main" id="{F10E6880-9C7C-42F6-8B1D-281241E5937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152</xdr:row>
      <xdr:rowOff>9525</xdr:rowOff>
    </xdr:from>
    <xdr:to>
      <xdr:col>22</xdr:col>
      <xdr:colOff>104775</xdr:colOff>
      <xdr:row>181</xdr:row>
      <xdr:rowOff>209550</xdr:rowOff>
    </xdr:to>
    <xdr:grpSp>
      <xdr:nvGrpSpPr>
        <xdr:cNvPr id="272786" name="Group 229">
          <a:extLst>
            <a:ext uri="{FF2B5EF4-FFF2-40B4-BE49-F238E27FC236}">
              <a16:creationId xmlns="" xmlns:a16="http://schemas.microsoft.com/office/drawing/2014/main" id="{1438DE75-346E-4AE8-BFD2-26165E0F9208}"/>
            </a:ext>
          </a:extLst>
        </xdr:cNvPr>
        <xdr:cNvGrpSpPr>
          <a:grpSpLocks/>
        </xdr:cNvGrpSpPr>
      </xdr:nvGrpSpPr>
      <xdr:grpSpPr bwMode="auto">
        <a:xfrm>
          <a:off x="11133859" y="35962070"/>
          <a:ext cx="712643" cy="7092662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3ABAA123-71A9-447F-9B04-30C5385F81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DA95C20D-B55E-41D9-ABE0-0261E63F98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1" name="Straight Connector 12">
            <a:extLst>
              <a:ext uri="{FF2B5EF4-FFF2-40B4-BE49-F238E27FC236}">
                <a16:creationId xmlns="" xmlns:a16="http://schemas.microsoft.com/office/drawing/2014/main" id="{B75F62BD-2DA2-42D7-82BC-A4884AC652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182</xdr:row>
      <xdr:rowOff>9525</xdr:rowOff>
    </xdr:from>
    <xdr:to>
      <xdr:col>22</xdr:col>
      <xdr:colOff>104775</xdr:colOff>
      <xdr:row>211</xdr:row>
      <xdr:rowOff>209550</xdr:rowOff>
    </xdr:to>
    <xdr:grpSp>
      <xdr:nvGrpSpPr>
        <xdr:cNvPr id="272787" name="Group 233">
          <a:extLst>
            <a:ext uri="{FF2B5EF4-FFF2-40B4-BE49-F238E27FC236}">
              <a16:creationId xmlns="" xmlns:a16="http://schemas.microsoft.com/office/drawing/2014/main" id="{01A5B6E1-1C36-4C07-9BCE-6877ED03279C}"/>
            </a:ext>
          </a:extLst>
        </xdr:cNvPr>
        <xdr:cNvGrpSpPr>
          <a:grpSpLocks/>
        </xdr:cNvGrpSpPr>
      </xdr:nvGrpSpPr>
      <xdr:grpSpPr bwMode="auto">
        <a:xfrm>
          <a:off x="11133859" y="43131798"/>
          <a:ext cx="712643" cy="7092661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33ADDF08-0D9A-488E-BDE0-718B44F1B4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7C915536-62E7-4F9F-962D-6DFF6F66EF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8" name="Straight Connector 12">
            <a:extLst>
              <a:ext uri="{FF2B5EF4-FFF2-40B4-BE49-F238E27FC236}">
                <a16:creationId xmlns="" xmlns:a16="http://schemas.microsoft.com/office/drawing/2014/main" id="{6A05923C-543B-4384-9725-F620E1F184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212</xdr:row>
      <xdr:rowOff>9525</xdr:rowOff>
    </xdr:from>
    <xdr:to>
      <xdr:col>22</xdr:col>
      <xdr:colOff>104775</xdr:colOff>
      <xdr:row>241</xdr:row>
      <xdr:rowOff>209550</xdr:rowOff>
    </xdr:to>
    <xdr:grpSp>
      <xdr:nvGrpSpPr>
        <xdr:cNvPr id="272788" name="Group 237">
          <a:extLst>
            <a:ext uri="{FF2B5EF4-FFF2-40B4-BE49-F238E27FC236}">
              <a16:creationId xmlns="" xmlns:a16="http://schemas.microsoft.com/office/drawing/2014/main" id="{23C5F1CF-ED41-47B9-9F40-CF19CD5D8583}"/>
            </a:ext>
          </a:extLst>
        </xdr:cNvPr>
        <xdr:cNvGrpSpPr>
          <a:grpSpLocks/>
        </xdr:cNvGrpSpPr>
      </xdr:nvGrpSpPr>
      <xdr:grpSpPr bwMode="auto">
        <a:xfrm>
          <a:off x="11133859" y="50301525"/>
          <a:ext cx="712643" cy="6867525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8B27CC45-140E-4314-B963-23A2B746A7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0AD58A2F-F194-49FB-A2AC-6FD5B478F4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5" name="Straight Connector 12">
            <a:extLst>
              <a:ext uri="{FF2B5EF4-FFF2-40B4-BE49-F238E27FC236}">
                <a16:creationId xmlns="" xmlns:a16="http://schemas.microsoft.com/office/drawing/2014/main" id="{AD8871E5-E4B5-4AEB-B30D-0764BBA2F4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242</xdr:row>
      <xdr:rowOff>9525</xdr:rowOff>
    </xdr:from>
    <xdr:to>
      <xdr:col>22</xdr:col>
      <xdr:colOff>104775</xdr:colOff>
      <xdr:row>271</xdr:row>
      <xdr:rowOff>209550</xdr:rowOff>
    </xdr:to>
    <xdr:grpSp>
      <xdr:nvGrpSpPr>
        <xdr:cNvPr id="272789" name="Group 241">
          <a:extLst>
            <a:ext uri="{FF2B5EF4-FFF2-40B4-BE49-F238E27FC236}">
              <a16:creationId xmlns="" xmlns:a16="http://schemas.microsoft.com/office/drawing/2014/main" id="{96697A81-C6CF-4E8A-8D5F-9E1A22D4818D}"/>
            </a:ext>
          </a:extLst>
        </xdr:cNvPr>
        <xdr:cNvGrpSpPr>
          <a:grpSpLocks/>
        </xdr:cNvGrpSpPr>
      </xdr:nvGrpSpPr>
      <xdr:grpSpPr bwMode="auto">
        <a:xfrm>
          <a:off x="11133859" y="57246116"/>
          <a:ext cx="712643" cy="6902161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21475C74-1E69-4505-9B68-117A30D713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42F0854F-A3C6-45F4-A91A-226F63113F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2" name="Straight Connector 12">
            <a:extLst>
              <a:ext uri="{FF2B5EF4-FFF2-40B4-BE49-F238E27FC236}">
                <a16:creationId xmlns="" xmlns:a16="http://schemas.microsoft.com/office/drawing/2014/main" id="{2C71EDEE-7BB4-4DBA-AD8C-6B5EC65952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0</xdr:row>
      <xdr:rowOff>0</xdr:rowOff>
    </xdr:from>
    <xdr:to>
      <xdr:col>22</xdr:col>
      <xdr:colOff>47625</xdr:colOff>
      <xdr:row>30</xdr:row>
      <xdr:rowOff>180975</xdr:rowOff>
    </xdr:to>
    <xdr:grpSp>
      <xdr:nvGrpSpPr>
        <xdr:cNvPr id="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276734" y="0"/>
          <a:ext cx="512618" cy="7212157"/>
          <a:chOff x="1002" y="699"/>
          <a:chExt cx="66" cy="688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32</xdr:row>
      <xdr:rowOff>180975</xdr:rowOff>
    </xdr:from>
    <xdr:to>
      <xdr:col>23</xdr:col>
      <xdr:colOff>66675</xdr:colOff>
      <xdr:row>61</xdr:row>
      <xdr:rowOff>152400</xdr:rowOff>
    </xdr:to>
    <xdr:grpSp>
      <xdr:nvGrpSpPr>
        <xdr:cNvPr id="281750" name="Group 127">
          <a:extLst>
            <a:ext uri="{FF2B5EF4-FFF2-40B4-BE49-F238E27FC236}">
              <a16:creationId xmlns="" xmlns:a16="http://schemas.microsoft.com/office/drawing/2014/main" id="{043AF611-C0FF-4A2F-9205-D8DCAFA57AA9}"/>
            </a:ext>
          </a:extLst>
        </xdr:cNvPr>
        <xdr:cNvGrpSpPr>
          <a:grpSpLocks/>
        </xdr:cNvGrpSpPr>
      </xdr:nvGrpSpPr>
      <xdr:grpSpPr bwMode="auto">
        <a:xfrm>
          <a:off x="10712824" y="7363946"/>
          <a:ext cx="727822" cy="6795807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3A46CBBD-25B2-4258-8A46-3B117D5C44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5C835F57-431C-4F39-9FB6-6BE78B5B5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81781" name="Straight Connector 12">
            <a:extLst>
              <a:ext uri="{FF2B5EF4-FFF2-40B4-BE49-F238E27FC236}">
                <a16:creationId xmlns="" xmlns:a16="http://schemas.microsoft.com/office/drawing/2014/main" id="{20B660A4-D7F3-43C6-A3C9-0A9FA4D919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61</xdr:row>
      <xdr:rowOff>0</xdr:rowOff>
    </xdr:from>
    <xdr:to>
      <xdr:col>23</xdr:col>
      <xdr:colOff>66675</xdr:colOff>
      <xdr:row>89</xdr:row>
      <xdr:rowOff>180975</xdr:rowOff>
    </xdr:to>
    <xdr:grpSp>
      <xdr:nvGrpSpPr>
        <xdr:cNvPr id="281751" name="Group 127">
          <a:extLst>
            <a:ext uri="{FF2B5EF4-FFF2-40B4-BE49-F238E27FC236}">
              <a16:creationId xmlns="" xmlns:a16="http://schemas.microsoft.com/office/drawing/2014/main" id="{97A7D55B-6485-4E7F-8B78-07AC83801B55}"/>
            </a:ext>
          </a:extLst>
        </xdr:cNvPr>
        <xdr:cNvGrpSpPr>
          <a:grpSpLocks/>
        </xdr:cNvGrpSpPr>
      </xdr:nvGrpSpPr>
      <xdr:grpSpPr bwMode="auto">
        <a:xfrm>
          <a:off x="10712824" y="14007353"/>
          <a:ext cx="727822" cy="6792446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14314257-FE06-4D46-899A-B0C6C83E2F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4FD36FDC-1B1A-4D9D-A8D1-96EE6B3BF4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8" name="Straight Connector 12">
            <a:extLst>
              <a:ext uri="{FF2B5EF4-FFF2-40B4-BE49-F238E27FC236}">
                <a16:creationId xmlns="" xmlns:a16="http://schemas.microsoft.com/office/drawing/2014/main" id="{5E3932B1-1016-4D06-BBD9-A6D8640786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90</xdr:row>
      <xdr:rowOff>0</xdr:rowOff>
    </xdr:from>
    <xdr:to>
      <xdr:col>23</xdr:col>
      <xdr:colOff>66675</xdr:colOff>
      <xdr:row>118</xdr:row>
      <xdr:rowOff>180975</xdr:rowOff>
    </xdr:to>
    <xdr:grpSp>
      <xdr:nvGrpSpPr>
        <xdr:cNvPr id="281752" name="Group 127">
          <a:extLst>
            <a:ext uri="{FF2B5EF4-FFF2-40B4-BE49-F238E27FC236}">
              <a16:creationId xmlns="" xmlns:a16="http://schemas.microsoft.com/office/drawing/2014/main" id="{49E4E2C3-4A19-4966-823A-6B204DE3B0AE}"/>
            </a:ext>
          </a:extLst>
        </xdr:cNvPr>
        <xdr:cNvGrpSpPr>
          <a:grpSpLocks/>
        </xdr:cNvGrpSpPr>
      </xdr:nvGrpSpPr>
      <xdr:grpSpPr bwMode="auto">
        <a:xfrm>
          <a:off x="10712824" y="20831735"/>
          <a:ext cx="727822" cy="6792446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C595ABE0-05CF-4AA5-9DC0-DC0769EF40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4E3D47C7-60C2-444D-9F97-9153315248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5" name="Straight Connector 12">
            <a:extLst>
              <a:ext uri="{FF2B5EF4-FFF2-40B4-BE49-F238E27FC236}">
                <a16:creationId xmlns="" xmlns:a16="http://schemas.microsoft.com/office/drawing/2014/main" id="{E72077D1-9349-4DCE-855F-31981EE9CA5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119</xdr:row>
      <xdr:rowOff>0</xdr:rowOff>
    </xdr:from>
    <xdr:to>
      <xdr:col>23</xdr:col>
      <xdr:colOff>66675</xdr:colOff>
      <xdr:row>147</xdr:row>
      <xdr:rowOff>180975</xdr:rowOff>
    </xdr:to>
    <xdr:grpSp>
      <xdr:nvGrpSpPr>
        <xdr:cNvPr id="281753" name="Group 127">
          <a:extLst>
            <a:ext uri="{FF2B5EF4-FFF2-40B4-BE49-F238E27FC236}">
              <a16:creationId xmlns="" xmlns:a16="http://schemas.microsoft.com/office/drawing/2014/main" id="{D2F1C980-033A-4E7E-99A8-D4C28547216A}"/>
            </a:ext>
          </a:extLst>
        </xdr:cNvPr>
        <xdr:cNvGrpSpPr>
          <a:grpSpLocks/>
        </xdr:cNvGrpSpPr>
      </xdr:nvGrpSpPr>
      <xdr:grpSpPr bwMode="auto">
        <a:xfrm>
          <a:off x="10712824" y="27656118"/>
          <a:ext cx="727822" cy="6792445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2DB7BF4F-2BCE-4893-B663-9FDA1CE5BE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724CE98-D5A2-4FF7-8B44-7506A60531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2" name="Straight Connector 12">
            <a:extLst>
              <a:ext uri="{FF2B5EF4-FFF2-40B4-BE49-F238E27FC236}">
                <a16:creationId xmlns="" xmlns:a16="http://schemas.microsoft.com/office/drawing/2014/main" id="{F815B41D-31A0-4DF7-93F8-347EE22D0B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148</xdr:row>
      <xdr:rowOff>0</xdr:rowOff>
    </xdr:from>
    <xdr:to>
      <xdr:col>23</xdr:col>
      <xdr:colOff>66675</xdr:colOff>
      <xdr:row>176</xdr:row>
      <xdr:rowOff>180975</xdr:rowOff>
    </xdr:to>
    <xdr:grpSp>
      <xdr:nvGrpSpPr>
        <xdr:cNvPr id="281754" name="Group 127">
          <a:extLst>
            <a:ext uri="{FF2B5EF4-FFF2-40B4-BE49-F238E27FC236}">
              <a16:creationId xmlns="" xmlns:a16="http://schemas.microsoft.com/office/drawing/2014/main" id="{8257BC9A-0A1D-4851-B33B-0BBF66B4EC46}"/>
            </a:ext>
          </a:extLst>
        </xdr:cNvPr>
        <xdr:cNvGrpSpPr>
          <a:grpSpLocks/>
        </xdr:cNvGrpSpPr>
      </xdr:nvGrpSpPr>
      <xdr:grpSpPr bwMode="auto">
        <a:xfrm>
          <a:off x="10712824" y="34480500"/>
          <a:ext cx="727822" cy="6803651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BFEF1FB8-FB8F-4445-9B4B-3800A8A04D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03600A16-A57A-49F3-9A3E-447983B2DC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9" name="Straight Connector 12">
            <a:extLst>
              <a:ext uri="{FF2B5EF4-FFF2-40B4-BE49-F238E27FC236}">
                <a16:creationId xmlns="" xmlns:a16="http://schemas.microsoft.com/office/drawing/2014/main" id="{A52FCD5F-8B01-4277-935F-51453C93821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177</xdr:row>
      <xdr:rowOff>0</xdr:rowOff>
    </xdr:from>
    <xdr:to>
      <xdr:col>23</xdr:col>
      <xdr:colOff>66675</xdr:colOff>
      <xdr:row>205</xdr:row>
      <xdr:rowOff>180975</xdr:rowOff>
    </xdr:to>
    <xdr:grpSp>
      <xdr:nvGrpSpPr>
        <xdr:cNvPr id="281755" name="Group 127">
          <a:extLst>
            <a:ext uri="{FF2B5EF4-FFF2-40B4-BE49-F238E27FC236}">
              <a16:creationId xmlns="" xmlns:a16="http://schemas.microsoft.com/office/drawing/2014/main" id="{D001A16A-C71C-4BF2-B4EF-4877C76678E6}"/>
            </a:ext>
          </a:extLst>
        </xdr:cNvPr>
        <xdr:cNvGrpSpPr>
          <a:grpSpLocks/>
        </xdr:cNvGrpSpPr>
      </xdr:nvGrpSpPr>
      <xdr:grpSpPr bwMode="auto">
        <a:xfrm>
          <a:off x="10712824" y="41316088"/>
          <a:ext cx="727822" cy="6792446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CD14B179-5EF3-4F53-BBD0-84E2BD4A02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66D4EEB2-8057-4391-910C-69756886A6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6" name="Straight Connector 12">
            <a:extLst>
              <a:ext uri="{FF2B5EF4-FFF2-40B4-BE49-F238E27FC236}">
                <a16:creationId xmlns="" xmlns:a16="http://schemas.microsoft.com/office/drawing/2014/main" id="{3F9EA3C3-4FBC-4A2A-A276-D62AA114F03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206</xdr:row>
      <xdr:rowOff>0</xdr:rowOff>
    </xdr:from>
    <xdr:to>
      <xdr:col>23</xdr:col>
      <xdr:colOff>66675</xdr:colOff>
      <xdr:row>234</xdr:row>
      <xdr:rowOff>180975</xdr:rowOff>
    </xdr:to>
    <xdr:grpSp>
      <xdr:nvGrpSpPr>
        <xdr:cNvPr id="281756" name="Group 127">
          <a:extLst>
            <a:ext uri="{FF2B5EF4-FFF2-40B4-BE49-F238E27FC236}">
              <a16:creationId xmlns="" xmlns:a16="http://schemas.microsoft.com/office/drawing/2014/main" id="{3AB5CF49-347E-4D1E-94BB-9D1FF57E1418}"/>
            </a:ext>
          </a:extLst>
        </xdr:cNvPr>
        <xdr:cNvGrpSpPr>
          <a:grpSpLocks/>
        </xdr:cNvGrpSpPr>
      </xdr:nvGrpSpPr>
      <xdr:grpSpPr bwMode="auto">
        <a:xfrm>
          <a:off x="10712824" y="48140471"/>
          <a:ext cx="727822" cy="6803651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0C586A97-9AD9-43FC-8D92-5D2B68DF2D6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F75155D7-AB26-4195-8F9F-6AC1F5648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3" name="Straight Connector 12">
            <a:extLst>
              <a:ext uri="{FF2B5EF4-FFF2-40B4-BE49-F238E27FC236}">
                <a16:creationId xmlns="" xmlns:a16="http://schemas.microsoft.com/office/drawing/2014/main" id="{1AA4CCDF-09C0-4929-98F7-DF7BBA8706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235</xdr:row>
      <xdr:rowOff>0</xdr:rowOff>
    </xdr:from>
    <xdr:to>
      <xdr:col>23</xdr:col>
      <xdr:colOff>66675</xdr:colOff>
      <xdr:row>263</xdr:row>
      <xdr:rowOff>180975</xdr:rowOff>
    </xdr:to>
    <xdr:grpSp>
      <xdr:nvGrpSpPr>
        <xdr:cNvPr id="281757" name="Group 127">
          <a:extLst>
            <a:ext uri="{FF2B5EF4-FFF2-40B4-BE49-F238E27FC236}">
              <a16:creationId xmlns="" xmlns:a16="http://schemas.microsoft.com/office/drawing/2014/main" id="{1187B8BE-A3CF-4F48-B7D4-A69D20FB610D}"/>
            </a:ext>
          </a:extLst>
        </xdr:cNvPr>
        <xdr:cNvGrpSpPr>
          <a:grpSpLocks/>
        </xdr:cNvGrpSpPr>
      </xdr:nvGrpSpPr>
      <xdr:grpSpPr bwMode="auto">
        <a:xfrm>
          <a:off x="10712824" y="54976059"/>
          <a:ext cx="727822" cy="6792445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BD8D39D7-BBAD-44BB-9D76-0BF061E28B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16A69DA3-4DA2-4ED5-A9E9-5045DEEA09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0" name="Straight Connector 12">
            <a:extLst>
              <a:ext uri="{FF2B5EF4-FFF2-40B4-BE49-F238E27FC236}">
                <a16:creationId xmlns="" xmlns:a16="http://schemas.microsoft.com/office/drawing/2014/main" id="{0C424CDE-3848-4DD0-9DAF-5D686C6ED58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228599</xdr:colOff>
      <xdr:row>31</xdr:row>
      <xdr:rowOff>19050</xdr:rowOff>
    </xdr:to>
    <xdr:grpSp>
      <xdr:nvGrpSpPr>
        <xdr:cNvPr id="41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12824" y="0"/>
          <a:ext cx="542363" cy="6921874"/>
          <a:chOff x="980" y="1"/>
          <a:chExt cx="62" cy="701"/>
        </a:xfrm>
      </xdr:grpSpPr>
      <xdr:sp macro="" textlink="">
        <xdr:nvSpPr>
          <xdr:cNvPr id="42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3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44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2"/>
  <sheetViews>
    <sheetView showGridLines="0" zoomScaleNormal="100" zoomScaleSheetLayoutView="55" workbookViewId="0">
      <selection activeCell="E7" sqref="E7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7.296875" style="4" customWidth="1"/>
    <col min="5" max="5" width="9.69921875" style="4" customWidth="1"/>
    <col min="6" max="6" width="11.59765625" style="4" customWidth="1"/>
    <col min="7" max="7" width="2.5" style="4" customWidth="1"/>
    <col min="8" max="8" width="13.69921875" style="4" customWidth="1"/>
    <col min="9" max="9" width="14" style="4" customWidth="1"/>
    <col min="10" max="10" width="11.09765625" style="4" customWidth="1"/>
    <col min="11" max="11" width="1" style="4" customWidth="1"/>
    <col min="12" max="12" width="19.59765625" style="4" customWidth="1"/>
    <col min="13" max="14" width="9.09765625" style="4" hidden="1" customWidth="1"/>
    <col min="15" max="15" width="6.69921875" style="4" customWidth="1"/>
    <col min="16" max="16" width="4.09765625" style="4" hidden="1" customWidth="1"/>
    <col min="17" max="40" width="0" style="4" hidden="1" customWidth="1"/>
    <col min="41" max="16384" width="9.09765625" style="4"/>
  </cols>
  <sheetData>
    <row r="1" spans="1:17" s="1" customFormat="1">
      <c r="B1" s="341" t="s">
        <v>0</v>
      </c>
      <c r="C1" s="2">
        <v>3.1</v>
      </c>
      <c r="D1" s="341" t="s">
        <v>513</v>
      </c>
    </row>
    <row r="2" spans="1:17" s="3" customFormat="1">
      <c r="B2" s="342" t="s">
        <v>2</v>
      </c>
      <c r="C2" s="2">
        <v>3.1</v>
      </c>
      <c r="D2" s="342" t="s">
        <v>549</v>
      </c>
    </row>
    <row r="3" spans="1:17" ht="6" customHeight="1"/>
    <row r="4" spans="1:17" s="5" customFormat="1" ht="19.5">
      <c r="A4" s="1038" t="s">
        <v>3</v>
      </c>
      <c r="B4" s="1038"/>
      <c r="C4" s="1038"/>
      <c r="D4" s="1039"/>
      <c r="E4" s="796"/>
      <c r="F4" s="1044" t="s">
        <v>4</v>
      </c>
      <c r="G4" s="1045"/>
      <c r="H4" s="1045"/>
      <c r="I4" s="1045"/>
      <c r="J4" s="1046"/>
      <c r="K4" s="1038" t="s">
        <v>5</v>
      </c>
      <c r="L4" s="1038"/>
      <c r="M4" s="1038"/>
      <c r="N4" s="1039"/>
    </row>
    <row r="5" spans="1:17" s="5" customFormat="1" ht="19.5">
      <c r="A5" s="1040"/>
      <c r="B5" s="1040"/>
      <c r="C5" s="1040"/>
      <c r="D5" s="1041"/>
      <c r="E5" s="243"/>
      <c r="F5" s="883"/>
      <c r="G5" s="884"/>
      <c r="H5" s="797" t="s">
        <v>6</v>
      </c>
      <c r="I5" s="845"/>
      <c r="J5" s="798"/>
      <c r="K5" s="1040"/>
      <c r="L5" s="1040"/>
      <c r="M5" s="1040"/>
      <c r="N5" s="1041"/>
    </row>
    <row r="6" spans="1:17" s="5" customFormat="1" ht="19.5">
      <c r="A6" s="1040"/>
      <c r="B6" s="1040"/>
      <c r="C6" s="1040"/>
      <c r="D6" s="1041"/>
      <c r="F6" s="1047" t="s">
        <v>8</v>
      </c>
      <c r="G6" s="1048"/>
      <c r="H6" s="846" t="s">
        <v>9</v>
      </c>
      <c r="I6" s="845" t="s">
        <v>10</v>
      </c>
      <c r="J6" s="6"/>
      <c r="K6" s="1040"/>
      <c r="L6" s="1040"/>
      <c r="M6" s="1040"/>
      <c r="N6" s="1041"/>
    </row>
    <row r="7" spans="1:17" s="5" customFormat="1" ht="24.75">
      <c r="A7" s="1040"/>
      <c r="B7" s="1040"/>
      <c r="C7" s="1040"/>
      <c r="D7" s="1041"/>
      <c r="F7" s="1047" t="s">
        <v>12</v>
      </c>
      <c r="G7" s="1048"/>
      <c r="H7" s="846" t="s">
        <v>13</v>
      </c>
      <c r="I7" s="6" t="s">
        <v>14</v>
      </c>
      <c r="J7" s="6" t="s">
        <v>550</v>
      </c>
      <c r="K7" s="1040"/>
      <c r="L7" s="1040"/>
      <c r="M7" s="1040"/>
      <c r="N7" s="1041"/>
    </row>
    <row r="8" spans="1:17" s="5" customFormat="1" ht="19.5">
      <c r="A8" s="1040"/>
      <c r="B8" s="1040"/>
      <c r="C8" s="1040"/>
      <c r="D8" s="1041"/>
      <c r="E8" s="845" t="s">
        <v>7</v>
      </c>
      <c r="F8" s="1047" t="s">
        <v>15</v>
      </c>
      <c r="G8" s="1048"/>
      <c r="H8" s="846" t="s">
        <v>16</v>
      </c>
      <c r="I8" s="6" t="s">
        <v>17</v>
      </c>
      <c r="J8" s="7" t="s">
        <v>18</v>
      </c>
      <c r="K8" s="1040"/>
      <c r="L8" s="1040"/>
      <c r="M8" s="1040"/>
      <c r="N8" s="1041"/>
    </row>
    <row r="9" spans="1:17" s="5" customFormat="1" ht="19.5">
      <c r="A9" s="1042"/>
      <c r="B9" s="1042"/>
      <c r="C9" s="1042"/>
      <c r="D9" s="1043"/>
      <c r="E9" s="885" t="s">
        <v>11</v>
      </c>
      <c r="F9" s="1049" t="s">
        <v>19</v>
      </c>
      <c r="G9" s="1050"/>
      <c r="H9" s="799" t="s">
        <v>19</v>
      </c>
      <c r="I9" s="885" t="s">
        <v>20</v>
      </c>
      <c r="J9" s="886"/>
      <c r="K9" s="1042"/>
      <c r="L9" s="1042"/>
      <c r="M9" s="1042"/>
      <c r="N9" s="1043"/>
    </row>
    <row r="10" spans="1:17" s="5" customFormat="1" ht="3" customHeight="1">
      <c r="A10" s="843"/>
      <c r="B10" s="843"/>
      <c r="C10" s="843"/>
      <c r="D10" s="844"/>
      <c r="E10" s="243"/>
      <c r="F10" s="845"/>
      <c r="G10" s="846"/>
      <c r="H10" s="846"/>
      <c r="I10" s="6"/>
      <c r="J10" s="796"/>
      <c r="K10" s="843"/>
      <c r="L10" s="843"/>
      <c r="M10" s="843"/>
      <c r="N10" s="843"/>
    </row>
    <row r="11" spans="1:17" s="803" customFormat="1" ht="23.25" customHeight="1">
      <c r="A11" s="1035" t="s">
        <v>21</v>
      </c>
      <c r="B11" s="1035"/>
      <c r="C11" s="1035"/>
      <c r="D11" s="1036"/>
      <c r="E11" s="887">
        <f>E42+E72+E102+E132+E162+E192+E222+E252</f>
        <v>457</v>
      </c>
      <c r="F11" s="888">
        <f t="shared" ref="E11:F24" si="0">F42+F72+F102+F132+F162+F192+F222+F252</f>
        <v>410</v>
      </c>
      <c r="G11" s="246"/>
      <c r="H11" s="889">
        <f t="shared" ref="H11:J12" si="1">H42+H72+H102+H132+H162+H192+H222+H252</f>
        <v>31</v>
      </c>
      <c r="I11" s="890">
        <f t="shared" si="1"/>
        <v>6</v>
      </c>
      <c r="J11" s="891">
        <f t="shared" si="1"/>
        <v>10</v>
      </c>
      <c r="K11" s="1035" t="s">
        <v>11</v>
      </c>
      <c r="L11" s="1035"/>
    </row>
    <row r="12" spans="1:17" ht="15.75" customHeight="1">
      <c r="A12" s="14"/>
      <c r="B12" s="231" t="s">
        <v>22</v>
      </c>
      <c r="C12" s="804"/>
      <c r="D12" s="805"/>
      <c r="E12" s="892">
        <f>E43+E73+E103+E133+E163+E193+E223+E253</f>
        <v>87</v>
      </c>
      <c r="F12" s="893">
        <f t="shared" si="0"/>
        <v>62</v>
      </c>
      <c r="G12" s="894"/>
      <c r="H12" s="895">
        <f t="shared" si="1"/>
        <v>16</v>
      </c>
      <c r="I12" s="896">
        <f t="shared" si="1"/>
        <v>6</v>
      </c>
      <c r="J12" s="897">
        <f t="shared" si="1"/>
        <v>3</v>
      </c>
      <c r="K12" s="804"/>
      <c r="L12" s="14" t="s">
        <v>23</v>
      </c>
    </row>
    <row r="13" spans="1:17" ht="15.75" customHeight="1">
      <c r="A13" s="804"/>
      <c r="B13" s="14" t="s">
        <v>24</v>
      </c>
      <c r="C13" s="804"/>
      <c r="D13" s="805"/>
      <c r="E13" s="892">
        <f t="shared" si="0"/>
        <v>24</v>
      </c>
      <c r="F13" s="893">
        <f t="shared" si="0"/>
        <v>24</v>
      </c>
      <c r="G13" s="894"/>
      <c r="H13" s="895" t="s">
        <v>25</v>
      </c>
      <c r="I13" s="896" t="s">
        <v>25</v>
      </c>
      <c r="J13" s="897" t="s">
        <v>25</v>
      </c>
      <c r="K13" s="804"/>
      <c r="L13" s="14" t="s">
        <v>26</v>
      </c>
      <c r="Q13" s="5"/>
    </row>
    <row r="14" spans="1:17" ht="15.75" customHeight="1">
      <c r="A14" s="14"/>
      <c r="B14" s="14" t="s">
        <v>27</v>
      </c>
      <c r="C14" s="14"/>
      <c r="D14" s="231"/>
      <c r="E14" s="892">
        <f t="shared" si="0"/>
        <v>35</v>
      </c>
      <c r="F14" s="893">
        <f t="shared" si="0"/>
        <v>30</v>
      </c>
      <c r="G14" s="894"/>
      <c r="H14" s="895">
        <f>H45+H75+H105+H135+H165+H195+H225+H255</f>
        <v>4</v>
      </c>
      <c r="I14" s="896" t="s">
        <v>25</v>
      </c>
      <c r="J14" s="897" t="s">
        <v>25</v>
      </c>
      <c r="K14" s="14"/>
      <c r="L14" s="14" t="s">
        <v>28</v>
      </c>
    </row>
    <row r="15" spans="1:17" ht="15.75" customHeight="1">
      <c r="A15" s="14"/>
      <c r="B15" s="14" t="s">
        <v>29</v>
      </c>
      <c r="C15" s="14"/>
      <c r="D15" s="231"/>
      <c r="E15" s="892">
        <f t="shared" si="0"/>
        <v>25</v>
      </c>
      <c r="F15" s="893">
        <f t="shared" si="0"/>
        <v>25</v>
      </c>
      <c r="G15" s="894"/>
      <c r="H15" s="895" t="s">
        <v>25</v>
      </c>
      <c r="I15" s="896" t="s">
        <v>25</v>
      </c>
      <c r="J15" s="897" t="s">
        <v>25</v>
      </c>
      <c r="K15" s="14"/>
      <c r="L15" s="14" t="s">
        <v>30</v>
      </c>
    </row>
    <row r="16" spans="1:17" ht="15.75" customHeight="1">
      <c r="A16" s="14"/>
      <c r="B16" s="14" t="s">
        <v>31</v>
      </c>
      <c r="C16" s="14"/>
      <c r="D16" s="231"/>
      <c r="E16" s="892">
        <f t="shared" si="0"/>
        <v>33</v>
      </c>
      <c r="F16" s="893">
        <f t="shared" si="0"/>
        <v>30</v>
      </c>
      <c r="G16" s="894"/>
      <c r="H16" s="895">
        <f>H47+H77+H107+H137+H167+H197+H227+H257</f>
        <v>2</v>
      </c>
      <c r="I16" s="896" t="s">
        <v>25</v>
      </c>
      <c r="J16" s="897">
        <f>J47+J77+J107+J137+J167+J197+J227+J257</f>
        <v>1</v>
      </c>
      <c r="K16" s="14"/>
      <c r="L16" s="14" t="s">
        <v>32</v>
      </c>
    </row>
    <row r="17" spans="1:17" ht="15.75" customHeight="1">
      <c r="A17" s="14"/>
      <c r="B17" s="14" t="s">
        <v>33</v>
      </c>
      <c r="C17" s="14"/>
      <c r="D17" s="231"/>
      <c r="E17" s="892">
        <f t="shared" si="0"/>
        <v>37</v>
      </c>
      <c r="F17" s="893">
        <f t="shared" si="0"/>
        <v>36</v>
      </c>
      <c r="G17" s="894"/>
      <c r="H17" s="895" t="s">
        <v>25</v>
      </c>
      <c r="I17" s="896" t="s">
        <v>25</v>
      </c>
      <c r="J17" s="897">
        <f>J48+J78+J108+J138+J168+J198+J228+J258</f>
        <v>1</v>
      </c>
      <c r="K17" s="14"/>
      <c r="L17" s="14" t="s">
        <v>34</v>
      </c>
    </row>
    <row r="18" spans="1:17" ht="15.75" customHeight="1">
      <c r="A18" s="14"/>
      <c r="B18" s="14" t="s">
        <v>35</v>
      </c>
      <c r="C18" s="14"/>
      <c r="D18" s="231"/>
      <c r="E18" s="892">
        <f t="shared" si="0"/>
        <v>28</v>
      </c>
      <c r="F18" s="893">
        <f t="shared" si="0"/>
        <v>27</v>
      </c>
      <c r="G18" s="894"/>
      <c r="H18" s="895" t="s">
        <v>25</v>
      </c>
      <c r="I18" s="896" t="s">
        <v>25</v>
      </c>
      <c r="J18" s="897">
        <f>J49+J79+J109+J139+J169+J199+J229+J259</f>
        <v>1</v>
      </c>
      <c r="K18" s="14"/>
      <c r="L18" s="14" t="s">
        <v>36</v>
      </c>
    </row>
    <row r="19" spans="1:17" ht="15.75" customHeight="1">
      <c r="A19" s="14"/>
      <c r="B19" s="14" t="s">
        <v>37</v>
      </c>
      <c r="C19" s="14"/>
      <c r="D19" s="231"/>
      <c r="E19" s="892">
        <f t="shared" si="0"/>
        <v>43</v>
      </c>
      <c r="F19" s="893">
        <f t="shared" si="0"/>
        <v>39</v>
      </c>
      <c r="G19" s="894"/>
      <c r="H19" s="895">
        <f>H50+H80+H110+H140+H170+H200+H230+H260</f>
        <v>4</v>
      </c>
      <c r="I19" s="896" t="s">
        <v>25</v>
      </c>
      <c r="J19" s="897" t="s">
        <v>25</v>
      </c>
      <c r="K19" s="14"/>
      <c r="L19" s="14" t="s">
        <v>38</v>
      </c>
    </row>
    <row r="20" spans="1:17" ht="15.75" customHeight="1">
      <c r="A20" s="14"/>
      <c r="B20" s="14" t="s">
        <v>39</v>
      </c>
      <c r="C20" s="14"/>
      <c r="D20" s="231"/>
      <c r="E20" s="892">
        <f t="shared" si="0"/>
        <v>11</v>
      </c>
      <c r="F20" s="893">
        <f t="shared" si="0"/>
        <v>10</v>
      </c>
      <c r="G20" s="894"/>
      <c r="H20" s="895">
        <f>H51+H81+H111+H141+H171+H201+H231+H261</f>
        <v>1</v>
      </c>
      <c r="I20" s="896" t="s">
        <v>25</v>
      </c>
      <c r="J20" s="897" t="s">
        <v>25</v>
      </c>
      <c r="K20" s="14"/>
      <c r="L20" s="14" t="s">
        <v>40</v>
      </c>
    </row>
    <row r="21" spans="1:17" ht="15.75" customHeight="1">
      <c r="A21" s="14"/>
      <c r="B21" s="14" t="s">
        <v>41</v>
      </c>
      <c r="C21" s="14"/>
      <c r="D21" s="231"/>
      <c r="E21" s="892">
        <f t="shared" si="0"/>
        <v>45</v>
      </c>
      <c r="F21" s="893">
        <f t="shared" si="0"/>
        <v>41</v>
      </c>
      <c r="G21" s="894"/>
      <c r="H21" s="895">
        <f>H52+H82+H112+H142+H172+H202+H232+H262</f>
        <v>2</v>
      </c>
      <c r="I21" s="896" t="s">
        <v>25</v>
      </c>
      <c r="J21" s="897">
        <f>J52+J82+J112+J142+J172+J202+J232+J262</f>
        <v>2</v>
      </c>
      <c r="K21" s="14"/>
      <c r="L21" s="14" t="s">
        <v>42</v>
      </c>
    </row>
    <row r="22" spans="1:17" ht="15.75" customHeight="1">
      <c r="A22" s="14"/>
      <c r="B22" s="14" t="s">
        <v>43</v>
      </c>
      <c r="C22" s="14"/>
      <c r="D22" s="231"/>
      <c r="E22" s="892">
        <f t="shared" si="0"/>
        <v>19</v>
      </c>
      <c r="F22" s="893">
        <f t="shared" si="0"/>
        <v>19</v>
      </c>
      <c r="G22" s="894"/>
      <c r="H22" s="895" t="s">
        <v>25</v>
      </c>
      <c r="I22" s="896" t="s">
        <v>25</v>
      </c>
      <c r="J22" s="897" t="s">
        <v>25</v>
      </c>
      <c r="K22" s="14"/>
      <c r="L22" s="14" t="s">
        <v>44</v>
      </c>
    </row>
    <row r="23" spans="1:17" ht="15.75" customHeight="1">
      <c r="A23" s="14"/>
      <c r="B23" s="14" t="s">
        <v>45</v>
      </c>
      <c r="C23" s="14"/>
      <c r="D23" s="231"/>
      <c r="E23" s="892">
        <f t="shared" si="0"/>
        <v>33</v>
      </c>
      <c r="F23" s="893">
        <f t="shared" si="0"/>
        <v>30</v>
      </c>
      <c r="G23" s="894"/>
      <c r="H23" s="895">
        <f>H54+H84+H114+H144+H174+H204+H234+H264</f>
        <v>2</v>
      </c>
      <c r="I23" s="896" t="s">
        <v>25</v>
      </c>
      <c r="J23" s="897">
        <f>J54+J84+J114+J144+J174+J204+J234+J264</f>
        <v>1</v>
      </c>
      <c r="K23" s="14"/>
      <c r="L23" s="14" t="s">
        <v>46</v>
      </c>
    </row>
    <row r="24" spans="1:17" ht="15.75" customHeight="1">
      <c r="A24" s="14"/>
      <c r="B24" s="14" t="s">
        <v>47</v>
      </c>
      <c r="C24" s="14"/>
      <c r="D24" s="231"/>
      <c r="E24" s="892">
        <f t="shared" si="0"/>
        <v>37</v>
      </c>
      <c r="F24" s="893">
        <f t="shared" si="0"/>
        <v>37</v>
      </c>
      <c r="G24" s="894"/>
      <c r="H24" s="895" t="s">
        <v>25</v>
      </c>
      <c r="I24" s="896" t="s">
        <v>25</v>
      </c>
      <c r="J24" s="897" t="s">
        <v>25</v>
      </c>
      <c r="K24" s="14"/>
      <c r="L24" s="14" t="s">
        <v>48</v>
      </c>
    </row>
    <row r="25" spans="1:17" ht="3" customHeight="1">
      <c r="A25" s="12"/>
      <c r="B25" s="12"/>
      <c r="C25" s="12"/>
      <c r="D25" s="298"/>
      <c r="E25" s="898"/>
      <c r="F25" s="898"/>
      <c r="G25" s="899"/>
      <c r="H25" s="899"/>
      <c r="I25" s="900"/>
      <c r="J25" s="900"/>
      <c r="K25" s="12"/>
      <c r="L25" s="12"/>
    </row>
    <row r="26" spans="1:17" ht="3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7" s="5" customFormat="1" ht="18" customHeight="1">
      <c r="A27" s="14"/>
      <c r="B27" s="375" t="s">
        <v>49</v>
      </c>
      <c r="C27" s="376" t="s">
        <v>50</v>
      </c>
      <c r="D27" s="14"/>
      <c r="E27" s="14"/>
      <c r="F27" s="14"/>
      <c r="G27" s="14"/>
      <c r="H27" s="339" t="s">
        <v>51</v>
      </c>
      <c r="I27" s="339"/>
      <c r="J27" s="340"/>
      <c r="K27" s="14"/>
    </row>
    <row r="28" spans="1:17" s="5" customFormat="1" ht="18" customHeight="1">
      <c r="A28" s="14"/>
      <c r="C28" s="376" t="s">
        <v>52</v>
      </c>
      <c r="D28" s="14"/>
      <c r="E28" s="14"/>
      <c r="F28" s="14"/>
      <c r="G28" s="14"/>
      <c r="H28" s="339" t="s">
        <v>53</v>
      </c>
      <c r="I28" s="339"/>
      <c r="J28" s="340"/>
      <c r="K28" s="14"/>
    </row>
    <row r="29" spans="1:17" s="5" customFormat="1" ht="18" customHeight="1">
      <c r="B29" s="375" t="s">
        <v>54</v>
      </c>
      <c r="C29" s="376" t="s">
        <v>552</v>
      </c>
      <c r="H29" s="5" t="s">
        <v>554</v>
      </c>
    </row>
    <row r="30" spans="1:17" ht="18" customHeight="1">
      <c r="C30" s="376" t="s">
        <v>553</v>
      </c>
      <c r="D30" s="5"/>
      <c r="E30" s="5"/>
      <c r="F30" s="5"/>
      <c r="G30" s="5"/>
      <c r="H30" s="5" t="s">
        <v>556</v>
      </c>
      <c r="I30" s="5"/>
    </row>
    <row r="31" spans="1:17">
      <c r="C31" s="376" t="s">
        <v>116</v>
      </c>
      <c r="D31" s="5"/>
      <c r="E31" s="5"/>
      <c r="F31" s="5"/>
      <c r="G31" s="5"/>
      <c r="H31" s="5" t="s">
        <v>71</v>
      </c>
      <c r="I31" s="5"/>
      <c r="Q31" s="835" t="s">
        <v>60</v>
      </c>
    </row>
    <row r="32" spans="1:17" s="1" customFormat="1" hidden="1">
      <c r="B32" s="341" t="s">
        <v>0</v>
      </c>
      <c r="C32" s="2">
        <v>3.1</v>
      </c>
      <c r="D32" s="341" t="s">
        <v>513</v>
      </c>
    </row>
    <row r="33" spans="1:14" s="3" customFormat="1" hidden="1">
      <c r="B33" s="342" t="s">
        <v>2</v>
      </c>
      <c r="C33" s="2">
        <v>3.1</v>
      </c>
      <c r="D33" s="342" t="s">
        <v>533</v>
      </c>
      <c r="I33" s="3" t="s">
        <v>62</v>
      </c>
      <c r="J33" s="3" t="s">
        <v>534</v>
      </c>
    </row>
    <row r="34" spans="1:14" ht="6" hidden="1" customHeight="1"/>
    <row r="35" spans="1:14" s="5" customFormat="1" ht="18.75" hidden="1" customHeight="1">
      <c r="A35" s="1038" t="s">
        <v>3</v>
      </c>
      <c r="B35" s="1038"/>
      <c r="C35" s="1038"/>
      <c r="D35" s="1039"/>
      <c r="E35" s="796"/>
      <c r="F35" s="1044" t="s">
        <v>4</v>
      </c>
      <c r="G35" s="1045"/>
      <c r="H35" s="1045"/>
      <c r="I35" s="1045"/>
      <c r="J35" s="1046"/>
      <c r="K35" s="1038" t="s">
        <v>5</v>
      </c>
      <c r="L35" s="1038"/>
      <c r="M35" s="1038"/>
      <c r="N35" s="1039"/>
    </row>
    <row r="36" spans="1:14" s="5" customFormat="1" ht="18.75" hidden="1" customHeight="1">
      <c r="A36" s="1040"/>
      <c r="B36" s="1040"/>
      <c r="C36" s="1040"/>
      <c r="D36" s="1041"/>
      <c r="E36" s="243"/>
      <c r="F36" s="1047" t="s">
        <v>8</v>
      </c>
      <c r="G36" s="1048"/>
      <c r="H36" s="797" t="s">
        <v>6</v>
      </c>
      <c r="I36" s="845" t="s">
        <v>10</v>
      </c>
      <c r="J36" s="798"/>
      <c r="K36" s="1040"/>
      <c r="L36" s="1040"/>
      <c r="M36" s="1040"/>
      <c r="N36" s="1041"/>
    </row>
    <row r="37" spans="1:14" s="5" customFormat="1" ht="18.75" hidden="1" customHeight="1">
      <c r="A37" s="1040"/>
      <c r="B37" s="1040"/>
      <c r="C37" s="1040"/>
      <c r="D37" s="1041"/>
      <c r="E37" s="845" t="s">
        <v>7</v>
      </c>
      <c r="F37" s="1047" t="s">
        <v>12</v>
      </c>
      <c r="G37" s="1048"/>
      <c r="H37" s="846" t="s">
        <v>9</v>
      </c>
      <c r="I37" s="6" t="s">
        <v>14</v>
      </c>
      <c r="J37" s="6" t="s">
        <v>63</v>
      </c>
      <c r="K37" s="1040"/>
      <c r="L37" s="1040"/>
      <c r="M37" s="1040"/>
      <c r="N37" s="1041"/>
    </row>
    <row r="38" spans="1:14" s="5" customFormat="1" ht="19.5" hidden="1" customHeight="1">
      <c r="A38" s="1040"/>
      <c r="B38" s="1040"/>
      <c r="C38" s="1040"/>
      <c r="D38" s="1041"/>
      <c r="E38" s="845" t="s">
        <v>11</v>
      </c>
      <c r="F38" s="1047" t="s">
        <v>15</v>
      </c>
      <c r="G38" s="1048"/>
      <c r="H38" s="846" t="s">
        <v>13</v>
      </c>
      <c r="I38" s="6" t="s">
        <v>17</v>
      </c>
      <c r="J38" s="7" t="s">
        <v>18</v>
      </c>
      <c r="K38" s="1040"/>
      <c r="L38" s="1040"/>
      <c r="M38" s="1040"/>
      <c r="N38" s="1041"/>
    </row>
    <row r="39" spans="1:14" s="5" customFormat="1" ht="18.75" hidden="1" customHeight="1">
      <c r="A39" s="1040"/>
      <c r="B39" s="1040"/>
      <c r="C39" s="1040"/>
      <c r="D39" s="1041"/>
      <c r="E39" s="243"/>
      <c r="F39" s="1047" t="s">
        <v>19</v>
      </c>
      <c r="G39" s="1048"/>
      <c r="H39" s="846" t="s">
        <v>16</v>
      </c>
      <c r="I39" s="6" t="s">
        <v>20</v>
      </c>
      <c r="J39" s="6"/>
      <c r="K39" s="1040"/>
      <c r="L39" s="1040"/>
      <c r="M39" s="1040"/>
      <c r="N39" s="1041"/>
    </row>
    <row r="40" spans="1:14" s="5" customFormat="1" ht="18.75" hidden="1" customHeight="1">
      <c r="A40" s="1042"/>
      <c r="B40" s="1042"/>
      <c r="C40" s="1042"/>
      <c r="D40" s="1043"/>
      <c r="E40" s="245"/>
      <c r="F40" s="245"/>
      <c r="G40" s="244"/>
      <c r="H40" s="799" t="s">
        <v>19</v>
      </c>
      <c r="I40" s="800"/>
      <c r="J40" s="800"/>
      <c r="K40" s="1042"/>
      <c r="L40" s="1042"/>
      <c r="M40" s="1042"/>
      <c r="N40" s="1043"/>
    </row>
    <row r="41" spans="1:14" s="5" customFormat="1" ht="3" hidden="1" customHeight="1">
      <c r="A41" s="843"/>
      <c r="B41" s="843"/>
      <c r="C41" s="843"/>
      <c r="D41" s="844"/>
      <c r="E41" s="243"/>
      <c r="F41" s="845"/>
      <c r="G41" s="846"/>
      <c r="H41" s="846"/>
      <c r="I41" s="6"/>
      <c r="J41" s="798"/>
      <c r="K41" s="843"/>
      <c r="L41" s="843"/>
      <c r="M41" s="843"/>
      <c r="N41" s="843"/>
    </row>
    <row r="42" spans="1:14" s="803" customFormat="1" ht="23.25" hidden="1" customHeight="1">
      <c r="A42" s="1035" t="s">
        <v>21</v>
      </c>
      <c r="B42" s="1035"/>
      <c r="C42" s="1035"/>
      <c r="D42" s="1036"/>
      <c r="E42" s="801">
        <f>SUM(E43:E55)</f>
        <v>131</v>
      </c>
      <c r="F42" s="801">
        <f>SUM(F43:F55)</f>
        <v>131</v>
      </c>
      <c r="G42" s="802"/>
      <c r="H42" s="901">
        <f>SUM(H43:H55)</f>
        <v>0</v>
      </c>
      <c r="I42" s="901">
        <f>SUM(I43:I55)</f>
        <v>0</v>
      </c>
      <c r="J42" s="901">
        <f>SUM(J43:J55)</f>
        <v>0</v>
      </c>
      <c r="K42" s="1037" t="s">
        <v>11</v>
      </c>
      <c r="L42" s="1035"/>
    </row>
    <row r="43" spans="1:14" hidden="1">
      <c r="A43" s="14"/>
      <c r="B43" s="231" t="s">
        <v>22</v>
      </c>
      <c r="C43" s="804"/>
      <c r="D43" s="805"/>
      <c r="E43" s="806">
        <f>SUM(F43:J43)</f>
        <v>54</v>
      </c>
      <c r="F43" s="807">
        <v>54</v>
      </c>
      <c r="G43" s="231"/>
      <c r="H43" s="902"/>
      <c r="I43" s="902"/>
      <c r="J43" s="902"/>
      <c r="K43" s="804"/>
      <c r="L43" s="11" t="s">
        <v>23</v>
      </c>
    </row>
    <row r="44" spans="1:14" hidden="1">
      <c r="A44" s="804"/>
      <c r="B44" s="14" t="s">
        <v>24</v>
      </c>
      <c r="C44" s="804"/>
      <c r="D44" s="805"/>
      <c r="E44" s="806">
        <f>SUM(F44:J44)</f>
        <v>22</v>
      </c>
      <c r="F44" s="243">
        <v>22</v>
      </c>
      <c r="G44" s="231"/>
      <c r="H44" s="902"/>
      <c r="I44" s="902"/>
      <c r="J44" s="902"/>
      <c r="K44" s="804"/>
      <c r="L44" s="11" t="s">
        <v>26</v>
      </c>
    </row>
    <row r="45" spans="1:14" hidden="1">
      <c r="A45" s="11"/>
      <c r="B45" s="14" t="s">
        <v>27</v>
      </c>
      <c r="C45" s="11"/>
      <c r="D45" s="301"/>
      <c r="E45" s="806"/>
      <c r="F45" s="903"/>
      <c r="G45" s="301"/>
      <c r="H45" s="904"/>
      <c r="I45" s="904"/>
      <c r="J45" s="904"/>
      <c r="K45" s="11"/>
      <c r="L45" s="11" t="s">
        <v>28</v>
      </c>
    </row>
    <row r="46" spans="1:14" hidden="1">
      <c r="A46" s="11"/>
      <c r="B46" s="14" t="s">
        <v>29</v>
      </c>
      <c r="C46" s="11"/>
      <c r="D46" s="301"/>
      <c r="E46" s="806"/>
      <c r="F46" s="903"/>
      <c r="G46" s="301"/>
      <c r="H46" s="902"/>
      <c r="I46" s="902"/>
      <c r="J46" s="902"/>
      <c r="K46" s="11"/>
      <c r="L46" s="11" t="s">
        <v>30</v>
      </c>
    </row>
    <row r="47" spans="1:14" hidden="1">
      <c r="A47" s="11"/>
      <c r="B47" s="14" t="s">
        <v>31</v>
      </c>
      <c r="C47" s="11"/>
      <c r="D47" s="301"/>
      <c r="E47" s="806">
        <f>SUM(F47:J47)</f>
        <v>28</v>
      </c>
      <c r="F47" s="358">
        <v>28</v>
      </c>
      <c r="G47" s="301"/>
      <c r="H47" s="902"/>
      <c r="I47" s="902"/>
      <c r="J47" s="902"/>
      <c r="K47" s="11"/>
      <c r="L47" s="11" t="s">
        <v>32</v>
      </c>
    </row>
    <row r="48" spans="1:14" hidden="1">
      <c r="A48" s="11"/>
      <c r="B48" s="14" t="s">
        <v>33</v>
      </c>
      <c r="C48" s="11"/>
      <c r="D48" s="301"/>
      <c r="E48" s="806"/>
      <c r="F48" s="903"/>
      <c r="G48" s="301"/>
      <c r="H48" s="904"/>
      <c r="I48" s="904"/>
      <c r="J48" s="904"/>
      <c r="K48" s="11"/>
      <c r="L48" s="11" t="s">
        <v>34</v>
      </c>
    </row>
    <row r="49" spans="1:17" hidden="1">
      <c r="A49" s="11"/>
      <c r="B49" s="14" t="s">
        <v>35</v>
      </c>
      <c r="C49" s="11"/>
      <c r="D49" s="301"/>
      <c r="E49" s="806"/>
      <c r="F49" s="903"/>
      <c r="G49" s="301"/>
      <c r="H49" s="902"/>
      <c r="I49" s="902"/>
      <c r="J49" s="902"/>
      <c r="K49" s="11"/>
      <c r="L49" s="11" t="s">
        <v>36</v>
      </c>
    </row>
    <row r="50" spans="1:17" hidden="1">
      <c r="A50" s="11"/>
      <c r="B50" s="14" t="s">
        <v>37</v>
      </c>
      <c r="C50" s="11"/>
      <c r="D50" s="301"/>
      <c r="E50" s="806"/>
      <c r="F50" s="903"/>
      <c r="G50" s="301"/>
      <c r="H50" s="902"/>
      <c r="I50" s="902"/>
      <c r="J50" s="904"/>
      <c r="K50" s="11"/>
      <c r="L50" s="11" t="s">
        <v>38</v>
      </c>
    </row>
    <row r="51" spans="1:17" hidden="1">
      <c r="A51" s="11"/>
      <c r="B51" s="14" t="s">
        <v>39</v>
      </c>
      <c r="C51" s="11"/>
      <c r="D51" s="301"/>
      <c r="E51" s="806"/>
      <c r="F51" s="903"/>
      <c r="G51" s="301"/>
      <c r="H51" s="904"/>
      <c r="I51" s="904"/>
      <c r="J51" s="902"/>
      <c r="K51" s="11"/>
      <c r="L51" s="11" t="s">
        <v>40</v>
      </c>
    </row>
    <row r="52" spans="1:17" hidden="1">
      <c r="A52" s="11"/>
      <c r="B52" s="14" t="s">
        <v>41</v>
      </c>
      <c r="C52" s="11"/>
      <c r="D52" s="301"/>
      <c r="E52" s="806"/>
      <c r="F52" s="903"/>
      <c r="G52" s="301"/>
      <c r="H52" s="902"/>
      <c r="I52" s="902"/>
      <c r="J52" s="902"/>
      <c r="K52" s="11"/>
      <c r="L52" s="11" t="s">
        <v>42</v>
      </c>
    </row>
    <row r="53" spans="1:17" hidden="1">
      <c r="A53" s="11"/>
      <c r="B53" s="14" t="s">
        <v>43</v>
      </c>
      <c r="C53" s="11"/>
      <c r="D53" s="301"/>
      <c r="E53" s="806"/>
      <c r="F53" s="903"/>
      <c r="G53" s="301"/>
      <c r="H53" s="902"/>
      <c r="I53" s="902"/>
      <c r="J53" s="904"/>
      <c r="K53" s="11"/>
      <c r="L53" s="11" t="s">
        <v>44</v>
      </c>
    </row>
    <row r="54" spans="1:17" hidden="1">
      <c r="A54" s="11"/>
      <c r="B54" s="14" t="s">
        <v>45</v>
      </c>
      <c r="C54" s="11"/>
      <c r="D54" s="301"/>
      <c r="E54" s="806">
        <f>SUM(F54:J54)</f>
        <v>27</v>
      </c>
      <c r="F54" s="903">
        <v>27</v>
      </c>
      <c r="G54" s="301"/>
      <c r="H54" s="904"/>
      <c r="I54" s="904"/>
      <c r="J54" s="905"/>
      <c r="K54" s="11"/>
      <c r="L54" s="11" t="s">
        <v>46</v>
      </c>
    </row>
    <row r="55" spans="1:17" hidden="1">
      <c r="A55" s="11"/>
      <c r="B55" s="14" t="s">
        <v>47</v>
      </c>
      <c r="C55" s="11"/>
      <c r="D55" s="301"/>
      <c r="E55" s="806"/>
      <c r="F55" s="903"/>
      <c r="G55" s="301"/>
      <c r="H55" s="904"/>
      <c r="I55" s="905"/>
      <c r="J55" s="905"/>
      <c r="K55" s="11"/>
      <c r="L55" s="11" t="s">
        <v>48</v>
      </c>
    </row>
    <row r="56" spans="1:17" ht="3" hidden="1" customHeight="1">
      <c r="A56" s="12"/>
      <c r="B56" s="12"/>
      <c r="C56" s="12"/>
      <c r="D56" s="298"/>
      <c r="E56" s="299"/>
      <c r="F56" s="299"/>
      <c r="G56" s="298"/>
      <c r="H56" s="298"/>
      <c r="I56" s="13"/>
      <c r="J56" s="13"/>
      <c r="K56" s="12"/>
      <c r="L56" s="12"/>
    </row>
    <row r="57" spans="1:17" ht="3" hidden="1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7" s="5" customFormat="1" ht="19.5" hidden="1">
      <c r="A58" s="14"/>
      <c r="B58" s="5" t="s">
        <v>64</v>
      </c>
      <c r="C58" s="14"/>
      <c r="D58" s="14"/>
      <c r="E58" s="14"/>
      <c r="F58" s="14"/>
      <c r="G58" s="14"/>
      <c r="H58" s="339" t="s">
        <v>65</v>
      </c>
      <c r="I58" s="339"/>
      <c r="J58" s="340"/>
      <c r="K58" s="14"/>
    </row>
    <row r="59" spans="1:17" s="5" customFormat="1" ht="19.5" hidden="1">
      <c r="B59" s="5" t="s">
        <v>66</v>
      </c>
      <c r="H59" s="5" t="s">
        <v>67</v>
      </c>
    </row>
    <row r="60" spans="1:17" hidden="1">
      <c r="B60" s="5" t="s">
        <v>68</v>
      </c>
      <c r="C60" s="5"/>
      <c r="D60" s="5"/>
      <c r="E60" s="5"/>
      <c r="F60" s="5"/>
      <c r="G60" s="5"/>
      <c r="H60" s="5" t="s">
        <v>69</v>
      </c>
      <c r="I60" s="5"/>
    </row>
    <row r="61" spans="1:17" hidden="1">
      <c r="B61" s="5" t="s">
        <v>70</v>
      </c>
      <c r="C61" s="5"/>
      <c r="D61" s="5"/>
      <c r="E61" s="5"/>
      <c r="F61" s="5"/>
      <c r="G61" s="5"/>
      <c r="H61" s="5" t="s">
        <v>71</v>
      </c>
      <c r="I61" s="5"/>
      <c r="Q61" s="835" t="s">
        <v>60</v>
      </c>
    </row>
    <row r="62" spans="1:17" s="1" customFormat="1" hidden="1">
      <c r="B62" s="341" t="s">
        <v>0</v>
      </c>
      <c r="C62" s="2">
        <v>3.1</v>
      </c>
      <c r="D62" s="341" t="s">
        <v>513</v>
      </c>
    </row>
    <row r="63" spans="1:17" s="3" customFormat="1" hidden="1">
      <c r="B63" s="342" t="s">
        <v>2</v>
      </c>
      <c r="C63" s="2">
        <v>3.1</v>
      </c>
      <c r="D63" s="342" t="s">
        <v>533</v>
      </c>
      <c r="I63" s="3" t="s">
        <v>72</v>
      </c>
      <c r="J63" s="3" t="s">
        <v>534</v>
      </c>
    </row>
    <row r="64" spans="1:17" ht="6" hidden="1" customHeight="1"/>
    <row r="65" spans="1:14" s="5" customFormat="1" ht="18.75" hidden="1" customHeight="1">
      <c r="A65" s="1038" t="s">
        <v>3</v>
      </c>
      <c r="B65" s="1038"/>
      <c r="C65" s="1038"/>
      <c r="D65" s="1039"/>
      <c r="E65" s="796"/>
      <c r="F65" s="1044" t="s">
        <v>4</v>
      </c>
      <c r="G65" s="1045"/>
      <c r="H65" s="1045"/>
      <c r="I65" s="1045"/>
      <c r="J65" s="1046"/>
      <c r="K65" s="1038" t="s">
        <v>5</v>
      </c>
      <c r="L65" s="1038"/>
      <c r="M65" s="1038"/>
      <c r="N65" s="1039"/>
    </row>
    <row r="66" spans="1:14" s="5" customFormat="1" ht="18.75" hidden="1" customHeight="1">
      <c r="A66" s="1040"/>
      <c r="B66" s="1040"/>
      <c r="C66" s="1040"/>
      <c r="D66" s="1041"/>
      <c r="E66" s="243"/>
      <c r="F66" s="1047" t="s">
        <v>8</v>
      </c>
      <c r="G66" s="1048"/>
      <c r="H66" s="797" t="s">
        <v>6</v>
      </c>
      <c r="I66" s="845" t="s">
        <v>10</v>
      </c>
      <c r="J66" s="798"/>
      <c r="K66" s="1040"/>
      <c r="L66" s="1040"/>
      <c r="M66" s="1040"/>
      <c r="N66" s="1041"/>
    </row>
    <row r="67" spans="1:14" s="5" customFormat="1" ht="18.75" hidden="1" customHeight="1">
      <c r="A67" s="1040"/>
      <c r="B67" s="1040"/>
      <c r="C67" s="1040"/>
      <c r="D67" s="1041"/>
      <c r="E67" s="845" t="s">
        <v>7</v>
      </c>
      <c r="F67" s="1047" t="s">
        <v>12</v>
      </c>
      <c r="G67" s="1048"/>
      <c r="H67" s="846" t="s">
        <v>9</v>
      </c>
      <c r="I67" s="6" t="s">
        <v>14</v>
      </c>
      <c r="J67" s="6" t="s">
        <v>63</v>
      </c>
      <c r="K67" s="1040"/>
      <c r="L67" s="1040"/>
      <c r="M67" s="1040"/>
      <c r="N67" s="1041"/>
    </row>
    <row r="68" spans="1:14" s="5" customFormat="1" ht="19.5" hidden="1" customHeight="1">
      <c r="A68" s="1040"/>
      <c r="B68" s="1040"/>
      <c r="C68" s="1040"/>
      <c r="D68" s="1041"/>
      <c r="E68" s="845" t="s">
        <v>11</v>
      </c>
      <c r="F68" s="1047" t="s">
        <v>15</v>
      </c>
      <c r="G68" s="1048"/>
      <c r="H68" s="846" t="s">
        <v>13</v>
      </c>
      <c r="I68" s="6" t="s">
        <v>17</v>
      </c>
      <c r="J68" s="7" t="s">
        <v>18</v>
      </c>
      <c r="K68" s="1040"/>
      <c r="L68" s="1040"/>
      <c r="M68" s="1040"/>
      <c r="N68" s="1041"/>
    </row>
    <row r="69" spans="1:14" s="5" customFormat="1" ht="18.75" hidden="1" customHeight="1">
      <c r="A69" s="1040"/>
      <c r="B69" s="1040"/>
      <c r="C69" s="1040"/>
      <c r="D69" s="1041"/>
      <c r="E69" s="243"/>
      <c r="F69" s="1047" t="s">
        <v>19</v>
      </c>
      <c r="G69" s="1048"/>
      <c r="H69" s="846" t="s">
        <v>16</v>
      </c>
      <c r="I69" s="6" t="s">
        <v>20</v>
      </c>
      <c r="J69" s="6"/>
      <c r="K69" s="1040"/>
      <c r="L69" s="1040"/>
      <c r="M69" s="1040"/>
      <c r="N69" s="1041"/>
    </row>
    <row r="70" spans="1:14" s="5" customFormat="1" ht="18.75" hidden="1" customHeight="1">
      <c r="A70" s="1042"/>
      <c r="B70" s="1042"/>
      <c r="C70" s="1042"/>
      <c r="D70" s="1043"/>
      <c r="E70" s="245"/>
      <c r="F70" s="245"/>
      <c r="G70" s="244"/>
      <c r="H70" s="799" t="s">
        <v>19</v>
      </c>
      <c r="I70" s="800"/>
      <c r="J70" s="800"/>
      <c r="K70" s="1042"/>
      <c r="L70" s="1042"/>
      <c r="M70" s="1042"/>
      <c r="N70" s="1043"/>
    </row>
    <row r="71" spans="1:14" s="5" customFormat="1" ht="3" hidden="1" customHeight="1">
      <c r="A71" s="843"/>
      <c r="B71" s="843"/>
      <c r="C71" s="843"/>
      <c r="D71" s="844"/>
      <c r="E71" s="243"/>
      <c r="F71" s="845"/>
      <c r="G71" s="846"/>
      <c r="H71" s="846"/>
      <c r="I71" s="6"/>
      <c r="J71" s="798"/>
      <c r="K71" s="843"/>
      <c r="L71" s="843"/>
      <c r="M71" s="843"/>
      <c r="N71" s="843"/>
    </row>
    <row r="72" spans="1:14" s="803" customFormat="1" ht="23.25" hidden="1" customHeight="1">
      <c r="A72" s="1035" t="s">
        <v>21</v>
      </c>
      <c r="B72" s="1035"/>
      <c r="C72" s="1035"/>
      <c r="D72" s="1036"/>
      <c r="E72" s="242">
        <f>SUM(E73:E85)</f>
        <v>20</v>
      </c>
      <c r="F72" s="801">
        <f>SUM(F73:F85)</f>
        <v>0</v>
      </c>
      <c r="G72" s="802"/>
      <c r="H72" s="801">
        <f>SUM(H73:H85)</f>
        <v>20</v>
      </c>
      <c r="I72" s="801">
        <f>SUM(I73:I85)</f>
        <v>0</v>
      </c>
      <c r="J72" s="801">
        <f>SUM(J73:J85)</f>
        <v>0</v>
      </c>
      <c r="K72" s="1037" t="s">
        <v>11</v>
      </c>
      <c r="L72" s="1035"/>
    </row>
    <row r="73" spans="1:14" hidden="1">
      <c r="A73" s="14"/>
      <c r="B73" s="231" t="s">
        <v>22</v>
      </c>
      <c r="C73" s="804"/>
      <c r="D73" s="805"/>
      <c r="E73" s="806">
        <f>SUM(F73:J73)</f>
        <v>16</v>
      </c>
      <c r="F73" s="807"/>
      <c r="G73" s="231"/>
      <c r="H73" s="231">
        <v>16</v>
      </c>
      <c r="I73" s="798"/>
      <c r="J73" s="798"/>
      <c r="K73" s="804"/>
      <c r="L73" s="11" t="s">
        <v>23</v>
      </c>
    </row>
    <row r="74" spans="1:14" hidden="1">
      <c r="A74" s="804"/>
      <c r="B74" s="14" t="s">
        <v>24</v>
      </c>
      <c r="C74" s="804"/>
      <c r="D74" s="805"/>
      <c r="E74" s="806">
        <f t="shared" ref="E74:E85" si="2">SUM(F74:J74)</f>
        <v>0</v>
      </c>
      <c r="F74" s="243"/>
      <c r="G74" s="231"/>
      <c r="H74" s="231">
        <v>0</v>
      </c>
      <c r="I74" s="798"/>
      <c r="J74" s="798"/>
      <c r="K74" s="804"/>
      <c r="L74" s="11" t="s">
        <v>26</v>
      </c>
    </row>
    <row r="75" spans="1:14" hidden="1">
      <c r="A75" s="11"/>
      <c r="B75" s="14" t="s">
        <v>27</v>
      </c>
      <c r="C75" s="11"/>
      <c r="D75" s="301"/>
      <c r="E75" s="806">
        <f t="shared" si="2"/>
        <v>0</v>
      </c>
      <c r="F75" s="358"/>
      <c r="G75" s="301"/>
      <c r="H75" s="301"/>
      <c r="I75" s="9"/>
      <c r="J75" s="9"/>
      <c r="K75" s="11"/>
      <c r="L75" s="11" t="s">
        <v>28</v>
      </c>
    </row>
    <row r="76" spans="1:14" hidden="1">
      <c r="A76" s="11"/>
      <c r="B76" s="14" t="s">
        <v>29</v>
      </c>
      <c r="C76" s="11"/>
      <c r="D76" s="301"/>
      <c r="E76" s="806">
        <f t="shared" si="2"/>
        <v>0</v>
      </c>
      <c r="F76" s="358"/>
      <c r="G76" s="301"/>
      <c r="H76" s="301"/>
      <c r="I76" s="9"/>
      <c r="J76" s="9"/>
      <c r="K76" s="11"/>
      <c r="L76" s="11" t="s">
        <v>30</v>
      </c>
    </row>
    <row r="77" spans="1:14" hidden="1">
      <c r="A77" s="11"/>
      <c r="B77" s="14" t="s">
        <v>31</v>
      </c>
      <c r="C77" s="11"/>
      <c r="D77" s="301"/>
      <c r="E77" s="806">
        <f t="shared" si="2"/>
        <v>2</v>
      </c>
      <c r="F77" s="358"/>
      <c r="G77" s="301"/>
      <c r="H77" s="301">
        <v>2</v>
      </c>
      <c r="I77" s="9"/>
      <c r="J77" s="9"/>
      <c r="K77" s="11"/>
      <c r="L77" s="11" t="s">
        <v>32</v>
      </c>
    </row>
    <row r="78" spans="1:14" hidden="1">
      <c r="A78" s="11"/>
      <c r="B78" s="14" t="s">
        <v>33</v>
      </c>
      <c r="C78" s="11"/>
      <c r="D78" s="301"/>
      <c r="E78" s="806">
        <f t="shared" si="2"/>
        <v>0</v>
      </c>
      <c r="F78" s="358"/>
      <c r="G78" s="301"/>
      <c r="H78" s="301"/>
      <c r="I78" s="9"/>
      <c r="J78" s="9"/>
      <c r="K78" s="11"/>
      <c r="L78" s="11" t="s">
        <v>34</v>
      </c>
    </row>
    <row r="79" spans="1:14" hidden="1">
      <c r="A79" s="11"/>
      <c r="B79" s="14" t="s">
        <v>35</v>
      </c>
      <c r="C79" s="11"/>
      <c r="D79" s="301"/>
      <c r="E79" s="806">
        <f t="shared" si="2"/>
        <v>0</v>
      </c>
      <c r="F79" s="358"/>
      <c r="G79" s="301"/>
      <c r="H79" s="301"/>
      <c r="I79" s="9"/>
      <c r="J79" s="9"/>
      <c r="K79" s="11"/>
      <c r="L79" s="11" t="s">
        <v>36</v>
      </c>
    </row>
    <row r="80" spans="1:14" hidden="1">
      <c r="A80" s="11"/>
      <c r="B80" s="14" t="s">
        <v>37</v>
      </c>
      <c r="C80" s="11"/>
      <c r="D80" s="301"/>
      <c r="E80" s="806">
        <f t="shared" si="2"/>
        <v>0</v>
      </c>
      <c r="F80" s="358"/>
      <c r="G80" s="301"/>
      <c r="H80" s="301"/>
      <c r="I80" s="9"/>
      <c r="J80" s="9"/>
      <c r="K80" s="11"/>
      <c r="L80" s="11" t="s">
        <v>38</v>
      </c>
    </row>
    <row r="81" spans="1:17" hidden="1">
      <c r="A81" s="11"/>
      <c r="B81" s="14" t="s">
        <v>39</v>
      </c>
      <c r="C81" s="11"/>
      <c r="D81" s="301"/>
      <c r="E81" s="806">
        <f t="shared" si="2"/>
        <v>0</v>
      </c>
      <c r="F81" s="358"/>
      <c r="G81" s="301"/>
      <c r="H81" s="301"/>
      <c r="I81" s="9"/>
      <c r="J81" s="9"/>
      <c r="K81" s="11"/>
      <c r="L81" s="11" t="s">
        <v>40</v>
      </c>
    </row>
    <row r="82" spans="1:17" hidden="1">
      <c r="A82" s="11"/>
      <c r="B82" s="14" t="s">
        <v>41</v>
      </c>
      <c r="C82" s="11"/>
      <c r="D82" s="301"/>
      <c r="E82" s="806">
        <f t="shared" si="2"/>
        <v>0</v>
      </c>
      <c r="F82" s="358"/>
      <c r="G82" s="301"/>
      <c r="H82" s="301"/>
      <c r="I82" s="9"/>
      <c r="J82" s="9"/>
      <c r="K82" s="11"/>
      <c r="L82" s="11" t="s">
        <v>42</v>
      </c>
    </row>
    <row r="83" spans="1:17" hidden="1">
      <c r="A83" s="11"/>
      <c r="B83" s="14" t="s">
        <v>43</v>
      </c>
      <c r="C83" s="11"/>
      <c r="D83" s="301"/>
      <c r="E83" s="806">
        <f t="shared" si="2"/>
        <v>0</v>
      </c>
      <c r="F83" s="358"/>
      <c r="G83" s="301"/>
      <c r="H83" s="301"/>
      <c r="I83" s="9"/>
      <c r="J83" s="9"/>
      <c r="K83" s="11"/>
      <c r="L83" s="11" t="s">
        <v>44</v>
      </c>
    </row>
    <row r="84" spans="1:17" hidden="1">
      <c r="A84" s="11"/>
      <c r="B84" s="14" t="s">
        <v>45</v>
      </c>
      <c r="C84" s="11"/>
      <c r="D84" s="301"/>
      <c r="E84" s="806">
        <f t="shared" si="2"/>
        <v>2</v>
      </c>
      <c r="F84" s="358"/>
      <c r="G84" s="301"/>
      <c r="H84" s="301">
        <v>2</v>
      </c>
      <c r="I84" s="9"/>
      <c r="J84" s="9"/>
      <c r="K84" s="11"/>
      <c r="L84" s="11" t="s">
        <v>46</v>
      </c>
    </row>
    <row r="85" spans="1:17" hidden="1">
      <c r="A85" s="11"/>
      <c r="B85" s="14" t="s">
        <v>47</v>
      </c>
      <c r="C85" s="11"/>
      <c r="D85" s="301"/>
      <c r="E85" s="806">
        <f t="shared" si="2"/>
        <v>0</v>
      </c>
      <c r="F85" s="358"/>
      <c r="G85" s="301"/>
      <c r="H85" s="301"/>
      <c r="I85" s="9"/>
      <c r="J85" s="9"/>
      <c r="K85" s="11"/>
      <c r="L85" s="11" t="s">
        <v>48</v>
      </c>
    </row>
    <row r="86" spans="1:17" ht="3" hidden="1" customHeight="1">
      <c r="A86" s="12"/>
      <c r="B86" s="12"/>
      <c r="C86" s="12"/>
      <c r="D86" s="298"/>
      <c r="E86" s="299"/>
      <c r="F86" s="299"/>
      <c r="G86" s="298"/>
      <c r="H86" s="298"/>
      <c r="I86" s="13"/>
      <c r="J86" s="13"/>
      <c r="K86" s="12"/>
      <c r="L86" s="12"/>
    </row>
    <row r="87" spans="1:17" ht="3" hidden="1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7" s="5" customFormat="1" ht="19.5" hidden="1">
      <c r="A88" s="14"/>
      <c r="B88" s="5" t="s">
        <v>64</v>
      </c>
      <c r="C88" s="14"/>
      <c r="D88" s="14"/>
      <c r="E88" s="14"/>
      <c r="F88" s="14"/>
      <c r="G88" s="14"/>
      <c r="H88" s="339" t="s">
        <v>65</v>
      </c>
      <c r="I88" s="339"/>
      <c r="J88" s="340"/>
      <c r="K88" s="14"/>
    </row>
    <row r="89" spans="1:17" s="5" customFormat="1" ht="19.5" hidden="1">
      <c r="B89" s="5" t="s">
        <v>66</v>
      </c>
      <c r="H89" s="5" t="s">
        <v>67</v>
      </c>
    </row>
    <row r="90" spans="1:17" hidden="1">
      <c r="B90" s="5" t="s">
        <v>68</v>
      </c>
      <c r="C90" s="5"/>
      <c r="D90" s="5"/>
      <c r="E90" s="5"/>
      <c r="F90" s="5"/>
      <c r="G90" s="5"/>
      <c r="H90" s="5" t="s">
        <v>69</v>
      </c>
      <c r="I90" s="5"/>
    </row>
    <row r="91" spans="1:17" hidden="1">
      <c r="B91" s="5" t="s">
        <v>70</v>
      </c>
      <c r="C91" s="5"/>
      <c r="D91" s="5"/>
      <c r="E91" s="5"/>
      <c r="F91" s="5"/>
      <c r="G91" s="5"/>
      <c r="H91" s="5" t="s">
        <v>71</v>
      </c>
      <c r="I91" s="5"/>
      <c r="Q91" s="835" t="s">
        <v>60</v>
      </c>
    </row>
    <row r="92" spans="1:17" s="1" customFormat="1" hidden="1">
      <c r="B92" s="341" t="s">
        <v>0</v>
      </c>
      <c r="C92" s="2">
        <v>3.1</v>
      </c>
      <c r="D92" s="341" t="s">
        <v>73</v>
      </c>
    </row>
    <row r="93" spans="1:17" s="3" customFormat="1" hidden="1">
      <c r="B93" s="342" t="s">
        <v>2</v>
      </c>
      <c r="C93" s="2">
        <v>3.1</v>
      </c>
      <c r="D93" s="342" t="s">
        <v>61</v>
      </c>
      <c r="I93" s="3" t="s">
        <v>74</v>
      </c>
    </row>
    <row r="94" spans="1:17" ht="6" hidden="1" customHeight="1"/>
    <row r="95" spans="1:17" s="5" customFormat="1" ht="18.75" hidden="1" customHeight="1">
      <c r="A95" s="1038" t="s">
        <v>3</v>
      </c>
      <c r="B95" s="1038"/>
      <c r="C95" s="1038"/>
      <c r="D95" s="1039"/>
      <c r="E95" s="796"/>
      <c r="F95" s="1044" t="s">
        <v>4</v>
      </c>
      <c r="G95" s="1045"/>
      <c r="H95" s="1045"/>
      <c r="I95" s="1045"/>
      <c r="J95" s="1046"/>
      <c r="K95" s="1038" t="s">
        <v>5</v>
      </c>
      <c r="L95" s="1038"/>
      <c r="M95" s="1038"/>
      <c r="N95" s="1039"/>
    </row>
    <row r="96" spans="1:17" s="5" customFormat="1" ht="18.75" hidden="1" customHeight="1">
      <c r="A96" s="1040"/>
      <c r="B96" s="1040"/>
      <c r="C96" s="1040"/>
      <c r="D96" s="1041"/>
      <c r="E96" s="243"/>
      <c r="F96" s="1047" t="s">
        <v>8</v>
      </c>
      <c r="G96" s="1048"/>
      <c r="H96" s="797" t="s">
        <v>6</v>
      </c>
      <c r="I96" s="845" t="s">
        <v>10</v>
      </c>
      <c r="J96" s="798"/>
      <c r="K96" s="1040"/>
      <c r="L96" s="1040"/>
      <c r="M96" s="1040"/>
      <c r="N96" s="1041"/>
    </row>
    <row r="97" spans="1:14" s="5" customFormat="1" ht="18.75" hidden="1" customHeight="1">
      <c r="A97" s="1040"/>
      <c r="B97" s="1040"/>
      <c r="C97" s="1040"/>
      <c r="D97" s="1041"/>
      <c r="E97" s="845" t="s">
        <v>7</v>
      </c>
      <c r="F97" s="1047" t="s">
        <v>12</v>
      </c>
      <c r="G97" s="1048"/>
      <c r="H97" s="846" t="s">
        <v>9</v>
      </c>
      <c r="I97" s="6" t="s">
        <v>14</v>
      </c>
      <c r="J97" s="6" t="s">
        <v>63</v>
      </c>
      <c r="K97" s="1040"/>
      <c r="L97" s="1040"/>
      <c r="M97" s="1040"/>
      <c r="N97" s="1041"/>
    </row>
    <row r="98" spans="1:14" s="5" customFormat="1" ht="19.5" hidden="1" customHeight="1">
      <c r="A98" s="1040"/>
      <c r="B98" s="1040"/>
      <c r="C98" s="1040"/>
      <c r="D98" s="1041"/>
      <c r="E98" s="845" t="s">
        <v>11</v>
      </c>
      <c r="F98" s="1047" t="s">
        <v>15</v>
      </c>
      <c r="G98" s="1048"/>
      <c r="H98" s="846" t="s">
        <v>13</v>
      </c>
      <c r="I98" s="6" t="s">
        <v>17</v>
      </c>
      <c r="J98" s="7" t="s">
        <v>18</v>
      </c>
      <c r="K98" s="1040"/>
      <c r="L98" s="1040"/>
      <c r="M98" s="1040"/>
      <c r="N98" s="1041"/>
    </row>
    <row r="99" spans="1:14" s="5" customFormat="1" ht="18.75" hidden="1" customHeight="1">
      <c r="A99" s="1040"/>
      <c r="B99" s="1040"/>
      <c r="C99" s="1040"/>
      <c r="D99" s="1041"/>
      <c r="E99" s="243"/>
      <c r="F99" s="1047" t="s">
        <v>19</v>
      </c>
      <c r="G99" s="1048"/>
      <c r="H99" s="846" t="s">
        <v>16</v>
      </c>
      <c r="I99" s="6" t="s">
        <v>20</v>
      </c>
      <c r="J99" s="6"/>
      <c r="K99" s="1040"/>
      <c r="L99" s="1040"/>
      <c r="M99" s="1040"/>
      <c r="N99" s="1041"/>
    </row>
    <row r="100" spans="1:14" s="5" customFormat="1" ht="18.75" hidden="1" customHeight="1">
      <c r="A100" s="1042"/>
      <c r="B100" s="1042"/>
      <c r="C100" s="1042"/>
      <c r="D100" s="1043"/>
      <c r="E100" s="245"/>
      <c r="F100" s="245"/>
      <c r="G100" s="244"/>
      <c r="H100" s="799" t="s">
        <v>19</v>
      </c>
      <c r="I100" s="800"/>
      <c r="J100" s="800"/>
      <c r="K100" s="1042"/>
      <c r="L100" s="1042"/>
      <c r="M100" s="1042"/>
      <c r="N100" s="1043"/>
    </row>
    <row r="101" spans="1:14" s="5" customFormat="1" ht="3" hidden="1" customHeight="1">
      <c r="A101" s="843"/>
      <c r="B101" s="843"/>
      <c r="C101" s="843"/>
      <c r="D101" s="844"/>
      <c r="E101" s="243"/>
      <c r="F101" s="845"/>
      <c r="G101" s="846"/>
      <c r="H101" s="846"/>
      <c r="I101" s="6"/>
      <c r="J101" s="798"/>
      <c r="K101" s="843"/>
      <c r="L101" s="843"/>
      <c r="M101" s="843"/>
      <c r="N101" s="843"/>
    </row>
    <row r="102" spans="1:14" s="803" customFormat="1" ht="23.25" hidden="1" customHeight="1">
      <c r="A102" s="1035" t="s">
        <v>21</v>
      </c>
      <c r="B102" s="1035"/>
      <c r="C102" s="1035"/>
      <c r="D102" s="1036"/>
      <c r="E102" s="242">
        <f>SUM(E103:E115)</f>
        <v>165</v>
      </c>
      <c r="F102" s="801">
        <f>SUM(F103:F115)</f>
        <v>154</v>
      </c>
      <c r="H102" s="801">
        <f>SUM(H103:H115)</f>
        <v>11</v>
      </c>
      <c r="I102" s="801">
        <f>SUM(I103:I115)</f>
        <v>0</v>
      </c>
      <c r="J102" s="801">
        <f>SUM(J103:J115)</f>
        <v>0</v>
      </c>
      <c r="K102" s="1037" t="s">
        <v>11</v>
      </c>
      <c r="L102" s="1035"/>
    </row>
    <row r="103" spans="1:14" hidden="1">
      <c r="A103" s="14"/>
      <c r="B103" s="231" t="s">
        <v>22</v>
      </c>
      <c r="C103" s="804"/>
      <c r="D103" s="805"/>
      <c r="E103" s="806">
        <f>SUM(F103:I103)</f>
        <v>0</v>
      </c>
      <c r="F103" s="807"/>
      <c r="H103" s="231"/>
      <c r="I103" s="798"/>
      <c r="J103" s="830"/>
      <c r="K103" s="804"/>
      <c r="L103" s="11" t="s">
        <v>23</v>
      </c>
    </row>
    <row r="104" spans="1:14" hidden="1">
      <c r="A104" s="804"/>
      <c r="B104" s="14" t="s">
        <v>24</v>
      </c>
      <c r="C104" s="804"/>
      <c r="D104" s="805"/>
      <c r="E104" s="806">
        <f t="shared" ref="E104:E115" si="3">SUM(F104:I104)</f>
        <v>0</v>
      </c>
      <c r="F104" s="243"/>
      <c r="H104" s="231"/>
      <c r="I104" s="798"/>
      <c r="J104" s="830"/>
      <c r="K104" s="804"/>
      <c r="L104" s="11" t="s">
        <v>26</v>
      </c>
    </row>
    <row r="105" spans="1:14" hidden="1">
      <c r="A105" s="11"/>
      <c r="B105" s="14" t="s">
        <v>27</v>
      </c>
      <c r="C105" s="11"/>
      <c r="D105" s="301"/>
      <c r="E105" s="806">
        <f t="shared" si="3"/>
        <v>32</v>
      </c>
      <c r="F105" s="358">
        <v>28</v>
      </c>
      <c r="H105" s="301">
        <v>4</v>
      </c>
      <c r="I105" s="9"/>
      <c r="J105" s="830"/>
      <c r="K105" s="11"/>
      <c r="L105" s="11" t="s">
        <v>28</v>
      </c>
    </row>
    <row r="106" spans="1:14" hidden="1">
      <c r="A106" s="11"/>
      <c r="B106" s="14" t="s">
        <v>29</v>
      </c>
      <c r="C106" s="11"/>
      <c r="D106" s="301"/>
      <c r="E106" s="806">
        <f t="shared" si="3"/>
        <v>24</v>
      </c>
      <c r="F106" s="358">
        <v>24</v>
      </c>
      <c r="H106" s="301">
        <v>0</v>
      </c>
      <c r="I106" s="9"/>
      <c r="J106" s="830"/>
      <c r="K106" s="11"/>
      <c r="L106" s="11" t="s">
        <v>30</v>
      </c>
    </row>
    <row r="107" spans="1:14" hidden="1">
      <c r="A107" s="11"/>
      <c r="B107" s="14" t="s">
        <v>31</v>
      </c>
      <c r="C107" s="11"/>
      <c r="D107" s="301"/>
      <c r="E107" s="806">
        <f t="shared" si="3"/>
        <v>0</v>
      </c>
      <c r="F107" s="358"/>
      <c r="H107" s="301"/>
      <c r="I107" s="9"/>
      <c r="J107" s="830"/>
      <c r="K107" s="11"/>
      <c r="L107" s="11" t="s">
        <v>32</v>
      </c>
    </row>
    <row r="108" spans="1:14" hidden="1">
      <c r="A108" s="11"/>
      <c r="B108" s="14" t="s">
        <v>33</v>
      </c>
      <c r="C108" s="11"/>
      <c r="D108" s="301"/>
      <c r="E108" s="806">
        <f t="shared" si="3"/>
        <v>0</v>
      </c>
      <c r="F108" s="358"/>
      <c r="H108" s="301"/>
      <c r="I108" s="9"/>
      <c r="J108" s="830"/>
      <c r="K108" s="11"/>
      <c r="L108" s="11" t="s">
        <v>34</v>
      </c>
    </row>
    <row r="109" spans="1:14" hidden="1">
      <c r="A109" s="11"/>
      <c r="B109" s="14" t="s">
        <v>35</v>
      </c>
      <c r="C109" s="11"/>
      <c r="D109" s="301"/>
      <c r="E109" s="806">
        <f t="shared" si="3"/>
        <v>0</v>
      </c>
      <c r="F109" s="358"/>
      <c r="H109" s="301"/>
      <c r="I109" s="9"/>
      <c r="J109" s="830"/>
      <c r="K109" s="11"/>
      <c r="L109" s="11" t="s">
        <v>36</v>
      </c>
    </row>
    <row r="110" spans="1:14" hidden="1">
      <c r="A110" s="11"/>
      <c r="B110" s="14" t="s">
        <v>37</v>
      </c>
      <c r="C110" s="11"/>
      <c r="D110" s="301"/>
      <c r="E110" s="806">
        <f t="shared" si="3"/>
        <v>41</v>
      </c>
      <c r="F110" s="358">
        <v>37</v>
      </c>
      <c r="H110" s="301">
        <v>4</v>
      </c>
      <c r="I110" s="9"/>
      <c r="J110" s="830"/>
      <c r="K110" s="11"/>
      <c r="L110" s="11" t="s">
        <v>38</v>
      </c>
    </row>
    <row r="111" spans="1:14" hidden="1">
      <c r="A111" s="11"/>
      <c r="B111" s="14" t="s">
        <v>39</v>
      </c>
      <c r="C111" s="11"/>
      <c r="D111" s="301"/>
      <c r="E111" s="806">
        <f t="shared" si="3"/>
        <v>10</v>
      </c>
      <c r="F111" s="358">
        <v>9</v>
      </c>
      <c r="H111" s="301">
        <v>1</v>
      </c>
      <c r="I111" s="9"/>
      <c r="J111" s="830"/>
      <c r="K111" s="11"/>
      <c r="L111" s="11" t="s">
        <v>40</v>
      </c>
    </row>
    <row r="112" spans="1:14" hidden="1">
      <c r="A112" s="11"/>
      <c r="B112" s="14" t="s">
        <v>41</v>
      </c>
      <c r="C112" s="11"/>
      <c r="D112" s="301"/>
      <c r="E112" s="806">
        <f t="shared" si="3"/>
        <v>40</v>
      </c>
      <c r="F112" s="358">
        <v>38</v>
      </c>
      <c r="H112" s="301">
        <v>2</v>
      </c>
      <c r="I112" s="9"/>
      <c r="J112" s="830"/>
      <c r="K112" s="11"/>
      <c r="L112" s="11" t="s">
        <v>42</v>
      </c>
    </row>
    <row r="113" spans="1:17" hidden="1">
      <c r="A113" s="11"/>
      <c r="B113" s="14" t="s">
        <v>43</v>
      </c>
      <c r="C113" s="11"/>
      <c r="D113" s="301"/>
      <c r="E113" s="806">
        <f t="shared" si="3"/>
        <v>18</v>
      </c>
      <c r="F113" s="358">
        <v>18</v>
      </c>
      <c r="H113" s="301">
        <v>0</v>
      </c>
      <c r="I113" s="9"/>
      <c r="J113" s="830"/>
      <c r="K113" s="11"/>
      <c r="L113" s="11" t="s">
        <v>44</v>
      </c>
    </row>
    <row r="114" spans="1:17" hidden="1">
      <c r="A114" s="11"/>
      <c r="B114" s="14" t="s">
        <v>45</v>
      </c>
      <c r="C114" s="11"/>
      <c r="D114" s="301"/>
      <c r="E114" s="806">
        <f t="shared" si="3"/>
        <v>0</v>
      </c>
      <c r="F114" s="358"/>
      <c r="H114" s="301"/>
      <c r="I114" s="9"/>
      <c r="J114" s="830"/>
      <c r="K114" s="11"/>
      <c r="L114" s="11" t="s">
        <v>46</v>
      </c>
    </row>
    <row r="115" spans="1:17" hidden="1">
      <c r="A115" s="11"/>
      <c r="B115" s="14" t="s">
        <v>47</v>
      </c>
      <c r="C115" s="11"/>
      <c r="D115" s="301"/>
      <c r="E115" s="806">
        <f t="shared" si="3"/>
        <v>0</v>
      </c>
      <c r="F115" s="358"/>
      <c r="H115" s="301"/>
      <c r="I115" s="9"/>
      <c r="J115" s="830"/>
      <c r="K115" s="11"/>
      <c r="L115" s="11" t="s">
        <v>48</v>
      </c>
    </row>
    <row r="116" spans="1:17" ht="3" hidden="1" customHeight="1">
      <c r="A116" s="12"/>
      <c r="B116" s="12"/>
      <c r="C116" s="12"/>
      <c r="D116" s="298"/>
      <c r="E116" s="299"/>
      <c r="F116" s="299"/>
      <c r="H116" s="298"/>
      <c r="I116" s="13"/>
      <c r="J116" s="13"/>
      <c r="K116" s="12"/>
      <c r="L116" s="12"/>
    </row>
    <row r="117" spans="1:17" ht="3" hidden="1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7" s="5" customFormat="1" ht="19.5" hidden="1">
      <c r="A118" s="14"/>
      <c r="B118" s="5" t="s">
        <v>64</v>
      </c>
      <c r="C118" s="14"/>
      <c r="D118" s="14"/>
      <c r="E118" s="14"/>
      <c r="F118" s="14"/>
      <c r="G118" s="14"/>
      <c r="H118" s="339" t="s">
        <v>65</v>
      </c>
      <c r="I118" s="339"/>
      <c r="J118" s="340"/>
      <c r="K118" s="14"/>
    </row>
    <row r="119" spans="1:17" s="5" customFormat="1" ht="19.5" hidden="1">
      <c r="B119" s="5" t="s">
        <v>66</v>
      </c>
      <c r="H119" s="5" t="s">
        <v>67</v>
      </c>
    </row>
    <row r="120" spans="1:17" hidden="1">
      <c r="B120" s="5" t="s">
        <v>68</v>
      </c>
      <c r="C120" s="5"/>
      <c r="D120" s="5"/>
      <c r="E120" s="5"/>
      <c r="F120" s="5"/>
      <c r="G120" s="5"/>
      <c r="H120" s="5" t="s">
        <v>69</v>
      </c>
      <c r="I120" s="5"/>
    </row>
    <row r="121" spans="1:17" hidden="1">
      <c r="B121" s="5" t="s">
        <v>70</v>
      </c>
      <c r="C121" s="5"/>
      <c r="D121" s="5"/>
      <c r="E121" s="5"/>
      <c r="F121" s="5"/>
      <c r="G121" s="5"/>
      <c r="H121" s="5" t="s">
        <v>71</v>
      </c>
      <c r="I121" s="5"/>
      <c r="Q121" s="835" t="s">
        <v>60</v>
      </c>
    </row>
    <row r="122" spans="1:17" s="1" customFormat="1" hidden="1">
      <c r="B122" s="341" t="s">
        <v>0</v>
      </c>
      <c r="C122" s="2">
        <v>3.1</v>
      </c>
      <c r="D122" s="341" t="s">
        <v>513</v>
      </c>
    </row>
    <row r="123" spans="1:17" s="3" customFormat="1" hidden="1">
      <c r="B123" s="342" t="s">
        <v>2</v>
      </c>
      <c r="C123" s="2">
        <v>3.1</v>
      </c>
      <c r="D123" s="342" t="s">
        <v>533</v>
      </c>
      <c r="I123" s="795" t="s">
        <v>75</v>
      </c>
    </row>
    <row r="124" spans="1:17" ht="6" hidden="1" customHeight="1"/>
    <row r="125" spans="1:17" s="5" customFormat="1" ht="18.75" hidden="1" customHeight="1">
      <c r="A125" s="1038" t="s">
        <v>3</v>
      </c>
      <c r="B125" s="1038"/>
      <c r="C125" s="1038"/>
      <c r="D125" s="1039"/>
      <c r="E125" s="796"/>
      <c r="F125" s="1044" t="s">
        <v>4</v>
      </c>
      <c r="G125" s="1045"/>
      <c r="H125" s="1045"/>
      <c r="I125" s="1045"/>
      <c r="J125" s="1046"/>
      <c r="K125" s="1038" t="s">
        <v>5</v>
      </c>
      <c r="L125" s="1038"/>
      <c r="M125" s="1038"/>
      <c r="N125" s="1039"/>
    </row>
    <row r="126" spans="1:17" s="5" customFormat="1" ht="18.75" hidden="1" customHeight="1">
      <c r="A126" s="1040"/>
      <c r="B126" s="1040"/>
      <c r="C126" s="1040"/>
      <c r="D126" s="1041"/>
      <c r="E126" s="243"/>
      <c r="F126" s="1047" t="s">
        <v>8</v>
      </c>
      <c r="G126" s="1048"/>
      <c r="H126" s="797" t="s">
        <v>6</v>
      </c>
      <c r="I126" s="845" t="s">
        <v>10</v>
      </c>
      <c r="J126" s="798"/>
      <c r="K126" s="1040"/>
      <c r="L126" s="1040"/>
      <c r="M126" s="1040"/>
      <c r="N126" s="1041"/>
    </row>
    <row r="127" spans="1:17" s="5" customFormat="1" ht="18.75" hidden="1" customHeight="1">
      <c r="A127" s="1040"/>
      <c r="B127" s="1040"/>
      <c r="C127" s="1040"/>
      <c r="D127" s="1041"/>
      <c r="E127" s="845" t="s">
        <v>7</v>
      </c>
      <c r="F127" s="1047" t="s">
        <v>12</v>
      </c>
      <c r="G127" s="1048"/>
      <c r="H127" s="846" t="s">
        <v>9</v>
      </c>
      <c r="I127" s="6" t="s">
        <v>14</v>
      </c>
      <c r="J127" s="6" t="s">
        <v>63</v>
      </c>
      <c r="K127" s="1040"/>
      <c r="L127" s="1040"/>
      <c r="M127" s="1040"/>
      <c r="N127" s="1041"/>
    </row>
    <row r="128" spans="1:17" s="5" customFormat="1" ht="19.5" hidden="1" customHeight="1">
      <c r="A128" s="1040"/>
      <c r="B128" s="1040"/>
      <c r="C128" s="1040"/>
      <c r="D128" s="1041"/>
      <c r="E128" s="845" t="s">
        <v>11</v>
      </c>
      <c r="F128" s="1047" t="s">
        <v>15</v>
      </c>
      <c r="G128" s="1048"/>
      <c r="H128" s="846" t="s">
        <v>13</v>
      </c>
      <c r="I128" s="6" t="s">
        <v>17</v>
      </c>
      <c r="J128" s="7" t="s">
        <v>18</v>
      </c>
      <c r="K128" s="1040"/>
      <c r="L128" s="1040"/>
      <c r="M128" s="1040"/>
      <c r="N128" s="1041"/>
    </row>
    <row r="129" spans="1:14" s="5" customFormat="1" ht="18.75" hidden="1" customHeight="1">
      <c r="A129" s="1040"/>
      <c r="B129" s="1040"/>
      <c r="C129" s="1040"/>
      <c r="D129" s="1041"/>
      <c r="E129" s="243"/>
      <c r="F129" s="1047" t="s">
        <v>19</v>
      </c>
      <c r="G129" s="1048"/>
      <c r="H129" s="846" t="s">
        <v>16</v>
      </c>
      <c r="I129" s="6" t="s">
        <v>20</v>
      </c>
      <c r="J129" s="6"/>
      <c r="K129" s="1040"/>
      <c r="L129" s="1040"/>
      <c r="M129" s="1040"/>
      <c r="N129" s="1041"/>
    </row>
    <row r="130" spans="1:14" s="5" customFormat="1" ht="18.75" hidden="1" customHeight="1">
      <c r="A130" s="1042"/>
      <c r="B130" s="1042"/>
      <c r="C130" s="1042"/>
      <c r="D130" s="1043"/>
      <c r="E130" s="245"/>
      <c r="F130" s="245"/>
      <c r="G130" s="244"/>
      <c r="H130" s="799" t="s">
        <v>19</v>
      </c>
      <c r="I130" s="800"/>
      <c r="J130" s="800"/>
      <c r="K130" s="1042"/>
      <c r="L130" s="1042"/>
      <c r="M130" s="1042"/>
      <c r="N130" s="1043"/>
    </row>
    <row r="131" spans="1:14" s="5" customFormat="1" ht="3" hidden="1" customHeight="1">
      <c r="A131" s="843"/>
      <c r="B131" s="843"/>
      <c r="C131" s="843"/>
      <c r="D131" s="844"/>
      <c r="E131" s="243"/>
      <c r="F131" s="845"/>
      <c r="G131" s="846"/>
      <c r="H131" s="846"/>
      <c r="I131" s="6"/>
      <c r="J131" s="798"/>
      <c r="K131" s="843"/>
      <c r="L131" s="843"/>
      <c r="M131" s="843"/>
      <c r="N131" s="843"/>
    </row>
    <row r="132" spans="1:14" s="803" customFormat="1" ht="23.25" hidden="1" customHeight="1">
      <c r="A132" s="1035" t="s">
        <v>21</v>
      </c>
      <c r="B132" s="1035"/>
      <c r="C132" s="1035"/>
      <c r="D132" s="1036"/>
      <c r="E132" s="242">
        <f>SUM(E133:E145)</f>
        <v>94</v>
      </c>
      <c r="F132" s="830">
        <f>SUM(F133:F145)</f>
        <v>94</v>
      </c>
      <c r="H132" s="831">
        <f>SUM(H133:H145)</f>
        <v>0</v>
      </c>
      <c r="I132" s="801">
        <f>SUM(I133:I145)</f>
        <v>0</v>
      </c>
      <c r="J132" s="801">
        <f>SUM(J133:J145)</f>
        <v>0</v>
      </c>
      <c r="K132" s="1037" t="s">
        <v>11</v>
      </c>
      <c r="L132" s="1035"/>
    </row>
    <row r="133" spans="1:14" hidden="1">
      <c r="A133" s="14"/>
      <c r="B133" s="231" t="s">
        <v>22</v>
      </c>
      <c r="C133" s="804"/>
      <c r="D133" s="805"/>
      <c r="E133" s="806">
        <f>SUM(F133:I133)</f>
        <v>0</v>
      </c>
      <c r="F133" s="369"/>
      <c r="H133" s="231"/>
      <c r="I133" s="798"/>
      <c r="J133" s="798"/>
      <c r="K133" s="804"/>
      <c r="L133" s="11" t="s">
        <v>23</v>
      </c>
    </row>
    <row r="134" spans="1:14" hidden="1">
      <c r="A134" s="804"/>
      <c r="B134" s="14" t="s">
        <v>24</v>
      </c>
      <c r="C134" s="804"/>
      <c r="D134" s="805"/>
      <c r="E134" s="806">
        <f t="shared" ref="E134:E145" si="4">SUM(F134:I134)</f>
        <v>0</v>
      </c>
      <c r="F134" s="798"/>
      <c r="H134" s="231"/>
      <c r="I134" s="798"/>
      <c r="J134" s="798"/>
      <c r="K134" s="804"/>
      <c r="L134" s="11" t="s">
        <v>26</v>
      </c>
    </row>
    <row r="135" spans="1:14" hidden="1">
      <c r="A135" s="11"/>
      <c r="B135" s="14" t="s">
        <v>27</v>
      </c>
      <c r="C135" s="11"/>
      <c r="D135" s="301"/>
      <c r="E135" s="806">
        <f t="shared" si="4"/>
        <v>0</v>
      </c>
      <c r="F135" s="9"/>
      <c r="H135" s="301"/>
      <c r="I135" s="9"/>
      <c r="J135" s="9"/>
      <c r="K135" s="11"/>
      <c r="L135" s="11" t="s">
        <v>28</v>
      </c>
    </row>
    <row r="136" spans="1:14" hidden="1">
      <c r="A136" s="11"/>
      <c r="B136" s="14" t="s">
        <v>29</v>
      </c>
      <c r="C136" s="11"/>
      <c r="D136" s="301"/>
      <c r="E136" s="806">
        <f t="shared" si="4"/>
        <v>0</v>
      </c>
      <c r="F136" s="9"/>
      <c r="H136" s="301"/>
      <c r="I136" s="9"/>
      <c r="J136" s="9"/>
      <c r="K136" s="11"/>
      <c r="L136" s="11" t="s">
        <v>30</v>
      </c>
    </row>
    <row r="137" spans="1:14" hidden="1">
      <c r="A137" s="11"/>
      <c r="B137" s="14" t="s">
        <v>31</v>
      </c>
      <c r="C137" s="11"/>
      <c r="D137" s="301"/>
      <c r="E137" s="806">
        <f t="shared" si="4"/>
        <v>0</v>
      </c>
      <c r="F137" s="9"/>
      <c r="H137" s="301"/>
      <c r="I137" s="9"/>
      <c r="J137" s="9"/>
      <c r="K137" s="11"/>
      <c r="L137" s="11" t="s">
        <v>32</v>
      </c>
    </row>
    <row r="138" spans="1:14" hidden="1">
      <c r="A138" s="11"/>
      <c r="B138" s="14" t="s">
        <v>33</v>
      </c>
      <c r="C138" s="11"/>
      <c r="D138" s="301"/>
      <c r="E138" s="832">
        <f t="shared" si="4"/>
        <v>35</v>
      </c>
      <c r="F138" s="833">
        <v>35</v>
      </c>
      <c r="H138" s="834">
        <v>0</v>
      </c>
      <c r="I138" s="833">
        <v>0</v>
      </c>
      <c r="J138" s="9"/>
      <c r="K138" s="11"/>
      <c r="L138" s="11" t="s">
        <v>34</v>
      </c>
    </row>
    <row r="139" spans="1:14" hidden="1">
      <c r="A139" s="11"/>
      <c r="B139" s="14" t="s">
        <v>35</v>
      </c>
      <c r="C139" s="11"/>
      <c r="D139" s="301"/>
      <c r="E139" s="832">
        <f t="shared" si="4"/>
        <v>26</v>
      </c>
      <c r="F139" s="833">
        <v>26</v>
      </c>
      <c r="H139" s="834">
        <v>0</v>
      </c>
      <c r="I139" s="833">
        <v>0</v>
      </c>
      <c r="J139" s="9"/>
      <c r="K139" s="11"/>
      <c r="L139" s="11" t="s">
        <v>36</v>
      </c>
    </row>
    <row r="140" spans="1:14" hidden="1">
      <c r="A140" s="11"/>
      <c r="B140" s="14" t="s">
        <v>37</v>
      </c>
      <c r="C140" s="11"/>
      <c r="D140" s="301"/>
      <c r="E140" s="806">
        <f t="shared" si="4"/>
        <v>0</v>
      </c>
      <c r="F140" s="9"/>
      <c r="H140" s="301"/>
      <c r="I140" s="9"/>
      <c r="J140" s="9"/>
      <c r="K140" s="11"/>
      <c r="L140" s="11" t="s">
        <v>38</v>
      </c>
    </row>
    <row r="141" spans="1:14" hidden="1">
      <c r="A141" s="11"/>
      <c r="B141" s="14" t="s">
        <v>39</v>
      </c>
      <c r="C141" s="11"/>
      <c r="D141" s="301"/>
      <c r="E141" s="806">
        <f t="shared" si="4"/>
        <v>0</v>
      </c>
      <c r="F141" s="9"/>
      <c r="H141" s="301"/>
      <c r="I141" s="9"/>
      <c r="J141" s="9"/>
      <c r="K141" s="11"/>
      <c r="L141" s="11" t="s">
        <v>40</v>
      </c>
    </row>
    <row r="142" spans="1:14" hidden="1">
      <c r="A142" s="11"/>
      <c r="B142" s="14" t="s">
        <v>41</v>
      </c>
      <c r="C142" s="11"/>
      <c r="D142" s="301"/>
      <c r="E142" s="806">
        <f t="shared" si="4"/>
        <v>0</v>
      </c>
      <c r="F142" s="9"/>
      <c r="H142" s="301"/>
      <c r="I142" s="9"/>
      <c r="J142" s="9"/>
      <c r="K142" s="11"/>
      <c r="L142" s="11" t="s">
        <v>42</v>
      </c>
    </row>
    <row r="143" spans="1:14" hidden="1">
      <c r="A143" s="11"/>
      <c r="B143" s="14" t="s">
        <v>43</v>
      </c>
      <c r="C143" s="11"/>
      <c r="D143" s="301"/>
      <c r="E143" s="806">
        <f t="shared" si="4"/>
        <v>0</v>
      </c>
      <c r="F143" s="9"/>
      <c r="H143" s="301"/>
      <c r="I143" s="9"/>
      <c r="J143" s="9"/>
      <c r="K143" s="11"/>
      <c r="L143" s="11" t="s">
        <v>44</v>
      </c>
    </row>
    <row r="144" spans="1:14" hidden="1">
      <c r="A144" s="11"/>
      <c r="B144" s="14" t="s">
        <v>45</v>
      </c>
      <c r="C144" s="11"/>
      <c r="D144" s="301"/>
      <c r="E144" s="806">
        <f t="shared" si="4"/>
        <v>0</v>
      </c>
      <c r="F144" s="9"/>
      <c r="H144" s="301"/>
      <c r="I144" s="9"/>
      <c r="J144" s="9"/>
      <c r="K144" s="11"/>
      <c r="L144" s="11" t="s">
        <v>46</v>
      </c>
    </row>
    <row r="145" spans="1:17" hidden="1">
      <c r="A145" s="11"/>
      <c r="B145" s="14" t="s">
        <v>47</v>
      </c>
      <c r="C145" s="11"/>
      <c r="D145" s="301"/>
      <c r="E145" s="832">
        <f t="shared" si="4"/>
        <v>33</v>
      </c>
      <c r="F145" s="833">
        <v>33</v>
      </c>
      <c r="H145" s="834">
        <v>0</v>
      </c>
      <c r="I145" s="833">
        <v>0</v>
      </c>
      <c r="J145" s="9"/>
      <c r="K145" s="11"/>
      <c r="L145" s="11" t="s">
        <v>48</v>
      </c>
    </row>
    <row r="146" spans="1:17" ht="3" hidden="1" customHeight="1">
      <c r="A146" s="12"/>
      <c r="B146" s="12"/>
      <c r="C146" s="12"/>
      <c r="D146" s="298"/>
      <c r="E146" s="299"/>
      <c r="F146" s="299"/>
      <c r="G146" s="298"/>
      <c r="H146" s="298"/>
      <c r="I146" s="13"/>
      <c r="J146" s="13"/>
      <c r="K146" s="12"/>
      <c r="L146" s="12"/>
    </row>
    <row r="147" spans="1:17" ht="3" hidden="1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7" s="5" customFormat="1" ht="19.5" hidden="1">
      <c r="A148" s="14"/>
      <c r="B148" s="5" t="s">
        <v>64</v>
      </c>
      <c r="C148" s="14"/>
      <c r="D148" s="14"/>
      <c r="E148" s="14"/>
      <c r="F148" s="14"/>
      <c r="G148" s="14"/>
      <c r="H148" s="339" t="s">
        <v>65</v>
      </c>
      <c r="I148" s="339"/>
      <c r="J148" s="340"/>
      <c r="K148" s="14"/>
    </row>
    <row r="149" spans="1:17" s="5" customFormat="1" ht="19.5" hidden="1">
      <c r="B149" s="5" t="s">
        <v>66</v>
      </c>
      <c r="H149" s="5" t="s">
        <v>67</v>
      </c>
    </row>
    <row r="150" spans="1:17" hidden="1">
      <c r="B150" s="5" t="s">
        <v>68</v>
      </c>
      <c r="C150" s="5"/>
      <c r="D150" s="5"/>
      <c r="E150" s="5"/>
      <c r="F150" s="5"/>
      <c r="G150" s="5"/>
      <c r="H150" s="5" t="s">
        <v>69</v>
      </c>
      <c r="I150" s="5"/>
    </row>
    <row r="151" spans="1:17" hidden="1">
      <c r="B151" s="5" t="s">
        <v>70</v>
      </c>
      <c r="C151" s="5"/>
      <c r="D151" s="5"/>
      <c r="E151" s="5"/>
      <c r="F151" s="5"/>
      <c r="G151" s="5"/>
      <c r="H151" s="5" t="s">
        <v>71</v>
      </c>
      <c r="I151" s="5"/>
      <c r="Q151" s="835" t="s">
        <v>60</v>
      </c>
    </row>
    <row r="152" spans="1:17" s="1" customFormat="1" hidden="1">
      <c r="B152" s="341" t="s">
        <v>0</v>
      </c>
      <c r="C152" s="2">
        <v>3.1</v>
      </c>
      <c r="D152" s="341" t="s">
        <v>513</v>
      </c>
    </row>
    <row r="153" spans="1:17" s="3" customFormat="1" hidden="1">
      <c r="B153" s="342" t="s">
        <v>2</v>
      </c>
      <c r="C153" s="2">
        <v>3.1</v>
      </c>
      <c r="D153" s="342" t="s">
        <v>76</v>
      </c>
      <c r="I153" s="795" t="s">
        <v>77</v>
      </c>
    </row>
    <row r="154" spans="1:17" ht="6" hidden="1" customHeight="1"/>
    <row r="155" spans="1:17" s="5" customFormat="1" ht="18.75" hidden="1" customHeight="1">
      <c r="A155" s="1038" t="s">
        <v>3</v>
      </c>
      <c r="B155" s="1038"/>
      <c r="C155" s="1038"/>
      <c r="D155" s="1039"/>
      <c r="E155" s="796"/>
      <c r="F155" s="1044" t="s">
        <v>4</v>
      </c>
      <c r="G155" s="1045"/>
      <c r="H155" s="1045"/>
      <c r="I155" s="1045"/>
      <c r="J155" s="1046"/>
      <c r="K155" s="1038" t="s">
        <v>5</v>
      </c>
      <c r="L155" s="1038"/>
      <c r="M155" s="1038"/>
      <c r="N155" s="1039"/>
    </row>
    <row r="156" spans="1:17" s="5" customFormat="1" ht="18.75" hidden="1" customHeight="1">
      <c r="A156" s="1040"/>
      <c r="B156" s="1040"/>
      <c r="C156" s="1040"/>
      <c r="D156" s="1041"/>
      <c r="E156" s="243"/>
      <c r="F156" s="1047" t="s">
        <v>8</v>
      </c>
      <c r="G156" s="1048"/>
      <c r="H156" s="797" t="s">
        <v>6</v>
      </c>
      <c r="I156" s="845" t="s">
        <v>10</v>
      </c>
      <c r="J156" s="798"/>
      <c r="K156" s="1040"/>
      <c r="L156" s="1040"/>
      <c r="M156" s="1040"/>
      <c r="N156" s="1041"/>
    </row>
    <row r="157" spans="1:17" s="5" customFormat="1" ht="18.75" hidden="1" customHeight="1">
      <c r="A157" s="1040"/>
      <c r="B157" s="1040"/>
      <c r="C157" s="1040"/>
      <c r="D157" s="1041"/>
      <c r="E157" s="845" t="s">
        <v>7</v>
      </c>
      <c r="F157" s="1047" t="s">
        <v>12</v>
      </c>
      <c r="G157" s="1048"/>
      <c r="H157" s="846" t="s">
        <v>9</v>
      </c>
      <c r="I157" s="6" t="s">
        <v>14</v>
      </c>
      <c r="J157" s="6" t="s">
        <v>63</v>
      </c>
      <c r="K157" s="1040"/>
      <c r="L157" s="1040"/>
      <c r="M157" s="1040"/>
      <c r="N157" s="1041"/>
    </row>
    <row r="158" spans="1:17" s="5" customFormat="1" ht="19.5" hidden="1" customHeight="1">
      <c r="A158" s="1040"/>
      <c r="B158" s="1040"/>
      <c r="C158" s="1040"/>
      <c r="D158" s="1041"/>
      <c r="E158" s="845" t="s">
        <v>11</v>
      </c>
      <c r="F158" s="1047" t="s">
        <v>15</v>
      </c>
      <c r="G158" s="1048"/>
      <c r="H158" s="846" t="s">
        <v>13</v>
      </c>
      <c r="I158" s="6" t="s">
        <v>17</v>
      </c>
      <c r="J158" s="7" t="s">
        <v>18</v>
      </c>
      <c r="K158" s="1040"/>
      <c r="L158" s="1040"/>
      <c r="M158" s="1040"/>
      <c r="N158" s="1041"/>
    </row>
    <row r="159" spans="1:17" s="5" customFormat="1" ht="18.75" hidden="1" customHeight="1">
      <c r="A159" s="1040"/>
      <c r="B159" s="1040"/>
      <c r="C159" s="1040"/>
      <c r="D159" s="1041"/>
      <c r="E159" s="243"/>
      <c r="F159" s="1047" t="s">
        <v>19</v>
      </c>
      <c r="G159" s="1048"/>
      <c r="H159" s="846" t="s">
        <v>16</v>
      </c>
      <c r="I159" s="6" t="s">
        <v>20</v>
      </c>
      <c r="J159" s="6"/>
      <c r="K159" s="1040"/>
      <c r="L159" s="1040"/>
      <c r="M159" s="1040"/>
      <c r="N159" s="1041"/>
    </row>
    <row r="160" spans="1:17" s="5" customFormat="1" ht="18.75" hidden="1" customHeight="1">
      <c r="A160" s="1042"/>
      <c r="B160" s="1042"/>
      <c r="C160" s="1042"/>
      <c r="D160" s="1043"/>
      <c r="E160" s="245"/>
      <c r="F160" s="245"/>
      <c r="G160" s="244"/>
      <c r="H160" s="799" t="s">
        <v>19</v>
      </c>
      <c r="I160" s="800"/>
      <c r="J160" s="800"/>
      <c r="K160" s="1042"/>
      <c r="L160" s="1042"/>
      <c r="M160" s="1042"/>
      <c r="N160" s="1043"/>
    </row>
    <row r="161" spans="1:14" s="5" customFormat="1" ht="3" hidden="1" customHeight="1">
      <c r="A161" s="843"/>
      <c r="B161" s="843"/>
      <c r="C161" s="843"/>
      <c r="D161" s="844"/>
      <c r="E161" s="243"/>
      <c r="F161" s="845"/>
      <c r="G161" s="846"/>
      <c r="H161" s="846"/>
      <c r="I161" s="6"/>
      <c r="J161" s="798"/>
      <c r="K161" s="843"/>
      <c r="L161" s="843"/>
      <c r="M161" s="843"/>
      <c r="N161" s="843"/>
    </row>
    <row r="162" spans="1:14" s="803" customFormat="1" ht="23.25" hidden="1" customHeight="1">
      <c r="A162" s="1035" t="s">
        <v>21</v>
      </c>
      <c r="B162" s="1035"/>
      <c r="C162" s="1035"/>
      <c r="D162" s="1036"/>
      <c r="E162" s="801">
        <f>SUM(E163:E175)</f>
        <v>31</v>
      </c>
      <c r="F162" s="801">
        <f>SUM(F163:F175)</f>
        <v>31</v>
      </c>
      <c r="G162" s="802"/>
      <c r="H162" s="801">
        <f>SUM(H163:H175)</f>
        <v>0</v>
      </c>
      <c r="I162" s="801">
        <f>SUM(I163:I175)</f>
        <v>0</v>
      </c>
      <c r="J162" s="801">
        <f>SUM(J163:J175)</f>
        <v>0</v>
      </c>
      <c r="K162" s="1037" t="s">
        <v>11</v>
      </c>
      <c r="L162" s="1035"/>
    </row>
    <row r="163" spans="1:14" hidden="1">
      <c r="A163" s="14"/>
      <c r="B163" s="231" t="s">
        <v>22</v>
      </c>
      <c r="C163" s="804"/>
      <c r="D163" s="805"/>
      <c r="E163" s="806">
        <f>SUM(F163:J163)</f>
        <v>8</v>
      </c>
      <c r="F163" s="807">
        <v>8</v>
      </c>
      <c r="G163" s="231"/>
      <c r="H163" s="231"/>
      <c r="I163" s="798"/>
      <c r="J163" s="798"/>
      <c r="K163" s="804"/>
      <c r="L163" s="11" t="s">
        <v>23</v>
      </c>
    </row>
    <row r="164" spans="1:14" hidden="1">
      <c r="A164" s="804"/>
      <c r="B164" s="14" t="s">
        <v>24</v>
      </c>
      <c r="C164" s="804"/>
      <c r="D164" s="805"/>
      <c r="E164" s="806">
        <f t="shared" ref="E164:E175" si="5">SUM(F164:J164)</f>
        <v>2</v>
      </c>
      <c r="F164" s="243">
        <v>2</v>
      </c>
      <c r="G164" s="231"/>
      <c r="H164" s="231"/>
      <c r="I164" s="798"/>
      <c r="J164" s="798"/>
      <c r="K164" s="804"/>
      <c r="L164" s="11" t="s">
        <v>26</v>
      </c>
    </row>
    <row r="165" spans="1:14" hidden="1">
      <c r="A165" s="11"/>
      <c r="B165" s="14" t="s">
        <v>27</v>
      </c>
      <c r="C165" s="11"/>
      <c r="D165" s="301"/>
      <c r="E165" s="806">
        <f t="shared" si="5"/>
        <v>2</v>
      </c>
      <c r="F165" s="358">
        <v>2</v>
      </c>
      <c r="G165" s="301"/>
      <c r="H165" s="301"/>
      <c r="I165" s="9"/>
      <c r="J165" s="9"/>
      <c r="K165" s="11"/>
      <c r="L165" s="11" t="s">
        <v>28</v>
      </c>
    </row>
    <row r="166" spans="1:14" hidden="1">
      <c r="A166" s="11"/>
      <c r="B166" s="14" t="s">
        <v>29</v>
      </c>
      <c r="C166" s="11"/>
      <c r="D166" s="301"/>
      <c r="E166" s="806">
        <f t="shared" si="5"/>
        <v>1</v>
      </c>
      <c r="F166" s="358">
        <v>1</v>
      </c>
      <c r="G166" s="301"/>
      <c r="H166" s="301"/>
      <c r="I166" s="9"/>
      <c r="J166" s="9"/>
      <c r="K166" s="11"/>
      <c r="L166" s="11" t="s">
        <v>30</v>
      </c>
    </row>
    <row r="167" spans="1:14" hidden="1">
      <c r="A167" s="11"/>
      <c r="B167" s="14" t="s">
        <v>31</v>
      </c>
      <c r="C167" s="11"/>
      <c r="D167" s="301"/>
      <c r="E167" s="806">
        <f t="shared" si="5"/>
        <v>2</v>
      </c>
      <c r="F167" s="358">
        <v>2</v>
      </c>
      <c r="G167" s="301"/>
      <c r="H167" s="301"/>
      <c r="I167" s="9"/>
      <c r="J167" s="9"/>
      <c r="K167" s="11"/>
      <c r="L167" s="11" t="s">
        <v>32</v>
      </c>
    </row>
    <row r="168" spans="1:14" hidden="1">
      <c r="A168" s="11"/>
      <c r="B168" s="14" t="s">
        <v>33</v>
      </c>
      <c r="C168" s="11"/>
      <c r="D168" s="301"/>
      <c r="E168" s="806">
        <f t="shared" si="5"/>
        <v>1</v>
      </c>
      <c r="F168" s="358">
        <v>1</v>
      </c>
      <c r="G168" s="301"/>
      <c r="H168" s="301"/>
      <c r="I168" s="9"/>
      <c r="J168" s="9"/>
      <c r="K168" s="11"/>
      <c r="L168" s="11" t="s">
        <v>34</v>
      </c>
    </row>
    <row r="169" spans="1:14" hidden="1">
      <c r="A169" s="11"/>
      <c r="B169" s="14" t="s">
        <v>35</v>
      </c>
      <c r="C169" s="11"/>
      <c r="D169" s="301"/>
      <c r="E169" s="806">
        <f>SUM(F169:J169)</f>
        <v>1</v>
      </c>
      <c r="F169" s="358">
        <v>1</v>
      </c>
      <c r="G169" s="301"/>
      <c r="H169" s="301"/>
      <c r="I169" s="9"/>
      <c r="J169" s="9"/>
      <c r="K169" s="11"/>
      <c r="L169" s="11" t="s">
        <v>36</v>
      </c>
    </row>
    <row r="170" spans="1:14" hidden="1">
      <c r="A170" s="11"/>
      <c r="B170" s="14" t="s">
        <v>37</v>
      </c>
      <c r="C170" s="11"/>
      <c r="D170" s="301"/>
      <c r="E170" s="806">
        <f t="shared" si="5"/>
        <v>2</v>
      </c>
      <c r="F170" s="358">
        <v>2</v>
      </c>
      <c r="G170" s="301"/>
      <c r="H170" s="301"/>
      <c r="I170" s="9"/>
      <c r="J170" s="9"/>
      <c r="K170" s="11"/>
      <c r="L170" s="11" t="s">
        <v>38</v>
      </c>
    </row>
    <row r="171" spans="1:14" hidden="1">
      <c r="A171" s="11"/>
      <c r="B171" s="14" t="s">
        <v>39</v>
      </c>
      <c r="C171" s="11"/>
      <c r="D171" s="301"/>
      <c r="E171" s="806">
        <f t="shared" si="5"/>
        <v>1</v>
      </c>
      <c r="F171" s="358">
        <v>1</v>
      </c>
      <c r="G171" s="301"/>
      <c r="H171" s="301"/>
      <c r="I171" s="9"/>
      <c r="J171" s="9"/>
      <c r="K171" s="11"/>
      <c r="L171" s="11" t="s">
        <v>40</v>
      </c>
    </row>
    <row r="172" spans="1:14" hidden="1">
      <c r="A172" s="11"/>
      <c r="B172" s="14" t="s">
        <v>41</v>
      </c>
      <c r="C172" s="11"/>
      <c r="D172" s="301"/>
      <c r="E172" s="806">
        <f t="shared" si="5"/>
        <v>3</v>
      </c>
      <c r="F172" s="358">
        <v>3</v>
      </c>
      <c r="G172" s="301"/>
      <c r="H172" s="301"/>
      <c r="I172" s="9"/>
      <c r="J172" s="9"/>
      <c r="K172" s="11"/>
      <c r="L172" s="11" t="s">
        <v>42</v>
      </c>
    </row>
    <row r="173" spans="1:14" hidden="1">
      <c r="A173" s="11"/>
      <c r="B173" s="14" t="s">
        <v>43</v>
      </c>
      <c r="C173" s="11"/>
      <c r="D173" s="301"/>
      <c r="E173" s="806">
        <f t="shared" si="5"/>
        <v>1</v>
      </c>
      <c r="F173" s="358">
        <v>1</v>
      </c>
      <c r="G173" s="301"/>
      <c r="H173" s="301"/>
      <c r="I173" s="9"/>
      <c r="J173" s="9"/>
      <c r="K173" s="11"/>
      <c r="L173" s="11" t="s">
        <v>44</v>
      </c>
    </row>
    <row r="174" spans="1:14" hidden="1">
      <c r="A174" s="11"/>
      <c r="B174" s="14" t="s">
        <v>45</v>
      </c>
      <c r="C174" s="11"/>
      <c r="D174" s="301"/>
      <c r="E174" s="806">
        <f t="shared" si="5"/>
        <v>3</v>
      </c>
      <c r="F174" s="358">
        <v>3</v>
      </c>
      <c r="G174" s="301"/>
      <c r="H174" s="301"/>
      <c r="I174" s="9"/>
      <c r="J174" s="9"/>
      <c r="K174" s="11"/>
      <c r="L174" s="11" t="s">
        <v>46</v>
      </c>
    </row>
    <row r="175" spans="1:14" hidden="1">
      <c r="A175" s="11"/>
      <c r="B175" s="14" t="s">
        <v>47</v>
      </c>
      <c r="C175" s="11"/>
      <c r="D175" s="301"/>
      <c r="E175" s="806">
        <f t="shared" si="5"/>
        <v>4</v>
      </c>
      <c r="F175" s="358">
        <v>4</v>
      </c>
      <c r="G175" s="301"/>
      <c r="H175" s="301"/>
      <c r="I175" s="9"/>
      <c r="J175" s="9"/>
      <c r="K175" s="11"/>
      <c r="L175" s="11" t="s">
        <v>48</v>
      </c>
    </row>
    <row r="176" spans="1:14" ht="3" hidden="1" customHeight="1">
      <c r="A176" s="12"/>
      <c r="B176" s="12"/>
      <c r="C176" s="12"/>
      <c r="D176" s="298"/>
      <c r="E176" s="299"/>
      <c r="F176" s="299"/>
      <c r="G176" s="298"/>
      <c r="H176" s="298"/>
      <c r="I176" s="13"/>
      <c r="J176" s="13"/>
      <c r="K176" s="12"/>
      <c r="L176" s="12"/>
    </row>
    <row r="177" spans="1:17" ht="3" hidden="1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7" s="5" customFormat="1" ht="19.5" hidden="1">
      <c r="A178" s="14"/>
      <c r="B178" s="5" t="s">
        <v>64</v>
      </c>
      <c r="C178" s="14"/>
      <c r="D178" s="14"/>
      <c r="E178" s="14"/>
      <c r="F178" s="14"/>
      <c r="G178" s="14"/>
      <c r="H178" s="339" t="s">
        <v>65</v>
      </c>
      <c r="I178" s="339"/>
      <c r="J178" s="340"/>
      <c r="K178" s="14"/>
    </row>
    <row r="179" spans="1:17" s="5" customFormat="1" ht="19.5" hidden="1">
      <c r="B179" s="5" t="s">
        <v>66</v>
      </c>
      <c r="H179" s="5" t="s">
        <v>67</v>
      </c>
    </row>
    <row r="180" spans="1:17" hidden="1">
      <c r="B180" s="5" t="s">
        <v>68</v>
      </c>
      <c r="C180" s="5"/>
      <c r="D180" s="5"/>
      <c r="E180" s="5"/>
      <c r="F180" s="5"/>
      <c r="G180" s="5"/>
      <c r="H180" s="5" t="s">
        <v>69</v>
      </c>
      <c r="I180" s="5"/>
    </row>
    <row r="181" spans="1:17" hidden="1">
      <c r="B181" s="5" t="s">
        <v>70</v>
      </c>
      <c r="C181" s="5"/>
      <c r="D181" s="5"/>
      <c r="E181" s="5"/>
      <c r="F181" s="5"/>
      <c r="G181" s="5"/>
      <c r="H181" s="5" t="s">
        <v>71</v>
      </c>
      <c r="I181" s="5"/>
      <c r="Q181" s="835" t="s">
        <v>60</v>
      </c>
    </row>
    <row r="182" spans="1:17" s="1" customFormat="1" hidden="1">
      <c r="B182" s="341" t="s">
        <v>0</v>
      </c>
      <c r="C182" s="2">
        <v>3.1</v>
      </c>
      <c r="D182" s="341" t="s">
        <v>513</v>
      </c>
    </row>
    <row r="183" spans="1:17" s="3" customFormat="1" hidden="1">
      <c r="B183" s="342" t="s">
        <v>2</v>
      </c>
      <c r="C183" s="2">
        <v>3.1</v>
      </c>
      <c r="D183" s="342" t="s">
        <v>533</v>
      </c>
      <c r="I183" s="3" t="s">
        <v>546</v>
      </c>
    </row>
    <row r="184" spans="1:17" ht="6" hidden="1" customHeight="1"/>
    <row r="185" spans="1:17" s="5" customFormat="1" ht="18.75" hidden="1" customHeight="1">
      <c r="A185" s="1038" t="s">
        <v>3</v>
      </c>
      <c r="B185" s="1038"/>
      <c r="C185" s="1038"/>
      <c r="D185" s="1039"/>
      <c r="E185" s="796"/>
      <c r="F185" s="1044" t="s">
        <v>4</v>
      </c>
      <c r="G185" s="1045"/>
      <c r="H185" s="1045"/>
      <c r="I185" s="1045"/>
      <c r="J185" s="1046"/>
      <c r="K185" s="1038" t="s">
        <v>5</v>
      </c>
      <c r="L185" s="1038"/>
      <c r="M185" s="1038"/>
      <c r="N185" s="1039"/>
    </row>
    <row r="186" spans="1:17" s="5" customFormat="1" ht="18.75" hidden="1" customHeight="1">
      <c r="A186" s="1040"/>
      <c r="B186" s="1040"/>
      <c r="C186" s="1040"/>
      <c r="D186" s="1041"/>
      <c r="E186" s="243"/>
      <c r="F186" s="1047" t="s">
        <v>8</v>
      </c>
      <c r="G186" s="1048"/>
      <c r="H186" s="797" t="s">
        <v>6</v>
      </c>
      <c r="I186" s="845" t="s">
        <v>10</v>
      </c>
      <c r="J186" s="798"/>
      <c r="K186" s="1040"/>
      <c r="L186" s="1040"/>
      <c r="M186" s="1040"/>
      <c r="N186" s="1041"/>
    </row>
    <row r="187" spans="1:17" s="5" customFormat="1" ht="18.75" hidden="1" customHeight="1">
      <c r="A187" s="1040"/>
      <c r="B187" s="1040"/>
      <c r="C187" s="1040"/>
      <c r="D187" s="1041"/>
      <c r="E187" s="845" t="s">
        <v>7</v>
      </c>
      <c r="F187" s="1047" t="s">
        <v>12</v>
      </c>
      <c r="G187" s="1048"/>
      <c r="H187" s="846" t="s">
        <v>9</v>
      </c>
      <c r="I187" s="6" t="s">
        <v>14</v>
      </c>
      <c r="J187" s="6" t="s">
        <v>63</v>
      </c>
      <c r="K187" s="1040"/>
      <c r="L187" s="1040"/>
      <c r="M187" s="1040"/>
      <c r="N187" s="1041"/>
    </row>
    <row r="188" spans="1:17" s="5" customFormat="1" ht="19.5" hidden="1" customHeight="1">
      <c r="A188" s="1040"/>
      <c r="B188" s="1040"/>
      <c r="C188" s="1040"/>
      <c r="D188" s="1041"/>
      <c r="E188" s="845" t="s">
        <v>11</v>
      </c>
      <c r="F188" s="1047" t="s">
        <v>15</v>
      </c>
      <c r="G188" s="1048"/>
      <c r="H188" s="846" t="s">
        <v>13</v>
      </c>
      <c r="I188" s="6" t="s">
        <v>17</v>
      </c>
      <c r="J188" s="7" t="s">
        <v>18</v>
      </c>
      <c r="K188" s="1040"/>
      <c r="L188" s="1040"/>
      <c r="M188" s="1040"/>
      <c r="N188" s="1041"/>
    </row>
    <row r="189" spans="1:17" s="5" customFormat="1" ht="18.75" hidden="1" customHeight="1">
      <c r="A189" s="1040"/>
      <c r="B189" s="1040"/>
      <c r="C189" s="1040"/>
      <c r="D189" s="1041"/>
      <c r="E189" s="243"/>
      <c r="F189" s="1047" t="s">
        <v>19</v>
      </c>
      <c r="G189" s="1048"/>
      <c r="H189" s="846" t="s">
        <v>16</v>
      </c>
      <c r="I189" s="6" t="s">
        <v>20</v>
      </c>
      <c r="J189" s="6"/>
      <c r="K189" s="1040"/>
      <c r="L189" s="1040"/>
      <c r="M189" s="1040"/>
      <c r="N189" s="1041"/>
    </row>
    <row r="190" spans="1:17" s="5" customFormat="1" ht="18.75" hidden="1" customHeight="1">
      <c r="A190" s="1042"/>
      <c r="B190" s="1042"/>
      <c r="C190" s="1042"/>
      <c r="D190" s="1043"/>
      <c r="E190" s="245"/>
      <c r="F190" s="245"/>
      <c r="G190" s="244"/>
      <c r="H190" s="799" t="s">
        <v>19</v>
      </c>
      <c r="I190" s="800"/>
      <c r="J190" s="800"/>
      <c r="K190" s="1042"/>
      <c r="L190" s="1042"/>
      <c r="M190" s="1042"/>
      <c r="N190" s="1043"/>
    </row>
    <row r="191" spans="1:17" s="5" customFormat="1" ht="3" hidden="1" customHeight="1">
      <c r="A191" s="843"/>
      <c r="B191" s="843"/>
      <c r="C191" s="843"/>
      <c r="D191" s="844"/>
      <c r="E191" s="243"/>
      <c r="F191" s="845"/>
      <c r="G191" s="846"/>
      <c r="H191" s="846"/>
      <c r="I191" s="6"/>
      <c r="J191" s="798"/>
      <c r="K191" s="843"/>
      <c r="L191" s="843"/>
      <c r="M191" s="843"/>
      <c r="N191" s="843"/>
    </row>
    <row r="192" spans="1:17" s="803" customFormat="1" ht="23.25" hidden="1" customHeight="1">
      <c r="A192" s="1035" t="s">
        <v>21</v>
      </c>
      <c r="B192" s="1035"/>
      <c r="C192" s="1035"/>
      <c r="D192" s="1036"/>
      <c r="E192" s="242">
        <f>SUM(E193:E205)</f>
        <v>9</v>
      </c>
      <c r="F192" s="801">
        <f>SUM(F193:F205)</f>
        <v>0</v>
      </c>
      <c r="G192" s="802"/>
      <c r="H192" s="801">
        <f>SUM(H193:H205)</f>
        <v>0</v>
      </c>
      <c r="I192" s="801">
        <f>SUM(I193:I205)</f>
        <v>0</v>
      </c>
      <c r="J192" s="801">
        <f>SUM(J193:J205)</f>
        <v>9</v>
      </c>
      <c r="K192" s="1037" t="s">
        <v>11</v>
      </c>
      <c r="L192" s="1035"/>
    </row>
    <row r="193" spans="1:12" hidden="1">
      <c r="A193" s="14"/>
      <c r="B193" s="231" t="s">
        <v>22</v>
      </c>
      <c r="C193" s="804"/>
      <c r="D193" s="805"/>
      <c r="E193" s="806">
        <f>SUM(F193:J193)</f>
        <v>2</v>
      </c>
      <c r="F193" s="807"/>
      <c r="G193" s="231"/>
      <c r="H193" s="231"/>
      <c r="I193" s="798"/>
      <c r="J193" s="798">
        <v>2</v>
      </c>
      <c r="K193" s="804"/>
      <c r="L193" s="11" t="s">
        <v>23</v>
      </c>
    </row>
    <row r="194" spans="1:12" hidden="1">
      <c r="A194" s="804"/>
      <c r="B194" s="14" t="s">
        <v>24</v>
      </c>
      <c r="C194" s="804"/>
      <c r="D194" s="805"/>
      <c r="E194" s="806">
        <f t="shared" ref="E194:E205" si="6">SUM(F194:J194)</f>
        <v>0</v>
      </c>
      <c r="F194" s="243"/>
      <c r="G194" s="231"/>
      <c r="H194" s="231"/>
      <c r="I194" s="798"/>
      <c r="J194" s="798"/>
      <c r="K194" s="804"/>
      <c r="L194" s="11" t="s">
        <v>26</v>
      </c>
    </row>
    <row r="195" spans="1:12" hidden="1">
      <c r="A195" s="11"/>
      <c r="B195" s="14" t="s">
        <v>27</v>
      </c>
      <c r="C195" s="11"/>
      <c r="D195" s="301"/>
      <c r="E195" s="806">
        <f t="shared" si="6"/>
        <v>1</v>
      </c>
      <c r="F195" s="358"/>
      <c r="G195" s="301"/>
      <c r="H195" s="301"/>
      <c r="I195" s="9"/>
      <c r="J195" s="9">
        <v>1</v>
      </c>
      <c r="K195" s="11"/>
      <c r="L195" s="11" t="s">
        <v>28</v>
      </c>
    </row>
    <row r="196" spans="1:12" hidden="1">
      <c r="A196" s="11"/>
      <c r="B196" s="14" t="s">
        <v>29</v>
      </c>
      <c r="C196" s="11"/>
      <c r="D196" s="301"/>
      <c r="E196" s="806">
        <f t="shared" si="6"/>
        <v>0</v>
      </c>
      <c r="F196" s="358"/>
      <c r="G196" s="301"/>
      <c r="H196" s="301"/>
      <c r="I196" s="9"/>
      <c r="J196" s="9"/>
      <c r="K196" s="11"/>
      <c r="L196" s="11" t="s">
        <v>30</v>
      </c>
    </row>
    <row r="197" spans="1:12" hidden="1">
      <c r="A197" s="11"/>
      <c r="B197" s="14" t="s">
        <v>31</v>
      </c>
      <c r="C197" s="11"/>
      <c r="D197" s="301"/>
      <c r="E197" s="806">
        <f t="shared" si="6"/>
        <v>1</v>
      </c>
      <c r="F197" s="358"/>
      <c r="G197" s="301"/>
      <c r="H197" s="301"/>
      <c r="I197" s="9"/>
      <c r="J197" s="9">
        <v>1</v>
      </c>
      <c r="K197" s="11"/>
      <c r="L197" s="11" t="s">
        <v>32</v>
      </c>
    </row>
    <row r="198" spans="1:12" hidden="1">
      <c r="A198" s="11"/>
      <c r="B198" s="14" t="s">
        <v>33</v>
      </c>
      <c r="C198" s="11"/>
      <c r="D198" s="301"/>
      <c r="E198" s="806">
        <f t="shared" si="6"/>
        <v>1</v>
      </c>
      <c r="F198" s="358"/>
      <c r="G198" s="301"/>
      <c r="H198" s="301"/>
      <c r="I198" s="9"/>
      <c r="J198" s="9">
        <v>1</v>
      </c>
      <c r="K198" s="11"/>
      <c r="L198" s="11" t="s">
        <v>34</v>
      </c>
    </row>
    <row r="199" spans="1:12" hidden="1">
      <c r="A199" s="11"/>
      <c r="B199" s="14" t="s">
        <v>35</v>
      </c>
      <c r="C199" s="11"/>
      <c r="D199" s="301"/>
      <c r="E199" s="806">
        <f t="shared" si="6"/>
        <v>1</v>
      </c>
      <c r="F199" s="358"/>
      <c r="G199" s="301"/>
      <c r="H199" s="301"/>
      <c r="I199" s="9"/>
      <c r="J199" s="9">
        <v>1</v>
      </c>
      <c r="K199" s="11"/>
      <c r="L199" s="11" t="s">
        <v>36</v>
      </c>
    </row>
    <row r="200" spans="1:12" hidden="1">
      <c r="A200" s="11"/>
      <c r="B200" s="14" t="s">
        <v>37</v>
      </c>
      <c r="C200" s="11"/>
      <c r="D200" s="301"/>
      <c r="E200" s="806">
        <f t="shared" si="6"/>
        <v>0</v>
      </c>
      <c r="F200" s="358"/>
      <c r="G200" s="301"/>
      <c r="H200" s="301"/>
      <c r="I200" s="9"/>
      <c r="J200" s="9"/>
      <c r="K200" s="11"/>
      <c r="L200" s="11" t="s">
        <v>38</v>
      </c>
    </row>
    <row r="201" spans="1:12" hidden="1">
      <c r="A201" s="11"/>
      <c r="B201" s="14" t="s">
        <v>39</v>
      </c>
      <c r="C201" s="11"/>
      <c r="D201" s="301"/>
      <c r="E201" s="806">
        <f t="shared" si="6"/>
        <v>0</v>
      </c>
      <c r="F201" s="358"/>
      <c r="G201" s="301"/>
      <c r="H201" s="301"/>
      <c r="I201" s="9"/>
      <c r="J201" s="9"/>
      <c r="K201" s="11"/>
      <c r="L201" s="11" t="s">
        <v>40</v>
      </c>
    </row>
    <row r="202" spans="1:12" hidden="1">
      <c r="A202" s="11"/>
      <c r="B202" s="14" t="s">
        <v>41</v>
      </c>
      <c r="C202" s="11"/>
      <c r="D202" s="301"/>
      <c r="E202" s="806">
        <f t="shared" si="6"/>
        <v>2</v>
      </c>
      <c r="F202" s="358"/>
      <c r="G202" s="301"/>
      <c r="H202" s="301"/>
      <c r="I202" s="9"/>
      <c r="J202" s="9">
        <v>2</v>
      </c>
      <c r="K202" s="11"/>
      <c r="L202" s="11" t="s">
        <v>42</v>
      </c>
    </row>
    <row r="203" spans="1:12" hidden="1">
      <c r="A203" s="11"/>
      <c r="B203" s="14" t="s">
        <v>43</v>
      </c>
      <c r="C203" s="11"/>
      <c r="D203" s="301"/>
      <c r="E203" s="806">
        <f t="shared" si="6"/>
        <v>0</v>
      </c>
      <c r="F203" s="358"/>
      <c r="G203" s="301"/>
      <c r="H203" s="301"/>
      <c r="I203" s="9"/>
      <c r="J203" s="9"/>
      <c r="K203" s="11"/>
      <c r="L203" s="11" t="s">
        <v>44</v>
      </c>
    </row>
    <row r="204" spans="1:12" hidden="1">
      <c r="A204" s="11"/>
      <c r="B204" s="14" t="s">
        <v>45</v>
      </c>
      <c r="C204" s="11"/>
      <c r="D204" s="301"/>
      <c r="E204" s="806">
        <f t="shared" si="6"/>
        <v>1</v>
      </c>
      <c r="F204" s="358"/>
      <c r="G204" s="301"/>
      <c r="H204" s="301"/>
      <c r="I204" s="9"/>
      <c r="J204" s="9">
        <v>1</v>
      </c>
      <c r="K204" s="11"/>
      <c r="L204" s="11" t="s">
        <v>46</v>
      </c>
    </row>
    <row r="205" spans="1:12" hidden="1">
      <c r="A205" s="11"/>
      <c r="B205" s="14" t="s">
        <v>47</v>
      </c>
      <c r="C205" s="11"/>
      <c r="D205" s="301"/>
      <c r="E205" s="806">
        <f t="shared" si="6"/>
        <v>0</v>
      </c>
      <c r="F205" s="358"/>
      <c r="G205" s="301"/>
      <c r="H205" s="301"/>
      <c r="I205" s="9"/>
      <c r="J205" s="9"/>
      <c r="K205" s="11"/>
      <c r="L205" s="11" t="s">
        <v>48</v>
      </c>
    </row>
    <row r="206" spans="1:12" ht="3" hidden="1" customHeight="1">
      <c r="A206" s="12"/>
      <c r="B206" s="12"/>
      <c r="C206" s="12"/>
      <c r="D206" s="298"/>
      <c r="E206" s="299"/>
      <c r="F206" s="299"/>
      <c r="G206" s="298"/>
      <c r="H206" s="298"/>
      <c r="I206" s="13"/>
      <c r="J206" s="13"/>
      <c r="K206" s="12"/>
      <c r="L206" s="12"/>
    </row>
    <row r="207" spans="1:12" ht="3" hidden="1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</row>
    <row r="208" spans="1:12" s="5" customFormat="1" ht="19.5" hidden="1">
      <c r="A208" s="14"/>
      <c r="B208" s="5" t="s">
        <v>64</v>
      </c>
      <c r="C208" s="14"/>
      <c r="D208" s="14"/>
      <c r="E208" s="14"/>
      <c r="F208" s="14"/>
      <c r="G208" s="14"/>
      <c r="H208" s="339" t="s">
        <v>65</v>
      </c>
      <c r="I208" s="339"/>
      <c r="J208" s="340"/>
      <c r="K208" s="14"/>
    </row>
    <row r="209" spans="1:17" s="5" customFormat="1" ht="19.5" hidden="1">
      <c r="B209" s="5" t="s">
        <v>66</v>
      </c>
      <c r="H209" s="5" t="s">
        <v>67</v>
      </c>
    </row>
    <row r="210" spans="1:17" hidden="1">
      <c r="B210" s="5" t="s">
        <v>68</v>
      </c>
      <c r="C210" s="5"/>
      <c r="D210" s="5"/>
      <c r="E210" s="5"/>
      <c r="F210" s="5"/>
      <c r="G210" s="5"/>
      <c r="H210" s="5" t="s">
        <v>69</v>
      </c>
      <c r="I210" s="5"/>
    </row>
    <row r="211" spans="1:17" hidden="1">
      <c r="B211" s="5" t="s">
        <v>70</v>
      </c>
      <c r="C211" s="5"/>
      <c r="D211" s="5"/>
      <c r="E211" s="5"/>
      <c r="F211" s="5"/>
      <c r="G211" s="5"/>
      <c r="H211" s="5" t="s">
        <v>71</v>
      </c>
      <c r="I211" s="5"/>
      <c r="Q211" s="835" t="s">
        <v>60</v>
      </c>
    </row>
    <row r="212" spans="1:17" s="1" customFormat="1" hidden="1">
      <c r="B212" s="341" t="s">
        <v>0</v>
      </c>
      <c r="C212" s="2">
        <v>3.1</v>
      </c>
      <c r="D212" s="341" t="s">
        <v>1</v>
      </c>
    </row>
    <row r="213" spans="1:17" s="3" customFormat="1" hidden="1">
      <c r="B213" s="342" t="s">
        <v>2</v>
      </c>
      <c r="C213" s="2">
        <v>3.1</v>
      </c>
      <c r="D213" s="342" t="s">
        <v>61</v>
      </c>
      <c r="I213" s="3" t="s">
        <v>78</v>
      </c>
    </row>
    <row r="214" spans="1:17" ht="6" hidden="1" customHeight="1"/>
    <row r="215" spans="1:17" s="5" customFormat="1" ht="18.75" hidden="1" customHeight="1">
      <c r="A215" s="1038" t="s">
        <v>3</v>
      </c>
      <c r="B215" s="1038"/>
      <c r="C215" s="1038"/>
      <c r="D215" s="1039"/>
      <c r="E215" s="796"/>
      <c r="F215" s="1044" t="s">
        <v>4</v>
      </c>
      <c r="G215" s="1045"/>
      <c r="H215" s="1045"/>
      <c r="I215" s="1045"/>
      <c r="J215" s="1046"/>
      <c r="K215" s="1038" t="s">
        <v>5</v>
      </c>
      <c r="L215" s="1038"/>
      <c r="M215" s="1038"/>
      <c r="N215" s="1039"/>
    </row>
    <row r="216" spans="1:17" s="5" customFormat="1" ht="18.75" hidden="1" customHeight="1">
      <c r="A216" s="1040"/>
      <c r="B216" s="1040"/>
      <c r="C216" s="1040"/>
      <c r="D216" s="1041"/>
      <c r="E216" s="243"/>
      <c r="F216" s="1047" t="s">
        <v>8</v>
      </c>
      <c r="G216" s="1048"/>
      <c r="H216" s="797" t="s">
        <v>6</v>
      </c>
      <c r="I216" s="845" t="s">
        <v>10</v>
      </c>
      <c r="J216" s="798"/>
      <c r="K216" s="1040"/>
      <c r="L216" s="1040"/>
      <c r="M216" s="1040"/>
      <c r="N216" s="1041"/>
    </row>
    <row r="217" spans="1:17" s="5" customFormat="1" ht="18.75" hidden="1" customHeight="1">
      <c r="A217" s="1040"/>
      <c r="B217" s="1040"/>
      <c r="C217" s="1040"/>
      <c r="D217" s="1041"/>
      <c r="E217" s="845" t="s">
        <v>7</v>
      </c>
      <c r="F217" s="1047" t="s">
        <v>12</v>
      </c>
      <c r="G217" s="1048"/>
      <c r="H217" s="846" t="s">
        <v>9</v>
      </c>
      <c r="I217" s="6" t="s">
        <v>14</v>
      </c>
      <c r="J217" s="6" t="s">
        <v>63</v>
      </c>
      <c r="K217" s="1040"/>
      <c r="L217" s="1040"/>
      <c r="M217" s="1040"/>
      <c r="N217" s="1041"/>
    </row>
    <row r="218" spans="1:17" s="5" customFormat="1" ht="19.5" hidden="1" customHeight="1">
      <c r="A218" s="1040"/>
      <c r="B218" s="1040"/>
      <c r="C218" s="1040"/>
      <c r="D218" s="1041"/>
      <c r="E218" s="845" t="s">
        <v>11</v>
      </c>
      <c r="F218" s="1047" t="s">
        <v>15</v>
      </c>
      <c r="G218" s="1048"/>
      <c r="H218" s="846" t="s">
        <v>13</v>
      </c>
      <c r="I218" s="6" t="s">
        <v>17</v>
      </c>
      <c r="J218" s="7" t="s">
        <v>18</v>
      </c>
      <c r="K218" s="1040"/>
      <c r="L218" s="1040"/>
      <c r="M218" s="1040"/>
      <c r="N218" s="1041"/>
    </row>
    <row r="219" spans="1:17" s="5" customFormat="1" ht="18.75" hidden="1" customHeight="1">
      <c r="A219" s="1040"/>
      <c r="B219" s="1040"/>
      <c r="C219" s="1040"/>
      <c r="D219" s="1041"/>
      <c r="E219" s="243"/>
      <c r="F219" s="1047" t="s">
        <v>19</v>
      </c>
      <c r="G219" s="1048"/>
      <c r="H219" s="846" t="s">
        <v>16</v>
      </c>
      <c r="I219" s="6" t="s">
        <v>20</v>
      </c>
      <c r="J219" s="6"/>
      <c r="K219" s="1040"/>
      <c r="L219" s="1040"/>
      <c r="M219" s="1040"/>
      <c r="N219" s="1041"/>
    </row>
    <row r="220" spans="1:17" s="5" customFormat="1" ht="18.75" hidden="1" customHeight="1">
      <c r="A220" s="1042"/>
      <c r="B220" s="1042"/>
      <c r="C220" s="1042"/>
      <c r="D220" s="1043"/>
      <c r="E220" s="245"/>
      <c r="F220" s="245"/>
      <c r="G220" s="244"/>
      <c r="H220" s="799" t="s">
        <v>19</v>
      </c>
      <c r="I220" s="800"/>
      <c r="J220" s="800"/>
      <c r="K220" s="1042"/>
      <c r="L220" s="1042"/>
      <c r="M220" s="1042"/>
      <c r="N220" s="1043"/>
    </row>
    <row r="221" spans="1:17" s="5" customFormat="1" ht="3" hidden="1" customHeight="1">
      <c r="A221" s="843"/>
      <c r="B221" s="843"/>
      <c r="C221" s="843"/>
      <c r="D221" s="844"/>
      <c r="E221" s="243"/>
      <c r="F221" s="845"/>
      <c r="G221" s="846"/>
      <c r="H221" s="846"/>
      <c r="I221" s="6"/>
      <c r="J221" s="798"/>
      <c r="K221" s="843"/>
      <c r="L221" s="843"/>
      <c r="M221" s="843"/>
      <c r="N221" s="843"/>
    </row>
    <row r="222" spans="1:17" s="803" customFormat="1" ht="23.25" hidden="1" customHeight="1">
      <c r="A222" s="1035" t="s">
        <v>21</v>
      </c>
      <c r="B222" s="1035"/>
      <c r="C222" s="1035"/>
      <c r="D222" s="1036"/>
      <c r="E222" s="242">
        <f>SUM(E223:E235)</f>
        <v>1</v>
      </c>
      <c r="F222" s="801">
        <f>SUM(F223:F235)</f>
        <v>0</v>
      </c>
      <c r="G222" s="802"/>
      <c r="H222" s="801">
        <f>SUM(H223:H235)</f>
        <v>0</v>
      </c>
      <c r="I222" s="801">
        <f>SUM(I223:I235)</f>
        <v>0</v>
      </c>
      <c r="J222" s="801">
        <f>SUM(J223:J235)</f>
        <v>1</v>
      </c>
      <c r="K222" s="1037" t="s">
        <v>11</v>
      </c>
      <c r="L222" s="1035"/>
    </row>
    <row r="223" spans="1:17" hidden="1">
      <c r="A223" s="14"/>
      <c r="B223" s="231" t="s">
        <v>22</v>
      </c>
      <c r="C223" s="804"/>
      <c r="D223" s="805"/>
      <c r="E223" s="806">
        <f>SUM(F223:J223)</f>
        <v>1</v>
      </c>
      <c r="F223" s="807"/>
      <c r="G223" s="231"/>
      <c r="H223" s="231"/>
      <c r="I223" s="798"/>
      <c r="J223" s="798">
        <v>1</v>
      </c>
      <c r="K223" s="804"/>
      <c r="L223" s="11" t="s">
        <v>23</v>
      </c>
    </row>
    <row r="224" spans="1:17" hidden="1">
      <c r="A224" s="804"/>
      <c r="B224" s="14" t="s">
        <v>24</v>
      </c>
      <c r="C224" s="804"/>
      <c r="D224" s="805"/>
      <c r="E224" s="806">
        <f t="shared" ref="E224:E235" si="7">SUM(F224:J224)</f>
        <v>0</v>
      </c>
      <c r="F224" s="243"/>
      <c r="G224" s="231"/>
      <c r="H224" s="231"/>
      <c r="I224" s="798"/>
      <c r="J224" s="798"/>
      <c r="K224" s="804"/>
      <c r="L224" s="11" t="s">
        <v>26</v>
      </c>
    </row>
    <row r="225" spans="1:12" hidden="1">
      <c r="A225" s="11"/>
      <c r="B225" s="14" t="s">
        <v>27</v>
      </c>
      <c r="C225" s="11"/>
      <c r="D225" s="301"/>
      <c r="E225" s="806">
        <f t="shared" si="7"/>
        <v>0</v>
      </c>
      <c r="F225" s="358"/>
      <c r="G225" s="301"/>
      <c r="H225" s="301"/>
      <c r="I225" s="9"/>
      <c r="J225" s="9"/>
      <c r="K225" s="11"/>
      <c r="L225" s="11" t="s">
        <v>28</v>
      </c>
    </row>
    <row r="226" spans="1:12" hidden="1">
      <c r="A226" s="11"/>
      <c r="B226" s="14" t="s">
        <v>29</v>
      </c>
      <c r="C226" s="11"/>
      <c r="D226" s="301"/>
      <c r="E226" s="806">
        <f t="shared" si="7"/>
        <v>0</v>
      </c>
      <c r="F226" s="358"/>
      <c r="G226" s="301"/>
      <c r="H226" s="301"/>
      <c r="I226" s="9"/>
      <c r="J226" s="9"/>
      <c r="K226" s="11"/>
      <c r="L226" s="11" t="s">
        <v>30</v>
      </c>
    </row>
    <row r="227" spans="1:12" hidden="1">
      <c r="A227" s="11"/>
      <c r="B227" s="14" t="s">
        <v>31</v>
      </c>
      <c r="C227" s="11"/>
      <c r="D227" s="301"/>
      <c r="E227" s="806">
        <f t="shared" si="7"/>
        <v>0</v>
      </c>
      <c r="F227" s="358"/>
      <c r="G227" s="301"/>
      <c r="H227" s="301"/>
      <c r="I227" s="9"/>
      <c r="J227" s="9"/>
      <c r="K227" s="11"/>
      <c r="L227" s="11" t="s">
        <v>32</v>
      </c>
    </row>
    <row r="228" spans="1:12" hidden="1">
      <c r="A228" s="11"/>
      <c r="B228" s="14" t="s">
        <v>33</v>
      </c>
      <c r="C228" s="11"/>
      <c r="D228" s="301"/>
      <c r="E228" s="806">
        <f t="shared" si="7"/>
        <v>0</v>
      </c>
      <c r="F228" s="358"/>
      <c r="G228" s="301"/>
      <c r="H228" s="301"/>
      <c r="I228" s="9"/>
      <c r="J228" s="9"/>
      <c r="K228" s="11"/>
      <c r="L228" s="11" t="s">
        <v>34</v>
      </c>
    </row>
    <row r="229" spans="1:12" hidden="1">
      <c r="A229" s="11"/>
      <c r="B229" s="14" t="s">
        <v>35</v>
      </c>
      <c r="C229" s="11"/>
      <c r="D229" s="301"/>
      <c r="E229" s="806">
        <f t="shared" si="7"/>
        <v>0</v>
      </c>
      <c r="F229" s="358"/>
      <c r="G229" s="301"/>
      <c r="H229" s="301"/>
      <c r="I229" s="9"/>
      <c r="J229" s="9"/>
      <c r="K229" s="11"/>
      <c r="L229" s="11" t="s">
        <v>36</v>
      </c>
    </row>
    <row r="230" spans="1:12" hidden="1">
      <c r="A230" s="11"/>
      <c r="B230" s="14" t="s">
        <v>37</v>
      </c>
      <c r="C230" s="11"/>
      <c r="D230" s="301"/>
      <c r="E230" s="806">
        <f t="shared" si="7"/>
        <v>0</v>
      </c>
      <c r="F230" s="358"/>
      <c r="G230" s="301"/>
      <c r="H230" s="301"/>
      <c r="I230" s="9"/>
      <c r="J230" s="9"/>
      <c r="K230" s="11"/>
      <c r="L230" s="11" t="s">
        <v>38</v>
      </c>
    </row>
    <row r="231" spans="1:12" hidden="1">
      <c r="A231" s="11"/>
      <c r="B231" s="14" t="s">
        <v>39</v>
      </c>
      <c r="C231" s="11"/>
      <c r="D231" s="301"/>
      <c r="E231" s="806">
        <f t="shared" si="7"/>
        <v>0</v>
      </c>
      <c r="F231" s="358"/>
      <c r="G231" s="301"/>
      <c r="H231" s="301"/>
      <c r="I231" s="9"/>
      <c r="J231" s="9"/>
      <c r="K231" s="11"/>
      <c r="L231" s="11" t="s">
        <v>40</v>
      </c>
    </row>
    <row r="232" spans="1:12" hidden="1">
      <c r="A232" s="11"/>
      <c r="B232" s="14" t="s">
        <v>41</v>
      </c>
      <c r="C232" s="11"/>
      <c r="D232" s="301"/>
      <c r="E232" s="806">
        <f t="shared" si="7"/>
        <v>0</v>
      </c>
      <c r="F232" s="358"/>
      <c r="G232" s="301"/>
      <c r="H232" s="301"/>
      <c r="I232" s="9"/>
      <c r="J232" s="9"/>
      <c r="K232" s="11"/>
      <c r="L232" s="11" t="s">
        <v>42</v>
      </c>
    </row>
    <row r="233" spans="1:12" hidden="1">
      <c r="A233" s="11"/>
      <c r="B233" s="14" t="s">
        <v>43</v>
      </c>
      <c r="C233" s="11"/>
      <c r="D233" s="301"/>
      <c r="E233" s="806">
        <f t="shared" si="7"/>
        <v>0</v>
      </c>
      <c r="F233" s="358"/>
      <c r="G233" s="301"/>
      <c r="H233" s="301"/>
      <c r="I233" s="9"/>
      <c r="J233" s="9"/>
      <c r="K233" s="11"/>
      <c r="L233" s="11" t="s">
        <v>44</v>
      </c>
    </row>
    <row r="234" spans="1:12" hidden="1">
      <c r="A234" s="11"/>
      <c r="B234" s="14" t="s">
        <v>45</v>
      </c>
      <c r="C234" s="11"/>
      <c r="D234" s="301"/>
      <c r="E234" s="806">
        <f t="shared" si="7"/>
        <v>0</v>
      </c>
      <c r="F234" s="358"/>
      <c r="G234" s="301"/>
      <c r="H234" s="301"/>
      <c r="I234" s="9"/>
      <c r="J234" s="9"/>
      <c r="K234" s="11"/>
      <c r="L234" s="11" t="s">
        <v>46</v>
      </c>
    </row>
    <row r="235" spans="1:12" hidden="1">
      <c r="A235" s="11"/>
      <c r="B235" s="14" t="s">
        <v>47</v>
      </c>
      <c r="C235" s="11"/>
      <c r="D235" s="301"/>
      <c r="E235" s="806">
        <f t="shared" si="7"/>
        <v>0</v>
      </c>
      <c r="F235" s="358"/>
      <c r="G235" s="301"/>
      <c r="H235" s="301"/>
      <c r="I235" s="9"/>
      <c r="J235" s="9"/>
      <c r="K235" s="11"/>
      <c r="L235" s="11" t="s">
        <v>48</v>
      </c>
    </row>
    <row r="236" spans="1:12" ht="3" hidden="1" customHeight="1">
      <c r="A236" s="12"/>
      <c r="B236" s="12"/>
      <c r="C236" s="12"/>
      <c r="D236" s="298"/>
      <c r="E236" s="299"/>
      <c r="F236" s="299"/>
      <c r="G236" s="298"/>
      <c r="H236" s="298"/>
      <c r="I236" s="13"/>
      <c r="J236" s="13"/>
      <c r="K236" s="12"/>
      <c r="L236" s="12"/>
    </row>
    <row r="237" spans="1:12" ht="3" hidden="1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</row>
    <row r="238" spans="1:12" s="5" customFormat="1" ht="19.5" hidden="1">
      <c r="A238" s="14"/>
      <c r="B238" s="5" t="s">
        <v>64</v>
      </c>
      <c r="C238" s="14"/>
      <c r="D238" s="14"/>
      <c r="E238" s="14"/>
      <c r="F238" s="14"/>
      <c r="G238" s="14"/>
      <c r="H238" s="339" t="s">
        <v>65</v>
      </c>
      <c r="I238" s="339"/>
      <c r="J238" s="340"/>
      <c r="K238" s="14"/>
    </row>
    <row r="239" spans="1:12" s="5" customFormat="1" ht="19.5" hidden="1">
      <c r="B239" s="5" t="s">
        <v>66</v>
      </c>
      <c r="H239" s="5" t="s">
        <v>67</v>
      </c>
    </row>
    <row r="240" spans="1:12" hidden="1">
      <c r="B240" s="5" t="s">
        <v>68</v>
      </c>
      <c r="C240" s="5"/>
      <c r="D240" s="5"/>
      <c r="E240" s="5"/>
      <c r="F240" s="5"/>
      <c r="G240" s="5"/>
      <c r="H240" s="5" t="s">
        <v>69</v>
      </c>
      <c r="I240" s="5"/>
    </row>
    <row r="241" spans="1:17" hidden="1">
      <c r="B241" s="5" t="s">
        <v>70</v>
      </c>
      <c r="C241" s="5"/>
      <c r="D241" s="5"/>
      <c r="E241" s="5"/>
      <c r="F241" s="5"/>
      <c r="G241" s="5"/>
      <c r="H241" s="5" t="s">
        <v>71</v>
      </c>
      <c r="I241" s="5"/>
      <c r="Q241" s="835" t="s">
        <v>60</v>
      </c>
    </row>
    <row r="242" spans="1:17" s="1" customFormat="1" hidden="1">
      <c r="B242" s="341" t="s">
        <v>0</v>
      </c>
      <c r="C242" s="2">
        <v>3.1</v>
      </c>
      <c r="D242" s="341" t="s">
        <v>513</v>
      </c>
    </row>
    <row r="243" spans="1:17" s="3" customFormat="1" hidden="1">
      <c r="B243" s="342" t="s">
        <v>2</v>
      </c>
      <c r="C243" s="2">
        <v>3.1</v>
      </c>
      <c r="D243" s="342" t="s">
        <v>533</v>
      </c>
      <c r="I243" s="795" t="s">
        <v>79</v>
      </c>
    </row>
    <row r="244" spans="1:17" ht="6" hidden="1" customHeight="1"/>
    <row r="245" spans="1:17" s="5" customFormat="1" ht="18.75" hidden="1" customHeight="1">
      <c r="A245" s="1038" t="s">
        <v>3</v>
      </c>
      <c r="B245" s="1038"/>
      <c r="C245" s="1038"/>
      <c r="D245" s="1039"/>
      <c r="E245" s="796"/>
      <c r="F245" s="1044" t="s">
        <v>4</v>
      </c>
      <c r="G245" s="1045"/>
      <c r="H245" s="1045"/>
      <c r="I245" s="1045"/>
      <c r="J245" s="1046"/>
      <c r="K245" s="1038" t="s">
        <v>5</v>
      </c>
      <c r="L245" s="1038"/>
      <c r="M245" s="1038"/>
      <c r="N245" s="1039"/>
    </row>
    <row r="246" spans="1:17" s="5" customFormat="1" ht="18.75" hidden="1" customHeight="1">
      <c r="A246" s="1040"/>
      <c r="B246" s="1040"/>
      <c r="C246" s="1040"/>
      <c r="D246" s="1041"/>
      <c r="E246" s="243"/>
      <c r="F246" s="1047" t="s">
        <v>8</v>
      </c>
      <c r="G246" s="1048"/>
      <c r="H246" s="797" t="s">
        <v>6</v>
      </c>
      <c r="I246" s="845" t="s">
        <v>10</v>
      </c>
      <c r="J246" s="798"/>
      <c r="K246" s="1040"/>
      <c r="L246" s="1040"/>
      <c r="M246" s="1040"/>
      <c r="N246" s="1041"/>
    </row>
    <row r="247" spans="1:17" s="5" customFormat="1" ht="18.75" hidden="1" customHeight="1">
      <c r="A247" s="1040"/>
      <c r="B247" s="1040"/>
      <c r="C247" s="1040"/>
      <c r="D247" s="1041"/>
      <c r="E247" s="845" t="s">
        <v>7</v>
      </c>
      <c r="F247" s="1047" t="s">
        <v>12</v>
      </c>
      <c r="G247" s="1048"/>
      <c r="H247" s="846" t="s">
        <v>9</v>
      </c>
      <c r="I247" s="6" t="s">
        <v>14</v>
      </c>
      <c r="J247" s="6" t="s">
        <v>63</v>
      </c>
      <c r="K247" s="1040"/>
      <c r="L247" s="1040"/>
      <c r="M247" s="1040"/>
      <c r="N247" s="1041"/>
    </row>
    <row r="248" spans="1:17" s="5" customFormat="1" ht="19.5" hidden="1" customHeight="1">
      <c r="A248" s="1040"/>
      <c r="B248" s="1040"/>
      <c r="C248" s="1040"/>
      <c r="D248" s="1041"/>
      <c r="E248" s="845" t="s">
        <v>11</v>
      </c>
      <c r="F248" s="1047" t="s">
        <v>15</v>
      </c>
      <c r="G248" s="1048"/>
      <c r="H248" s="846" t="s">
        <v>13</v>
      </c>
      <c r="I248" s="6" t="s">
        <v>17</v>
      </c>
      <c r="J248" s="7" t="s">
        <v>18</v>
      </c>
      <c r="K248" s="1040"/>
      <c r="L248" s="1040"/>
      <c r="M248" s="1040"/>
      <c r="N248" s="1041"/>
    </row>
    <row r="249" spans="1:17" s="5" customFormat="1" ht="18.75" hidden="1" customHeight="1">
      <c r="A249" s="1040"/>
      <c r="B249" s="1040"/>
      <c r="C249" s="1040"/>
      <c r="D249" s="1041"/>
      <c r="E249" s="243"/>
      <c r="F249" s="1047" t="s">
        <v>19</v>
      </c>
      <c r="G249" s="1048"/>
      <c r="H249" s="846" t="s">
        <v>16</v>
      </c>
      <c r="I249" s="6" t="s">
        <v>20</v>
      </c>
      <c r="J249" s="6"/>
      <c r="K249" s="1040"/>
      <c r="L249" s="1040"/>
      <c r="M249" s="1040"/>
      <c r="N249" s="1041"/>
    </row>
    <row r="250" spans="1:17" s="5" customFormat="1" ht="18.75" hidden="1" customHeight="1">
      <c r="A250" s="1042"/>
      <c r="B250" s="1042"/>
      <c r="C250" s="1042"/>
      <c r="D250" s="1043"/>
      <c r="E250" s="245"/>
      <c r="F250" s="245"/>
      <c r="G250" s="244"/>
      <c r="H250" s="799" t="s">
        <v>19</v>
      </c>
      <c r="I250" s="800"/>
      <c r="J250" s="800"/>
      <c r="K250" s="1042"/>
      <c r="L250" s="1042"/>
      <c r="M250" s="1042"/>
      <c r="N250" s="1043"/>
    </row>
    <row r="251" spans="1:17" s="5" customFormat="1" ht="3" hidden="1" customHeight="1">
      <c r="A251" s="843"/>
      <c r="B251" s="843"/>
      <c r="C251" s="843"/>
      <c r="D251" s="844"/>
      <c r="E251" s="243"/>
      <c r="F251" s="845"/>
      <c r="G251" s="846"/>
      <c r="H251" s="846"/>
      <c r="I251" s="6"/>
      <c r="J251" s="798"/>
      <c r="K251" s="843"/>
      <c r="L251" s="843"/>
      <c r="M251" s="843"/>
      <c r="N251" s="843"/>
    </row>
    <row r="252" spans="1:17" s="803" customFormat="1" ht="23.25" hidden="1" customHeight="1">
      <c r="A252" s="1035" t="s">
        <v>21</v>
      </c>
      <c r="B252" s="1035"/>
      <c r="C252" s="1035"/>
      <c r="D252" s="1036"/>
      <c r="E252" s="242">
        <f>SUM(E253:E265)</f>
        <v>6</v>
      </c>
      <c r="F252" s="801">
        <f>SUM(F253:F265)</f>
        <v>0</v>
      </c>
      <c r="G252" s="802"/>
      <c r="H252" s="801">
        <f>SUM(H253:H265)</f>
        <v>0</v>
      </c>
      <c r="I252" s="801">
        <f>SUM(I253:I265)</f>
        <v>6</v>
      </c>
      <c r="J252" s="801">
        <f>SUM(J253:J265)</f>
        <v>0</v>
      </c>
      <c r="K252" s="1037" t="s">
        <v>11</v>
      </c>
      <c r="L252" s="1035"/>
    </row>
    <row r="253" spans="1:17" hidden="1">
      <c r="A253" s="14"/>
      <c r="B253" s="231" t="s">
        <v>22</v>
      </c>
      <c r="C253" s="804"/>
      <c r="D253" s="805"/>
      <c r="E253" s="806">
        <f>SUM(F253:J253)</f>
        <v>6</v>
      </c>
      <c r="F253" s="807"/>
      <c r="G253" s="231"/>
      <c r="H253" s="231"/>
      <c r="I253" s="798">
        <v>6</v>
      </c>
      <c r="J253" s="798"/>
      <c r="K253" s="804"/>
      <c r="L253" s="11" t="s">
        <v>23</v>
      </c>
    </row>
    <row r="254" spans="1:17" hidden="1">
      <c r="A254" s="804"/>
      <c r="B254" s="14" t="s">
        <v>24</v>
      </c>
      <c r="C254" s="804"/>
      <c r="D254" s="805"/>
      <c r="E254" s="806">
        <f t="shared" ref="E254:E265" si="8">SUM(F254:J254)</f>
        <v>0</v>
      </c>
      <c r="F254" s="243"/>
      <c r="G254" s="231"/>
      <c r="H254" s="231"/>
      <c r="I254" s="798"/>
      <c r="J254" s="798"/>
      <c r="K254" s="804"/>
      <c r="L254" s="11" t="s">
        <v>26</v>
      </c>
    </row>
    <row r="255" spans="1:17" hidden="1">
      <c r="A255" s="11"/>
      <c r="B255" s="14" t="s">
        <v>27</v>
      </c>
      <c r="C255" s="11"/>
      <c r="D255" s="301"/>
      <c r="E255" s="806">
        <f t="shared" si="8"/>
        <v>0</v>
      </c>
      <c r="F255" s="358"/>
      <c r="G255" s="301"/>
      <c r="H255" s="301"/>
      <c r="I255" s="9"/>
      <c r="J255" s="9"/>
      <c r="K255" s="11"/>
      <c r="L255" s="11" t="s">
        <v>28</v>
      </c>
    </row>
    <row r="256" spans="1:17" hidden="1">
      <c r="A256" s="11"/>
      <c r="B256" s="14" t="s">
        <v>29</v>
      </c>
      <c r="C256" s="11"/>
      <c r="D256" s="301"/>
      <c r="E256" s="806">
        <f t="shared" si="8"/>
        <v>0</v>
      </c>
      <c r="F256" s="358"/>
      <c r="G256" s="301"/>
      <c r="H256" s="301"/>
      <c r="I256" s="9"/>
      <c r="J256" s="9"/>
      <c r="K256" s="11"/>
      <c r="L256" s="11" t="s">
        <v>30</v>
      </c>
    </row>
    <row r="257" spans="1:17" hidden="1">
      <c r="A257" s="11"/>
      <c r="B257" s="14" t="s">
        <v>31</v>
      </c>
      <c r="C257" s="11"/>
      <c r="D257" s="301"/>
      <c r="E257" s="806">
        <f t="shared" si="8"/>
        <v>0</v>
      </c>
      <c r="F257" s="358"/>
      <c r="G257" s="301"/>
      <c r="H257" s="301"/>
      <c r="I257" s="9"/>
      <c r="J257" s="9"/>
      <c r="K257" s="11"/>
      <c r="L257" s="11" t="s">
        <v>32</v>
      </c>
    </row>
    <row r="258" spans="1:17" hidden="1">
      <c r="A258" s="11"/>
      <c r="B258" s="14" t="s">
        <v>33</v>
      </c>
      <c r="C258" s="11"/>
      <c r="D258" s="301"/>
      <c r="E258" s="806">
        <f t="shared" si="8"/>
        <v>0</v>
      </c>
      <c r="F258" s="358"/>
      <c r="G258" s="301"/>
      <c r="H258" s="301"/>
      <c r="I258" s="9"/>
      <c r="J258" s="9"/>
      <c r="K258" s="11"/>
      <c r="L258" s="11" t="s">
        <v>34</v>
      </c>
    </row>
    <row r="259" spans="1:17" hidden="1">
      <c r="A259" s="11"/>
      <c r="B259" s="14" t="s">
        <v>35</v>
      </c>
      <c r="C259" s="11"/>
      <c r="D259" s="301"/>
      <c r="E259" s="806">
        <f t="shared" si="8"/>
        <v>0</v>
      </c>
      <c r="F259" s="358"/>
      <c r="G259" s="301"/>
      <c r="H259" s="301"/>
      <c r="I259" s="9"/>
      <c r="J259" s="9"/>
      <c r="K259" s="11"/>
      <c r="L259" s="11" t="s">
        <v>36</v>
      </c>
    </row>
    <row r="260" spans="1:17" hidden="1">
      <c r="A260" s="11"/>
      <c r="B260" s="14" t="s">
        <v>37</v>
      </c>
      <c r="C260" s="11"/>
      <c r="D260" s="301"/>
      <c r="E260" s="806">
        <f t="shared" si="8"/>
        <v>0</v>
      </c>
      <c r="F260" s="358"/>
      <c r="G260" s="301"/>
      <c r="H260" s="301"/>
      <c r="I260" s="9"/>
      <c r="J260" s="9"/>
      <c r="K260" s="11"/>
      <c r="L260" s="11" t="s">
        <v>38</v>
      </c>
    </row>
    <row r="261" spans="1:17" hidden="1">
      <c r="A261" s="11"/>
      <c r="B261" s="14" t="s">
        <v>39</v>
      </c>
      <c r="C261" s="11"/>
      <c r="D261" s="301"/>
      <c r="E261" s="806">
        <f t="shared" si="8"/>
        <v>0</v>
      </c>
      <c r="F261" s="358"/>
      <c r="G261" s="301"/>
      <c r="H261" s="301"/>
      <c r="I261" s="9"/>
      <c r="J261" s="9"/>
      <c r="K261" s="11"/>
      <c r="L261" s="11" t="s">
        <v>40</v>
      </c>
    </row>
    <row r="262" spans="1:17" hidden="1">
      <c r="A262" s="11"/>
      <c r="B262" s="14" t="s">
        <v>41</v>
      </c>
      <c r="C262" s="11"/>
      <c r="D262" s="301"/>
      <c r="E262" s="806">
        <f t="shared" si="8"/>
        <v>0</v>
      </c>
      <c r="F262" s="358"/>
      <c r="G262" s="301"/>
      <c r="H262" s="301"/>
      <c r="I262" s="9"/>
      <c r="J262" s="9"/>
      <c r="K262" s="11"/>
      <c r="L262" s="11" t="s">
        <v>42</v>
      </c>
    </row>
    <row r="263" spans="1:17" hidden="1">
      <c r="A263" s="11"/>
      <c r="B263" s="14" t="s">
        <v>43</v>
      </c>
      <c r="C263" s="11"/>
      <c r="D263" s="301"/>
      <c r="E263" s="806">
        <f t="shared" si="8"/>
        <v>0</v>
      </c>
      <c r="F263" s="358"/>
      <c r="G263" s="301"/>
      <c r="H263" s="301"/>
      <c r="I263" s="9"/>
      <c r="J263" s="9"/>
      <c r="K263" s="11"/>
      <c r="L263" s="11" t="s">
        <v>44</v>
      </c>
    </row>
    <row r="264" spans="1:17" hidden="1">
      <c r="A264" s="11"/>
      <c r="B264" s="14" t="s">
        <v>45</v>
      </c>
      <c r="C264" s="11"/>
      <c r="D264" s="301"/>
      <c r="E264" s="806">
        <f t="shared" si="8"/>
        <v>0</v>
      </c>
      <c r="F264" s="358"/>
      <c r="G264" s="301"/>
      <c r="H264" s="301"/>
      <c r="I264" s="9"/>
      <c r="J264" s="9"/>
      <c r="K264" s="11"/>
      <c r="L264" s="11" t="s">
        <v>46</v>
      </c>
    </row>
    <row r="265" spans="1:17" hidden="1">
      <c r="A265" s="11"/>
      <c r="B265" s="14" t="s">
        <v>47</v>
      </c>
      <c r="C265" s="11"/>
      <c r="D265" s="301"/>
      <c r="E265" s="806">
        <f t="shared" si="8"/>
        <v>0</v>
      </c>
      <c r="F265" s="358"/>
      <c r="G265" s="301"/>
      <c r="H265" s="301"/>
      <c r="I265" s="9"/>
      <c r="J265" s="9"/>
      <c r="K265" s="11"/>
      <c r="L265" s="11" t="s">
        <v>48</v>
      </c>
    </row>
    <row r="266" spans="1:17" ht="3" hidden="1" customHeight="1">
      <c r="A266" s="12"/>
      <c r="B266" s="12"/>
      <c r="C266" s="12"/>
      <c r="D266" s="298"/>
      <c r="E266" s="299"/>
      <c r="F266" s="299"/>
      <c r="G266" s="298"/>
      <c r="H266" s="298"/>
      <c r="I266" s="13"/>
      <c r="J266" s="13"/>
      <c r="K266" s="12"/>
      <c r="L266" s="12"/>
    </row>
    <row r="267" spans="1:17" ht="3" hidden="1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</row>
    <row r="268" spans="1:17" s="5" customFormat="1" ht="19.5" hidden="1">
      <c r="A268" s="14"/>
      <c r="B268" s="5" t="s">
        <v>64</v>
      </c>
      <c r="C268" s="14"/>
      <c r="D268" s="14"/>
      <c r="E268" s="14"/>
      <c r="F268" s="14"/>
      <c r="G268" s="14"/>
      <c r="H268" s="339" t="s">
        <v>65</v>
      </c>
      <c r="I268" s="339"/>
      <c r="J268" s="340"/>
      <c r="K268" s="14"/>
    </row>
    <row r="269" spans="1:17" s="5" customFormat="1" ht="19.5" hidden="1">
      <c r="B269" s="5" t="s">
        <v>66</v>
      </c>
      <c r="H269" s="5" t="s">
        <v>67</v>
      </c>
    </row>
    <row r="270" spans="1:17" hidden="1">
      <c r="B270" s="5" t="s">
        <v>68</v>
      </c>
      <c r="C270" s="5"/>
      <c r="D270" s="5"/>
      <c r="E270" s="5"/>
      <c r="F270" s="5"/>
      <c r="G270" s="5"/>
      <c r="H270" s="5" t="s">
        <v>69</v>
      </c>
      <c r="I270" s="5"/>
    </row>
    <row r="271" spans="1:17" hidden="1">
      <c r="B271" s="5" t="s">
        <v>70</v>
      </c>
      <c r="C271" s="5"/>
      <c r="D271" s="5"/>
      <c r="E271" s="5"/>
      <c r="F271" s="5"/>
      <c r="G271" s="5"/>
      <c r="H271" s="5" t="s">
        <v>71</v>
      </c>
      <c r="I271" s="5"/>
      <c r="Q271" s="835" t="s">
        <v>60</v>
      </c>
    </row>
    <row r="272" spans="1:17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</sheetData>
  <mergeCells count="81">
    <mergeCell ref="A252:D252"/>
    <mergeCell ref="K252:L252"/>
    <mergeCell ref="A222:D222"/>
    <mergeCell ref="K222:L222"/>
    <mergeCell ref="A245:D250"/>
    <mergeCell ref="F245:J245"/>
    <mergeCell ref="K245:N250"/>
    <mergeCell ref="F246:G246"/>
    <mergeCell ref="F247:G247"/>
    <mergeCell ref="F248:G248"/>
    <mergeCell ref="F249:G249"/>
    <mergeCell ref="F4:J4"/>
    <mergeCell ref="A4:D9"/>
    <mergeCell ref="A11:D11"/>
    <mergeCell ref="K4:N9"/>
    <mergeCell ref="K11:L11"/>
    <mergeCell ref="F6:G6"/>
    <mergeCell ref="F7:G7"/>
    <mergeCell ref="F8:G8"/>
    <mergeCell ref="F9:G9"/>
    <mergeCell ref="F35:J35"/>
    <mergeCell ref="K35:N40"/>
    <mergeCell ref="F36:G36"/>
    <mergeCell ref="F37:G37"/>
    <mergeCell ref="A65:D70"/>
    <mergeCell ref="F65:J65"/>
    <mergeCell ref="K65:N70"/>
    <mergeCell ref="F66:G66"/>
    <mergeCell ref="F67:G67"/>
    <mergeCell ref="F68:G68"/>
    <mergeCell ref="F69:G69"/>
    <mergeCell ref="F38:G38"/>
    <mergeCell ref="F39:G39"/>
    <mergeCell ref="A42:D42"/>
    <mergeCell ref="K42:L42"/>
    <mergeCell ref="A35:D40"/>
    <mergeCell ref="A72:D72"/>
    <mergeCell ref="K72:L72"/>
    <mergeCell ref="A95:D100"/>
    <mergeCell ref="F95:J95"/>
    <mergeCell ref="K95:N100"/>
    <mergeCell ref="F96:G96"/>
    <mergeCell ref="F97:G97"/>
    <mergeCell ref="F98:G98"/>
    <mergeCell ref="F99:G99"/>
    <mergeCell ref="A102:D102"/>
    <mergeCell ref="K102:L102"/>
    <mergeCell ref="A125:D130"/>
    <mergeCell ref="F125:J125"/>
    <mergeCell ref="K125:N130"/>
    <mergeCell ref="F126:G126"/>
    <mergeCell ref="F127:G127"/>
    <mergeCell ref="F128:G128"/>
    <mergeCell ref="F129:G129"/>
    <mergeCell ref="A132:D132"/>
    <mergeCell ref="K132:L132"/>
    <mergeCell ref="A155:D160"/>
    <mergeCell ref="F155:J155"/>
    <mergeCell ref="K155:N160"/>
    <mergeCell ref="F156:G156"/>
    <mergeCell ref="F157:G157"/>
    <mergeCell ref="F158:G158"/>
    <mergeCell ref="F159:G159"/>
    <mergeCell ref="A162:D162"/>
    <mergeCell ref="K162:L162"/>
    <mergeCell ref="A185:D190"/>
    <mergeCell ref="F185:J185"/>
    <mergeCell ref="K185:N190"/>
    <mergeCell ref="F186:G186"/>
    <mergeCell ref="F187:G187"/>
    <mergeCell ref="F188:G188"/>
    <mergeCell ref="F189:G189"/>
    <mergeCell ref="A192:D192"/>
    <mergeCell ref="K192:L192"/>
    <mergeCell ref="A215:D220"/>
    <mergeCell ref="F215:J215"/>
    <mergeCell ref="K215:N220"/>
    <mergeCell ref="F216:G216"/>
    <mergeCell ref="F217:G217"/>
    <mergeCell ref="F218:G218"/>
    <mergeCell ref="F219:G219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3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237"/>
  <sheetViews>
    <sheetView showGridLines="0" zoomScale="120" zoomScaleNormal="120" zoomScaleSheetLayoutView="70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3.796875" style="4" customWidth="1"/>
    <col min="3" max="3" width="4.296875" style="4" customWidth="1"/>
    <col min="4" max="4" width="3.796875" style="4" customWidth="1"/>
    <col min="5" max="5" width="6.3984375" style="4" customWidth="1"/>
    <col min="6" max="6" width="8.8984375" style="4" customWidth="1"/>
    <col min="7" max="8" width="6.8984375" style="4" customWidth="1"/>
    <col min="9" max="9" width="6.3984375" style="4" customWidth="1"/>
    <col min="10" max="10" width="9.59765625" style="4" customWidth="1"/>
    <col min="11" max="11" width="6.796875" style="4" customWidth="1"/>
    <col min="12" max="12" width="6.796875" style="4" hidden="1" customWidth="1"/>
    <col min="13" max="13" width="6.796875" style="4" customWidth="1"/>
    <col min="14" max="14" width="6.3984375" style="4" hidden="1" customWidth="1"/>
    <col min="15" max="15" width="2.3984375" style="4" customWidth="1"/>
    <col min="16" max="16" width="26.5" style="4" customWidth="1"/>
    <col min="17" max="17" width="2.09765625" style="4" customWidth="1"/>
    <col min="18" max="18" width="3" style="4" customWidth="1"/>
    <col min="19" max="19" width="9.765625E-2" style="4" customWidth="1"/>
    <col min="20" max="16384" width="9.09765625" style="4"/>
  </cols>
  <sheetData>
    <row r="1" spans="1:17" s="1" customFormat="1">
      <c r="B1" s="1" t="s">
        <v>127</v>
      </c>
      <c r="C1" s="383">
        <v>3.8</v>
      </c>
      <c r="D1" s="1" t="s">
        <v>375</v>
      </c>
    </row>
    <row r="2" spans="1:17" s="15" customFormat="1">
      <c r="B2" s="1" t="s">
        <v>2</v>
      </c>
      <c r="C2" s="383">
        <v>3.8</v>
      </c>
      <c r="D2" s="1" t="s">
        <v>566</v>
      </c>
    </row>
    <row r="3" spans="1:17" ht="6" customHeight="1"/>
    <row r="4" spans="1:17" ht="24" customHeight="1">
      <c r="A4" s="1272" t="s">
        <v>3</v>
      </c>
      <c r="B4" s="1273"/>
      <c r="C4" s="1273"/>
      <c r="D4" s="1274"/>
      <c r="E4" s="1279" t="s">
        <v>349</v>
      </c>
      <c r="F4" s="1272"/>
      <c r="G4" s="1272"/>
      <c r="H4" s="1280"/>
      <c r="I4" s="1279" t="s">
        <v>350</v>
      </c>
      <c r="J4" s="1272"/>
      <c r="K4" s="1272"/>
      <c r="L4" s="1272"/>
      <c r="M4" s="1272"/>
      <c r="N4" s="964"/>
      <c r="O4" s="1101" t="s">
        <v>5</v>
      </c>
      <c r="P4" s="1281"/>
    </row>
    <row r="5" spans="1:17" ht="19.5" customHeight="1">
      <c r="A5" s="1275"/>
      <c r="B5" s="1275"/>
      <c r="C5" s="1275"/>
      <c r="D5" s="1276"/>
      <c r="E5" s="1110" t="s">
        <v>351</v>
      </c>
      <c r="F5" s="1111"/>
      <c r="G5" s="1111"/>
      <c r="H5" s="1112"/>
      <c r="I5" s="1110" t="s">
        <v>352</v>
      </c>
      <c r="J5" s="1111"/>
      <c r="K5" s="1111"/>
      <c r="L5" s="1111"/>
      <c r="M5" s="1111"/>
      <c r="N5" s="965"/>
      <c r="O5" s="1282"/>
      <c r="P5" s="1283"/>
    </row>
    <row r="6" spans="1:17" ht="22.5" customHeight="1">
      <c r="A6" s="1275"/>
      <c r="B6" s="1275"/>
      <c r="C6" s="1275"/>
      <c r="D6" s="1276"/>
      <c r="E6" s="183" t="s">
        <v>7</v>
      </c>
      <c r="F6" s="183" t="s">
        <v>133</v>
      </c>
      <c r="G6" s="183" t="s">
        <v>89</v>
      </c>
      <c r="H6" s="882" t="s">
        <v>134</v>
      </c>
      <c r="I6" s="183" t="s">
        <v>7</v>
      </c>
      <c r="J6" s="183" t="s">
        <v>133</v>
      </c>
      <c r="K6" s="882" t="s">
        <v>89</v>
      </c>
      <c r="L6" s="882"/>
      <c r="M6" s="183" t="s">
        <v>134</v>
      </c>
      <c r="N6" s="20" t="s">
        <v>133</v>
      </c>
      <c r="O6" s="1282"/>
      <c r="P6" s="1283"/>
    </row>
    <row r="7" spans="1:17" ht="22.5" customHeight="1">
      <c r="A7" s="1277"/>
      <c r="B7" s="1277"/>
      <c r="C7" s="1277"/>
      <c r="D7" s="1278"/>
      <c r="E7" s="39" t="s">
        <v>11</v>
      </c>
      <c r="F7" s="39" t="s">
        <v>138</v>
      </c>
      <c r="G7" s="881" t="s">
        <v>95</v>
      </c>
      <c r="H7" s="881" t="s">
        <v>100</v>
      </c>
      <c r="I7" s="39" t="s">
        <v>11</v>
      </c>
      <c r="J7" s="39" t="s">
        <v>138</v>
      </c>
      <c r="K7" s="881" t="s">
        <v>95</v>
      </c>
      <c r="L7" s="881"/>
      <c r="M7" s="39" t="s">
        <v>100</v>
      </c>
      <c r="N7" s="39" t="s">
        <v>138</v>
      </c>
      <c r="O7" s="1284"/>
      <c r="P7" s="1285"/>
    </row>
    <row r="8" spans="1:17" s="11" customFormat="1" ht="3" customHeight="1">
      <c r="A8" s="879"/>
      <c r="B8" s="879"/>
      <c r="C8" s="879"/>
      <c r="D8" s="876"/>
      <c r="E8" s="874"/>
      <c r="F8" s="40"/>
      <c r="G8" s="873"/>
      <c r="H8" s="872"/>
      <c r="I8" s="872"/>
      <c r="J8" s="872"/>
      <c r="K8" s="872"/>
      <c r="L8" s="872"/>
      <c r="M8" s="40"/>
      <c r="N8" s="40"/>
      <c r="O8" s="877"/>
      <c r="P8" s="880"/>
    </row>
    <row r="9" spans="1:17" s="51" customFormat="1" ht="20.25" customHeight="1">
      <c r="A9" s="1060" t="s">
        <v>21</v>
      </c>
      <c r="B9" s="1060"/>
      <c r="C9" s="1060"/>
      <c r="D9" s="1061"/>
      <c r="E9" s="966">
        <f>'T-3.7 '!E12/'T-3.3'!E12</f>
        <v>17.530792420327305</v>
      </c>
      <c r="F9" s="967">
        <f>'T-3.7 '!H12/'T-3.3'!J12</f>
        <v>14.187428571428571</v>
      </c>
      <c r="G9" s="967">
        <f>'T-3.7 '!I12/'T-3.3'!K12</f>
        <v>2.48263753413968</v>
      </c>
      <c r="H9" s="967">
        <f>'T-3.7 '!J12/'T-3.3'!L12</f>
        <v>4.356371490280778</v>
      </c>
      <c r="I9" s="968">
        <f>'T-3.7 '!E12/'T-3.4'!E13</f>
        <v>14.440049663001064</v>
      </c>
      <c r="J9" s="968" t="s">
        <v>353</v>
      </c>
      <c r="K9" s="968" t="s">
        <v>353</v>
      </c>
      <c r="L9" s="968"/>
      <c r="M9" s="968" t="s">
        <v>353</v>
      </c>
      <c r="N9" s="969" t="s">
        <v>354</v>
      </c>
      <c r="O9" s="248"/>
      <c r="P9" s="867" t="s">
        <v>11</v>
      </c>
      <c r="Q9" s="873"/>
    </row>
    <row r="10" spans="1:17" ht="18.75" customHeight="1">
      <c r="A10" s="1000" t="s">
        <v>578</v>
      </c>
      <c r="C10" s="8"/>
      <c r="D10" s="27"/>
      <c r="E10" s="970">
        <f>'T-3.7 '!E13/'T-3.3'!E13</f>
        <v>25.846661775495232</v>
      </c>
      <c r="F10" s="241">
        <f>'T-3.7 '!H13/'T-3.3'!J13</f>
        <v>22.277566539923953</v>
      </c>
      <c r="G10" s="241">
        <f>'T-3.7 '!I13/'T-3.3'!K13</f>
        <v>4.7851500789889414</v>
      </c>
      <c r="H10" s="241">
        <f>'T-3.7 '!J13/'T-3.3'!L13</f>
        <v>6.059957173447537</v>
      </c>
      <c r="I10" s="971">
        <f>'T-3.7 '!E13/'T-3.4'!E14</f>
        <v>15.622616407982262</v>
      </c>
      <c r="J10" s="971" t="s">
        <v>353</v>
      </c>
      <c r="K10" s="971" t="s">
        <v>353</v>
      </c>
      <c r="L10" s="971"/>
      <c r="M10" s="241" t="s">
        <v>353</v>
      </c>
      <c r="N10" s="972" t="s">
        <v>355</v>
      </c>
      <c r="O10" s="16"/>
      <c r="P10" s="60" t="s">
        <v>23</v>
      </c>
    </row>
    <row r="11" spans="1:17" ht="18.75" customHeight="1">
      <c r="A11" s="1000" t="s">
        <v>579</v>
      </c>
      <c r="C11" s="8"/>
      <c r="D11" s="27"/>
      <c r="E11" s="970">
        <f>'T-3.7 '!E14/'T-3.3'!E14</f>
        <v>16.422907488986784</v>
      </c>
      <c r="F11" s="241">
        <f>'T-3.7 '!H14/'T-3.3'!J14</f>
        <v>11.027777777777779</v>
      </c>
      <c r="G11" s="241">
        <f>'T-3.7 '!I14/'T-3.3'!K14</f>
        <v>1.4014084507042253</v>
      </c>
      <c r="H11" s="241">
        <f>'T-3.7 '!J14/'T-3.3'!L14</f>
        <v>4.0408163265306118</v>
      </c>
      <c r="I11" s="971">
        <f>'T-3.7 '!E14/'T-3.4'!E15</f>
        <v>14.793650793650794</v>
      </c>
      <c r="J11" s="971" t="s">
        <v>353</v>
      </c>
      <c r="K11" s="971" t="s">
        <v>353</v>
      </c>
      <c r="L11" s="971"/>
      <c r="M11" s="241" t="s">
        <v>353</v>
      </c>
      <c r="N11" s="386"/>
      <c r="O11" s="16"/>
      <c r="P11" s="60" t="s">
        <v>26</v>
      </c>
    </row>
    <row r="12" spans="1:17" ht="18.75" customHeight="1">
      <c r="A12" s="1000" t="s">
        <v>580</v>
      </c>
      <c r="C12" s="8"/>
      <c r="D12" s="27"/>
      <c r="E12" s="970">
        <f>'T-3.7 '!E15/'T-3.3'!E15</f>
        <v>15.695970695970695</v>
      </c>
      <c r="F12" s="241">
        <f>'T-3.7 '!H15/'T-3.3'!J15</f>
        <v>14.75</v>
      </c>
      <c r="G12" s="241">
        <f>'T-3.7 '!I15/'T-3.3'!K15</f>
        <v>3.1456953642384105</v>
      </c>
      <c r="H12" s="241">
        <f>'T-3.7 '!J15/'T-3.3'!L15</f>
        <v>6.612903225806452</v>
      </c>
      <c r="I12" s="971">
        <f>'T-3.7 '!E15/'T-3.4'!E16</f>
        <v>13.912337662337663</v>
      </c>
      <c r="J12" s="971" t="s">
        <v>353</v>
      </c>
      <c r="K12" s="971" t="s">
        <v>353</v>
      </c>
      <c r="L12" s="971"/>
      <c r="M12" s="241" t="s">
        <v>353</v>
      </c>
      <c r="N12" s="386"/>
      <c r="O12" s="16"/>
      <c r="P12" s="60" t="s">
        <v>28</v>
      </c>
    </row>
    <row r="13" spans="1:17" ht="18.75" customHeight="1">
      <c r="A13" s="1000" t="s">
        <v>581</v>
      </c>
      <c r="C13" s="8"/>
      <c r="D13" s="27"/>
      <c r="E13" s="970">
        <f>'T-3.7 '!E16/'T-3.3'!E16</f>
        <v>12.704918032786885</v>
      </c>
      <c r="F13" s="241">
        <f>'T-3.7 '!H16/'T-3.3'!J16</f>
        <v>8.204081632653061</v>
      </c>
      <c r="G13" s="241">
        <f>'T-3.7 '!I16/'T-3.3'!K16</f>
        <v>1.3825503355704698</v>
      </c>
      <c r="H13" s="241">
        <f>'T-3.7 '!J16/'T-3.3'!L16</f>
        <v>4.2608695652173916</v>
      </c>
      <c r="I13" s="971">
        <f>'T-3.7 '!E16/'T-3.4'!E17</f>
        <v>13.656387665198238</v>
      </c>
      <c r="J13" s="971" t="s">
        <v>353</v>
      </c>
      <c r="K13" s="971" t="s">
        <v>353</v>
      </c>
      <c r="L13" s="971"/>
      <c r="M13" s="241" t="s">
        <v>353</v>
      </c>
      <c r="N13" s="386"/>
      <c r="O13" s="16"/>
      <c r="P13" s="60" t="s">
        <v>30</v>
      </c>
    </row>
    <row r="14" spans="1:17" ht="18.75" customHeight="1">
      <c r="A14" s="1000" t="s">
        <v>569</v>
      </c>
      <c r="C14" s="8"/>
      <c r="D14" s="27"/>
      <c r="E14" s="970">
        <f>'T-3.7 '!E17/'T-3.3'!E17</f>
        <v>16.932203389830509</v>
      </c>
      <c r="F14" s="241">
        <f>'T-3.7 '!H17/'T-3.3'!J17</f>
        <v>14.932203389830509</v>
      </c>
      <c r="G14" s="241">
        <f>'T-3.7 '!I17/'T-3.3'!K17</f>
        <v>2.1492537313432836</v>
      </c>
      <c r="H14" s="241">
        <f>'T-3.7 '!J17/'T-3.3'!L17</f>
        <v>4.7765957446808507</v>
      </c>
      <c r="I14" s="971">
        <f>'T-3.7 '!E17/'T-3.4'!E18</f>
        <v>13.907192575406032</v>
      </c>
      <c r="J14" s="971" t="s">
        <v>353</v>
      </c>
      <c r="K14" s="971" t="s">
        <v>353</v>
      </c>
      <c r="L14" s="971"/>
      <c r="M14" s="241" t="s">
        <v>353</v>
      </c>
      <c r="N14" s="386"/>
      <c r="O14" s="16"/>
      <c r="P14" s="60" t="s">
        <v>32</v>
      </c>
    </row>
    <row r="15" spans="1:17" ht="18.75" customHeight="1">
      <c r="A15" s="1000" t="s">
        <v>570</v>
      </c>
      <c r="C15" s="8"/>
      <c r="D15" s="27"/>
      <c r="E15" s="970">
        <f>'T-3.7 '!E18/'T-3.3'!E18</f>
        <v>11.709876543209877</v>
      </c>
      <c r="F15" s="241">
        <f>'T-3.7 '!H18/'T-3.3'!J18</f>
        <v>8.2857142857142865</v>
      </c>
      <c r="G15" s="241">
        <f>'T-3.7 '!I18/'T-3.3'!K18</f>
        <v>1.2560386473429952</v>
      </c>
      <c r="H15" s="241">
        <f>'T-3.7 '!J18/'T-3.3'!L18</f>
        <v>4.8518518518518521</v>
      </c>
      <c r="I15" s="971">
        <f>'T-3.7 '!E18/'T-3.4'!E19</f>
        <v>14.425855513307985</v>
      </c>
      <c r="J15" s="971" t="s">
        <v>353</v>
      </c>
      <c r="K15" s="971" t="s">
        <v>353</v>
      </c>
      <c r="L15" s="971"/>
      <c r="M15" s="241" t="s">
        <v>353</v>
      </c>
      <c r="N15" s="386"/>
      <c r="O15" s="16"/>
      <c r="P15" s="60" t="s">
        <v>34</v>
      </c>
    </row>
    <row r="16" spans="1:17" ht="18.75" customHeight="1">
      <c r="A16" s="1000" t="s">
        <v>571</v>
      </c>
      <c r="C16" s="8"/>
      <c r="D16" s="27"/>
      <c r="E16" s="970">
        <f>'T-3.7 '!E19/'T-3.3'!E19</f>
        <v>16.226765799256505</v>
      </c>
      <c r="F16" s="241">
        <f>'T-3.7 '!H19/'T-3.3'!J19</f>
        <v>11.254901960784315</v>
      </c>
      <c r="G16" s="241">
        <f>'T-3.7 '!I19/'T-3.3'!K19</f>
        <v>1.9294871794871795</v>
      </c>
      <c r="H16" s="241">
        <f>'T-3.7 '!J19/'T-3.3'!L19</f>
        <v>1.1375</v>
      </c>
      <c r="I16" s="971">
        <f>'T-3.7 '!E19/'T-3.4'!E20</f>
        <v>16.28731343283582</v>
      </c>
      <c r="J16" s="971" t="s">
        <v>353</v>
      </c>
      <c r="K16" s="971" t="s">
        <v>353</v>
      </c>
      <c r="L16" s="971"/>
      <c r="M16" s="241" t="s">
        <v>353</v>
      </c>
      <c r="N16" s="386"/>
      <c r="O16" s="16"/>
      <c r="P16" s="60" t="s">
        <v>36</v>
      </c>
    </row>
    <row r="17" spans="1:18" ht="18.75" customHeight="1">
      <c r="A17" s="1000" t="s">
        <v>572</v>
      </c>
      <c r="C17" s="8"/>
      <c r="D17" s="27"/>
      <c r="E17" s="970">
        <f>'T-3.7 '!E20/'T-3.3'!E20</f>
        <v>15.028953229398663</v>
      </c>
      <c r="F17" s="241">
        <f>'T-3.7 '!H20/'T-3.3'!J20</f>
        <v>11.963855421686747</v>
      </c>
      <c r="G17" s="241">
        <f>'T-3.7 '!I20/'T-3.3'!K20</f>
        <v>2.1744680851063829</v>
      </c>
      <c r="H17" s="241">
        <f>'T-3.7 '!J20/'T-3.3'!L20</f>
        <v>3.6793893129770994</v>
      </c>
      <c r="I17" s="971">
        <f>'T-3.7 '!E20/'T-3.4'!E21</f>
        <v>13.91340206185567</v>
      </c>
      <c r="J17" s="971" t="s">
        <v>353</v>
      </c>
      <c r="K17" s="971" t="s">
        <v>353</v>
      </c>
      <c r="L17" s="971"/>
      <c r="M17" s="241" t="s">
        <v>353</v>
      </c>
      <c r="N17" s="386"/>
      <c r="O17" s="16"/>
      <c r="P17" s="60" t="s">
        <v>38</v>
      </c>
    </row>
    <row r="18" spans="1:18" ht="18.75" customHeight="1">
      <c r="A18" s="1000" t="s">
        <v>573</v>
      </c>
      <c r="C18" s="8"/>
      <c r="D18" s="27"/>
      <c r="E18" s="970">
        <f>'T-3.7 '!E21/'T-3.3'!E21</f>
        <v>16.8</v>
      </c>
      <c r="F18" s="241">
        <f>'T-3.7 '!H21/'T-3.3'!J21</f>
        <v>12.217391304347826</v>
      </c>
      <c r="G18" s="241">
        <f>'T-3.7 '!I21/'T-3.3'!K21</f>
        <v>2.1666666666666665</v>
      </c>
      <c r="H18" s="241">
        <f>'T-3.7 '!J21/'T-3.3'!L21</f>
        <v>3.8333333333333335</v>
      </c>
      <c r="I18" s="971">
        <f>'T-3.7 '!E21/'T-3.4'!E22</f>
        <v>14.893617021276595</v>
      </c>
      <c r="J18" s="971" t="s">
        <v>353</v>
      </c>
      <c r="K18" s="971" t="s">
        <v>353</v>
      </c>
      <c r="L18" s="971"/>
      <c r="M18" s="241" t="s">
        <v>353</v>
      </c>
      <c r="N18" s="386"/>
      <c r="O18" s="16"/>
      <c r="P18" s="60" t="s">
        <v>40</v>
      </c>
    </row>
    <row r="19" spans="1:18" ht="18.75" customHeight="1">
      <c r="A19" s="1000" t="s">
        <v>574</v>
      </c>
      <c r="C19" s="8"/>
      <c r="D19" s="27"/>
      <c r="E19" s="970">
        <f>'T-3.7 '!E22/'T-3.3'!E22</f>
        <v>11.155279503105589</v>
      </c>
      <c r="F19" s="241">
        <f>'T-3.7 '!H22/'T-3.3'!J22</f>
        <v>7.4561403508771926</v>
      </c>
      <c r="G19" s="241">
        <f>'T-3.7 '!I22/'T-3.3'!K22</f>
        <v>1.0673575129533679</v>
      </c>
      <c r="H19" s="241">
        <f>'T-3.7 '!J22/'T-3.3'!L22</f>
        <v>3.0416666666666665</v>
      </c>
      <c r="I19" s="971">
        <f>'T-3.7 '!E22/'T-3.4'!E23</f>
        <v>10.658753709198812</v>
      </c>
      <c r="J19" s="971" t="s">
        <v>353</v>
      </c>
      <c r="K19" s="971" t="s">
        <v>353</v>
      </c>
      <c r="L19" s="971"/>
      <c r="M19" s="241" t="s">
        <v>353</v>
      </c>
      <c r="N19" s="386"/>
      <c r="O19" s="16"/>
      <c r="P19" s="60" t="s">
        <v>42</v>
      </c>
    </row>
    <row r="20" spans="1:18" ht="18.75" customHeight="1">
      <c r="A20" s="1000" t="s">
        <v>575</v>
      </c>
      <c r="C20" s="8"/>
      <c r="D20" s="27"/>
      <c r="E20" s="970">
        <f>'T-3.7 '!E23/'T-3.3'!E23</f>
        <v>14.327272727272728</v>
      </c>
      <c r="F20" s="241">
        <f>'T-3.7 '!H23/'T-3.3'!J23</f>
        <v>10.866666666666667</v>
      </c>
      <c r="G20" s="241">
        <f>'T-3.7 '!I23/'T-3.3'!K23</f>
        <v>1.5714285714285714</v>
      </c>
      <c r="H20" s="241">
        <f>'T-3.7 '!J23/'T-3.3'!L23</f>
        <v>4.6486486486486482</v>
      </c>
      <c r="I20" s="971">
        <f>'T-3.7 '!E23/'T-3.4'!E24</f>
        <v>14.414634146341463</v>
      </c>
      <c r="J20" s="971" t="s">
        <v>353</v>
      </c>
      <c r="K20" s="971" t="s">
        <v>353</v>
      </c>
      <c r="L20" s="971"/>
      <c r="M20" s="241" t="s">
        <v>353</v>
      </c>
      <c r="N20" s="386"/>
      <c r="O20" s="16"/>
      <c r="P20" s="60" t="s">
        <v>44</v>
      </c>
    </row>
    <row r="21" spans="1:18" ht="18.75" customHeight="1">
      <c r="A21" s="1000" t="s">
        <v>576</v>
      </c>
      <c r="C21" s="8"/>
      <c r="D21" s="27"/>
      <c r="E21" s="970">
        <f>'T-3.7 '!E24/'T-3.3'!E24</f>
        <v>13.59071729957806</v>
      </c>
      <c r="F21" s="241">
        <f>'T-3.7 '!H24/'T-3.3'!J24</f>
        <v>9.9756097560975618</v>
      </c>
      <c r="G21" s="241">
        <f>'T-3.7 '!I24/'T-3.3'!K24</f>
        <v>1.5323741007194245</v>
      </c>
      <c r="H21" s="241">
        <f>'T-3.7 '!J24/'T-3.3'!L24</f>
        <v>3.4385964912280702</v>
      </c>
      <c r="I21" s="971">
        <f>'T-3.7 '!E24/'T-3.4'!E25</f>
        <v>11.670289855072463</v>
      </c>
      <c r="J21" s="971" t="s">
        <v>353</v>
      </c>
      <c r="K21" s="971" t="s">
        <v>353</v>
      </c>
      <c r="L21" s="971"/>
      <c r="M21" s="241" t="s">
        <v>353</v>
      </c>
      <c r="N21" s="386"/>
      <c r="O21" s="16"/>
      <c r="P21" s="60" t="s">
        <v>46</v>
      </c>
    </row>
    <row r="22" spans="1:18" ht="18.75" customHeight="1">
      <c r="A22" s="1001" t="s">
        <v>577</v>
      </c>
      <c r="B22" s="12"/>
      <c r="C22" s="23"/>
      <c r="D22" s="30"/>
      <c r="E22" s="973">
        <f>'T-3.7 '!E25/'T-3.3'!E25</f>
        <v>9.9075342465753433</v>
      </c>
      <c r="F22" s="974">
        <f>'T-3.7 '!H25/'T-3.3'!J25</f>
        <v>7.666666666666667</v>
      </c>
      <c r="G22" s="974">
        <f>'T-3.7 '!I25/'T-3.3'!K25</f>
        <v>1.2124352331606219</v>
      </c>
      <c r="H22" s="974">
        <f>'T-3.7 '!J25/'T-3.3'!L25</f>
        <v>5.1363636363636367</v>
      </c>
      <c r="I22" s="974">
        <f>'T-3.7 '!E25/'T-3.4'!E26</f>
        <v>12.523809523809524</v>
      </c>
      <c r="J22" s="975" t="s">
        <v>353</v>
      </c>
      <c r="K22" s="975" t="s">
        <v>353</v>
      </c>
      <c r="L22" s="975"/>
      <c r="M22" s="974" t="s">
        <v>353</v>
      </c>
      <c r="N22" s="29"/>
      <c r="O22" s="28"/>
      <c r="P22" s="12" t="s">
        <v>48</v>
      </c>
    </row>
    <row r="23" spans="1:18" ht="6" customHeight="1">
      <c r="A23" s="8"/>
      <c r="B23" s="8"/>
      <c r="C23" s="8"/>
      <c r="D23" s="8"/>
      <c r="E23" s="8"/>
      <c r="F23" s="976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8" s="10" customFormat="1" ht="18" customHeight="1">
      <c r="B24" s="375" t="s">
        <v>102</v>
      </c>
      <c r="C24" s="376" t="s">
        <v>50</v>
      </c>
      <c r="D24" s="14"/>
      <c r="E24" s="14"/>
      <c r="F24" s="14"/>
      <c r="G24" s="14"/>
      <c r="H24" s="375" t="s">
        <v>103</v>
      </c>
      <c r="I24" s="376" t="s">
        <v>104</v>
      </c>
      <c r="J24" s="376"/>
      <c r="K24" s="339"/>
      <c r="L24" s="339"/>
      <c r="M24" s="5"/>
      <c r="N24" s="5"/>
      <c r="O24" s="5"/>
    </row>
    <row r="25" spans="1:18" s="10" customFormat="1" ht="18" customHeight="1">
      <c r="B25" s="5"/>
      <c r="C25" s="376" t="s">
        <v>52</v>
      </c>
      <c r="D25" s="14"/>
      <c r="E25" s="14"/>
      <c r="F25" s="14"/>
      <c r="G25" s="14"/>
      <c r="H25" s="5"/>
      <c r="I25" s="377" t="s">
        <v>105</v>
      </c>
      <c r="J25" s="377"/>
      <c r="K25" s="339"/>
      <c r="L25" s="339"/>
      <c r="M25" s="5"/>
      <c r="N25" s="5"/>
      <c r="O25" s="5"/>
    </row>
    <row r="26" spans="1:18" s="10" customFormat="1" ht="18" customHeight="1">
      <c r="B26" s="375" t="s">
        <v>54</v>
      </c>
      <c r="C26" s="376" t="s">
        <v>567</v>
      </c>
      <c r="D26" s="5"/>
      <c r="E26" s="5"/>
      <c r="F26" s="5"/>
      <c r="G26" s="5"/>
      <c r="H26" s="375" t="s">
        <v>106</v>
      </c>
      <c r="I26" s="376" t="s">
        <v>558</v>
      </c>
      <c r="J26" s="376"/>
      <c r="K26" s="5"/>
      <c r="L26" s="5"/>
      <c r="M26" s="5"/>
      <c r="N26" s="5"/>
      <c r="O26" s="5"/>
    </row>
    <row r="27" spans="1:18" s="10" customFormat="1" ht="18" customHeight="1">
      <c r="A27" s="8"/>
      <c r="B27" s="4"/>
      <c r="C27" s="376" t="s">
        <v>553</v>
      </c>
      <c r="D27" s="5"/>
      <c r="E27" s="5"/>
      <c r="F27" s="5"/>
      <c r="G27" s="5"/>
      <c r="H27" s="5"/>
      <c r="I27" s="376" t="s">
        <v>559</v>
      </c>
      <c r="J27" s="376"/>
      <c r="K27" s="5"/>
      <c r="L27" s="5"/>
      <c r="M27" s="4"/>
      <c r="N27" s="4"/>
      <c r="O27" s="4"/>
    </row>
    <row r="28" spans="1:18" s="10" customFormat="1" ht="18" customHeight="1">
      <c r="A28" s="8"/>
      <c r="B28" s="4"/>
      <c r="C28" s="376" t="s">
        <v>116</v>
      </c>
      <c r="D28" s="5"/>
      <c r="E28" s="5"/>
      <c r="F28" s="5"/>
      <c r="G28" s="5"/>
      <c r="H28" s="5"/>
      <c r="I28" s="376" t="s">
        <v>560</v>
      </c>
      <c r="J28" s="376"/>
      <c r="K28" s="5"/>
      <c r="L28" s="5"/>
      <c r="M28" s="1"/>
      <c r="N28" s="1"/>
      <c r="O28" s="1"/>
    </row>
    <row r="29" spans="1:18" s="10" customFormat="1" ht="18.75">
      <c r="A29" s="8"/>
      <c r="C29" s="8"/>
      <c r="D29" s="8"/>
      <c r="E29" s="8"/>
      <c r="F29" s="8"/>
      <c r="G29" s="8"/>
      <c r="H29" s="392"/>
      <c r="I29" s="392"/>
      <c r="J29" s="392"/>
      <c r="K29" s="392"/>
      <c r="L29" s="392"/>
      <c r="M29" s="8"/>
      <c r="O29" s="8"/>
    </row>
    <row r="30" spans="1:18" s="10" customFormat="1" ht="18.75">
      <c r="A30" s="8"/>
      <c r="C30" s="8"/>
      <c r="D30" s="8"/>
      <c r="E30" s="8"/>
      <c r="F30" s="8"/>
      <c r="G30" s="8"/>
      <c r="H30" s="392"/>
      <c r="I30" s="392"/>
      <c r="J30" s="392"/>
      <c r="K30" s="392"/>
      <c r="L30" s="392"/>
      <c r="M30" s="8"/>
      <c r="O30" s="8"/>
    </row>
    <row r="31" spans="1:18">
      <c r="A31" s="1"/>
      <c r="B31" s="1" t="s">
        <v>127</v>
      </c>
      <c r="C31" s="383">
        <v>3.9</v>
      </c>
      <c r="D31" s="1" t="s">
        <v>356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5"/>
      <c r="B32" s="1" t="s">
        <v>2</v>
      </c>
      <c r="C32" s="383">
        <v>3.9</v>
      </c>
      <c r="D32" s="1" t="s">
        <v>357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 t="s">
        <v>112</v>
      </c>
      <c r="Q32" s="15"/>
      <c r="R32" s="15"/>
    </row>
    <row r="34" spans="1:18">
      <c r="A34" s="1272" t="s">
        <v>3</v>
      </c>
      <c r="B34" s="1273"/>
      <c r="C34" s="1273"/>
      <c r="D34" s="1274"/>
      <c r="E34" s="1279" t="s">
        <v>349</v>
      </c>
      <c r="F34" s="1272"/>
      <c r="G34" s="1272"/>
      <c r="H34" s="1280"/>
      <c r="I34" s="875"/>
      <c r="J34" s="875"/>
      <c r="K34" s="875"/>
      <c r="L34" s="875"/>
      <c r="M34" s="1279" t="s">
        <v>350</v>
      </c>
      <c r="N34" s="1272"/>
      <c r="O34" s="1101" t="s">
        <v>5</v>
      </c>
      <c r="P34" s="1281"/>
    </row>
    <row r="35" spans="1:18">
      <c r="A35" s="1275"/>
      <c r="B35" s="1275"/>
      <c r="C35" s="1275"/>
      <c r="D35" s="1276"/>
      <c r="E35" s="1110" t="s">
        <v>358</v>
      </c>
      <c r="F35" s="1111"/>
      <c r="G35" s="1111"/>
      <c r="H35" s="1112"/>
      <c r="I35" s="868"/>
      <c r="J35" s="868"/>
      <c r="K35" s="868"/>
      <c r="L35" s="868"/>
      <c r="M35" s="1110" t="s">
        <v>359</v>
      </c>
      <c r="N35" s="1111"/>
      <c r="O35" s="1282"/>
      <c r="P35" s="1283"/>
    </row>
    <row r="36" spans="1:18">
      <c r="A36" s="1275"/>
      <c r="B36" s="1275"/>
      <c r="C36" s="1275"/>
      <c r="D36" s="1276"/>
      <c r="E36" s="183" t="s">
        <v>7</v>
      </c>
      <c r="F36" s="20" t="s">
        <v>133</v>
      </c>
      <c r="G36" s="20" t="s">
        <v>89</v>
      </c>
      <c r="H36" s="870" t="s">
        <v>134</v>
      </c>
      <c r="I36" s="870"/>
      <c r="J36" s="870"/>
      <c r="K36" s="870"/>
      <c r="L36" s="870"/>
      <c r="M36" s="183" t="s">
        <v>7</v>
      </c>
      <c r="N36" s="20" t="s">
        <v>133</v>
      </c>
      <c r="O36" s="1282"/>
      <c r="P36" s="1283"/>
    </row>
    <row r="37" spans="1:18">
      <c r="A37" s="1277"/>
      <c r="B37" s="1277"/>
      <c r="C37" s="1277"/>
      <c r="D37" s="1278"/>
      <c r="E37" s="39" t="s">
        <v>11</v>
      </c>
      <c r="F37" s="39" t="s">
        <v>138</v>
      </c>
      <c r="G37" s="881" t="s">
        <v>95</v>
      </c>
      <c r="H37" s="881" t="s">
        <v>100</v>
      </c>
      <c r="I37" s="881"/>
      <c r="J37" s="881"/>
      <c r="K37" s="881"/>
      <c r="L37" s="881"/>
      <c r="M37" s="39" t="s">
        <v>11</v>
      </c>
      <c r="N37" s="39" t="s">
        <v>138</v>
      </c>
      <c r="O37" s="1284"/>
      <c r="P37" s="1285"/>
    </row>
    <row r="38" spans="1:18">
      <c r="A38" s="879"/>
      <c r="B38" s="879"/>
      <c r="C38" s="879"/>
      <c r="D38" s="876"/>
      <c r="E38" s="783"/>
      <c r="F38" s="784"/>
      <c r="G38" s="785"/>
      <c r="H38" s="786"/>
      <c r="I38" s="786"/>
      <c r="J38" s="786"/>
      <c r="K38" s="786"/>
      <c r="L38" s="786"/>
      <c r="M38" s="784"/>
      <c r="N38" s="40"/>
      <c r="O38" s="877"/>
      <c r="P38" s="880"/>
      <c r="Q38" s="11"/>
      <c r="R38" s="11"/>
    </row>
    <row r="39" spans="1:18">
      <c r="A39" s="1060" t="s">
        <v>21</v>
      </c>
      <c r="B39" s="1060"/>
      <c r="C39" s="1060"/>
      <c r="D39" s="1061"/>
      <c r="E39" s="977">
        <v>166</v>
      </c>
      <c r="F39" s="788">
        <v>47</v>
      </c>
      <c r="G39" s="789">
        <v>55</v>
      </c>
      <c r="H39" s="790">
        <v>64</v>
      </c>
      <c r="I39" s="790">
        <v>61</v>
      </c>
      <c r="J39" s="790">
        <v>48</v>
      </c>
      <c r="K39" s="790">
        <v>31</v>
      </c>
      <c r="L39" s="790"/>
      <c r="M39" s="788">
        <v>140</v>
      </c>
      <c r="N39" s="384"/>
      <c r="O39" s="248"/>
      <c r="P39" s="867" t="s">
        <v>11</v>
      </c>
      <c r="Q39" s="873"/>
      <c r="R39" s="51"/>
    </row>
    <row r="40" spans="1:18">
      <c r="A40" s="8"/>
      <c r="B40" s="61" t="s">
        <v>22</v>
      </c>
      <c r="C40" s="8"/>
      <c r="D40" s="27"/>
      <c r="E40" s="791">
        <v>49</v>
      </c>
      <c r="F40" s="792">
        <v>15</v>
      </c>
      <c r="G40" s="791">
        <v>17</v>
      </c>
      <c r="H40" s="792">
        <v>17</v>
      </c>
      <c r="I40" s="791">
        <v>17</v>
      </c>
      <c r="J40" s="791">
        <v>14</v>
      </c>
      <c r="K40" s="791">
        <v>8</v>
      </c>
      <c r="L40" s="791"/>
      <c r="M40" s="791">
        <v>39</v>
      </c>
      <c r="N40" s="386"/>
      <c r="O40" s="16"/>
      <c r="P40" s="60" t="s">
        <v>23</v>
      </c>
    </row>
    <row r="41" spans="1:18">
      <c r="A41" s="8"/>
      <c r="B41" s="59" t="s">
        <v>24</v>
      </c>
      <c r="C41" s="8"/>
      <c r="D41" s="27"/>
      <c r="E41" s="791">
        <v>46</v>
      </c>
      <c r="F41" s="792">
        <v>11</v>
      </c>
      <c r="G41" s="791">
        <v>15</v>
      </c>
      <c r="H41" s="792">
        <v>20</v>
      </c>
      <c r="I41" s="791">
        <v>15</v>
      </c>
      <c r="J41" s="791">
        <v>13</v>
      </c>
      <c r="K41" s="791">
        <v>10</v>
      </c>
      <c r="L41" s="791"/>
      <c r="M41" s="791">
        <v>38</v>
      </c>
      <c r="N41" s="386"/>
      <c r="O41" s="16"/>
      <c r="P41" s="60" t="s">
        <v>26</v>
      </c>
    </row>
    <row r="42" spans="1:18">
      <c r="A42" s="8"/>
      <c r="B42" s="59" t="s">
        <v>27</v>
      </c>
      <c r="C42" s="8"/>
      <c r="D42" s="27"/>
      <c r="E42" s="791"/>
      <c r="F42" s="792"/>
      <c r="G42" s="791"/>
      <c r="H42" s="792"/>
      <c r="I42" s="791"/>
      <c r="J42" s="791"/>
      <c r="K42" s="791"/>
      <c r="L42" s="791"/>
      <c r="M42" s="791"/>
      <c r="N42" s="386"/>
      <c r="O42" s="16"/>
      <c r="P42" s="60" t="s">
        <v>28</v>
      </c>
    </row>
    <row r="43" spans="1:18">
      <c r="A43" s="8"/>
      <c r="B43" s="59" t="s">
        <v>29</v>
      </c>
      <c r="C43" s="8"/>
      <c r="D43" s="27"/>
      <c r="E43" s="791"/>
      <c r="F43" s="792"/>
      <c r="G43" s="791"/>
      <c r="H43" s="792"/>
      <c r="I43" s="791"/>
      <c r="J43" s="791"/>
      <c r="K43" s="791"/>
      <c r="L43" s="791"/>
      <c r="M43" s="791"/>
      <c r="N43" s="386"/>
      <c r="O43" s="16"/>
      <c r="P43" s="60" t="s">
        <v>30</v>
      </c>
    </row>
    <row r="44" spans="1:18">
      <c r="A44" s="8"/>
      <c r="B44" s="59" t="s">
        <v>31</v>
      </c>
      <c r="C44" s="8"/>
      <c r="D44" s="27"/>
      <c r="E44" s="791">
        <v>39</v>
      </c>
      <c r="F44" s="792">
        <v>11</v>
      </c>
      <c r="G44" s="791">
        <v>11</v>
      </c>
      <c r="H44" s="792">
        <v>17</v>
      </c>
      <c r="I44" s="791">
        <v>16</v>
      </c>
      <c r="J44" s="791">
        <v>10</v>
      </c>
      <c r="K44" s="791">
        <v>8</v>
      </c>
      <c r="L44" s="791"/>
      <c r="M44" s="791">
        <v>34</v>
      </c>
      <c r="N44" s="386"/>
      <c r="O44" s="16"/>
      <c r="P44" s="60" t="s">
        <v>32</v>
      </c>
    </row>
    <row r="45" spans="1:18">
      <c r="A45" s="8"/>
      <c r="B45" s="59" t="s">
        <v>33</v>
      </c>
      <c r="C45" s="8"/>
      <c r="D45" s="27"/>
      <c r="E45" s="791"/>
      <c r="F45" s="792"/>
      <c r="G45" s="791"/>
      <c r="H45" s="792"/>
      <c r="I45" s="791"/>
      <c r="J45" s="791"/>
      <c r="K45" s="791"/>
      <c r="L45" s="791"/>
      <c r="M45" s="791"/>
      <c r="N45" s="386"/>
      <c r="O45" s="16"/>
      <c r="P45" s="60" t="s">
        <v>34</v>
      </c>
    </row>
    <row r="46" spans="1:18">
      <c r="A46" s="8"/>
      <c r="B46" s="59" t="s">
        <v>35</v>
      </c>
      <c r="C46" s="8"/>
      <c r="D46" s="27"/>
      <c r="E46" s="791"/>
      <c r="F46" s="792"/>
      <c r="G46" s="791"/>
      <c r="H46" s="792"/>
      <c r="I46" s="791"/>
      <c r="J46" s="791"/>
      <c r="K46" s="791"/>
      <c r="L46" s="791"/>
      <c r="M46" s="791"/>
      <c r="N46" s="386"/>
      <c r="O46" s="16"/>
      <c r="P46" s="60" t="s">
        <v>36</v>
      </c>
    </row>
    <row r="47" spans="1:18">
      <c r="A47" s="8"/>
      <c r="B47" s="59" t="s">
        <v>37</v>
      </c>
      <c r="C47" s="8"/>
      <c r="D47" s="27"/>
      <c r="E47" s="791"/>
      <c r="F47" s="792"/>
      <c r="G47" s="791"/>
      <c r="H47" s="792"/>
      <c r="I47" s="791"/>
      <c r="J47" s="791"/>
      <c r="K47" s="791"/>
      <c r="L47" s="791"/>
      <c r="M47" s="791"/>
      <c r="N47" s="386"/>
      <c r="O47" s="16"/>
      <c r="P47" s="60" t="s">
        <v>38</v>
      </c>
    </row>
    <row r="48" spans="1:18">
      <c r="A48" s="8"/>
      <c r="B48" s="59" t="s">
        <v>39</v>
      </c>
      <c r="C48" s="8"/>
      <c r="D48" s="27"/>
      <c r="E48" s="791"/>
      <c r="F48" s="792"/>
      <c r="G48" s="791"/>
      <c r="H48" s="792"/>
      <c r="I48" s="791"/>
      <c r="J48" s="791"/>
      <c r="K48" s="791"/>
      <c r="L48" s="791"/>
      <c r="M48" s="791"/>
      <c r="N48" s="386"/>
      <c r="O48" s="16"/>
      <c r="P48" s="60" t="s">
        <v>40</v>
      </c>
    </row>
    <row r="49" spans="1:18">
      <c r="A49" s="8"/>
      <c r="B49" s="59" t="s">
        <v>41</v>
      </c>
      <c r="C49" s="8"/>
      <c r="D49" s="27"/>
      <c r="E49" s="791"/>
      <c r="F49" s="792"/>
      <c r="G49" s="791"/>
      <c r="H49" s="792"/>
      <c r="I49" s="791"/>
      <c r="J49" s="791"/>
      <c r="K49" s="791"/>
      <c r="L49" s="791"/>
      <c r="M49" s="791"/>
      <c r="N49" s="386"/>
      <c r="O49" s="16"/>
      <c r="P49" s="60" t="s">
        <v>42</v>
      </c>
    </row>
    <row r="50" spans="1:18">
      <c r="A50" s="8"/>
      <c r="B50" s="59" t="s">
        <v>43</v>
      </c>
      <c r="C50" s="8"/>
      <c r="D50" s="27"/>
      <c r="E50" s="791"/>
      <c r="F50" s="792"/>
      <c r="G50" s="791"/>
      <c r="H50" s="792"/>
      <c r="I50" s="791"/>
      <c r="J50" s="791"/>
      <c r="K50" s="791"/>
      <c r="L50" s="791"/>
      <c r="M50" s="791"/>
      <c r="N50" s="386"/>
      <c r="O50" s="16"/>
      <c r="P50" s="60" t="s">
        <v>44</v>
      </c>
    </row>
    <row r="51" spans="1:18">
      <c r="A51" s="8"/>
      <c r="B51" s="59" t="s">
        <v>45</v>
      </c>
      <c r="C51" s="8"/>
      <c r="D51" s="27"/>
      <c r="E51" s="791">
        <v>32</v>
      </c>
      <c r="F51" s="792">
        <v>10</v>
      </c>
      <c r="G51" s="791">
        <v>12</v>
      </c>
      <c r="H51" s="792">
        <v>10</v>
      </c>
      <c r="I51" s="791">
        <v>13</v>
      </c>
      <c r="J51" s="791">
        <v>11</v>
      </c>
      <c r="K51" s="791">
        <v>5</v>
      </c>
      <c r="L51" s="791"/>
      <c r="M51" s="791">
        <v>29</v>
      </c>
      <c r="N51" s="386"/>
      <c r="O51" s="16"/>
      <c r="P51" s="60" t="s">
        <v>46</v>
      </c>
    </row>
    <row r="52" spans="1:18">
      <c r="A52" s="23"/>
      <c r="B52" s="49" t="s">
        <v>47</v>
      </c>
      <c r="C52" s="23"/>
      <c r="D52" s="30"/>
      <c r="E52" s="793"/>
      <c r="F52" s="794"/>
      <c r="G52" s="793"/>
      <c r="H52" s="794"/>
      <c r="I52" s="793"/>
      <c r="J52" s="793"/>
      <c r="K52" s="793"/>
      <c r="L52" s="793"/>
      <c r="M52" s="793"/>
      <c r="N52" s="29"/>
      <c r="O52" s="28"/>
      <c r="P52" s="12" t="s">
        <v>48</v>
      </c>
    </row>
    <row r="53" spans="1:18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8">
      <c r="A54" s="10" t="s">
        <v>200</v>
      </c>
      <c r="B54" s="10" t="s">
        <v>360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 t="s">
        <v>361</v>
      </c>
      <c r="N54" s="10"/>
      <c r="O54" s="10"/>
      <c r="P54" s="10"/>
      <c r="Q54" s="10"/>
      <c r="R54" s="10"/>
    </row>
    <row r="55" spans="1:18">
      <c r="A55" s="10"/>
      <c r="B55" s="10"/>
      <c r="C55" s="10" t="s">
        <v>362</v>
      </c>
      <c r="D55" s="10"/>
      <c r="E55" s="10"/>
      <c r="F55" s="10"/>
      <c r="G55" s="10"/>
      <c r="H55" s="10"/>
      <c r="I55" s="10"/>
      <c r="J55" s="10"/>
      <c r="K55" s="10"/>
      <c r="L55" s="10"/>
      <c r="M55" s="10" t="s">
        <v>363</v>
      </c>
      <c r="N55" s="10"/>
      <c r="O55" s="10"/>
      <c r="P55" s="10"/>
      <c r="Q55" s="10"/>
      <c r="R55" s="10"/>
    </row>
    <row r="56" spans="1:18">
      <c r="C56" s="10" t="s">
        <v>116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117</v>
      </c>
      <c r="N56" s="10"/>
    </row>
    <row r="57" spans="1:18">
      <c r="A57" s="1"/>
      <c r="B57" s="1" t="s">
        <v>127</v>
      </c>
      <c r="C57" s="383">
        <v>3.9</v>
      </c>
      <c r="D57" s="1" t="s">
        <v>356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5"/>
      <c r="B58" s="1" t="s">
        <v>2</v>
      </c>
      <c r="C58" s="383">
        <v>3.9</v>
      </c>
      <c r="D58" s="1" t="s">
        <v>357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 t="s">
        <v>118</v>
      </c>
      <c r="Q58" s="15"/>
      <c r="R58" s="15"/>
    </row>
    <row r="60" spans="1:18">
      <c r="A60" s="1272" t="s">
        <v>3</v>
      </c>
      <c r="B60" s="1273"/>
      <c r="C60" s="1273"/>
      <c r="D60" s="1274"/>
      <c r="E60" s="1279" t="s">
        <v>349</v>
      </c>
      <c r="F60" s="1272"/>
      <c r="G60" s="1272"/>
      <c r="H60" s="1280"/>
      <c r="I60" s="875"/>
      <c r="J60" s="875"/>
      <c r="K60" s="875"/>
      <c r="L60" s="875"/>
      <c r="M60" s="1279" t="s">
        <v>350</v>
      </c>
      <c r="N60" s="1272"/>
      <c r="O60" s="1101" t="s">
        <v>5</v>
      </c>
      <c r="P60" s="1281"/>
    </row>
    <row r="61" spans="1:18">
      <c r="A61" s="1275"/>
      <c r="B61" s="1275"/>
      <c r="C61" s="1275"/>
      <c r="D61" s="1276"/>
      <c r="E61" s="1110" t="s">
        <v>358</v>
      </c>
      <c r="F61" s="1111"/>
      <c r="G61" s="1111"/>
      <c r="H61" s="1112"/>
      <c r="I61" s="868"/>
      <c r="J61" s="868"/>
      <c r="K61" s="868"/>
      <c r="L61" s="868"/>
      <c r="M61" s="1110" t="s">
        <v>359</v>
      </c>
      <c r="N61" s="1111"/>
      <c r="O61" s="1282"/>
      <c r="P61" s="1283"/>
    </row>
    <row r="62" spans="1:18">
      <c r="A62" s="1275"/>
      <c r="B62" s="1275"/>
      <c r="C62" s="1275"/>
      <c r="D62" s="1276"/>
      <c r="E62" s="183" t="s">
        <v>7</v>
      </c>
      <c r="F62" s="20" t="s">
        <v>133</v>
      </c>
      <c r="G62" s="20" t="s">
        <v>89</v>
      </c>
      <c r="H62" s="870" t="s">
        <v>134</v>
      </c>
      <c r="I62" s="870"/>
      <c r="J62" s="870"/>
      <c r="K62" s="870"/>
      <c r="L62" s="870"/>
      <c r="M62" s="183" t="s">
        <v>7</v>
      </c>
      <c r="N62" s="20" t="s">
        <v>133</v>
      </c>
      <c r="O62" s="1282"/>
      <c r="P62" s="1283"/>
    </row>
    <row r="63" spans="1:18">
      <c r="A63" s="1277"/>
      <c r="B63" s="1277"/>
      <c r="C63" s="1277"/>
      <c r="D63" s="1278"/>
      <c r="E63" s="39" t="s">
        <v>11</v>
      </c>
      <c r="F63" s="39" t="s">
        <v>138</v>
      </c>
      <c r="G63" s="881" t="s">
        <v>95</v>
      </c>
      <c r="H63" s="881" t="s">
        <v>100</v>
      </c>
      <c r="I63" s="881"/>
      <c r="J63" s="881"/>
      <c r="K63" s="881"/>
      <c r="L63" s="881"/>
      <c r="M63" s="39" t="s">
        <v>11</v>
      </c>
      <c r="N63" s="39" t="s">
        <v>138</v>
      </c>
      <c r="O63" s="1284"/>
      <c r="P63" s="1285"/>
    </row>
    <row r="64" spans="1:18">
      <c r="A64" s="879"/>
      <c r="B64" s="879"/>
      <c r="C64" s="879"/>
      <c r="D64" s="876"/>
      <c r="E64" s="783"/>
      <c r="F64" s="784"/>
      <c r="G64" s="785"/>
      <c r="H64" s="786"/>
      <c r="I64" s="786"/>
      <c r="J64" s="786"/>
      <c r="K64" s="786"/>
      <c r="L64" s="786"/>
      <c r="M64" s="784"/>
      <c r="N64" s="40"/>
      <c r="O64" s="877"/>
      <c r="P64" s="880"/>
      <c r="Q64" s="11"/>
      <c r="R64" s="11"/>
    </row>
    <row r="65" spans="1:18">
      <c r="A65" s="1060" t="s">
        <v>21</v>
      </c>
      <c r="B65" s="1060"/>
      <c r="C65" s="1060"/>
      <c r="D65" s="1061"/>
      <c r="E65" s="787">
        <f>SUM(F65:H65)</f>
        <v>318</v>
      </c>
      <c r="F65" s="788">
        <f>SUM(F66:F78)</f>
        <v>91</v>
      </c>
      <c r="G65" s="789">
        <f>SUM(G66:G78)</f>
        <v>134</v>
      </c>
      <c r="H65" s="790">
        <f>SUM(H66:H78)</f>
        <v>93</v>
      </c>
      <c r="I65" s="790"/>
      <c r="J65" s="790"/>
      <c r="K65" s="790"/>
      <c r="L65" s="790"/>
      <c r="M65" s="788"/>
      <c r="N65" s="384"/>
      <c r="O65" s="248"/>
      <c r="P65" s="867" t="s">
        <v>11</v>
      </c>
      <c r="Q65" s="873"/>
      <c r="R65" s="51"/>
    </row>
    <row r="66" spans="1:18">
      <c r="A66" s="8"/>
      <c r="B66" s="61" t="s">
        <v>22</v>
      </c>
      <c r="C66" s="8"/>
      <c r="D66" s="27"/>
      <c r="E66" s="791">
        <f>SUM(F66:H66)</f>
        <v>274</v>
      </c>
      <c r="F66" s="792">
        <v>80</v>
      </c>
      <c r="G66" s="791">
        <v>116</v>
      </c>
      <c r="H66" s="792">
        <v>78</v>
      </c>
      <c r="I66" s="791"/>
      <c r="J66" s="791"/>
      <c r="K66" s="791"/>
      <c r="L66" s="791"/>
      <c r="M66" s="791"/>
      <c r="N66" s="386"/>
      <c r="O66" s="16"/>
      <c r="P66" s="60" t="s">
        <v>23</v>
      </c>
    </row>
    <row r="67" spans="1:18">
      <c r="A67" s="8"/>
      <c r="B67" s="59" t="s">
        <v>24</v>
      </c>
      <c r="C67" s="8"/>
      <c r="D67" s="27"/>
      <c r="E67" s="791"/>
      <c r="F67" s="792"/>
      <c r="G67" s="791"/>
      <c r="H67" s="792"/>
      <c r="I67" s="791"/>
      <c r="J67" s="791"/>
      <c r="K67" s="791"/>
      <c r="L67" s="791"/>
      <c r="M67" s="791"/>
      <c r="N67" s="386"/>
      <c r="O67" s="16"/>
      <c r="P67" s="60" t="s">
        <v>26</v>
      </c>
    </row>
    <row r="68" spans="1:18">
      <c r="A68" s="8"/>
      <c r="B68" s="59" t="s">
        <v>27</v>
      </c>
      <c r="C68" s="8"/>
      <c r="D68" s="27"/>
      <c r="E68" s="791"/>
      <c r="F68" s="792"/>
      <c r="G68" s="791"/>
      <c r="H68" s="792"/>
      <c r="I68" s="791"/>
      <c r="J68" s="791"/>
      <c r="K68" s="791"/>
      <c r="L68" s="791"/>
      <c r="M68" s="791"/>
      <c r="N68" s="386"/>
      <c r="O68" s="16"/>
      <c r="P68" s="60" t="s">
        <v>28</v>
      </c>
    </row>
    <row r="69" spans="1:18">
      <c r="A69" s="8"/>
      <c r="B69" s="59" t="s">
        <v>29</v>
      </c>
      <c r="C69" s="8"/>
      <c r="D69" s="27"/>
      <c r="E69" s="791"/>
      <c r="F69" s="792"/>
      <c r="G69" s="791"/>
      <c r="H69" s="792"/>
      <c r="I69" s="791"/>
      <c r="J69" s="791"/>
      <c r="K69" s="791"/>
      <c r="L69" s="791"/>
      <c r="M69" s="791"/>
      <c r="N69" s="386"/>
      <c r="O69" s="16"/>
      <c r="P69" s="60" t="s">
        <v>30</v>
      </c>
    </row>
    <row r="70" spans="1:18">
      <c r="A70" s="8"/>
      <c r="B70" s="59" t="s">
        <v>31</v>
      </c>
      <c r="C70" s="8"/>
      <c r="D70" s="27"/>
      <c r="E70" s="791">
        <f>SUM(F70:H70)</f>
        <v>39</v>
      </c>
      <c r="F70" s="792">
        <v>10</v>
      </c>
      <c r="G70" s="791">
        <v>17</v>
      </c>
      <c r="H70" s="792">
        <v>12</v>
      </c>
      <c r="I70" s="791"/>
      <c r="J70" s="791"/>
      <c r="K70" s="791"/>
      <c r="L70" s="791"/>
      <c r="M70" s="791"/>
      <c r="N70" s="386"/>
      <c r="O70" s="16"/>
      <c r="P70" s="60" t="s">
        <v>32</v>
      </c>
    </row>
    <row r="71" spans="1:18">
      <c r="A71" s="8"/>
      <c r="B71" s="59" t="s">
        <v>33</v>
      </c>
      <c r="C71" s="8"/>
      <c r="D71" s="27"/>
      <c r="E71" s="791"/>
      <c r="F71" s="792"/>
      <c r="G71" s="791"/>
      <c r="H71" s="792"/>
      <c r="I71" s="791"/>
      <c r="J71" s="791"/>
      <c r="K71" s="791"/>
      <c r="L71" s="791"/>
      <c r="M71" s="791"/>
      <c r="N71" s="386"/>
      <c r="O71" s="16"/>
      <c r="P71" s="60" t="s">
        <v>34</v>
      </c>
    </row>
    <row r="72" spans="1:18">
      <c r="A72" s="8"/>
      <c r="B72" s="59" t="s">
        <v>35</v>
      </c>
      <c r="C72" s="8"/>
      <c r="D72" s="27"/>
      <c r="E72" s="791"/>
      <c r="F72" s="792"/>
      <c r="G72" s="791"/>
      <c r="H72" s="792"/>
      <c r="I72" s="791"/>
      <c r="J72" s="791"/>
      <c r="K72" s="791"/>
      <c r="L72" s="791"/>
      <c r="M72" s="791"/>
      <c r="N72" s="386"/>
      <c r="O72" s="16"/>
      <c r="P72" s="60" t="s">
        <v>36</v>
      </c>
    </row>
    <row r="73" spans="1:18">
      <c r="A73" s="8"/>
      <c r="B73" s="59" t="s">
        <v>37</v>
      </c>
      <c r="C73" s="8"/>
      <c r="D73" s="27"/>
      <c r="E73" s="791"/>
      <c r="F73" s="792"/>
      <c r="G73" s="791"/>
      <c r="H73" s="792"/>
      <c r="I73" s="791"/>
      <c r="J73" s="791"/>
      <c r="K73" s="791"/>
      <c r="L73" s="791"/>
      <c r="M73" s="791"/>
      <c r="N73" s="386"/>
      <c r="O73" s="16"/>
      <c r="P73" s="60" t="s">
        <v>38</v>
      </c>
    </row>
    <row r="74" spans="1:18">
      <c r="A74" s="8"/>
      <c r="B74" s="59" t="s">
        <v>39</v>
      </c>
      <c r="C74" s="8"/>
      <c r="D74" s="27"/>
      <c r="E74" s="791"/>
      <c r="F74" s="792"/>
      <c r="G74" s="791"/>
      <c r="H74" s="792"/>
      <c r="I74" s="791"/>
      <c r="J74" s="791"/>
      <c r="K74" s="791"/>
      <c r="L74" s="791"/>
      <c r="M74" s="791"/>
      <c r="N74" s="386"/>
      <c r="O74" s="16"/>
      <c r="P74" s="60" t="s">
        <v>40</v>
      </c>
    </row>
    <row r="75" spans="1:18">
      <c r="A75" s="8"/>
      <c r="B75" s="59" t="s">
        <v>41</v>
      </c>
      <c r="C75" s="8"/>
      <c r="D75" s="27"/>
      <c r="E75" s="791"/>
      <c r="F75" s="792"/>
      <c r="G75" s="791"/>
      <c r="H75" s="792"/>
      <c r="I75" s="791"/>
      <c r="J75" s="791"/>
      <c r="K75" s="791"/>
      <c r="L75" s="791"/>
      <c r="M75" s="791"/>
      <c r="N75" s="386"/>
      <c r="O75" s="16"/>
      <c r="P75" s="60" t="s">
        <v>42</v>
      </c>
    </row>
    <row r="76" spans="1:18">
      <c r="A76" s="8"/>
      <c r="B76" s="59" t="s">
        <v>43</v>
      </c>
      <c r="C76" s="8"/>
      <c r="D76" s="27"/>
      <c r="E76" s="791"/>
      <c r="F76" s="792"/>
      <c r="G76" s="791"/>
      <c r="H76" s="792"/>
      <c r="I76" s="791"/>
      <c r="J76" s="791"/>
      <c r="K76" s="791"/>
      <c r="L76" s="791"/>
      <c r="M76" s="791"/>
      <c r="N76" s="386"/>
      <c r="O76" s="16"/>
      <c r="P76" s="60" t="s">
        <v>44</v>
      </c>
    </row>
    <row r="77" spans="1:18">
      <c r="A77" s="8"/>
      <c r="B77" s="59" t="s">
        <v>45</v>
      </c>
      <c r="C77" s="8"/>
      <c r="D77" s="27"/>
      <c r="E77" s="791">
        <f>SUM(F77:H77)</f>
        <v>5</v>
      </c>
      <c r="F77" s="792">
        <v>1</v>
      </c>
      <c r="G77" s="791">
        <v>1</v>
      </c>
      <c r="H77" s="792">
        <v>3</v>
      </c>
      <c r="I77" s="791"/>
      <c r="J77" s="791"/>
      <c r="K77" s="791"/>
      <c r="L77" s="791"/>
      <c r="M77" s="791"/>
      <c r="N77" s="386"/>
      <c r="O77" s="16"/>
      <c r="P77" s="60" t="s">
        <v>46</v>
      </c>
    </row>
    <row r="78" spans="1:18">
      <c r="A78" s="23"/>
      <c r="B78" s="49" t="s">
        <v>47</v>
      </c>
      <c r="C78" s="23"/>
      <c r="D78" s="30"/>
      <c r="E78" s="793"/>
      <c r="F78" s="794"/>
      <c r="G78" s="793"/>
      <c r="H78" s="794"/>
      <c r="I78" s="793"/>
      <c r="J78" s="793"/>
      <c r="K78" s="793"/>
      <c r="L78" s="793"/>
      <c r="M78" s="793"/>
      <c r="N78" s="29"/>
      <c r="O78" s="28"/>
      <c r="P78" s="12" t="s">
        <v>48</v>
      </c>
    </row>
    <row r="79" spans="1:18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8">
      <c r="A80" s="10" t="s">
        <v>200</v>
      </c>
      <c r="B80" s="10" t="s">
        <v>360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 t="s">
        <v>361</v>
      </c>
      <c r="N80" s="10"/>
      <c r="O80" s="10"/>
      <c r="P80" s="10"/>
      <c r="Q80" s="10"/>
      <c r="R80" s="10"/>
    </row>
    <row r="81" spans="1:18">
      <c r="A81" s="10"/>
      <c r="B81" s="10"/>
      <c r="C81" s="10" t="s">
        <v>362</v>
      </c>
      <c r="D81" s="10"/>
      <c r="E81" s="10"/>
      <c r="F81" s="10"/>
      <c r="G81" s="10"/>
      <c r="H81" s="10"/>
      <c r="I81" s="10"/>
      <c r="J81" s="10"/>
      <c r="K81" s="10"/>
      <c r="L81" s="10"/>
      <c r="M81" s="10" t="s">
        <v>363</v>
      </c>
      <c r="N81" s="10"/>
      <c r="O81" s="10"/>
      <c r="P81" s="10"/>
      <c r="Q81" s="10"/>
      <c r="R81" s="10"/>
    </row>
    <row r="82" spans="1:18">
      <c r="C82" s="10" t="s">
        <v>116</v>
      </c>
      <c r="D82" s="10"/>
      <c r="E82" s="10"/>
      <c r="F82" s="10"/>
      <c r="G82" s="10"/>
      <c r="H82" s="10"/>
      <c r="I82" s="10"/>
      <c r="J82" s="10"/>
      <c r="K82" s="10"/>
      <c r="L82" s="10"/>
      <c r="M82" s="10" t="s">
        <v>117</v>
      </c>
      <c r="N82" s="10"/>
    </row>
    <row r="83" spans="1:18">
      <c r="A83" s="1"/>
      <c r="B83" s="1" t="s">
        <v>127</v>
      </c>
      <c r="C83" s="383">
        <v>3.9</v>
      </c>
      <c r="D83" s="1" t="s">
        <v>356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5"/>
      <c r="B84" s="1" t="s">
        <v>2</v>
      </c>
      <c r="C84" s="383">
        <v>3.9</v>
      </c>
      <c r="D84" s="1" t="s">
        <v>357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 t="s">
        <v>119</v>
      </c>
      <c r="Q84" s="15"/>
      <c r="R84" s="15"/>
    </row>
    <row r="86" spans="1:18">
      <c r="A86" s="1272" t="s">
        <v>3</v>
      </c>
      <c r="B86" s="1273"/>
      <c r="C86" s="1273"/>
      <c r="D86" s="1274"/>
      <c r="E86" s="1279" t="s">
        <v>349</v>
      </c>
      <c r="F86" s="1272"/>
      <c r="G86" s="1272"/>
      <c r="H86" s="1280"/>
      <c r="I86" s="875"/>
      <c r="J86" s="875"/>
      <c r="K86" s="875"/>
      <c r="L86" s="875"/>
      <c r="M86" s="1279" t="s">
        <v>350</v>
      </c>
      <c r="N86" s="1272"/>
      <c r="O86" s="1101" t="s">
        <v>5</v>
      </c>
      <c r="P86" s="1281"/>
    </row>
    <row r="87" spans="1:18">
      <c r="A87" s="1275"/>
      <c r="B87" s="1275"/>
      <c r="C87" s="1275"/>
      <c r="D87" s="1276"/>
      <c r="E87" s="1110" t="s">
        <v>358</v>
      </c>
      <c r="F87" s="1111"/>
      <c r="G87" s="1111"/>
      <c r="H87" s="1112"/>
      <c r="I87" s="868"/>
      <c r="J87" s="868"/>
      <c r="K87" s="868"/>
      <c r="L87" s="868"/>
      <c r="M87" s="1110" t="s">
        <v>359</v>
      </c>
      <c r="N87" s="1111"/>
      <c r="O87" s="1282"/>
      <c r="P87" s="1283"/>
    </row>
    <row r="88" spans="1:18">
      <c r="A88" s="1275"/>
      <c r="B88" s="1275"/>
      <c r="C88" s="1275"/>
      <c r="D88" s="1276"/>
      <c r="E88" s="183" t="s">
        <v>7</v>
      </c>
      <c r="F88" s="20" t="s">
        <v>133</v>
      </c>
      <c r="G88" s="20" t="s">
        <v>89</v>
      </c>
      <c r="H88" s="870" t="s">
        <v>134</v>
      </c>
      <c r="I88" s="870"/>
      <c r="J88" s="870"/>
      <c r="K88" s="870"/>
      <c r="L88" s="870"/>
      <c r="M88" s="183" t="s">
        <v>7</v>
      </c>
      <c r="N88" s="20" t="s">
        <v>133</v>
      </c>
      <c r="O88" s="1282"/>
      <c r="P88" s="1283"/>
    </row>
    <row r="89" spans="1:18">
      <c r="A89" s="1277"/>
      <c r="B89" s="1277"/>
      <c r="C89" s="1277"/>
      <c r="D89" s="1278"/>
      <c r="E89" s="39" t="s">
        <v>11</v>
      </c>
      <c r="F89" s="39" t="s">
        <v>138</v>
      </c>
      <c r="G89" s="881" t="s">
        <v>95</v>
      </c>
      <c r="H89" s="881" t="s">
        <v>100</v>
      </c>
      <c r="I89" s="881"/>
      <c r="J89" s="881"/>
      <c r="K89" s="881"/>
      <c r="L89" s="881"/>
      <c r="M89" s="39" t="s">
        <v>11</v>
      </c>
      <c r="N89" s="39" t="s">
        <v>138</v>
      </c>
      <c r="O89" s="1284"/>
      <c r="P89" s="1285"/>
    </row>
    <row r="90" spans="1:18">
      <c r="A90" s="879"/>
      <c r="B90" s="879"/>
      <c r="C90" s="879"/>
      <c r="D90" s="876"/>
      <c r="E90" s="874"/>
      <c r="F90" s="40"/>
      <c r="G90" s="873"/>
      <c r="H90" s="872"/>
      <c r="I90" s="872"/>
      <c r="J90" s="872"/>
      <c r="K90" s="872"/>
      <c r="L90" s="872"/>
      <c r="M90" s="40"/>
      <c r="N90" s="40"/>
      <c r="O90" s="877"/>
      <c r="P90" s="880"/>
      <c r="Q90" s="11"/>
      <c r="R90" s="11"/>
    </row>
    <row r="91" spans="1:18">
      <c r="A91" s="1060" t="s">
        <v>21</v>
      </c>
      <c r="B91" s="1060"/>
      <c r="C91" s="1060"/>
      <c r="D91" s="1061"/>
      <c r="E91" s="978"/>
      <c r="F91" s="384"/>
      <c r="G91" s="979"/>
      <c r="H91" s="980"/>
      <c r="I91" s="980"/>
      <c r="J91" s="980"/>
      <c r="K91" s="980"/>
      <c r="L91" s="980"/>
      <c r="M91" s="384"/>
      <c r="N91" s="384"/>
      <c r="O91" s="248"/>
      <c r="P91" s="867" t="s">
        <v>11</v>
      </c>
      <c r="Q91" s="873"/>
      <c r="R91" s="51"/>
    </row>
    <row r="92" spans="1:18">
      <c r="A92" s="8"/>
      <c r="B92" s="61" t="s">
        <v>22</v>
      </c>
      <c r="C92" s="8"/>
      <c r="D92" s="27"/>
      <c r="E92" s="387"/>
      <c r="F92" s="386"/>
      <c r="G92" s="387"/>
      <c r="H92" s="386"/>
      <c r="I92" s="387"/>
      <c r="J92" s="387"/>
      <c r="K92" s="387"/>
      <c r="L92" s="387"/>
      <c r="M92" s="387"/>
      <c r="N92" s="386"/>
      <c r="O92" s="16"/>
      <c r="P92" s="60" t="s">
        <v>23</v>
      </c>
    </row>
    <row r="93" spans="1:18">
      <c r="A93" s="8"/>
      <c r="B93" s="59" t="s">
        <v>24</v>
      </c>
      <c r="C93" s="8"/>
      <c r="D93" s="27"/>
      <c r="E93" s="387"/>
      <c r="F93" s="386"/>
      <c r="G93" s="387"/>
      <c r="H93" s="386"/>
      <c r="I93" s="387"/>
      <c r="J93" s="387"/>
      <c r="K93" s="387"/>
      <c r="L93" s="387"/>
      <c r="M93" s="387"/>
      <c r="N93" s="386"/>
      <c r="O93" s="16"/>
      <c r="P93" s="60" t="s">
        <v>26</v>
      </c>
    </row>
    <row r="94" spans="1:18">
      <c r="A94" s="8"/>
      <c r="B94" s="59" t="s">
        <v>27</v>
      </c>
      <c r="C94" s="8"/>
      <c r="D94" s="27"/>
      <c r="E94" s="387">
        <v>0.62569444444444444</v>
      </c>
      <c r="F94" s="386">
        <v>0.29236111111111113</v>
      </c>
      <c r="G94" s="387">
        <v>0.3756944444444445</v>
      </c>
      <c r="H94" s="386">
        <v>0.45902777777777781</v>
      </c>
      <c r="I94" s="387"/>
      <c r="J94" s="387"/>
      <c r="K94" s="387"/>
      <c r="L94" s="387"/>
      <c r="M94" s="387"/>
      <c r="N94" s="386"/>
      <c r="O94" s="16"/>
      <c r="P94" s="60" t="s">
        <v>28</v>
      </c>
    </row>
    <row r="95" spans="1:18">
      <c r="A95" s="8"/>
      <c r="B95" s="59" t="s">
        <v>29</v>
      </c>
      <c r="C95" s="8"/>
      <c r="D95" s="27"/>
      <c r="E95" s="387">
        <v>0.41736111111111113</v>
      </c>
      <c r="F95" s="386">
        <v>0.29236111111111113</v>
      </c>
      <c r="G95" s="387">
        <v>0.41736111111111113</v>
      </c>
      <c r="H95" s="386">
        <v>0.50069444444444444</v>
      </c>
      <c r="I95" s="387"/>
      <c r="J95" s="387"/>
      <c r="K95" s="387"/>
      <c r="L95" s="387"/>
      <c r="M95" s="387"/>
      <c r="N95" s="386"/>
      <c r="O95" s="16"/>
      <c r="P95" s="60" t="s">
        <v>30</v>
      </c>
    </row>
    <row r="96" spans="1:18">
      <c r="A96" s="8"/>
      <c r="B96" s="59" t="s">
        <v>31</v>
      </c>
      <c r="C96" s="8"/>
      <c r="D96" s="27"/>
      <c r="E96" s="387"/>
      <c r="F96" s="386"/>
      <c r="G96" s="387"/>
      <c r="H96" s="386"/>
      <c r="I96" s="387"/>
      <c r="J96" s="387"/>
      <c r="K96" s="387"/>
      <c r="L96" s="387"/>
      <c r="M96" s="387"/>
      <c r="N96" s="386"/>
      <c r="O96" s="16"/>
      <c r="P96" s="60" t="s">
        <v>32</v>
      </c>
    </row>
    <row r="97" spans="1:18">
      <c r="A97" s="8"/>
      <c r="B97" s="59" t="s">
        <v>33</v>
      </c>
      <c r="C97" s="8"/>
      <c r="D97" s="27"/>
      <c r="E97" s="387"/>
      <c r="F97" s="386"/>
      <c r="G97" s="387"/>
      <c r="H97" s="386"/>
      <c r="I97" s="387"/>
      <c r="J97" s="387"/>
      <c r="K97" s="387"/>
      <c r="L97" s="387"/>
      <c r="M97" s="387"/>
      <c r="N97" s="386"/>
      <c r="O97" s="16"/>
      <c r="P97" s="60" t="s">
        <v>34</v>
      </c>
    </row>
    <row r="98" spans="1:18">
      <c r="A98" s="8"/>
      <c r="B98" s="59" t="s">
        <v>35</v>
      </c>
      <c r="C98" s="8"/>
      <c r="D98" s="27"/>
      <c r="E98" s="387"/>
      <c r="F98" s="386"/>
      <c r="G98" s="387"/>
      <c r="H98" s="386"/>
      <c r="I98" s="387"/>
      <c r="J98" s="387"/>
      <c r="K98" s="387"/>
      <c r="L98" s="387"/>
      <c r="M98" s="387"/>
      <c r="N98" s="386"/>
      <c r="O98" s="16"/>
      <c r="P98" s="60" t="s">
        <v>36</v>
      </c>
    </row>
    <row r="99" spans="1:18">
      <c r="A99" s="8"/>
      <c r="B99" s="59" t="s">
        <v>37</v>
      </c>
      <c r="C99" s="8"/>
      <c r="D99" s="27"/>
      <c r="E99" s="387">
        <v>0.58402777777777781</v>
      </c>
      <c r="F99" s="386">
        <v>0.41736111111111113</v>
      </c>
      <c r="G99" s="387">
        <v>0.54236111111111118</v>
      </c>
      <c r="H99" s="386">
        <v>0.33402777777777781</v>
      </c>
      <c r="I99" s="387"/>
      <c r="J99" s="387"/>
      <c r="K99" s="387"/>
      <c r="L99" s="387"/>
      <c r="M99" s="387"/>
      <c r="N99" s="386"/>
      <c r="O99" s="16"/>
      <c r="P99" s="60" t="s">
        <v>38</v>
      </c>
    </row>
    <row r="100" spans="1:18">
      <c r="A100" s="8"/>
      <c r="B100" s="59" t="s">
        <v>39</v>
      </c>
      <c r="C100" s="8"/>
      <c r="D100" s="27"/>
      <c r="E100" s="387">
        <v>0.7090277777777777</v>
      </c>
      <c r="F100" s="386">
        <v>0.45902777777777781</v>
      </c>
      <c r="G100" s="387">
        <v>0.41736111111111113</v>
      </c>
      <c r="H100" s="386">
        <v>0.25069444444444444</v>
      </c>
      <c r="I100" s="387"/>
      <c r="J100" s="387"/>
      <c r="K100" s="387"/>
      <c r="L100" s="387"/>
      <c r="M100" s="387"/>
      <c r="N100" s="386"/>
      <c r="O100" s="16"/>
      <c r="P100" s="60" t="s">
        <v>40</v>
      </c>
    </row>
    <row r="101" spans="1:18">
      <c r="A101" s="8"/>
      <c r="B101" s="59" t="s">
        <v>41</v>
      </c>
      <c r="C101" s="8"/>
      <c r="D101" s="27"/>
      <c r="E101" s="387">
        <v>0.41736111111111113</v>
      </c>
      <c r="F101" s="386">
        <v>0.20902777777777778</v>
      </c>
      <c r="G101" s="387">
        <v>0.33402777777777781</v>
      </c>
      <c r="H101" s="386">
        <v>0.54236111111111118</v>
      </c>
      <c r="I101" s="387"/>
      <c r="J101" s="387"/>
      <c r="K101" s="387"/>
      <c r="L101" s="387"/>
      <c r="M101" s="387"/>
      <c r="N101" s="386"/>
      <c r="O101" s="16"/>
      <c r="P101" s="60" t="s">
        <v>42</v>
      </c>
    </row>
    <row r="102" spans="1:18">
      <c r="A102" s="8"/>
      <c r="B102" s="59" t="s">
        <v>43</v>
      </c>
      <c r="C102" s="8"/>
      <c r="D102" s="27"/>
      <c r="E102" s="387">
        <v>0.45902777777777781</v>
      </c>
      <c r="F102" s="386">
        <v>0.41736111111111113</v>
      </c>
      <c r="G102" s="387">
        <v>0.45902777777777781</v>
      </c>
      <c r="H102" s="386">
        <v>0.8340277777777777</v>
      </c>
      <c r="I102" s="387"/>
      <c r="J102" s="387"/>
      <c r="K102" s="387"/>
      <c r="L102" s="387"/>
      <c r="M102" s="387"/>
      <c r="N102" s="386"/>
      <c r="O102" s="16"/>
      <c r="P102" s="60" t="s">
        <v>44</v>
      </c>
    </row>
    <row r="103" spans="1:18">
      <c r="A103" s="8"/>
      <c r="B103" s="59" t="s">
        <v>45</v>
      </c>
      <c r="C103" s="8"/>
      <c r="D103" s="27"/>
      <c r="E103" s="387"/>
      <c r="F103" s="386"/>
      <c r="G103" s="387"/>
      <c r="H103" s="386"/>
      <c r="I103" s="387"/>
      <c r="J103" s="387"/>
      <c r="K103" s="387"/>
      <c r="L103" s="387"/>
      <c r="M103" s="387"/>
      <c r="N103" s="386"/>
      <c r="O103" s="16"/>
      <c r="P103" s="60" t="s">
        <v>46</v>
      </c>
    </row>
    <row r="104" spans="1:18">
      <c r="A104" s="23"/>
      <c r="B104" s="49" t="s">
        <v>47</v>
      </c>
      <c r="C104" s="23"/>
      <c r="D104" s="30"/>
      <c r="E104" s="30"/>
      <c r="F104" s="29"/>
      <c r="G104" s="30"/>
      <c r="H104" s="29"/>
      <c r="I104" s="30"/>
      <c r="J104" s="30"/>
      <c r="K104" s="30"/>
      <c r="L104" s="30"/>
      <c r="M104" s="30"/>
      <c r="N104" s="29"/>
      <c r="O104" s="28"/>
      <c r="P104" s="12" t="s">
        <v>48</v>
      </c>
    </row>
    <row r="105" spans="1:18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1:18">
      <c r="A106" s="10" t="s">
        <v>200</v>
      </c>
      <c r="B106" s="10" t="s">
        <v>360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 t="s">
        <v>361</v>
      </c>
      <c r="N106" s="10"/>
      <c r="O106" s="10"/>
      <c r="P106" s="10"/>
      <c r="Q106" s="10"/>
      <c r="R106" s="10"/>
    </row>
    <row r="107" spans="1:18">
      <c r="A107" s="10"/>
      <c r="B107" s="10"/>
      <c r="C107" s="10" t="s">
        <v>362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 t="s">
        <v>363</v>
      </c>
      <c r="N107" s="10"/>
      <c r="O107" s="10"/>
      <c r="P107" s="10"/>
      <c r="Q107" s="10"/>
      <c r="R107" s="10"/>
    </row>
    <row r="108" spans="1:18">
      <c r="C108" s="10" t="s">
        <v>116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 t="s">
        <v>117</v>
      </c>
      <c r="N108" s="10"/>
    </row>
    <row r="109" spans="1:18">
      <c r="A109" s="1"/>
      <c r="B109" s="1" t="s">
        <v>127</v>
      </c>
      <c r="C109" s="383">
        <v>3.9</v>
      </c>
      <c r="D109" s="1" t="s">
        <v>356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5"/>
      <c r="B110" s="1" t="s">
        <v>2</v>
      </c>
      <c r="C110" s="383">
        <v>3.9</v>
      </c>
      <c r="D110" s="1" t="s">
        <v>357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 t="s">
        <v>120</v>
      </c>
      <c r="Q110" s="15"/>
      <c r="R110" s="15"/>
    </row>
    <row r="112" spans="1:18">
      <c r="A112" s="1272" t="s">
        <v>3</v>
      </c>
      <c r="B112" s="1273"/>
      <c r="C112" s="1273"/>
      <c r="D112" s="1274"/>
      <c r="E112" s="1279" t="s">
        <v>349</v>
      </c>
      <c r="F112" s="1272"/>
      <c r="G112" s="1272"/>
      <c r="H112" s="1280"/>
      <c r="I112" s="875"/>
      <c r="J112" s="875"/>
      <c r="K112" s="875"/>
      <c r="L112" s="875"/>
      <c r="M112" s="1279" t="s">
        <v>350</v>
      </c>
      <c r="N112" s="1272"/>
      <c r="O112" s="1101" t="s">
        <v>5</v>
      </c>
      <c r="P112" s="1281"/>
    </row>
    <row r="113" spans="1:18">
      <c r="A113" s="1275"/>
      <c r="B113" s="1275"/>
      <c r="C113" s="1275"/>
      <c r="D113" s="1276"/>
      <c r="E113" s="1110" t="s">
        <v>358</v>
      </c>
      <c r="F113" s="1111"/>
      <c r="G113" s="1111"/>
      <c r="H113" s="1112"/>
      <c r="I113" s="868"/>
      <c r="J113" s="868"/>
      <c r="K113" s="868"/>
      <c r="L113" s="868"/>
      <c r="M113" s="1110" t="s">
        <v>359</v>
      </c>
      <c r="N113" s="1111"/>
      <c r="O113" s="1282"/>
      <c r="P113" s="1283"/>
    </row>
    <row r="114" spans="1:18">
      <c r="A114" s="1275"/>
      <c r="B114" s="1275"/>
      <c r="C114" s="1275"/>
      <c r="D114" s="1276"/>
      <c r="E114" s="183" t="s">
        <v>7</v>
      </c>
      <c r="F114" s="20" t="s">
        <v>133</v>
      </c>
      <c r="G114" s="20" t="s">
        <v>89</v>
      </c>
      <c r="H114" s="870" t="s">
        <v>134</v>
      </c>
      <c r="I114" s="870"/>
      <c r="J114" s="870"/>
      <c r="K114" s="870"/>
      <c r="L114" s="870"/>
      <c r="M114" s="183" t="s">
        <v>7</v>
      </c>
      <c r="N114" s="20" t="s">
        <v>133</v>
      </c>
      <c r="O114" s="1282"/>
      <c r="P114" s="1283"/>
    </row>
    <row r="115" spans="1:18">
      <c r="A115" s="1277"/>
      <c r="B115" s="1277"/>
      <c r="C115" s="1277"/>
      <c r="D115" s="1278"/>
      <c r="E115" s="39" t="s">
        <v>11</v>
      </c>
      <c r="F115" s="39" t="s">
        <v>138</v>
      </c>
      <c r="G115" s="881" t="s">
        <v>95</v>
      </c>
      <c r="H115" s="881" t="s">
        <v>100</v>
      </c>
      <c r="I115" s="881"/>
      <c r="J115" s="881"/>
      <c r="K115" s="881"/>
      <c r="L115" s="881"/>
      <c r="M115" s="39" t="s">
        <v>11</v>
      </c>
      <c r="N115" s="39" t="s">
        <v>138</v>
      </c>
      <c r="O115" s="1284"/>
      <c r="P115" s="1285"/>
    </row>
    <row r="116" spans="1:18">
      <c r="A116" s="879"/>
      <c r="B116" s="879"/>
      <c r="C116" s="879"/>
      <c r="D116" s="876"/>
      <c r="E116" s="874"/>
      <c r="F116" s="40"/>
      <c r="G116" s="873"/>
      <c r="H116" s="872"/>
      <c r="I116" s="872"/>
      <c r="J116" s="872"/>
      <c r="K116" s="872"/>
      <c r="L116" s="872"/>
      <c r="M116" s="40"/>
      <c r="N116" s="40"/>
      <c r="O116" s="877"/>
      <c r="P116" s="880"/>
      <c r="Q116" s="11"/>
      <c r="R116" s="11"/>
    </row>
    <row r="117" spans="1:18">
      <c r="A117" s="1060" t="s">
        <v>21</v>
      </c>
      <c r="B117" s="1060"/>
      <c r="C117" s="1060"/>
      <c r="D117" s="1061"/>
      <c r="E117" s="978"/>
      <c r="F117" s="704" t="s">
        <v>364</v>
      </c>
      <c r="G117" s="981" t="s">
        <v>365</v>
      </c>
      <c r="H117" s="703" t="s">
        <v>366</v>
      </c>
      <c r="I117" s="980"/>
      <c r="J117" s="980"/>
      <c r="K117" s="980"/>
      <c r="L117" s="980"/>
      <c r="M117" s="384"/>
      <c r="N117" s="384"/>
      <c r="O117" s="248"/>
      <c r="P117" s="867" t="s">
        <v>11</v>
      </c>
      <c r="Q117" s="873"/>
      <c r="R117" s="51"/>
    </row>
    <row r="118" spans="1:18">
      <c r="A118" s="8"/>
      <c r="B118" s="61" t="s">
        <v>22</v>
      </c>
      <c r="C118" s="8"/>
      <c r="D118" s="27"/>
      <c r="E118" s="387"/>
      <c r="F118" s="702"/>
      <c r="G118" s="701"/>
      <c r="H118" s="702"/>
      <c r="I118" s="387"/>
      <c r="J118" s="387"/>
      <c r="K118" s="387"/>
      <c r="L118" s="387"/>
      <c r="M118" s="387"/>
      <c r="N118" s="386"/>
      <c r="O118" s="16"/>
      <c r="P118" s="60" t="s">
        <v>23</v>
      </c>
    </row>
    <row r="119" spans="1:18">
      <c r="A119" s="8"/>
      <c r="B119" s="59" t="s">
        <v>24</v>
      </c>
      <c r="C119" s="8"/>
      <c r="D119" s="27"/>
      <c r="E119" s="387"/>
      <c r="F119" s="702"/>
      <c r="G119" s="701"/>
      <c r="H119" s="702"/>
      <c r="I119" s="387"/>
      <c r="J119" s="387"/>
      <c r="K119" s="387"/>
      <c r="L119" s="387"/>
      <c r="M119" s="387"/>
      <c r="N119" s="386"/>
      <c r="O119" s="16"/>
      <c r="P119" s="60" t="s">
        <v>26</v>
      </c>
    </row>
    <row r="120" spans="1:18">
      <c r="A120" s="8"/>
      <c r="B120" s="59" t="s">
        <v>27</v>
      </c>
      <c r="C120" s="8"/>
      <c r="D120" s="27"/>
      <c r="E120" s="387"/>
      <c r="F120" s="702"/>
      <c r="G120" s="701"/>
      <c r="H120" s="702"/>
      <c r="I120" s="387"/>
      <c r="J120" s="387"/>
      <c r="K120" s="387"/>
      <c r="L120" s="387"/>
      <c r="M120" s="387"/>
      <c r="N120" s="386"/>
      <c r="O120" s="16"/>
      <c r="P120" s="60" t="s">
        <v>28</v>
      </c>
    </row>
    <row r="121" spans="1:18">
      <c r="A121" s="8"/>
      <c r="B121" s="59" t="s">
        <v>29</v>
      </c>
      <c r="C121" s="8"/>
      <c r="D121" s="27"/>
      <c r="E121" s="387"/>
      <c r="F121" s="702"/>
      <c r="G121" s="701"/>
      <c r="H121" s="702"/>
      <c r="I121" s="387"/>
      <c r="J121" s="387"/>
      <c r="K121" s="387"/>
      <c r="L121" s="387"/>
      <c r="M121" s="387"/>
      <c r="N121" s="386"/>
      <c r="O121" s="16"/>
      <c r="P121" s="60" t="s">
        <v>30</v>
      </c>
    </row>
    <row r="122" spans="1:18">
      <c r="A122" s="8"/>
      <c r="B122" s="59" t="s">
        <v>31</v>
      </c>
      <c r="C122" s="8"/>
      <c r="D122" s="27"/>
      <c r="E122" s="387"/>
      <c r="F122" s="702"/>
      <c r="G122" s="701"/>
      <c r="H122" s="702"/>
      <c r="I122" s="387"/>
      <c r="J122" s="387"/>
      <c r="K122" s="387"/>
      <c r="L122" s="387"/>
      <c r="M122" s="387"/>
      <c r="N122" s="386"/>
      <c r="O122" s="16"/>
      <c r="P122" s="60" t="s">
        <v>32</v>
      </c>
    </row>
    <row r="123" spans="1:18">
      <c r="A123" s="8"/>
      <c r="B123" s="59" t="s">
        <v>33</v>
      </c>
      <c r="C123" s="8"/>
      <c r="D123" s="27"/>
      <c r="E123" s="387"/>
      <c r="F123" s="702" t="s">
        <v>367</v>
      </c>
      <c r="G123" s="701" t="s">
        <v>365</v>
      </c>
      <c r="H123" s="702" t="s">
        <v>368</v>
      </c>
      <c r="I123" s="387"/>
      <c r="J123" s="387"/>
      <c r="K123" s="387"/>
      <c r="L123" s="387"/>
      <c r="M123" s="387"/>
      <c r="N123" s="386"/>
      <c r="O123" s="16"/>
      <c r="P123" s="60" t="s">
        <v>34</v>
      </c>
    </row>
    <row r="124" spans="1:18">
      <c r="A124" s="8"/>
      <c r="B124" s="59" t="s">
        <v>35</v>
      </c>
      <c r="C124" s="8"/>
      <c r="D124" s="27"/>
      <c r="E124" s="387"/>
      <c r="F124" s="702" t="s">
        <v>367</v>
      </c>
      <c r="G124" s="701" t="s">
        <v>369</v>
      </c>
      <c r="H124" s="702" t="s">
        <v>370</v>
      </c>
      <c r="I124" s="387"/>
      <c r="J124" s="387"/>
      <c r="K124" s="387"/>
      <c r="L124" s="387"/>
      <c r="M124" s="387"/>
      <c r="N124" s="386"/>
      <c r="O124" s="16"/>
      <c r="P124" s="60" t="s">
        <v>36</v>
      </c>
    </row>
    <row r="125" spans="1:18">
      <c r="A125" s="8"/>
      <c r="B125" s="59" t="s">
        <v>37</v>
      </c>
      <c r="C125" s="8"/>
      <c r="D125" s="27"/>
      <c r="E125" s="387"/>
      <c r="F125" s="702"/>
      <c r="G125" s="701"/>
      <c r="H125" s="702"/>
      <c r="I125" s="387"/>
      <c r="J125" s="387"/>
      <c r="K125" s="387"/>
      <c r="L125" s="387"/>
      <c r="M125" s="387"/>
      <c r="N125" s="386"/>
      <c r="O125" s="16"/>
      <c r="P125" s="60" t="s">
        <v>38</v>
      </c>
    </row>
    <row r="126" spans="1:18">
      <c r="A126" s="8"/>
      <c r="B126" s="59" t="s">
        <v>39</v>
      </c>
      <c r="C126" s="8"/>
      <c r="D126" s="27"/>
      <c r="E126" s="387"/>
      <c r="F126" s="702"/>
      <c r="G126" s="701"/>
      <c r="H126" s="702"/>
      <c r="I126" s="387"/>
      <c r="J126" s="387"/>
      <c r="K126" s="387"/>
      <c r="L126" s="387"/>
      <c r="M126" s="387"/>
      <c r="N126" s="386"/>
      <c r="O126" s="16"/>
      <c r="P126" s="60" t="s">
        <v>40</v>
      </c>
    </row>
    <row r="127" spans="1:18">
      <c r="A127" s="8"/>
      <c r="B127" s="59" t="s">
        <v>41</v>
      </c>
      <c r="C127" s="8"/>
      <c r="D127" s="27"/>
      <c r="E127" s="387"/>
      <c r="F127" s="702"/>
      <c r="G127" s="701"/>
      <c r="H127" s="702"/>
      <c r="I127" s="387"/>
      <c r="J127" s="387"/>
      <c r="K127" s="387"/>
      <c r="L127" s="387"/>
      <c r="M127" s="387"/>
      <c r="N127" s="386"/>
      <c r="O127" s="16"/>
      <c r="P127" s="60" t="s">
        <v>42</v>
      </c>
    </row>
    <row r="128" spans="1:18">
      <c r="A128" s="8"/>
      <c r="B128" s="59" t="s">
        <v>43</v>
      </c>
      <c r="C128" s="8"/>
      <c r="D128" s="27"/>
      <c r="E128" s="387"/>
      <c r="F128" s="702"/>
      <c r="G128" s="701"/>
      <c r="H128" s="702"/>
      <c r="I128" s="387"/>
      <c r="J128" s="387"/>
      <c r="K128" s="387"/>
      <c r="L128" s="387"/>
      <c r="M128" s="387"/>
      <c r="N128" s="386"/>
      <c r="O128" s="16"/>
      <c r="P128" s="60" t="s">
        <v>44</v>
      </c>
    </row>
    <row r="129" spans="1:18">
      <c r="A129" s="8"/>
      <c r="B129" s="59" t="s">
        <v>45</v>
      </c>
      <c r="C129" s="8"/>
      <c r="D129" s="27"/>
      <c r="E129" s="387"/>
      <c r="F129" s="702"/>
      <c r="G129" s="701"/>
      <c r="H129" s="702"/>
      <c r="I129" s="387"/>
      <c r="J129" s="387"/>
      <c r="K129" s="387"/>
      <c r="L129" s="387"/>
      <c r="M129" s="387"/>
      <c r="N129" s="386"/>
      <c r="O129" s="16"/>
      <c r="P129" s="60" t="s">
        <v>46</v>
      </c>
    </row>
    <row r="130" spans="1:18">
      <c r="A130" s="23"/>
      <c r="B130" s="49" t="s">
        <v>371</v>
      </c>
      <c r="C130" s="23"/>
      <c r="D130" s="30"/>
      <c r="E130" s="30"/>
      <c r="F130" s="982" t="s">
        <v>372</v>
      </c>
      <c r="G130" s="983" t="s">
        <v>373</v>
      </c>
      <c r="H130" s="982" t="s">
        <v>374</v>
      </c>
      <c r="I130" s="30"/>
      <c r="J130" s="30"/>
      <c r="K130" s="30"/>
      <c r="L130" s="30"/>
      <c r="M130" s="30"/>
      <c r="N130" s="29"/>
      <c r="O130" s="28"/>
      <c r="P130" s="12" t="s">
        <v>48</v>
      </c>
    </row>
    <row r="131" spans="1:18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spans="1:18">
      <c r="A132" s="10" t="s">
        <v>200</v>
      </c>
      <c r="B132" s="10" t="s">
        <v>360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 t="s">
        <v>361</v>
      </c>
      <c r="N132" s="10"/>
      <c r="O132" s="10"/>
      <c r="P132" s="10"/>
      <c r="Q132" s="10"/>
      <c r="R132" s="10"/>
    </row>
    <row r="133" spans="1:18">
      <c r="A133" s="10"/>
      <c r="B133" s="10"/>
      <c r="C133" s="10" t="s">
        <v>362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 t="s">
        <v>363</v>
      </c>
      <c r="N133" s="10"/>
      <c r="O133" s="10"/>
      <c r="P133" s="10"/>
      <c r="Q133" s="10"/>
      <c r="R133" s="10"/>
    </row>
    <row r="134" spans="1:18">
      <c r="C134" s="10" t="s">
        <v>116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 t="s">
        <v>117</v>
      </c>
      <c r="N134" s="10"/>
    </row>
    <row r="135" spans="1:18">
      <c r="A135" s="1"/>
      <c r="B135" s="1" t="s">
        <v>127</v>
      </c>
      <c r="C135" s="383">
        <v>3.9</v>
      </c>
      <c r="D135" s="1" t="s">
        <v>375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5"/>
      <c r="B136" s="1" t="s">
        <v>2</v>
      </c>
      <c r="C136" s="383">
        <v>3.9</v>
      </c>
      <c r="D136" s="1" t="s">
        <v>376</v>
      </c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 t="s">
        <v>123</v>
      </c>
      <c r="Q136" s="15"/>
      <c r="R136" s="15"/>
    </row>
    <row r="138" spans="1:18" ht="18.75" customHeight="1">
      <c r="A138" s="1272" t="s">
        <v>3</v>
      </c>
      <c r="B138" s="1273"/>
      <c r="C138" s="1273"/>
      <c r="D138" s="1274"/>
      <c r="E138" s="1279" t="s">
        <v>349</v>
      </c>
      <c r="F138" s="1272"/>
      <c r="G138" s="1272"/>
      <c r="H138" s="1280"/>
      <c r="I138" s="1279" t="s">
        <v>350</v>
      </c>
      <c r="J138" s="1288"/>
      <c r="K138" s="1288"/>
      <c r="L138" s="1288"/>
      <c r="M138" s="1289"/>
      <c r="N138" s="869" t="s">
        <v>5</v>
      </c>
      <c r="O138" s="1281"/>
    </row>
    <row r="139" spans="1:18">
      <c r="A139" s="1275"/>
      <c r="B139" s="1275"/>
      <c r="C139" s="1275"/>
      <c r="D139" s="1276"/>
      <c r="E139" s="1110" t="s">
        <v>358</v>
      </c>
      <c r="F139" s="1111"/>
      <c r="G139" s="1111"/>
      <c r="H139" s="1112"/>
      <c r="I139" s="1110" t="s">
        <v>359</v>
      </c>
      <c r="J139" s="1286"/>
      <c r="K139" s="1286"/>
      <c r="L139" s="1286"/>
      <c r="M139" s="1287"/>
      <c r="N139" s="877"/>
      <c r="O139" s="1290"/>
    </row>
    <row r="140" spans="1:18">
      <c r="A140" s="1275"/>
      <c r="B140" s="1275"/>
      <c r="C140" s="1275"/>
      <c r="D140" s="1276"/>
      <c r="E140" s="183" t="s">
        <v>7</v>
      </c>
      <c r="F140" s="20" t="s">
        <v>133</v>
      </c>
      <c r="G140" s="20" t="s">
        <v>89</v>
      </c>
      <c r="H140" s="870" t="s">
        <v>134</v>
      </c>
      <c r="I140" s="183" t="s">
        <v>7</v>
      </c>
      <c r="J140" s="20" t="s">
        <v>133</v>
      </c>
      <c r="K140" s="870" t="s">
        <v>89</v>
      </c>
      <c r="L140" s="870" t="s">
        <v>89</v>
      </c>
      <c r="M140" s="20" t="s">
        <v>134</v>
      </c>
      <c r="N140" s="877"/>
      <c r="O140" s="1290"/>
    </row>
    <row r="141" spans="1:18">
      <c r="A141" s="1277"/>
      <c r="B141" s="1277"/>
      <c r="C141" s="1277"/>
      <c r="D141" s="1278"/>
      <c r="E141" s="39" t="s">
        <v>11</v>
      </c>
      <c r="F141" s="39" t="s">
        <v>138</v>
      </c>
      <c r="G141" s="881" t="s">
        <v>95</v>
      </c>
      <c r="H141" s="881" t="s">
        <v>100</v>
      </c>
      <c r="I141" s="39" t="s">
        <v>11</v>
      </c>
      <c r="J141" s="39" t="s">
        <v>138</v>
      </c>
      <c r="K141" s="881" t="s">
        <v>95</v>
      </c>
      <c r="L141" s="881" t="s">
        <v>95</v>
      </c>
      <c r="M141" s="39" t="s">
        <v>100</v>
      </c>
      <c r="N141" s="878"/>
      <c r="O141" s="1285"/>
    </row>
    <row r="142" spans="1:18">
      <c r="A142" s="1060" t="s">
        <v>21</v>
      </c>
      <c r="B142" s="1060"/>
      <c r="C142" s="1060"/>
      <c r="D142" s="1061"/>
      <c r="E142" s="984">
        <f>SUM(E143:E155)</f>
        <v>363</v>
      </c>
      <c r="F142" s="985"/>
      <c r="G142" s="986"/>
      <c r="H142" s="987">
        <f>SUM(H143:H155)</f>
        <v>363</v>
      </c>
      <c r="I142" s="987">
        <f>SUM(I143:I155)</f>
        <v>193</v>
      </c>
      <c r="J142" s="985"/>
      <c r="K142" s="384"/>
      <c r="L142" s="384"/>
      <c r="M142" s="788">
        <f>SUM(M143:M155)</f>
        <v>193</v>
      </c>
      <c r="N142" s="384"/>
      <c r="O142" s="873"/>
      <c r="P142" s="51"/>
    </row>
    <row r="143" spans="1:18">
      <c r="A143" s="8"/>
      <c r="B143" s="61" t="s">
        <v>22</v>
      </c>
      <c r="C143" s="8"/>
      <c r="D143" s="27"/>
      <c r="E143" s="988">
        <v>37</v>
      </c>
      <c r="F143" s="988"/>
      <c r="G143" s="989"/>
      <c r="H143" s="988">
        <v>37</v>
      </c>
      <c r="I143" s="989">
        <v>18</v>
      </c>
      <c r="J143" s="989"/>
      <c r="K143" s="386"/>
      <c r="L143" s="386"/>
      <c r="M143" s="792">
        <v>18</v>
      </c>
      <c r="N143" s="386"/>
    </row>
    <row r="144" spans="1:18">
      <c r="A144" s="8"/>
      <c r="B144" s="59" t="s">
        <v>24</v>
      </c>
      <c r="C144" s="8"/>
      <c r="D144" s="27"/>
      <c r="E144" s="988">
        <v>27</v>
      </c>
      <c r="F144" s="988"/>
      <c r="G144" s="989"/>
      <c r="H144" s="988">
        <v>27</v>
      </c>
      <c r="I144" s="989">
        <v>16</v>
      </c>
      <c r="J144" s="989"/>
      <c r="K144" s="386"/>
      <c r="L144" s="386"/>
      <c r="M144" s="792">
        <v>16</v>
      </c>
      <c r="N144" s="385"/>
    </row>
    <row r="145" spans="1:18">
      <c r="A145" s="8"/>
      <c r="B145" s="59" t="s">
        <v>27</v>
      </c>
      <c r="C145" s="8"/>
      <c r="D145" s="27"/>
      <c r="E145" s="988">
        <v>18</v>
      </c>
      <c r="F145" s="988"/>
      <c r="G145" s="989"/>
      <c r="H145" s="988">
        <v>18</v>
      </c>
      <c r="I145" s="989">
        <v>10</v>
      </c>
      <c r="J145" s="989"/>
      <c r="K145" s="386"/>
      <c r="L145" s="386"/>
      <c r="M145" s="792">
        <v>10</v>
      </c>
      <c r="N145" s="385"/>
    </row>
    <row r="146" spans="1:18">
      <c r="A146" s="8"/>
      <c r="B146" s="59" t="s">
        <v>29</v>
      </c>
      <c r="C146" s="8"/>
      <c r="D146" s="27"/>
      <c r="E146" s="988">
        <v>33</v>
      </c>
      <c r="F146" s="988"/>
      <c r="G146" s="989"/>
      <c r="H146" s="988">
        <v>33</v>
      </c>
      <c r="I146" s="989">
        <v>17</v>
      </c>
      <c r="J146" s="989"/>
      <c r="K146" s="386"/>
      <c r="L146" s="386"/>
      <c r="M146" s="792">
        <v>17</v>
      </c>
      <c r="N146" s="385"/>
    </row>
    <row r="147" spans="1:18">
      <c r="A147" s="8"/>
      <c r="B147" s="59" t="s">
        <v>31</v>
      </c>
      <c r="C147" s="8"/>
      <c r="D147" s="27"/>
      <c r="E147" s="988">
        <v>27</v>
      </c>
      <c r="F147" s="988"/>
      <c r="G147" s="989"/>
      <c r="H147" s="988">
        <v>27</v>
      </c>
      <c r="I147" s="989">
        <v>15</v>
      </c>
      <c r="J147" s="989"/>
      <c r="K147" s="386"/>
      <c r="L147" s="386"/>
      <c r="M147" s="792">
        <v>15</v>
      </c>
      <c r="N147" s="385"/>
    </row>
    <row r="148" spans="1:18">
      <c r="A148" s="8"/>
      <c r="B148" s="59" t="s">
        <v>33</v>
      </c>
      <c r="C148" s="8"/>
      <c r="D148" s="27"/>
      <c r="E148" s="988">
        <v>32</v>
      </c>
      <c r="F148" s="988"/>
      <c r="G148" s="989"/>
      <c r="H148" s="988">
        <v>32</v>
      </c>
      <c r="I148" s="989">
        <v>14</v>
      </c>
      <c r="J148" s="989"/>
      <c r="K148" s="386"/>
      <c r="L148" s="386"/>
      <c r="M148" s="792">
        <v>14</v>
      </c>
      <c r="N148" s="385"/>
    </row>
    <row r="149" spans="1:18">
      <c r="A149" s="8"/>
      <c r="B149" s="59" t="s">
        <v>35</v>
      </c>
      <c r="C149" s="8"/>
      <c r="D149" s="27"/>
      <c r="E149" s="988">
        <v>35</v>
      </c>
      <c r="F149" s="988"/>
      <c r="G149" s="989"/>
      <c r="H149" s="988">
        <v>35</v>
      </c>
      <c r="I149" s="989">
        <v>19</v>
      </c>
      <c r="J149" s="989"/>
      <c r="K149" s="386"/>
      <c r="L149" s="386"/>
      <c r="M149" s="792">
        <v>19</v>
      </c>
      <c r="N149" s="385"/>
    </row>
    <row r="150" spans="1:18">
      <c r="A150" s="8"/>
      <c r="B150" s="59" t="s">
        <v>37</v>
      </c>
      <c r="C150" s="8"/>
      <c r="D150" s="27"/>
      <c r="E150" s="988">
        <v>33</v>
      </c>
      <c r="F150" s="988"/>
      <c r="G150" s="989"/>
      <c r="H150" s="988">
        <v>33</v>
      </c>
      <c r="I150" s="989">
        <v>18</v>
      </c>
      <c r="J150" s="989"/>
      <c r="K150" s="386"/>
      <c r="L150" s="386"/>
      <c r="M150" s="792">
        <v>18</v>
      </c>
      <c r="N150" s="385"/>
    </row>
    <row r="151" spans="1:18">
      <c r="A151" s="8"/>
      <c r="B151" s="59" t="s">
        <v>39</v>
      </c>
      <c r="C151" s="8"/>
      <c r="D151" s="27"/>
      <c r="E151" s="988">
        <v>27</v>
      </c>
      <c r="F151" s="988"/>
      <c r="G151" s="989"/>
      <c r="H151" s="988">
        <v>27</v>
      </c>
      <c r="I151" s="989">
        <v>14</v>
      </c>
      <c r="J151" s="989"/>
      <c r="K151" s="386"/>
      <c r="L151" s="386"/>
      <c r="M151" s="792">
        <v>14</v>
      </c>
      <c r="N151" s="385"/>
    </row>
    <row r="152" spans="1:18">
      <c r="A152" s="8"/>
      <c r="B152" s="59" t="s">
        <v>41</v>
      </c>
      <c r="C152" s="8"/>
      <c r="D152" s="27"/>
      <c r="E152" s="988">
        <v>17</v>
      </c>
      <c r="F152" s="988"/>
      <c r="G152" s="989"/>
      <c r="H152" s="988">
        <v>17</v>
      </c>
      <c r="I152" s="989">
        <v>10</v>
      </c>
      <c r="J152" s="989"/>
      <c r="K152" s="386"/>
      <c r="L152" s="386"/>
      <c r="M152" s="792">
        <v>10</v>
      </c>
      <c r="N152" s="385"/>
    </row>
    <row r="153" spans="1:18">
      <c r="A153" s="8"/>
      <c r="B153" s="59" t="s">
        <v>43</v>
      </c>
      <c r="C153" s="8"/>
      <c r="D153" s="27"/>
      <c r="E153" s="988">
        <v>30</v>
      </c>
      <c r="F153" s="988"/>
      <c r="G153" s="989"/>
      <c r="H153" s="988">
        <v>30</v>
      </c>
      <c r="I153" s="989">
        <v>17</v>
      </c>
      <c r="J153" s="989"/>
      <c r="K153" s="386"/>
      <c r="L153" s="386"/>
      <c r="M153" s="792">
        <v>17</v>
      </c>
      <c r="N153" s="385"/>
    </row>
    <row r="154" spans="1:18">
      <c r="A154" s="8"/>
      <c r="B154" s="59" t="s">
        <v>45</v>
      </c>
      <c r="C154" s="8"/>
      <c r="D154" s="27"/>
      <c r="E154" s="988">
        <v>22</v>
      </c>
      <c r="F154" s="988"/>
      <c r="G154" s="989"/>
      <c r="H154" s="988">
        <v>22</v>
      </c>
      <c r="I154" s="26">
        <v>12</v>
      </c>
      <c r="J154" s="989"/>
      <c r="K154" s="989">
        <v>12</v>
      </c>
      <c r="L154" s="989"/>
      <c r="M154" s="990">
        <v>12</v>
      </c>
      <c r="N154" s="386"/>
      <c r="O154" s="8"/>
    </row>
    <row r="155" spans="1:18">
      <c r="A155" s="23"/>
      <c r="B155" s="49" t="s">
        <v>371</v>
      </c>
      <c r="C155" s="23"/>
      <c r="D155" s="30"/>
      <c r="E155" s="991">
        <v>25</v>
      </c>
      <c r="F155" s="991"/>
      <c r="G155" s="992"/>
      <c r="H155" s="991">
        <v>25</v>
      </c>
      <c r="I155" s="29">
        <v>13</v>
      </c>
      <c r="J155" s="992"/>
      <c r="K155" s="992">
        <v>13</v>
      </c>
      <c r="L155" s="992"/>
      <c r="M155" s="993">
        <v>13</v>
      </c>
      <c r="N155" s="29"/>
      <c r="O155" s="23"/>
    </row>
    <row r="156" spans="1:18">
      <c r="A156" s="8"/>
      <c r="B156" s="8"/>
      <c r="C156" s="8"/>
      <c r="D156" s="8"/>
      <c r="E156" s="8"/>
      <c r="F156" s="8"/>
      <c r="G156" s="8"/>
      <c r="H156" s="8"/>
      <c r="I156" s="10"/>
      <c r="J156" s="10"/>
      <c r="K156" s="8"/>
      <c r="L156" s="8"/>
      <c r="M156" s="8"/>
      <c r="N156" s="8"/>
      <c r="O156" s="8"/>
      <c r="P156" s="8"/>
    </row>
    <row r="157" spans="1:18">
      <c r="A157" s="10" t="s">
        <v>200</v>
      </c>
      <c r="B157" s="10" t="s">
        <v>360</v>
      </c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 t="s">
        <v>361</v>
      </c>
      <c r="N157" s="10"/>
      <c r="O157" s="10"/>
      <c r="P157" s="10"/>
      <c r="Q157" s="10"/>
      <c r="R157" s="10"/>
    </row>
    <row r="158" spans="1:18">
      <c r="A158" s="10"/>
      <c r="B158" s="10"/>
      <c r="C158" s="10" t="s">
        <v>362</v>
      </c>
      <c r="D158" s="10"/>
      <c r="E158" s="10"/>
      <c r="F158" s="10"/>
      <c r="G158" s="10"/>
      <c r="H158" s="10"/>
      <c r="I158" s="1"/>
      <c r="J158" s="1"/>
      <c r="K158" s="10"/>
      <c r="L158" s="10"/>
      <c r="M158" s="10" t="s">
        <v>363</v>
      </c>
      <c r="N158" s="10"/>
      <c r="O158" s="10"/>
      <c r="P158" s="10"/>
      <c r="Q158" s="10"/>
      <c r="R158" s="10"/>
    </row>
    <row r="159" spans="1:18">
      <c r="C159" s="10" t="s">
        <v>116</v>
      </c>
      <c r="D159" s="10"/>
      <c r="E159" s="10"/>
      <c r="F159" s="10"/>
      <c r="G159" s="10"/>
      <c r="H159" s="10"/>
      <c r="I159" s="15"/>
      <c r="J159" s="15"/>
      <c r="K159" s="10"/>
      <c r="L159" s="10"/>
      <c r="M159" s="10" t="s">
        <v>117</v>
      </c>
      <c r="N159" s="10"/>
    </row>
    <row r="160" spans="1:18">
      <c r="A160" s="1"/>
      <c r="B160" s="1" t="s">
        <v>127</v>
      </c>
      <c r="C160" s="383">
        <v>3.9</v>
      </c>
      <c r="D160" s="1" t="s">
        <v>356</v>
      </c>
      <c r="E160" s="1"/>
      <c r="F160" s="1"/>
      <c r="G160" s="1"/>
      <c r="H160" s="1"/>
      <c r="I160" s="15"/>
      <c r="J160" s="15"/>
      <c r="K160" s="1"/>
      <c r="L160" s="1"/>
      <c r="M160" s="1"/>
      <c r="N160" s="1"/>
      <c r="O160" s="1"/>
      <c r="P160" s="1"/>
      <c r="Q160" s="1"/>
      <c r="R160" s="1"/>
    </row>
    <row r="161" spans="1:18">
      <c r="A161" s="15"/>
      <c r="B161" s="1" t="s">
        <v>2</v>
      </c>
      <c r="C161" s="383">
        <v>3.9</v>
      </c>
      <c r="D161" s="1" t="s">
        <v>357</v>
      </c>
      <c r="E161" s="15"/>
      <c r="F161" s="15"/>
      <c r="G161" s="15"/>
      <c r="H161" s="15"/>
      <c r="K161" s="15"/>
      <c r="L161" s="15"/>
      <c r="M161" s="15"/>
      <c r="N161" s="15"/>
      <c r="O161" s="15"/>
      <c r="P161" s="4" t="s">
        <v>377</v>
      </c>
      <c r="Q161" s="15"/>
      <c r="R161" s="15"/>
    </row>
    <row r="163" spans="1:18">
      <c r="A163" s="1272" t="s">
        <v>3</v>
      </c>
      <c r="B163" s="1273"/>
      <c r="C163" s="1273"/>
      <c r="D163" s="1274"/>
      <c r="E163" s="1279" t="s">
        <v>349</v>
      </c>
      <c r="F163" s="1272"/>
      <c r="G163" s="1272"/>
      <c r="H163" s="1280"/>
      <c r="I163" s="875"/>
      <c r="J163" s="875"/>
      <c r="K163" s="875"/>
      <c r="L163" s="875"/>
      <c r="M163" s="1279" t="s">
        <v>350</v>
      </c>
      <c r="N163" s="1272"/>
      <c r="O163" s="1101" t="s">
        <v>5</v>
      </c>
      <c r="P163" s="1281"/>
    </row>
    <row r="164" spans="1:18">
      <c r="A164" s="1275"/>
      <c r="B164" s="1275"/>
      <c r="C164" s="1275"/>
      <c r="D164" s="1276"/>
      <c r="E164" s="1110" t="s">
        <v>358</v>
      </c>
      <c r="F164" s="1111"/>
      <c r="G164" s="1111"/>
      <c r="H164" s="1112"/>
      <c r="I164" s="868"/>
      <c r="J164" s="868"/>
      <c r="K164" s="868"/>
      <c r="L164" s="868"/>
      <c r="M164" s="1110" t="s">
        <v>359</v>
      </c>
      <c r="N164" s="1111"/>
      <c r="O164" s="1282"/>
      <c r="P164" s="1283"/>
    </row>
    <row r="165" spans="1:18">
      <c r="A165" s="1275"/>
      <c r="B165" s="1275"/>
      <c r="C165" s="1275"/>
      <c r="D165" s="1276"/>
      <c r="E165" s="183" t="s">
        <v>7</v>
      </c>
      <c r="F165" s="20" t="s">
        <v>133</v>
      </c>
      <c r="G165" s="20" t="s">
        <v>89</v>
      </c>
      <c r="H165" s="870" t="s">
        <v>134</v>
      </c>
      <c r="I165" s="870"/>
      <c r="J165" s="870"/>
      <c r="K165" s="870"/>
      <c r="L165" s="870"/>
      <c r="M165" s="183" t="s">
        <v>7</v>
      </c>
      <c r="N165" s="20" t="s">
        <v>133</v>
      </c>
      <c r="O165" s="1282"/>
      <c r="P165" s="1283"/>
    </row>
    <row r="166" spans="1:18">
      <c r="A166" s="1277"/>
      <c r="B166" s="1277"/>
      <c r="C166" s="1277"/>
      <c r="D166" s="1278"/>
      <c r="E166" s="39" t="s">
        <v>11</v>
      </c>
      <c r="F166" s="39" t="s">
        <v>138</v>
      </c>
      <c r="G166" s="881" t="s">
        <v>95</v>
      </c>
      <c r="H166" s="881" t="s">
        <v>100</v>
      </c>
      <c r="I166" s="881"/>
      <c r="J166" s="881"/>
      <c r="K166" s="881"/>
      <c r="L166" s="881"/>
      <c r="M166" s="39" t="s">
        <v>11</v>
      </c>
      <c r="N166" s="39" t="s">
        <v>138</v>
      </c>
      <c r="O166" s="1284"/>
      <c r="P166" s="1285"/>
    </row>
    <row r="167" spans="1:18">
      <c r="A167" s="879"/>
      <c r="B167" s="879"/>
      <c r="C167" s="879"/>
      <c r="D167" s="876"/>
      <c r="E167" s="874"/>
      <c r="F167" s="40"/>
      <c r="G167" s="873"/>
      <c r="H167" s="872"/>
      <c r="I167" s="994"/>
      <c r="J167" s="872"/>
      <c r="K167" s="872"/>
      <c r="L167" s="872"/>
      <c r="M167" s="40"/>
      <c r="N167" s="40"/>
      <c r="O167" s="877"/>
      <c r="P167" s="880"/>
      <c r="Q167" s="11"/>
      <c r="R167" s="11"/>
    </row>
    <row r="168" spans="1:18">
      <c r="A168" s="1060" t="s">
        <v>21</v>
      </c>
      <c r="B168" s="1060"/>
      <c r="C168" s="1060"/>
      <c r="D168" s="1061"/>
      <c r="E168" s="978"/>
      <c r="F168" s="985"/>
      <c r="G168" s="986"/>
      <c r="H168" s="987"/>
      <c r="I168" s="987"/>
      <c r="J168" s="987"/>
      <c r="K168" s="987"/>
      <c r="L168" s="987"/>
      <c r="M168" s="704"/>
      <c r="N168" s="384"/>
      <c r="O168" s="248"/>
      <c r="P168" s="867" t="s">
        <v>11</v>
      </c>
      <c r="Q168" s="873"/>
      <c r="R168" s="51"/>
    </row>
    <row r="169" spans="1:18">
      <c r="A169" s="8"/>
      <c r="B169" s="61" t="s">
        <v>22</v>
      </c>
      <c r="C169" s="8"/>
      <c r="D169" s="27"/>
      <c r="E169" s="989">
        <v>16</v>
      </c>
      <c r="F169" s="988"/>
      <c r="G169" s="989"/>
      <c r="H169" s="702" t="s">
        <v>378</v>
      </c>
      <c r="I169" s="989">
        <v>13</v>
      </c>
      <c r="J169" s="989"/>
      <c r="K169" s="989"/>
      <c r="L169" s="989"/>
      <c r="M169" s="701" t="s">
        <v>379</v>
      </c>
      <c r="N169" s="386"/>
      <c r="O169" s="16"/>
      <c r="P169" s="60" t="s">
        <v>23</v>
      </c>
    </row>
    <row r="170" spans="1:18">
      <c r="A170" s="8"/>
      <c r="B170" s="59" t="s">
        <v>24</v>
      </c>
      <c r="C170" s="8"/>
      <c r="D170" s="27"/>
      <c r="E170" s="989"/>
      <c r="F170" s="988"/>
      <c r="G170" s="989"/>
      <c r="H170" s="702"/>
      <c r="I170" s="989"/>
      <c r="J170" s="989"/>
      <c r="K170" s="989"/>
      <c r="L170" s="989"/>
      <c r="M170" s="701"/>
      <c r="N170" s="386"/>
      <c r="O170" s="16"/>
      <c r="P170" s="60" t="s">
        <v>26</v>
      </c>
    </row>
    <row r="171" spans="1:18">
      <c r="A171" s="8"/>
      <c r="B171" s="59" t="s">
        <v>27</v>
      </c>
      <c r="C171" s="8"/>
      <c r="D171" s="27"/>
      <c r="E171" s="989"/>
      <c r="F171" s="988"/>
      <c r="G171" s="989"/>
      <c r="H171" s="702"/>
      <c r="I171" s="989"/>
      <c r="J171" s="989"/>
      <c r="K171" s="989"/>
      <c r="L171" s="989"/>
      <c r="M171" s="701"/>
      <c r="N171" s="386"/>
      <c r="O171" s="16"/>
      <c r="P171" s="60" t="s">
        <v>28</v>
      </c>
    </row>
    <row r="172" spans="1:18">
      <c r="A172" s="8"/>
      <c r="B172" s="59" t="s">
        <v>29</v>
      </c>
      <c r="C172" s="8"/>
      <c r="D172" s="27"/>
      <c r="E172" s="989"/>
      <c r="F172" s="988"/>
      <c r="G172" s="989"/>
      <c r="H172" s="702"/>
      <c r="I172" s="989"/>
      <c r="J172" s="989"/>
      <c r="K172" s="989"/>
      <c r="L172" s="989"/>
      <c r="M172" s="701"/>
      <c r="N172" s="386"/>
      <c r="O172" s="16"/>
      <c r="P172" s="60" t="s">
        <v>30</v>
      </c>
    </row>
    <row r="173" spans="1:18">
      <c r="A173" s="8"/>
      <c r="B173" s="59" t="s">
        <v>31</v>
      </c>
      <c r="C173" s="8"/>
      <c r="D173" s="27"/>
      <c r="E173" s="989">
        <v>15</v>
      </c>
      <c r="F173" s="988"/>
      <c r="G173" s="989"/>
      <c r="H173" s="702" t="s">
        <v>380</v>
      </c>
      <c r="I173" s="989">
        <v>8</v>
      </c>
      <c r="J173" s="989"/>
      <c r="K173" s="989"/>
      <c r="L173" s="989"/>
      <c r="M173" s="701" t="s">
        <v>381</v>
      </c>
      <c r="N173" s="386"/>
      <c r="O173" s="16"/>
      <c r="P173" s="60" t="s">
        <v>32</v>
      </c>
    </row>
    <row r="174" spans="1:18">
      <c r="A174" s="8"/>
      <c r="B174" s="59" t="s">
        <v>33</v>
      </c>
      <c r="C174" s="8"/>
      <c r="D174" s="27"/>
      <c r="E174" s="989">
        <v>14</v>
      </c>
      <c r="F174" s="988"/>
      <c r="G174" s="989"/>
      <c r="H174" s="702" t="s">
        <v>382</v>
      </c>
      <c r="I174" s="989">
        <v>9</v>
      </c>
      <c r="J174" s="989"/>
      <c r="K174" s="989"/>
      <c r="L174" s="989"/>
      <c r="M174" s="701" t="s">
        <v>383</v>
      </c>
      <c r="N174" s="386"/>
      <c r="O174" s="16"/>
      <c r="P174" s="60" t="s">
        <v>34</v>
      </c>
    </row>
    <row r="175" spans="1:18">
      <c r="A175" s="8"/>
      <c r="B175" s="59" t="s">
        <v>35</v>
      </c>
      <c r="C175" s="8"/>
      <c r="D175" s="27"/>
      <c r="E175" s="989">
        <v>24</v>
      </c>
      <c r="F175" s="988"/>
      <c r="G175" s="989"/>
      <c r="H175" s="702" t="s">
        <v>384</v>
      </c>
      <c r="I175" s="989">
        <v>14</v>
      </c>
      <c r="J175" s="989"/>
      <c r="K175" s="989"/>
      <c r="L175" s="989"/>
      <c r="M175" s="701" t="s">
        <v>385</v>
      </c>
      <c r="N175" s="386"/>
      <c r="O175" s="16"/>
      <c r="P175" s="60" t="s">
        <v>36</v>
      </c>
    </row>
    <row r="176" spans="1:18">
      <c r="A176" s="8"/>
      <c r="B176" s="59" t="s">
        <v>37</v>
      </c>
      <c r="C176" s="8"/>
      <c r="D176" s="27"/>
      <c r="E176" s="989"/>
      <c r="F176" s="988"/>
      <c r="G176" s="989"/>
      <c r="H176" s="702"/>
      <c r="I176" s="989"/>
      <c r="J176" s="989"/>
      <c r="K176" s="989"/>
      <c r="L176" s="989"/>
      <c r="M176" s="701"/>
      <c r="N176" s="386"/>
      <c r="O176" s="16"/>
      <c r="P176" s="60" t="s">
        <v>38</v>
      </c>
    </row>
    <row r="177" spans="1:18">
      <c r="A177" s="8"/>
      <c r="B177" s="59" t="s">
        <v>39</v>
      </c>
      <c r="C177" s="8"/>
      <c r="D177" s="27"/>
      <c r="E177" s="989"/>
      <c r="F177" s="988"/>
      <c r="G177" s="989"/>
      <c r="H177" s="702"/>
      <c r="I177" s="989"/>
      <c r="J177" s="989"/>
      <c r="K177" s="989"/>
      <c r="L177" s="989"/>
      <c r="M177" s="701"/>
      <c r="N177" s="386"/>
      <c r="O177" s="16"/>
      <c r="P177" s="60" t="s">
        <v>40</v>
      </c>
    </row>
    <row r="178" spans="1:18">
      <c r="A178" s="8"/>
      <c r="B178" s="59" t="s">
        <v>41</v>
      </c>
      <c r="C178" s="8"/>
      <c r="D178" s="27"/>
      <c r="E178" s="989">
        <v>23</v>
      </c>
      <c r="F178" s="988"/>
      <c r="G178" s="989"/>
      <c r="H178" s="702" t="s">
        <v>386</v>
      </c>
      <c r="I178" s="989">
        <v>10</v>
      </c>
      <c r="J178" s="989"/>
      <c r="K178" s="989"/>
      <c r="L178" s="989"/>
      <c r="M178" s="701" t="s">
        <v>387</v>
      </c>
      <c r="N178" s="386"/>
      <c r="O178" s="16"/>
      <c r="P178" s="60" t="s">
        <v>42</v>
      </c>
    </row>
    <row r="179" spans="1:18">
      <c r="A179" s="8"/>
      <c r="B179" s="59" t="s">
        <v>43</v>
      </c>
      <c r="C179" s="8"/>
      <c r="D179" s="27"/>
      <c r="E179" s="989"/>
      <c r="F179" s="988"/>
      <c r="G179" s="989"/>
      <c r="H179" s="702"/>
      <c r="I179" s="989"/>
      <c r="J179" s="989"/>
      <c r="K179" s="989"/>
      <c r="L179" s="989"/>
      <c r="M179" s="701"/>
      <c r="N179" s="386"/>
      <c r="O179" s="16"/>
      <c r="P179" s="60" t="s">
        <v>44</v>
      </c>
    </row>
    <row r="180" spans="1:18">
      <c r="A180" s="8"/>
      <c r="B180" s="59" t="s">
        <v>45</v>
      </c>
      <c r="C180" s="8"/>
      <c r="D180" s="27"/>
      <c r="E180" s="989">
        <v>22</v>
      </c>
      <c r="F180" s="988"/>
      <c r="G180" s="989"/>
      <c r="H180" s="702" t="s">
        <v>388</v>
      </c>
      <c r="I180" s="989">
        <v>9</v>
      </c>
      <c r="J180" s="989"/>
      <c r="K180" s="989"/>
      <c r="L180" s="989"/>
      <c r="M180" s="701" t="s">
        <v>389</v>
      </c>
      <c r="N180" s="386"/>
      <c r="O180" s="16"/>
      <c r="P180" s="60" t="s">
        <v>46</v>
      </c>
    </row>
    <row r="181" spans="1:18">
      <c r="A181" s="23"/>
      <c r="B181" s="49" t="s">
        <v>47</v>
      </c>
      <c r="C181" s="23"/>
      <c r="D181" s="30"/>
      <c r="E181" s="992"/>
      <c r="F181" s="991"/>
      <c r="G181" s="992"/>
      <c r="H181" s="982"/>
      <c r="I181" s="992"/>
      <c r="J181" s="992"/>
      <c r="K181" s="992"/>
      <c r="L181" s="992"/>
      <c r="M181" s="983"/>
      <c r="N181" s="29"/>
      <c r="O181" s="28"/>
      <c r="P181" s="12" t="s">
        <v>48</v>
      </c>
    </row>
    <row r="182" spans="1:18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18">
      <c r="A183" s="10" t="s">
        <v>200</v>
      </c>
      <c r="B183" s="10" t="s">
        <v>360</v>
      </c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 t="s">
        <v>361</v>
      </c>
      <c r="N183" s="10"/>
      <c r="O183" s="10"/>
      <c r="P183" s="10"/>
      <c r="Q183" s="10"/>
      <c r="R183" s="10"/>
    </row>
    <row r="184" spans="1:18">
      <c r="A184" s="10"/>
      <c r="B184" s="10"/>
      <c r="C184" s="10" t="s">
        <v>362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 t="s">
        <v>363</v>
      </c>
      <c r="N184" s="10"/>
      <c r="O184" s="10"/>
      <c r="P184" s="10"/>
      <c r="Q184" s="10"/>
      <c r="R184" s="10"/>
    </row>
    <row r="185" spans="1:18">
      <c r="C185" s="10" t="s">
        <v>116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 t="s">
        <v>117</v>
      </c>
      <c r="N185" s="10"/>
    </row>
    <row r="186" spans="1:18">
      <c r="A186" s="1"/>
      <c r="B186" s="1" t="s">
        <v>127</v>
      </c>
      <c r="C186" s="383">
        <v>3.9</v>
      </c>
      <c r="D186" s="1" t="s">
        <v>511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>
      <c r="A187" s="15"/>
      <c r="B187" s="1" t="s">
        <v>2</v>
      </c>
      <c r="C187" s="383">
        <v>3.9</v>
      </c>
      <c r="D187" s="1" t="s">
        <v>357</v>
      </c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 t="s">
        <v>125</v>
      </c>
      <c r="Q187" s="15"/>
      <c r="R187" s="15"/>
    </row>
    <row r="189" spans="1:18">
      <c r="A189" s="1272" t="s">
        <v>3</v>
      </c>
      <c r="B189" s="1273"/>
      <c r="C189" s="1273"/>
      <c r="D189" s="1274"/>
      <c r="E189" s="1279" t="s">
        <v>349</v>
      </c>
      <c r="F189" s="1272"/>
      <c r="G189" s="1272"/>
      <c r="H189" s="1280"/>
      <c r="I189" s="875"/>
      <c r="J189" s="875"/>
      <c r="K189" s="875"/>
      <c r="L189" s="875"/>
      <c r="M189" s="1279" t="s">
        <v>350</v>
      </c>
      <c r="N189" s="1272"/>
      <c r="O189" s="1101" t="s">
        <v>5</v>
      </c>
      <c r="P189" s="1281"/>
    </row>
    <row r="190" spans="1:18">
      <c r="A190" s="1275"/>
      <c r="B190" s="1275"/>
      <c r="C190" s="1275"/>
      <c r="D190" s="1276"/>
      <c r="E190" s="1110" t="s">
        <v>358</v>
      </c>
      <c r="F190" s="1111"/>
      <c r="G190" s="1111"/>
      <c r="H190" s="1112"/>
      <c r="I190" s="868"/>
      <c r="J190" s="868"/>
      <c r="K190" s="868"/>
      <c r="L190" s="868"/>
      <c r="M190" s="1110" t="s">
        <v>359</v>
      </c>
      <c r="N190" s="1111"/>
      <c r="O190" s="1282"/>
      <c r="P190" s="1283"/>
    </row>
    <row r="191" spans="1:18">
      <c r="A191" s="1275"/>
      <c r="B191" s="1275"/>
      <c r="C191" s="1275"/>
      <c r="D191" s="1276"/>
      <c r="E191" s="183" t="s">
        <v>7</v>
      </c>
      <c r="F191" s="20" t="s">
        <v>133</v>
      </c>
      <c r="G191" s="20" t="s">
        <v>89</v>
      </c>
      <c r="H191" s="870" t="s">
        <v>134</v>
      </c>
      <c r="I191" s="870"/>
      <c r="J191" s="870"/>
      <c r="K191" s="870"/>
      <c r="L191" s="870"/>
      <c r="M191" s="183" t="s">
        <v>7</v>
      </c>
      <c r="N191" s="20" t="s">
        <v>133</v>
      </c>
      <c r="O191" s="1282"/>
      <c r="P191" s="1283"/>
    </row>
    <row r="192" spans="1:18">
      <c r="A192" s="1277"/>
      <c r="B192" s="1277"/>
      <c r="C192" s="1277"/>
      <c r="D192" s="1278"/>
      <c r="E192" s="39" t="s">
        <v>11</v>
      </c>
      <c r="F192" s="39" t="s">
        <v>138</v>
      </c>
      <c r="G192" s="881" t="s">
        <v>95</v>
      </c>
      <c r="H192" s="881" t="s">
        <v>100</v>
      </c>
      <c r="I192" s="881"/>
      <c r="J192" s="881"/>
      <c r="K192" s="881"/>
      <c r="L192" s="881"/>
      <c r="M192" s="39" t="s">
        <v>11</v>
      </c>
      <c r="N192" s="39" t="s">
        <v>138</v>
      </c>
      <c r="O192" s="1284"/>
      <c r="P192" s="1285"/>
    </row>
    <row r="193" spans="1:18">
      <c r="A193" s="879"/>
      <c r="B193" s="879"/>
      <c r="C193" s="879"/>
      <c r="D193" s="876"/>
      <c r="E193" s="697"/>
      <c r="F193" s="698"/>
      <c r="G193" s="699"/>
      <c r="H193" s="700"/>
      <c r="I193" s="700"/>
      <c r="J193" s="700"/>
      <c r="K193" s="700"/>
      <c r="L193" s="700"/>
      <c r="M193" s="698"/>
      <c r="N193" s="40"/>
      <c r="O193" s="877"/>
      <c r="P193" s="880"/>
      <c r="Q193" s="11"/>
      <c r="R193" s="11"/>
    </row>
    <row r="194" spans="1:18">
      <c r="A194" s="1060" t="s">
        <v>21</v>
      </c>
      <c r="B194" s="1060"/>
      <c r="C194" s="1060"/>
      <c r="D194" s="1061"/>
      <c r="E194" s="701">
        <v>50</v>
      </c>
      <c r="F194" s="702">
        <v>25</v>
      </c>
      <c r="G194" s="701">
        <v>25</v>
      </c>
      <c r="H194" s="703"/>
      <c r="I194" s="703"/>
      <c r="J194" s="702" t="s">
        <v>390</v>
      </c>
      <c r="K194" s="701" t="s">
        <v>391</v>
      </c>
      <c r="L194" s="701"/>
      <c r="M194" s="704"/>
      <c r="N194" s="384"/>
      <c r="O194" s="248"/>
      <c r="P194" s="867" t="s">
        <v>11</v>
      </c>
      <c r="Q194" s="873"/>
      <c r="R194" s="51"/>
    </row>
    <row r="195" spans="1:18">
      <c r="A195" s="8"/>
      <c r="B195" s="61" t="s">
        <v>22</v>
      </c>
      <c r="C195" s="8"/>
      <c r="D195" s="27"/>
      <c r="E195" s="701">
        <v>50</v>
      </c>
      <c r="F195" s="702" t="s">
        <v>392</v>
      </c>
      <c r="G195" s="701">
        <v>25</v>
      </c>
      <c r="H195" s="702"/>
      <c r="I195" s="705"/>
      <c r="J195" s="702" t="s">
        <v>391</v>
      </c>
      <c r="K195" s="701" t="s">
        <v>391</v>
      </c>
      <c r="L195" s="701"/>
      <c r="M195" s="701"/>
      <c r="N195" s="386"/>
      <c r="O195" s="16"/>
      <c r="P195" s="60" t="s">
        <v>23</v>
      </c>
    </row>
    <row r="196" spans="1:18">
      <c r="A196" s="8"/>
      <c r="B196" s="59" t="s">
        <v>24</v>
      </c>
      <c r="C196" s="8"/>
      <c r="D196" s="27"/>
      <c r="E196" s="701"/>
      <c r="F196" s="702"/>
      <c r="G196" s="701"/>
      <c r="H196" s="702"/>
      <c r="I196" s="702"/>
      <c r="J196" s="701"/>
      <c r="K196" s="701"/>
      <c r="L196" s="701"/>
      <c r="M196" s="701"/>
      <c r="N196" s="386"/>
      <c r="O196" s="16"/>
      <c r="P196" s="60" t="s">
        <v>26</v>
      </c>
    </row>
    <row r="197" spans="1:18">
      <c r="A197" s="8"/>
      <c r="B197" s="59" t="s">
        <v>27</v>
      </c>
      <c r="C197" s="8"/>
      <c r="D197" s="27"/>
      <c r="E197" s="387"/>
      <c r="F197" s="386"/>
      <c r="G197" s="387"/>
      <c r="H197" s="386"/>
      <c r="I197" s="387"/>
      <c r="J197" s="387"/>
      <c r="K197" s="387"/>
      <c r="L197" s="387"/>
      <c r="M197" s="387"/>
      <c r="N197" s="386"/>
      <c r="O197" s="16"/>
      <c r="P197" s="60" t="s">
        <v>28</v>
      </c>
    </row>
    <row r="198" spans="1:18">
      <c r="A198" s="8"/>
      <c r="B198" s="59" t="s">
        <v>29</v>
      </c>
      <c r="C198" s="8"/>
      <c r="D198" s="27"/>
      <c r="E198" s="387"/>
      <c r="F198" s="386"/>
      <c r="G198" s="387"/>
      <c r="H198" s="386"/>
      <c r="I198" s="387"/>
      <c r="J198" s="387"/>
      <c r="K198" s="387"/>
      <c r="L198" s="387"/>
      <c r="M198" s="387"/>
      <c r="N198" s="386"/>
      <c r="O198" s="16"/>
      <c r="P198" s="60" t="s">
        <v>30</v>
      </c>
    </row>
    <row r="199" spans="1:18">
      <c r="A199" s="8"/>
      <c r="B199" s="59" t="s">
        <v>31</v>
      </c>
      <c r="C199" s="8"/>
      <c r="D199" s="27"/>
      <c r="E199" s="387"/>
      <c r="F199" s="386"/>
      <c r="G199" s="387"/>
      <c r="H199" s="386"/>
      <c r="I199" s="387"/>
      <c r="J199" s="387"/>
      <c r="K199" s="387"/>
      <c r="L199" s="387"/>
      <c r="M199" s="387"/>
      <c r="N199" s="386"/>
      <c r="O199" s="16"/>
      <c r="P199" s="60" t="s">
        <v>32</v>
      </c>
    </row>
    <row r="200" spans="1:18">
      <c r="A200" s="8"/>
      <c r="B200" s="59" t="s">
        <v>33</v>
      </c>
      <c r="C200" s="8"/>
      <c r="D200" s="27"/>
      <c r="E200" s="387"/>
      <c r="F200" s="386"/>
      <c r="G200" s="387"/>
      <c r="H200" s="386"/>
      <c r="I200" s="387"/>
      <c r="J200" s="387"/>
      <c r="K200" s="387"/>
      <c r="L200" s="387"/>
      <c r="M200" s="387"/>
      <c r="N200" s="386"/>
      <c r="O200" s="16"/>
      <c r="P200" s="60" t="s">
        <v>34</v>
      </c>
    </row>
    <row r="201" spans="1:18">
      <c r="A201" s="8"/>
      <c r="B201" s="59" t="s">
        <v>35</v>
      </c>
      <c r="C201" s="8"/>
      <c r="D201" s="27"/>
      <c r="E201" s="387"/>
      <c r="F201" s="386"/>
      <c r="G201" s="387"/>
      <c r="H201" s="386"/>
      <c r="I201" s="387"/>
      <c r="J201" s="387"/>
      <c r="K201" s="387"/>
      <c r="L201" s="387"/>
      <c r="M201" s="387"/>
      <c r="N201" s="386"/>
      <c r="O201" s="16"/>
      <c r="P201" s="60" t="s">
        <v>36</v>
      </c>
    </row>
    <row r="202" spans="1:18">
      <c r="A202" s="8"/>
      <c r="B202" s="59" t="s">
        <v>37</v>
      </c>
      <c r="C202" s="8"/>
      <c r="D202" s="27"/>
      <c r="E202" s="387"/>
      <c r="F202" s="386"/>
      <c r="G202" s="387"/>
      <c r="H202" s="386"/>
      <c r="I202" s="387"/>
      <c r="J202" s="387"/>
      <c r="K202" s="387"/>
      <c r="L202" s="387"/>
      <c r="M202" s="387"/>
      <c r="N202" s="386"/>
      <c r="O202" s="16"/>
      <c r="P202" s="60" t="s">
        <v>38</v>
      </c>
    </row>
    <row r="203" spans="1:18">
      <c r="A203" s="8"/>
      <c r="B203" s="59" t="s">
        <v>39</v>
      </c>
      <c r="C203" s="8"/>
      <c r="D203" s="27"/>
      <c r="E203" s="387"/>
      <c r="F203" s="386"/>
      <c r="G203" s="387"/>
      <c r="H203" s="386"/>
      <c r="I203" s="387"/>
      <c r="J203" s="387"/>
      <c r="K203" s="387"/>
      <c r="L203" s="387"/>
      <c r="M203" s="387"/>
      <c r="N203" s="386"/>
      <c r="O203" s="16"/>
      <c r="P203" s="60" t="s">
        <v>40</v>
      </c>
    </row>
    <row r="204" spans="1:18">
      <c r="A204" s="8"/>
      <c r="B204" s="59" t="s">
        <v>41</v>
      </c>
      <c r="C204" s="8"/>
      <c r="D204" s="27"/>
      <c r="E204" s="387"/>
      <c r="F204" s="386"/>
      <c r="G204" s="387"/>
      <c r="H204" s="386"/>
      <c r="I204" s="387"/>
      <c r="J204" s="387"/>
      <c r="K204" s="387"/>
      <c r="L204" s="387"/>
      <c r="M204" s="387"/>
      <c r="N204" s="386"/>
      <c r="O204" s="16"/>
      <c r="P204" s="60" t="s">
        <v>42</v>
      </c>
    </row>
    <row r="205" spans="1:18">
      <c r="A205" s="8"/>
      <c r="B205" s="59" t="s">
        <v>43</v>
      </c>
      <c r="C205" s="8"/>
      <c r="D205" s="27"/>
      <c r="E205" s="387"/>
      <c r="F205" s="386"/>
      <c r="G205" s="387"/>
      <c r="H205" s="386"/>
      <c r="I205" s="26"/>
      <c r="J205" s="26"/>
      <c r="K205" s="387"/>
      <c r="L205" s="387"/>
      <c r="M205" s="387"/>
      <c r="N205" s="386"/>
      <c r="O205" s="16"/>
      <c r="P205" s="60" t="s">
        <v>44</v>
      </c>
    </row>
    <row r="206" spans="1:18">
      <c r="A206" s="8"/>
      <c r="B206" s="59" t="s">
        <v>45</v>
      </c>
      <c r="C206" s="8"/>
      <c r="D206" s="27"/>
      <c r="E206" s="387"/>
      <c r="F206" s="386"/>
      <c r="G206" s="387"/>
      <c r="H206" s="386"/>
      <c r="I206" s="26"/>
      <c r="J206" s="26"/>
      <c r="K206" s="387"/>
      <c r="L206" s="387"/>
      <c r="M206" s="387"/>
      <c r="N206" s="386"/>
      <c r="O206" s="16"/>
      <c r="P206" s="60" t="s">
        <v>46</v>
      </c>
    </row>
    <row r="207" spans="1:18">
      <c r="A207" s="23"/>
      <c r="B207" s="49" t="s">
        <v>47</v>
      </c>
      <c r="C207" s="23"/>
      <c r="D207" s="30"/>
      <c r="E207" s="30"/>
      <c r="F207" s="29"/>
      <c r="G207" s="30"/>
      <c r="H207" s="29"/>
      <c r="I207" s="29"/>
      <c r="J207" s="29"/>
      <c r="K207" s="30"/>
      <c r="L207" s="30"/>
      <c r="M207" s="30"/>
      <c r="N207" s="29"/>
      <c r="O207" s="28"/>
      <c r="P207" s="12" t="s">
        <v>48</v>
      </c>
    </row>
    <row r="208" spans="1:18">
      <c r="A208" s="8"/>
      <c r="B208" s="8"/>
      <c r="C208" s="8"/>
      <c r="D208" s="8"/>
      <c r="E208" s="8"/>
      <c r="F208" s="8"/>
      <c r="G208" s="8"/>
      <c r="H208" s="8"/>
      <c r="I208" s="10"/>
      <c r="J208" s="10"/>
      <c r="K208" s="8"/>
      <c r="L208" s="8"/>
      <c r="M208" s="8"/>
      <c r="N208" s="8"/>
      <c r="O208" s="8"/>
      <c r="P208" s="8"/>
    </row>
    <row r="209" spans="1:18">
      <c r="A209" s="10" t="s">
        <v>200</v>
      </c>
      <c r="B209" s="10" t="s">
        <v>360</v>
      </c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 t="s">
        <v>361</v>
      </c>
      <c r="N209" s="10"/>
      <c r="O209" s="10"/>
      <c r="P209" s="10"/>
      <c r="Q209" s="10"/>
      <c r="R209" s="10"/>
    </row>
    <row r="210" spans="1:18">
      <c r="A210" s="10"/>
      <c r="B210" s="10"/>
      <c r="C210" s="10" t="s">
        <v>362</v>
      </c>
      <c r="D210" s="10"/>
      <c r="E210" s="10"/>
      <c r="F210" s="10"/>
      <c r="G210" s="10"/>
      <c r="H210" s="10"/>
      <c r="I210" s="1"/>
      <c r="J210" s="1"/>
      <c r="K210" s="10"/>
      <c r="L210" s="10"/>
      <c r="M210" s="10" t="s">
        <v>363</v>
      </c>
      <c r="N210" s="10"/>
      <c r="O210" s="10"/>
      <c r="P210" s="10"/>
      <c r="Q210" s="10"/>
      <c r="R210" s="10"/>
    </row>
    <row r="211" spans="1:18">
      <c r="C211" s="10" t="s">
        <v>116</v>
      </c>
      <c r="D211" s="10"/>
      <c r="E211" s="10"/>
      <c r="F211" s="10"/>
      <c r="G211" s="10"/>
      <c r="H211" s="10"/>
      <c r="I211" s="1"/>
      <c r="J211" s="1"/>
      <c r="K211" s="10"/>
      <c r="L211" s="10"/>
      <c r="M211" s="10" t="s">
        <v>117</v>
      </c>
      <c r="N211" s="10"/>
    </row>
    <row r="212" spans="1:18">
      <c r="A212" s="1"/>
      <c r="B212" s="1" t="s">
        <v>127</v>
      </c>
      <c r="C212" s="383">
        <v>3.9</v>
      </c>
      <c r="D212" s="1" t="s">
        <v>356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>
      <c r="A213" s="15"/>
      <c r="B213" s="1" t="s">
        <v>2</v>
      </c>
      <c r="C213" s="383">
        <v>3.9</v>
      </c>
      <c r="D213" s="1" t="s">
        <v>357</v>
      </c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 t="s">
        <v>393</v>
      </c>
      <c r="Q213" s="15"/>
      <c r="R213" s="15"/>
    </row>
    <row r="215" spans="1:18">
      <c r="A215" s="1272" t="s">
        <v>3</v>
      </c>
      <c r="B215" s="1273"/>
      <c r="C215" s="1273"/>
      <c r="D215" s="1274"/>
      <c r="E215" s="1279" t="s">
        <v>349</v>
      </c>
      <c r="F215" s="1272"/>
      <c r="G215" s="1272"/>
      <c r="H215" s="1280"/>
      <c r="I215" s="875"/>
      <c r="J215" s="875"/>
      <c r="K215" s="875"/>
      <c r="L215" s="875"/>
      <c r="M215" s="1279" t="s">
        <v>350</v>
      </c>
      <c r="N215" s="1272"/>
      <c r="O215" s="1101" t="s">
        <v>5</v>
      </c>
      <c r="P215" s="1281"/>
    </row>
    <row r="216" spans="1:18">
      <c r="A216" s="1275"/>
      <c r="B216" s="1275"/>
      <c r="C216" s="1275"/>
      <c r="D216" s="1276"/>
      <c r="E216" s="1110" t="s">
        <v>358</v>
      </c>
      <c r="F216" s="1111"/>
      <c r="G216" s="1111"/>
      <c r="H216" s="1112"/>
      <c r="I216" s="868"/>
      <c r="J216" s="868"/>
      <c r="K216" s="868"/>
      <c r="L216" s="868"/>
      <c r="M216" s="1110" t="s">
        <v>359</v>
      </c>
      <c r="N216" s="1111"/>
      <c r="O216" s="1282"/>
      <c r="P216" s="1283"/>
    </row>
    <row r="217" spans="1:18">
      <c r="A217" s="1275"/>
      <c r="B217" s="1275"/>
      <c r="C217" s="1275"/>
      <c r="D217" s="1276"/>
      <c r="E217" s="183" t="s">
        <v>7</v>
      </c>
      <c r="F217" s="20" t="s">
        <v>133</v>
      </c>
      <c r="G217" s="20" t="s">
        <v>89</v>
      </c>
      <c r="H217" s="870" t="s">
        <v>134</v>
      </c>
      <c r="I217" s="870"/>
      <c r="J217" s="870"/>
      <c r="K217" s="870"/>
      <c r="L217" s="870"/>
      <c r="M217" s="183" t="s">
        <v>7</v>
      </c>
      <c r="N217" s="20" t="s">
        <v>133</v>
      </c>
      <c r="O217" s="1282"/>
      <c r="P217" s="1283"/>
    </row>
    <row r="218" spans="1:18">
      <c r="A218" s="1277"/>
      <c r="B218" s="1277"/>
      <c r="C218" s="1277"/>
      <c r="D218" s="1278"/>
      <c r="E218" s="39" t="s">
        <v>11</v>
      </c>
      <c r="F218" s="39" t="s">
        <v>138</v>
      </c>
      <c r="G218" s="881" t="s">
        <v>95</v>
      </c>
      <c r="H218" s="881" t="s">
        <v>100</v>
      </c>
      <c r="I218" s="881"/>
      <c r="J218" s="881"/>
      <c r="K218" s="881"/>
      <c r="L218" s="881"/>
      <c r="M218" s="39" t="s">
        <v>11</v>
      </c>
      <c r="N218" s="39" t="s">
        <v>138</v>
      </c>
      <c r="O218" s="1284"/>
      <c r="P218" s="1285"/>
    </row>
    <row r="219" spans="1:18">
      <c r="A219" s="879"/>
      <c r="B219" s="879"/>
      <c r="C219" s="879"/>
      <c r="D219" s="876"/>
      <c r="E219" s="874"/>
      <c r="F219" s="40"/>
      <c r="G219" s="873"/>
      <c r="H219" s="872"/>
      <c r="I219" s="872"/>
      <c r="J219" s="872"/>
      <c r="K219" s="872"/>
      <c r="L219" s="872"/>
      <c r="M219" s="40"/>
      <c r="N219" s="40"/>
      <c r="O219" s="877"/>
      <c r="P219" s="880"/>
      <c r="Q219" s="11"/>
      <c r="R219" s="11"/>
    </row>
    <row r="220" spans="1:18">
      <c r="A220" s="1060" t="s">
        <v>21</v>
      </c>
      <c r="B220" s="1060"/>
      <c r="C220" s="1060"/>
      <c r="D220" s="1061"/>
      <c r="E220" s="995">
        <v>25</v>
      </c>
      <c r="F220" s="996">
        <v>22</v>
      </c>
      <c r="G220" s="997">
        <v>24</v>
      </c>
      <c r="H220" s="998">
        <v>33.666666666666664</v>
      </c>
      <c r="I220" s="998"/>
      <c r="J220" s="998"/>
      <c r="K220" s="998"/>
      <c r="L220" s="998"/>
      <c r="M220" s="996"/>
      <c r="N220" s="384"/>
      <c r="O220" s="248"/>
      <c r="P220" s="867" t="s">
        <v>11</v>
      </c>
      <c r="Q220" s="873"/>
      <c r="R220" s="51"/>
    </row>
    <row r="221" spans="1:18">
      <c r="A221" s="8"/>
      <c r="B221" s="61" t="s">
        <v>22</v>
      </c>
      <c r="C221" s="8"/>
      <c r="D221" s="27"/>
      <c r="E221" s="871">
        <f>3049/123</f>
        <v>24.788617886178862</v>
      </c>
      <c r="F221" s="999">
        <f>715/33</f>
        <v>21.666666666666668</v>
      </c>
      <c r="G221" s="999">
        <v>24</v>
      </c>
      <c r="H221" s="999">
        <f>606/18</f>
        <v>33.666666666666664</v>
      </c>
      <c r="I221" s="387"/>
      <c r="J221" s="387"/>
      <c r="K221" s="387"/>
      <c r="L221" s="387"/>
      <c r="M221" s="387"/>
      <c r="N221" s="386"/>
      <c r="O221" s="16"/>
      <c r="P221" s="60" t="s">
        <v>23</v>
      </c>
    </row>
    <row r="222" spans="1:18">
      <c r="A222" s="8"/>
      <c r="B222" s="59" t="s">
        <v>24</v>
      </c>
      <c r="C222" s="8"/>
      <c r="D222" s="27"/>
      <c r="E222" s="387"/>
      <c r="F222" s="386"/>
      <c r="G222" s="387"/>
      <c r="H222" s="386"/>
      <c r="I222" s="387"/>
      <c r="J222" s="387"/>
      <c r="K222" s="387"/>
      <c r="L222" s="387"/>
      <c r="M222" s="387"/>
      <c r="N222" s="386"/>
      <c r="O222" s="16"/>
      <c r="P222" s="60" t="s">
        <v>26</v>
      </c>
    </row>
    <row r="223" spans="1:18">
      <c r="A223" s="8"/>
      <c r="B223" s="59" t="s">
        <v>27</v>
      </c>
      <c r="C223" s="8"/>
      <c r="D223" s="27"/>
      <c r="E223" s="387"/>
      <c r="F223" s="386"/>
      <c r="G223" s="387"/>
      <c r="H223" s="386"/>
      <c r="I223" s="387"/>
      <c r="J223" s="387"/>
      <c r="K223" s="387"/>
      <c r="L223" s="387"/>
      <c r="M223" s="387"/>
      <c r="N223" s="386"/>
      <c r="O223" s="16"/>
      <c r="P223" s="60" t="s">
        <v>28</v>
      </c>
    </row>
    <row r="224" spans="1:18">
      <c r="A224" s="8"/>
      <c r="B224" s="59" t="s">
        <v>29</v>
      </c>
      <c r="C224" s="8"/>
      <c r="D224" s="27"/>
      <c r="E224" s="387"/>
      <c r="F224" s="386"/>
      <c r="G224" s="387"/>
      <c r="H224" s="386"/>
      <c r="I224" s="387"/>
      <c r="J224" s="387"/>
      <c r="K224" s="387"/>
      <c r="L224" s="387"/>
      <c r="M224" s="387"/>
      <c r="N224" s="386"/>
      <c r="O224" s="16"/>
      <c r="P224" s="60" t="s">
        <v>30</v>
      </c>
    </row>
    <row r="225" spans="1:18">
      <c r="A225" s="8"/>
      <c r="B225" s="59" t="s">
        <v>31</v>
      </c>
      <c r="C225" s="8"/>
      <c r="D225" s="27"/>
      <c r="E225" s="387"/>
      <c r="F225" s="386"/>
      <c r="G225" s="387"/>
      <c r="H225" s="386"/>
      <c r="I225" s="387"/>
      <c r="J225" s="387"/>
      <c r="K225" s="387"/>
      <c r="L225" s="387"/>
      <c r="M225" s="387"/>
      <c r="N225" s="386"/>
      <c r="O225" s="16"/>
      <c r="P225" s="60" t="s">
        <v>32</v>
      </c>
    </row>
    <row r="226" spans="1:18">
      <c r="A226" s="8"/>
      <c r="B226" s="59" t="s">
        <v>33</v>
      </c>
      <c r="C226" s="8"/>
      <c r="D226" s="27"/>
      <c r="E226" s="387"/>
      <c r="F226" s="386"/>
      <c r="G226" s="387"/>
      <c r="H226" s="386"/>
      <c r="I226" s="387"/>
      <c r="J226" s="387"/>
      <c r="K226" s="387"/>
      <c r="L226" s="387"/>
      <c r="M226" s="387"/>
      <c r="N226" s="386"/>
      <c r="O226" s="16"/>
      <c r="P226" s="60" t="s">
        <v>34</v>
      </c>
    </row>
    <row r="227" spans="1:18">
      <c r="A227" s="8"/>
      <c r="B227" s="59" t="s">
        <v>35</v>
      </c>
      <c r="C227" s="8"/>
      <c r="D227" s="27"/>
      <c r="E227" s="387"/>
      <c r="F227" s="386"/>
      <c r="G227" s="387"/>
      <c r="H227" s="386"/>
      <c r="I227" s="387"/>
      <c r="J227" s="387"/>
      <c r="K227" s="387"/>
      <c r="L227" s="387"/>
      <c r="M227" s="387"/>
      <c r="N227" s="386"/>
      <c r="O227" s="16"/>
      <c r="P227" s="60" t="s">
        <v>36</v>
      </c>
    </row>
    <row r="228" spans="1:18">
      <c r="A228" s="8"/>
      <c r="B228" s="59" t="s">
        <v>37</v>
      </c>
      <c r="C228" s="8"/>
      <c r="D228" s="27"/>
      <c r="E228" s="387"/>
      <c r="F228" s="386"/>
      <c r="G228" s="387"/>
      <c r="H228" s="386"/>
      <c r="I228" s="387"/>
      <c r="J228" s="387"/>
      <c r="K228" s="387"/>
      <c r="L228" s="387"/>
      <c r="M228" s="387"/>
      <c r="N228" s="386"/>
      <c r="O228" s="16"/>
      <c r="P228" s="60" t="s">
        <v>38</v>
      </c>
    </row>
    <row r="229" spans="1:18">
      <c r="A229" s="8"/>
      <c r="B229" s="59" t="s">
        <v>39</v>
      </c>
      <c r="C229" s="8"/>
      <c r="D229" s="27"/>
      <c r="E229" s="387"/>
      <c r="F229" s="386"/>
      <c r="G229" s="387"/>
      <c r="H229" s="386"/>
      <c r="I229" s="387"/>
      <c r="J229" s="387"/>
      <c r="K229" s="387"/>
      <c r="L229" s="387"/>
      <c r="M229" s="387"/>
      <c r="N229" s="386"/>
      <c r="O229" s="16"/>
      <c r="P229" s="60" t="s">
        <v>40</v>
      </c>
    </row>
    <row r="230" spans="1:18">
      <c r="A230" s="8"/>
      <c r="B230" s="59" t="s">
        <v>41</v>
      </c>
      <c r="C230" s="8"/>
      <c r="D230" s="27"/>
      <c r="E230" s="387"/>
      <c r="F230" s="386"/>
      <c r="G230" s="387"/>
      <c r="H230" s="386"/>
      <c r="I230" s="387"/>
      <c r="J230" s="387"/>
      <c r="K230" s="387"/>
      <c r="L230" s="387"/>
      <c r="M230" s="387"/>
      <c r="N230" s="386"/>
      <c r="O230" s="16"/>
      <c r="P230" s="60" t="s">
        <v>42</v>
      </c>
    </row>
    <row r="231" spans="1:18">
      <c r="A231" s="8"/>
      <c r="B231" s="59" t="s">
        <v>43</v>
      </c>
      <c r="C231" s="8"/>
      <c r="D231" s="27"/>
      <c r="E231" s="387"/>
      <c r="F231" s="386"/>
      <c r="G231" s="387"/>
      <c r="H231" s="386"/>
      <c r="I231" s="387"/>
      <c r="J231" s="387"/>
      <c r="K231" s="387"/>
      <c r="L231" s="387"/>
      <c r="M231" s="387"/>
      <c r="N231" s="386"/>
      <c r="O231" s="16"/>
      <c r="P231" s="60" t="s">
        <v>44</v>
      </c>
    </row>
    <row r="232" spans="1:18">
      <c r="A232" s="8"/>
      <c r="B232" s="59" t="s">
        <v>45</v>
      </c>
      <c r="C232" s="8"/>
      <c r="D232" s="27"/>
      <c r="E232" s="387"/>
      <c r="F232" s="386"/>
      <c r="G232" s="387"/>
      <c r="H232" s="386"/>
      <c r="I232" s="387"/>
      <c r="J232" s="387"/>
      <c r="K232" s="387"/>
      <c r="L232" s="387"/>
      <c r="M232" s="387"/>
      <c r="N232" s="386"/>
      <c r="O232" s="16"/>
      <c r="P232" s="60" t="s">
        <v>46</v>
      </c>
    </row>
    <row r="233" spans="1:18">
      <c r="A233" s="23"/>
      <c r="B233" s="23" t="s">
        <v>568</v>
      </c>
      <c r="C233" s="23"/>
      <c r="D233" s="30"/>
      <c r="E233" s="30"/>
      <c r="F233" s="29"/>
      <c r="G233" s="30"/>
      <c r="H233" s="29"/>
      <c r="I233" s="30"/>
      <c r="J233" s="30"/>
      <c r="K233" s="30"/>
      <c r="L233" s="30"/>
      <c r="M233" s="30"/>
      <c r="N233" s="29"/>
      <c r="O233" s="28"/>
      <c r="P233" s="12" t="s">
        <v>48</v>
      </c>
    </row>
    <row r="234" spans="1:18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spans="1:18">
      <c r="A235" s="10" t="s">
        <v>200</v>
      </c>
      <c r="B235" s="10" t="s">
        <v>360</v>
      </c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 t="s">
        <v>361</v>
      </c>
      <c r="N235" s="10"/>
      <c r="O235" s="10"/>
      <c r="P235" s="10"/>
      <c r="Q235" s="10"/>
      <c r="R235" s="10"/>
    </row>
    <row r="236" spans="1:18">
      <c r="A236" s="10"/>
      <c r="B236" s="10"/>
      <c r="C236" s="10" t="s">
        <v>362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 t="s">
        <v>363</v>
      </c>
      <c r="N236" s="10"/>
      <c r="O236" s="10"/>
      <c r="P236" s="10"/>
      <c r="Q236" s="10"/>
      <c r="R236" s="10"/>
    </row>
    <row r="237" spans="1:18">
      <c r="C237" s="10" t="s">
        <v>116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 t="s">
        <v>117</v>
      </c>
      <c r="N237" s="10"/>
    </row>
  </sheetData>
  <mergeCells count="63">
    <mergeCell ref="A34:D37"/>
    <mergeCell ref="E34:H34"/>
    <mergeCell ref="O4:P7"/>
    <mergeCell ref="A9:D9"/>
    <mergeCell ref="A4:D7"/>
    <mergeCell ref="E4:H4"/>
    <mergeCell ref="E5:H5"/>
    <mergeCell ref="I4:M4"/>
    <mergeCell ref="I5:M5"/>
    <mergeCell ref="A39:D39"/>
    <mergeCell ref="A60:D63"/>
    <mergeCell ref="E60:H60"/>
    <mergeCell ref="M60:N60"/>
    <mergeCell ref="O60:P63"/>
    <mergeCell ref="E61:H61"/>
    <mergeCell ref="O86:P89"/>
    <mergeCell ref="E87:H87"/>
    <mergeCell ref="M87:N87"/>
    <mergeCell ref="M34:N34"/>
    <mergeCell ref="O34:P37"/>
    <mergeCell ref="E35:H35"/>
    <mergeCell ref="M35:N35"/>
    <mergeCell ref="M61:N61"/>
    <mergeCell ref="A65:D65"/>
    <mergeCell ref="A86:D89"/>
    <mergeCell ref="E86:H86"/>
    <mergeCell ref="M86:N86"/>
    <mergeCell ref="A91:D91"/>
    <mergeCell ref="A112:D115"/>
    <mergeCell ref="E112:H112"/>
    <mergeCell ref="M112:N112"/>
    <mergeCell ref="I138:M138"/>
    <mergeCell ref="O138:O141"/>
    <mergeCell ref="O112:P115"/>
    <mergeCell ref="E113:H113"/>
    <mergeCell ref="M113:N113"/>
    <mergeCell ref="A142:D142"/>
    <mergeCell ref="A163:D166"/>
    <mergeCell ref="E163:H163"/>
    <mergeCell ref="M163:N163"/>
    <mergeCell ref="A117:D117"/>
    <mergeCell ref="A138:D141"/>
    <mergeCell ref="E138:H138"/>
    <mergeCell ref="E139:H139"/>
    <mergeCell ref="I139:M139"/>
    <mergeCell ref="O163:P166"/>
    <mergeCell ref="E164:H164"/>
    <mergeCell ref="M164:N164"/>
    <mergeCell ref="M215:N215"/>
    <mergeCell ref="O215:P218"/>
    <mergeCell ref="E216:H216"/>
    <mergeCell ref="M216:N216"/>
    <mergeCell ref="O189:P192"/>
    <mergeCell ref="E190:H190"/>
    <mergeCell ref="M190:N190"/>
    <mergeCell ref="A168:D168"/>
    <mergeCell ref="A189:D192"/>
    <mergeCell ref="E189:H189"/>
    <mergeCell ref="M189:N189"/>
    <mergeCell ref="A220:D220"/>
    <mergeCell ref="A194:D194"/>
    <mergeCell ref="A215:D218"/>
    <mergeCell ref="E215:H21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28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7"/>
  <sheetViews>
    <sheetView showGridLines="0" view="pageBreakPreview" zoomScale="80" zoomScaleNormal="100" zoomScaleSheetLayoutView="80" workbookViewId="0">
      <selection activeCell="L20" sqref="L20"/>
    </sheetView>
  </sheetViews>
  <sheetFormatPr defaultColWidth="9.09765625" defaultRowHeight="21.75"/>
  <cols>
    <col min="1" max="1" width="1.69921875" style="66" customWidth="1"/>
    <col min="2" max="2" width="6.3984375" style="66" customWidth="1"/>
    <col min="3" max="3" width="4.296875" style="66" customWidth="1"/>
    <col min="4" max="4" width="5.69921875" style="66" customWidth="1"/>
    <col min="5" max="13" width="8.69921875" style="66" customWidth="1"/>
    <col min="14" max="14" width="1.09765625" style="66" customWidth="1"/>
    <col min="15" max="15" width="14.796875" style="66" customWidth="1"/>
    <col min="16" max="16" width="2.296875" style="66" customWidth="1"/>
    <col min="17" max="17" width="4.09765625" style="66" customWidth="1"/>
    <col min="18" max="16384" width="9.09765625" style="66"/>
  </cols>
  <sheetData>
    <row r="1" spans="1:16" s="112" customFormat="1">
      <c r="A1" s="1"/>
      <c r="B1" s="1" t="s">
        <v>127</v>
      </c>
      <c r="C1" s="383">
        <v>3.9</v>
      </c>
      <c r="D1" s="1" t="s">
        <v>512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116" customFormat="1" ht="18.75" customHeight="1">
      <c r="A2" s="15"/>
      <c r="B2" s="1" t="s">
        <v>2</v>
      </c>
      <c r="C2" s="383">
        <v>3.9</v>
      </c>
      <c r="D2" s="1" t="s">
        <v>582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5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22.5" customHeight="1">
      <c r="A4" s="1272" t="s">
        <v>3</v>
      </c>
      <c r="B4" s="1273"/>
      <c r="C4" s="1273"/>
      <c r="D4" s="1274"/>
      <c r="E4" s="1214" t="s">
        <v>394</v>
      </c>
      <c r="F4" s="1215"/>
      <c r="G4" s="1215"/>
      <c r="H4" s="1215"/>
      <c r="I4" s="1215"/>
      <c r="J4" s="1215"/>
      <c r="K4" s="1215"/>
      <c r="L4" s="1215"/>
      <c r="M4" s="1293"/>
      <c r="N4" s="1101" t="s">
        <v>5</v>
      </c>
      <c r="O4" s="1281"/>
    </row>
    <row r="5" spans="1:16" ht="22.5" customHeight="1">
      <c r="A5" s="1294"/>
      <c r="B5" s="1295"/>
      <c r="C5" s="1295"/>
      <c r="D5" s="1276"/>
      <c r="E5" s="388"/>
      <c r="F5" s="4"/>
      <c r="G5" s="388"/>
      <c r="H5" s="536" t="s">
        <v>395</v>
      </c>
      <c r="I5" s="388"/>
      <c r="J5" s="389"/>
      <c r="K5" s="183" t="s">
        <v>396</v>
      </c>
      <c r="L5" s="603" t="s">
        <v>397</v>
      </c>
      <c r="M5" s="390"/>
      <c r="N5" s="1291"/>
      <c r="O5" s="1290"/>
    </row>
    <row r="6" spans="1:16" ht="22.5" customHeight="1">
      <c r="A6" s="1294"/>
      <c r="B6" s="1295"/>
      <c r="C6" s="1295"/>
      <c r="D6" s="1276"/>
      <c r="E6" s="40" t="s">
        <v>398</v>
      </c>
      <c r="F6" s="603" t="s">
        <v>399</v>
      </c>
      <c r="G6" s="391" t="s">
        <v>400</v>
      </c>
      <c r="H6" s="40" t="s">
        <v>401</v>
      </c>
      <c r="I6" s="391" t="s">
        <v>402</v>
      </c>
      <c r="J6" s="391" t="s">
        <v>403</v>
      </c>
      <c r="K6" s="40" t="s">
        <v>404</v>
      </c>
      <c r="L6" s="591" t="s">
        <v>405</v>
      </c>
      <c r="M6" s="391" t="s">
        <v>406</v>
      </c>
      <c r="N6" s="1291"/>
      <c r="O6" s="1290"/>
    </row>
    <row r="7" spans="1:16" ht="22.5" customHeight="1">
      <c r="A7" s="1294"/>
      <c r="B7" s="1295"/>
      <c r="C7" s="1295"/>
      <c r="D7" s="1276"/>
      <c r="E7" s="34" t="s">
        <v>407</v>
      </c>
      <c r="F7" s="40" t="s">
        <v>408</v>
      </c>
      <c r="G7" s="591" t="s">
        <v>409</v>
      </c>
      <c r="H7" s="591" t="s">
        <v>410</v>
      </c>
      <c r="I7" s="40" t="s">
        <v>411</v>
      </c>
      <c r="J7" s="40" t="s">
        <v>412</v>
      </c>
      <c r="K7" s="591" t="s">
        <v>413</v>
      </c>
      <c r="L7" s="533" t="s">
        <v>414</v>
      </c>
      <c r="M7" s="40" t="s">
        <v>166</v>
      </c>
      <c r="N7" s="1291"/>
      <c r="O7" s="1290"/>
    </row>
    <row r="8" spans="1:16" ht="22.5" customHeight="1">
      <c r="A8" s="1296"/>
      <c r="B8" s="1277"/>
      <c r="C8" s="1277"/>
      <c r="D8" s="1278"/>
      <c r="E8" s="299"/>
      <c r="F8" s="13"/>
      <c r="G8" s="298"/>
      <c r="H8" s="22" t="s">
        <v>415</v>
      </c>
      <c r="I8" s="13"/>
      <c r="J8" s="13"/>
      <c r="K8" s="22" t="s">
        <v>416</v>
      </c>
      <c r="L8" s="299"/>
      <c r="M8" s="13"/>
      <c r="N8" s="1292"/>
      <c r="O8" s="1285"/>
    </row>
    <row r="9" spans="1:16" s="97" customFormat="1" ht="3" customHeight="1">
      <c r="A9" s="601"/>
      <c r="B9" s="601"/>
      <c r="C9" s="601"/>
      <c r="D9" s="599"/>
      <c r="E9" s="595"/>
      <c r="F9" s="89"/>
      <c r="G9" s="594"/>
      <c r="H9" s="596"/>
      <c r="I9" s="89"/>
      <c r="J9" s="89"/>
      <c r="K9" s="594"/>
      <c r="L9" s="596"/>
      <c r="M9" s="89"/>
      <c r="N9" s="597"/>
      <c r="O9" s="598"/>
    </row>
    <row r="10" spans="1:16" s="119" customFormat="1">
      <c r="A10" s="1035" t="s">
        <v>21</v>
      </c>
      <c r="B10" s="1035"/>
      <c r="C10" s="1035"/>
      <c r="D10" s="1036"/>
      <c r="E10" s="1002">
        <f>E39+E65+E91+E117+E143+E169+E195+E221</f>
        <v>2</v>
      </c>
      <c r="F10" s="1002">
        <f t="shared" ref="F10:M10" si="0">F39+F65+F91+F117+F143+F169+F195+F221</f>
        <v>2</v>
      </c>
      <c r="G10" s="1002">
        <f t="shared" si="0"/>
        <v>4</v>
      </c>
      <c r="H10" s="1002">
        <f t="shared" si="0"/>
        <v>15</v>
      </c>
      <c r="I10" s="1002" t="s">
        <v>25</v>
      </c>
      <c r="J10" s="1002">
        <f t="shared" si="0"/>
        <v>5</v>
      </c>
      <c r="K10" s="1002">
        <f t="shared" si="0"/>
        <v>104</v>
      </c>
      <c r="L10" s="1002">
        <f t="shared" si="0"/>
        <v>2</v>
      </c>
      <c r="M10" s="1003">
        <f t="shared" si="0"/>
        <v>126</v>
      </c>
      <c r="N10" s="242"/>
      <c r="O10" s="529" t="s">
        <v>11</v>
      </c>
      <c r="P10" s="594"/>
    </row>
    <row r="11" spans="1:16" ht="20.25" customHeight="1">
      <c r="A11" s="14"/>
      <c r="B11" s="59" t="s">
        <v>22</v>
      </c>
      <c r="C11" s="14"/>
      <c r="D11" s="231"/>
      <c r="E11" s="1004">
        <f>E40+E66+E92+E118+E144+E170+E196+E222</f>
        <v>2</v>
      </c>
      <c r="F11" s="1004">
        <f t="shared" ref="F11:M11" si="1">F40+F66+F92+F118+F144+F170+F196+F222</f>
        <v>2</v>
      </c>
      <c r="G11" s="1002" t="s">
        <v>25</v>
      </c>
      <c r="H11" s="1004">
        <f t="shared" si="1"/>
        <v>10</v>
      </c>
      <c r="I11" s="1004" t="s">
        <v>25</v>
      </c>
      <c r="J11" s="1004">
        <f t="shared" si="1"/>
        <v>5</v>
      </c>
      <c r="K11" s="1004">
        <f t="shared" si="1"/>
        <v>90</v>
      </c>
      <c r="L11" s="1004">
        <f t="shared" si="1"/>
        <v>2</v>
      </c>
      <c r="M11" s="1005">
        <f t="shared" si="1"/>
        <v>82</v>
      </c>
      <c r="N11" s="243"/>
      <c r="O11" s="59" t="s">
        <v>23</v>
      </c>
    </row>
    <row r="12" spans="1:16" ht="20.25" customHeight="1">
      <c r="A12" s="14"/>
      <c r="B12" s="59" t="s">
        <v>24</v>
      </c>
      <c r="C12" s="14"/>
      <c r="D12" s="231"/>
      <c r="E12" s="1004" t="s">
        <v>25</v>
      </c>
      <c r="F12" s="1004" t="s">
        <v>25</v>
      </c>
      <c r="G12" s="1004" t="s">
        <v>25</v>
      </c>
      <c r="H12" s="1004" t="s">
        <v>25</v>
      </c>
      <c r="I12" s="1004" t="s">
        <v>25</v>
      </c>
      <c r="J12" s="1004" t="s">
        <v>25</v>
      </c>
      <c r="K12" s="1004" t="s">
        <v>25</v>
      </c>
      <c r="L12" s="1004" t="s">
        <v>25</v>
      </c>
      <c r="M12" s="1004" t="s">
        <v>25</v>
      </c>
      <c r="N12" s="243"/>
      <c r="O12" s="59" t="s">
        <v>26</v>
      </c>
    </row>
    <row r="13" spans="1:16" ht="20.25" customHeight="1">
      <c r="A13" s="14"/>
      <c r="B13" s="59" t="s">
        <v>27</v>
      </c>
      <c r="C13" s="14"/>
      <c r="D13" s="231"/>
      <c r="E13" s="1004" t="s">
        <v>25</v>
      </c>
      <c r="F13" s="1004" t="s">
        <v>25</v>
      </c>
      <c r="G13" s="1004" t="s">
        <v>25</v>
      </c>
      <c r="H13" s="1004" t="s">
        <v>25</v>
      </c>
      <c r="I13" s="1004" t="s">
        <v>25</v>
      </c>
      <c r="J13" s="1004" t="s">
        <v>25</v>
      </c>
      <c r="K13" s="1004" t="s">
        <v>25</v>
      </c>
      <c r="L13" s="1004" t="s">
        <v>25</v>
      </c>
      <c r="M13" s="1004" t="s">
        <v>25</v>
      </c>
      <c r="N13" s="243"/>
      <c r="O13" s="59" t="s">
        <v>28</v>
      </c>
    </row>
    <row r="14" spans="1:16" ht="20.25" customHeight="1">
      <c r="A14" s="14"/>
      <c r="B14" s="59" t="s">
        <v>29</v>
      </c>
      <c r="C14" s="14"/>
      <c r="D14" s="231"/>
      <c r="E14" s="1004" t="s">
        <v>25</v>
      </c>
      <c r="F14" s="1004" t="s">
        <v>25</v>
      </c>
      <c r="G14" s="1004" t="s">
        <v>25</v>
      </c>
      <c r="H14" s="1004" t="s">
        <v>25</v>
      </c>
      <c r="I14" s="1004" t="s">
        <v>25</v>
      </c>
      <c r="J14" s="1004" t="s">
        <v>25</v>
      </c>
      <c r="K14" s="1004" t="s">
        <v>25</v>
      </c>
      <c r="L14" s="1004" t="s">
        <v>25</v>
      </c>
      <c r="M14" s="1004" t="s">
        <v>25</v>
      </c>
      <c r="N14" s="243"/>
      <c r="O14" s="59" t="s">
        <v>30</v>
      </c>
    </row>
    <row r="15" spans="1:16" ht="20.25" customHeight="1">
      <c r="A15" s="14"/>
      <c r="B15" s="59" t="s">
        <v>31</v>
      </c>
      <c r="C15" s="14"/>
      <c r="D15" s="231"/>
      <c r="E15" s="1004" t="s">
        <v>25</v>
      </c>
      <c r="F15" s="1004" t="s">
        <v>25</v>
      </c>
      <c r="G15" s="1004" t="s">
        <v>25</v>
      </c>
      <c r="H15" s="1004" t="s">
        <v>25</v>
      </c>
      <c r="I15" s="1004" t="s">
        <v>25</v>
      </c>
      <c r="J15" s="1004" t="s">
        <v>25</v>
      </c>
      <c r="K15" s="1004">
        <f t="shared" ref="K15" si="2">K44+K70+K96+K122+K148+K174+K200+K226</f>
        <v>8</v>
      </c>
      <c r="L15" s="1004" t="s">
        <v>25</v>
      </c>
      <c r="M15" s="1005">
        <f t="shared" ref="M15" si="3">M44+M70+M96+M122+M148+M174+M200+M226</f>
        <v>29</v>
      </c>
      <c r="N15" s="243"/>
      <c r="O15" s="59" t="s">
        <v>32</v>
      </c>
    </row>
    <row r="16" spans="1:16" ht="20.25" customHeight="1">
      <c r="A16" s="14"/>
      <c r="B16" s="59" t="s">
        <v>33</v>
      </c>
      <c r="C16" s="14"/>
      <c r="D16" s="231"/>
      <c r="E16" s="1004" t="s">
        <v>25</v>
      </c>
      <c r="F16" s="1004" t="s">
        <v>25</v>
      </c>
      <c r="G16" s="1004" t="s">
        <v>25</v>
      </c>
      <c r="H16" s="1004" t="s">
        <v>25</v>
      </c>
      <c r="I16" s="1004" t="s">
        <v>25</v>
      </c>
      <c r="J16" s="1004" t="s">
        <v>25</v>
      </c>
      <c r="K16" s="1004">
        <f t="shared" ref="K16" si="4">K45+K71+K97+K123+K149+K175+K201+K227</f>
        <v>1</v>
      </c>
      <c r="L16" s="1004" t="s">
        <v>25</v>
      </c>
      <c r="M16" s="1004" t="s">
        <v>25</v>
      </c>
      <c r="N16" s="243"/>
      <c r="O16" s="59" t="s">
        <v>34</v>
      </c>
    </row>
    <row r="17" spans="1:19" ht="20.25" customHeight="1">
      <c r="A17" s="14"/>
      <c r="B17" s="59" t="s">
        <v>35</v>
      </c>
      <c r="C17" s="14"/>
      <c r="D17" s="231"/>
      <c r="E17" s="1004" t="s">
        <v>25</v>
      </c>
      <c r="F17" s="1004" t="s">
        <v>25</v>
      </c>
      <c r="G17" s="1004" t="s">
        <v>25</v>
      </c>
      <c r="H17" s="1004" t="s">
        <v>25</v>
      </c>
      <c r="I17" s="1004" t="s">
        <v>25</v>
      </c>
      <c r="J17" s="1004" t="s">
        <v>25</v>
      </c>
      <c r="K17" s="1004">
        <f t="shared" ref="K17" si="5">K46+K72+K98+K124+K150+K176+K202+K228</f>
        <v>3</v>
      </c>
      <c r="L17" s="1004" t="s">
        <v>25</v>
      </c>
      <c r="M17" s="1004" t="s">
        <v>25</v>
      </c>
      <c r="N17" s="243"/>
      <c r="O17" s="59" t="s">
        <v>36</v>
      </c>
    </row>
    <row r="18" spans="1:19" ht="20.25" customHeight="1">
      <c r="A18" s="14"/>
      <c r="B18" s="59" t="s">
        <v>37</v>
      </c>
      <c r="C18" s="14"/>
      <c r="D18" s="231"/>
      <c r="E18" s="1004" t="s">
        <v>25</v>
      </c>
      <c r="F18" s="1004" t="s">
        <v>25</v>
      </c>
      <c r="G18" s="1004">
        <f t="shared" ref="G18" si="6">G47+G73+G99+G125+G151+G177+G203+G229</f>
        <v>2</v>
      </c>
      <c r="H18" s="1004" t="s">
        <v>25</v>
      </c>
      <c r="I18" s="1004" t="s">
        <v>25</v>
      </c>
      <c r="J18" s="1004" t="s">
        <v>25</v>
      </c>
      <c r="K18" s="1004" t="s">
        <v>25</v>
      </c>
      <c r="L18" s="1004" t="s">
        <v>25</v>
      </c>
      <c r="M18" s="1004" t="s">
        <v>25</v>
      </c>
      <c r="N18" s="243"/>
      <c r="O18" s="59" t="s">
        <v>38</v>
      </c>
    </row>
    <row r="19" spans="1:19" ht="20.25" customHeight="1">
      <c r="A19" s="14"/>
      <c r="B19" s="59" t="s">
        <v>39</v>
      </c>
      <c r="C19" s="14"/>
      <c r="D19" s="231"/>
      <c r="E19" s="1004" t="s">
        <v>25</v>
      </c>
      <c r="F19" s="1004" t="s">
        <v>25</v>
      </c>
      <c r="G19" s="1004" t="s">
        <v>25</v>
      </c>
      <c r="H19" s="1004" t="s">
        <v>25</v>
      </c>
      <c r="I19" s="1004" t="s">
        <v>25</v>
      </c>
      <c r="J19" s="1004" t="s">
        <v>25</v>
      </c>
      <c r="K19" s="1004">
        <f t="shared" ref="K19" si="7">K48+K74+K100+K126+K152+K178+K204+K230</f>
        <v>2</v>
      </c>
      <c r="L19" s="1004" t="s">
        <v>25</v>
      </c>
      <c r="M19" s="1004" t="s">
        <v>25</v>
      </c>
      <c r="N19" s="243"/>
      <c r="O19" s="59" t="s">
        <v>40</v>
      </c>
    </row>
    <row r="20" spans="1:19" ht="20.25" customHeight="1">
      <c r="A20" s="14"/>
      <c r="B20" s="59" t="s">
        <v>41</v>
      </c>
      <c r="C20" s="14"/>
      <c r="D20" s="231"/>
      <c r="E20" s="1004" t="s">
        <v>25</v>
      </c>
      <c r="F20" s="1004" t="s">
        <v>25</v>
      </c>
      <c r="G20" s="1004" t="s">
        <v>25</v>
      </c>
      <c r="H20" s="1004">
        <f t="shared" ref="H20" si="8">H49+H75+H101+H127+H153+H179+H205+H231</f>
        <v>5</v>
      </c>
      <c r="I20" s="1004" t="s">
        <v>25</v>
      </c>
      <c r="J20" s="1004" t="s">
        <v>25</v>
      </c>
      <c r="K20" s="1004" t="s">
        <v>25</v>
      </c>
      <c r="L20" s="1004" t="s">
        <v>25</v>
      </c>
      <c r="M20" s="1004" t="s">
        <v>25</v>
      </c>
      <c r="N20" s="243"/>
      <c r="O20" s="59" t="s">
        <v>42</v>
      </c>
    </row>
    <row r="21" spans="1:19" ht="20.25" customHeight="1">
      <c r="A21" s="14"/>
      <c r="B21" s="59" t="s">
        <v>43</v>
      </c>
      <c r="C21" s="14"/>
      <c r="D21" s="231"/>
      <c r="E21" s="1004" t="s">
        <v>25</v>
      </c>
      <c r="F21" s="1004" t="s">
        <v>25</v>
      </c>
      <c r="G21" s="1004">
        <f t="shared" ref="G21" si="9">G50+G76+G102+G128+G154+G180+G206+G232</f>
        <v>2</v>
      </c>
      <c r="H21" s="1004" t="s">
        <v>25</v>
      </c>
      <c r="I21" s="1004" t="s">
        <v>25</v>
      </c>
      <c r="J21" s="1004" t="s">
        <v>25</v>
      </c>
      <c r="K21" s="1004" t="s">
        <v>25</v>
      </c>
      <c r="L21" s="1004" t="s">
        <v>25</v>
      </c>
      <c r="M21" s="1004" t="s">
        <v>25</v>
      </c>
      <c r="N21" s="243"/>
      <c r="O21" s="59" t="s">
        <v>44</v>
      </c>
    </row>
    <row r="22" spans="1:19" ht="20.25" customHeight="1">
      <c r="A22" s="14"/>
      <c r="B22" s="59" t="s">
        <v>45</v>
      </c>
      <c r="C22" s="14"/>
      <c r="D22" s="231"/>
      <c r="E22" s="1004" t="s">
        <v>25</v>
      </c>
      <c r="F22" s="1004" t="s">
        <v>25</v>
      </c>
      <c r="G22" s="1004" t="s">
        <v>25</v>
      </c>
      <c r="H22" s="1004" t="s">
        <v>25</v>
      </c>
      <c r="I22" s="1004" t="s">
        <v>25</v>
      </c>
      <c r="J22" s="1004" t="s">
        <v>25</v>
      </c>
      <c r="K22" s="1004" t="s">
        <v>25</v>
      </c>
      <c r="L22" s="1004" t="s">
        <v>25</v>
      </c>
      <c r="M22" s="1005">
        <f t="shared" ref="M22" si="10">M51+M77+M103+M129+M155+M181+M207+M233</f>
        <v>15</v>
      </c>
      <c r="N22" s="243"/>
      <c r="O22" s="59" t="s">
        <v>46</v>
      </c>
    </row>
    <row r="23" spans="1:19" ht="20.25" customHeight="1">
      <c r="A23" s="49"/>
      <c r="B23" s="49" t="s">
        <v>47</v>
      </c>
      <c r="C23" s="49"/>
      <c r="D23" s="244"/>
      <c r="E23" s="1006" t="s">
        <v>25</v>
      </c>
      <c r="F23" s="1006" t="s">
        <v>25</v>
      </c>
      <c r="G23" s="1007" t="s">
        <v>25</v>
      </c>
      <c r="H23" s="1007" t="s">
        <v>25</v>
      </c>
      <c r="I23" s="1007" t="s">
        <v>25</v>
      </c>
      <c r="J23" s="1007" t="s">
        <v>25</v>
      </c>
      <c r="K23" s="1007" t="s">
        <v>25</v>
      </c>
      <c r="L23" s="1007" t="s">
        <v>25</v>
      </c>
      <c r="M23" s="1007" t="s">
        <v>25</v>
      </c>
      <c r="N23" s="245"/>
      <c r="O23" s="49" t="s">
        <v>48</v>
      </c>
    </row>
    <row r="24" spans="1:19" ht="3" customHeight="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</row>
    <row r="25" spans="1:19" s="10" customFormat="1" ht="19.5">
      <c r="B25" s="5" t="s">
        <v>417</v>
      </c>
      <c r="I25" s="339" t="s">
        <v>418</v>
      </c>
    </row>
    <row r="26" spans="1:19" s="10" customFormat="1" ht="19.5">
      <c r="B26" s="5" t="s">
        <v>419</v>
      </c>
      <c r="I26" s="339" t="s">
        <v>193</v>
      </c>
    </row>
    <row r="27" spans="1:19" s="10" customFormat="1" ht="19.5">
      <c r="B27" s="5" t="s">
        <v>360</v>
      </c>
      <c r="I27" s="5" t="s">
        <v>554</v>
      </c>
      <c r="S27" s="371"/>
    </row>
    <row r="28" spans="1:19" s="10" customFormat="1" ht="19.5">
      <c r="A28" s="8"/>
      <c r="B28" s="5" t="s">
        <v>583</v>
      </c>
      <c r="C28" s="8"/>
      <c r="D28" s="8"/>
      <c r="E28" s="8"/>
      <c r="F28" s="8"/>
      <c r="G28" s="8"/>
      <c r="I28" s="5" t="s">
        <v>556</v>
      </c>
      <c r="L28" s="392"/>
      <c r="M28" s="8"/>
    </row>
    <row r="29" spans="1:19" s="10" customFormat="1" ht="19.5">
      <c r="A29" s="8"/>
      <c r="B29" s="5" t="s">
        <v>584</v>
      </c>
      <c r="C29" s="8"/>
      <c r="D29" s="8"/>
      <c r="E29" s="8"/>
      <c r="F29" s="8"/>
      <c r="G29" s="8"/>
      <c r="I29" s="5" t="s">
        <v>71</v>
      </c>
      <c r="L29" s="392"/>
      <c r="M29" s="8"/>
    </row>
    <row r="30" spans="1:19">
      <c r="A30" s="112"/>
      <c r="B30" s="112" t="s">
        <v>127</v>
      </c>
      <c r="C30" s="159">
        <v>3.1</v>
      </c>
      <c r="D30" s="112" t="s">
        <v>420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>
      <c r="A31" s="116"/>
      <c r="B31" s="112" t="s">
        <v>2</v>
      </c>
      <c r="C31" s="159">
        <v>3.1</v>
      </c>
      <c r="D31" s="112" t="s">
        <v>421</v>
      </c>
      <c r="E31" s="112"/>
      <c r="F31" s="116"/>
      <c r="G31" s="116"/>
      <c r="H31" s="116"/>
      <c r="I31" s="116"/>
      <c r="J31" s="116"/>
      <c r="K31" s="116" t="s">
        <v>422</v>
      </c>
      <c r="L31" s="116" t="s">
        <v>112</v>
      </c>
      <c r="M31" s="116"/>
      <c r="N31" s="116"/>
      <c r="O31" s="116"/>
      <c r="P31" s="116"/>
      <c r="Q31" s="116"/>
    </row>
    <row r="33" spans="1:17">
      <c r="A33" s="1297" t="s">
        <v>3</v>
      </c>
      <c r="B33" s="1298"/>
      <c r="C33" s="1298"/>
      <c r="D33" s="1299"/>
      <c r="E33" s="1312" t="s">
        <v>394</v>
      </c>
      <c r="F33" s="1313"/>
      <c r="G33" s="1313"/>
      <c r="H33" s="1313"/>
      <c r="I33" s="1313"/>
      <c r="J33" s="1313"/>
      <c r="K33" s="1313"/>
      <c r="L33" s="1313"/>
      <c r="M33" s="1314"/>
      <c r="N33" s="1306" t="s">
        <v>5</v>
      </c>
      <c r="O33" s="1307"/>
    </row>
    <row r="34" spans="1:17">
      <c r="A34" s="1300"/>
      <c r="B34" s="1301"/>
      <c r="C34" s="1301"/>
      <c r="D34" s="1302"/>
      <c r="E34" s="160"/>
      <c r="G34" s="160"/>
      <c r="H34" s="553" t="s">
        <v>395</v>
      </c>
      <c r="I34" s="160"/>
      <c r="J34" s="161"/>
      <c r="K34" s="90" t="s">
        <v>396</v>
      </c>
      <c r="L34" s="600" t="s">
        <v>397</v>
      </c>
      <c r="M34" s="162"/>
      <c r="N34" s="1308"/>
      <c r="O34" s="1309"/>
    </row>
    <row r="35" spans="1:17">
      <c r="A35" s="1300"/>
      <c r="B35" s="1301"/>
      <c r="C35" s="1301"/>
      <c r="D35" s="1302"/>
      <c r="E35" s="89" t="s">
        <v>398</v>
      </c>
      <c r="F35" s="600" t="s">
        <v>399</v>
      </c>
      <c r="G35" s="163" t="s">
        <v>400</v>
      </c>
      <c r="H35" s="89" t="s">
        <v>401</v>
      </c>
      <c r="I35" s="163" t="s">
        <v>402</v>
      </c>
      <c r="J35" s="163" t="s">
        <v>403</v>
      </c>
      <c r="K35" s="89" t="s">
        <v>404</v>
      </c>
      <c r="L35" s="596" t="s">
        <v>405</v>
      </c>
      <c r="M35" s="163" t="s">
        <v>406</v>
      </c>
      <c r="N35" s="1308"/>
      <c r="O35" s="1309"/>
    </row>
    <row r="36" spans="1:17">
      <c r="A36" s="1300"/>
      <c r="B36" s="1301"/>
      <c r="C36" s="1301"/>
      <c r="D36" s="1302"/>
      <c r="E36" s="94" t="s">
        <v>407</v>
      </c>
      <c r="F36" s="89" t="s">
        <v>408</v>
      </c>
      <c r="G36" s="596" t="s">
        <v>409</v>
      </c>
      <c r="H36" s="596" t="s">
        <v>410</v>
      </c>
      <c r="I36" s="89" t="s">
        <v>411</v>
      </c>
      <c r="J36" s="89" t="s">
        <v>412</v>
      </c>
      <c r="K36" s="596" t="s">
        <v>413</v>
      </c>
      <c r="L36" s="550" t="s">
        <v>414</v>
      </c>
      <c r="M36" s="89" t="s">
        <v>166</v>
      </c>
      <c r="N36" s="1308"/>
      <c r="O36" s="1309"/>
    </row>
    <row r="37" spans="1:17">
      <c r="A37" s="1303"/>
      <c r="B37" s="1304"/>
      <c r="C37" s="1304"/>
      <c r="D37" s="1305"/>
      <c r="E37" s="95"/>
      <c r="F37" s="87"/>
      <c r="G37" s="96"/>
      <c r="H37" s="123" t="s">
        <v>415</v>
      </c>
      <c r="I37" s="87"/>
      <c r="J37" s="87"/>
      <c r="K37" s="123" t="s">
        <v>416</v>
      </c>
      <c r="L37" s="95"/>
      <c r="M37" s="87"/>
      <c r="N37" s="1310"/>
      <c r="O37" s="1311"/>
    </row>
    <row r="38" spans="1:17">
      <c r="A38" s="601"/>
      <c r="B38" s="601"/>
      <c r="C38" s="601"/>
      <c r="D38" s="599"/>
      <c r="E38" s="595"/>
      <c r="F38" s="89"/>
      <c r="G38" s="594"/>
      <c r="H38" s="596"/>
      <c r="I38" s="89"/>
      <c r="J38" s="89"/>
      <c r="L38" s="596"/>
      <c r="M38" s="89"/>
      <c r="N38" s="597"/>
      <c r="O38" s="598"/>
      <c r="P38" s="97"/>
      <c r="Q38" s="97"/>
    </row>
    <row r="39" spans="1:17">
      <c r="A39" s="1315" t="s">
        <v>21</v>
      </c>
      <c r="B39" s="1315"/>
      <c r="C39" s="1315"/>
      <c r="D39" s="1316"/>
      <c r="E39" s="91">
        <f>SUM(E40:E52)</f>
        <v>0</v>
      </c>
      <c r="F39" s="91">
        <f t="shared" ref="F39:M39" si="11">SUM(F40:F52)</f>
        <v>0</v>
      </c>
      <c r="G39" s="91">
        <f t="shared" si="11"/>
        <v>0</v>
      </c>
      <c r="H39" s="91">
        <f t="shared" si="11"/>
        <v>0</v>
      </c>
      <c r="I39" s="91">
        <f t="shared" si="11"/>
        <v>0</v>
      </c>
      <c r="J39" s="91">
        <f t="shared" si="11"/>
        <v>0</v>
      </c>
      <c r="K39" s="91">
        <f t="shared" si="11"/>
        <v>3</v>
      </c>
      <c r="L39" s="91">
        <f t="shared" si="11"/>
        <v>0</v>
      </c>
      <c r="M39" s="91">
        <f t="shared" si="11"/>
        <v>0</v>
      </c>
      <c r="N39" s="158"/>
      <c r="O39" s="526" t="s">
        <v>11</v>
      </c>
      <c r="P39" s="594"/>
      <c r="Q39" s="119"/>
    </row>
    <row r="40" spans="1:17">
      <c r="A40" s="97"/>
      <c r="B40" s="164" t="s">
        <v>22</v>
      </c>
      <c r="C40" s="97"/>
      <c r="D40" s="83"/>
      <c r="E40" s="91"/>
      <c r="F40" s="165"/>
      <c r="G40" s="166"/>
      <c r="H40" s="165"/>
      <c r="I40" s="166"/>
      <c r="J40" s="165"/>
      <c r="K40" s="167">
        <v>3</v>
      </c>
      <c r="L40" s="168"/>
      <c r="M40" s="165"/>
      <c r="N40" s="84"/>
      <c r="O40" s="100" t="s">
        <v>23</v>
      </c>
    </row>
    <row r="41" spans="1:17">
      <c r="A41" s="97"/>
      <c r="B41" s="100" t="s">
        <v>24</v>
      </c>
      <c r="C41" s="97"/>
      <c r="D41" s="83"/>
      <c r="E41" s="91"/>
      <c r="F41" s="165"/>
      <c r="G41" s="166"/>
      <c r="H41" s="165"/>
      <c r="I41" s="166"/>
      <c r="J41" s="165"/>
      <c r="K41" s="166"/>
      <c r="L41" s="167"/>
      <c r="M41" s="165"/>
      <c r="N41" s="84"/>
      <c r="O41" s="100" t="s">
        <v>26</v>
      </c>
    </row>
    <row r="42" spans="1:17">
      <c r="A42" s="97"/>
      <c r="B42" s="100" t="s">
        <v>27</v>
      </c>
      <c r="C42" s="97"/>
      <c r="D42" s="83"/>
      <c r="E42" s="91"/>
      <c r="F42" s="165"/>
      <c r="G42" s="166"/>
      <c r="H42" s="165"/>
      <c r="I42" s="166"/>
      <c r="J42" s="165"/>
      <c r="K42" s="166"/>
      <c r="L42" s="167"/>
      <c r="M42" s="165"/>
      <c r="N42" s="84"/>
      <c r="O42" s="100" t="s">
        <v>28</v>
      </c>
    </row>
    <row r="43" spans="1:17">
      <c r="A43" s="97"/>
      <c r="B43" s="100" t="s">
        <v>29</v>
      </c>
      <c r="C43" s="97"/>
      <c r="D43" s="83"/>
      <c r="E43" s="91"/>
      <c r="F43" s="165"/>
      <c r="G43" s="166"/>
      <c r="H43" s="165"/>
      <c r="I43" s="166"/>
      <c r="J43" s="165"/>
      <c r="K43" s="166"/>
      <c r="L43" s="167"/>
      <c r="M43" s="165"/>
      <c r="N43" s="84"/>
      <c r="O43" s="100" t="s">
        <v>30</v>
      </c>
    </row>
    <row r="44" spans="1:17">
      <c r="A44" s="97"/>
      <c r="B44" s="100" t="s">
        <v>31</v>
      </c>
      <c r="C44" s="97"/>
      <c r="D44" s="83"/>
      <c r="E44" s="91"/>
      <c r="F44" s="165"/>
      <c r="G44" s="166"/>
      <c r="H44" s="165"/>
      <c r="I44" s="166"/>
      <c r="J44" s="165"/>
      <c r="K44" s="166"/>
      <c r="L44" s="167"/>
      <c r="M44" s="165"/>
      <c r="N44" s="84"/>
      <c r="O44" s="100" t="s">
        <v>32</v>
      </c>
    </row>
    <row r="45" spans="1:17">
      <c r="A45" s="97"/>
      <c r="B45" s="100" t="s">
        <v>33</v>
      </c>
      <c r="C45" s="97"/>
      <c r="D45" s="83"/>
      <c r="E45" s="91"/>
      <c r="F45" s="165"/>
      <c r="G45" s="166"/>
      <c r="H45" s="165"/>
      <c r="I45" s="166"/>
      <c r="J45" s="165"/>
      <c r="K45" s="166"/>
      <c r="L45" s="167"/>
      <c r="M45" s="165"/>
      <c r="N45" s="84"/>
      <c r="O45" s="100" t="s">
        <v>34</v>
      </c>
    </row>
    <row r="46" spans="1:17">
      <c r="A46" s="97"/>
      <c r="B46" s="100" t="s">
        <v>35</v>
      </c>
      <c r="C46" s="97"/>
      <c r="D46" s="83"/>
      <c r="E46" s="91"/>
      <c r="F46" s="165"/>
      <c r="G46" s="166"/>
      <c r="H46" s="165"/>
      <c r="I46" s="166"/>
      <c r="J46" s="165"/>
      <c r="K46" s="166"/>
      <c r="L46" s="167"/>
      <c r="M46" s="165"/>
      <c r="N46" s="84"/>
      <c r="O46" s="100" t="s">
        <v>36</v>
      </c>
    </row>
    <row r="47" spans="1:17">
      <c r="A47" s="97"/>
      <c r="B47" s="100" t="s">
        <v>37</v>
      </c>
      <c r="C47" s="97"/>
      <c r="D47" s="83"/>
      <c r="E47" s="91"/>
      <c r="F47" s="165"/>
      <c r="G47" s="166"/>
      <c r="H47" s="165"/>
      <c r="I47" s="166"/>
      <c r="J47" s="165"/>
      <c r="K47" s="166"/>
      <c r="L47" s="167"/>
      <c r="M47" s="165"/>
      <c r="N47" s="84"/>
      <c r="O47" s="100" t="s">
        <v>38</v>
      </c>
    </row>
    <row r="48" spans="1:17">
      <c r="A48" s="97"/>
      <c r="B48" s="100" t="s">
        <v>39</v>
      </c>
      <c r="C48" s="97"/>
      <c r="D48" s="83"/>
      <c r="E48" s="91"/>
      <c r="F48" s="165"/>
      <c r="G48" s="166"/>
      <c r="H48" s="165"/>
      <c r="I48" s="166"/>
      <c r="J48" s="165"/>
      <c r="K48" s="166"/>
      <c r="L48" s="167"/>
      <c r="M48" s="165"/>
      <c r="N48" s="84"/>
      <c r="O48" s="100" t="s">
        <v>40</v>
      </c>
    </row>
    <row r="49" spans="1:17">
      <c r="A49" s="97"/>
      <c r="B49" s="100" t="s">
        <v>41</v>
      </c>
      <c r="C49" s="97"/>
      <c r="D49" s="83"/>
      <c r="E49" s="91"/>
      <c r="F49" s="165"/>
      <c r="G49" s="166"/>
      <c r="H49" s="165"/>
      <c r="I49" s="166"/>
      <c r="J49" s="165"/>
      <c r="K49" s="166"/>
      <c r="L49" s="167"/>
      <c r="M49" s="165"/>
      <c r="N49" s="84"/>
      <c r="O49" s="100" t="s">
        <v>42</v>
      </c>
    </row>
    <row r="50" spans="1:17">
      <c r="A50" s="97"/>
      <c r="B50" s="100" t="s">
        <v>43</v>
      </c>
      <c r="C50" s="97"/>
      <c r="D50" s="83"/>
      <c r="E50" s="91"/>
      <c r="F50" s="165"/>
      <c r="G50" s="166"/>
      <c r="H50" s="165"/>
      <c r="I50" s="166"/>
      <c r="J50" s="165"/>
      <c r="K50" s="166"/>
      <c r="L50" s="167"/>
      <c r="M50" s="165"/>
      <c r="N50" s="84"/>
      <c r="O50" s="100" t="s">
        <v>44</v>
      </c>
    </row>
    <row r="51" spans="1:17">
      <c r="A51" s="97"/>
      <c r="B51" s="100" t="s">
        <v>45</v>
      </c>
      <c r="C51" s="97"/>
      <c r="D51" s="83"/>
      <c r="E51" s="91"/>
      <c r="F51" s="165"/>
      <c r="G51" s="166"/>
      <c r="H51" s="165"/>
      <c r="I51" s="166"/>
      <c r="J51" s="165"/>
      <c r="K51" s="166"/>
      <c r="L51" s="167"/>
      <c r="M51" s="165"/>
      <c r="N51" s="84"/>
      <c r="O51" s="100" t="s">
        <v>46</v>
      </c>
    </row>
    <row r="52" spans="1:17">
      <c r="A52" s="88"/>
      <c r="B52" s="70" t="s">
        <v>47</v>
      </c>
      <c r="C52" s="88"/>
      <c r="D52" s="118"/>
      <c r="E52" s="156"/>
      <c r="F52" s="169"/>
      <c r="G52" s="170"/>
      <c r="H52" s="169"/>
      <c r="I52" s="170"/>
      <c r="J52" s="169"/>
      <c r="K52" s="170"/>
      <c r="L52" s="171"/>
      <c r="M52" s="169"/>
      <c r="N52" s="155"/>
      <c r="O52" s="70" t="s">
        <v>48</v>
      </c>
    </row>
    <row r="53" spans="1:17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1:17">
      <c r="A54" s="67"/>
      <c r="B54" s="67" t="s">
        <v>360</v>
      </c>
      <c r="C54" s="67"/>
      <c r="D54" s="67"/>
      <c r="E54" s="67"/>
      <c r="F54" s="67"/>
      <c r="G54" s="67"/>
      <c r="H54" s="67"/>
      <c r="I54" s="67" t="s">
        <v>361</v>
      </c>
      <c r="J54" s="67"/>
      <c r="K54" s="67"/>
      <c r="L54" s="67"/>
      <c r="M54" s="67"/>
      <c r="N54" s="67"/>
      <c r="O54" s="67"/>
      <c r="P54" s="67"/>
      <c r="Q54" s="67"/>
    </row>
    <row r="55" spans="1:17">
      <c r="A55" s="67"/>
      <c r="B55" s="67" t="s">
        <v>423</v>
      </c>
      <c r="C55" s="67"/>
      <c r="D55" s="67"/>
      <c r="E55" s="67"/>
      <c r="F55" s="67"/>
      <c r="G55" s="67"/>
      <c r="H55" s="67"/>
      <c r="I55" s="67" t="s">
        <v>424</v>
      </c>
      <c r="J55" s="67"/>
      <c r="K55" s="67"/>
      <c r="L55" s="67"/>
      <c r="M55" s="67"/>
      <c r="N55" s="67"/>
      <c r="O55" s="67"/>
      <c r="P55" s="67"/>
      <c r="Q55" s="67"/>
    </row>
    <row r="56" spans="1:17" s="4" customFormat="1">
      <c r="A56" s="1"/>
      <c r="B56" s="1" t="s">
        <v>127</v>
      </c>
      <c r="C56" s="18">
        <v>3.1</v>
      </c>
      <c r="D56" s="1" t="s">
        <v>512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4" customFormat="1">
      <c r="A57" s="15"/>
      <c r="B57" s="1" t="s">
        <v>2</v>
      </c>
      <c r="C57" s="18">
        <v>3.1</v>
      </c>
      <c r="D57" s="1" t="s">
        <v>542</v>
      </c>
      <c r="E57" s="1"/>
      <c r="F57" s="15"/>
      <c r="G57" s="15"/>
      <c r="H57" s="15"/>
      <c r="I57" s="15"/>
      <c r="J57" s="15"/>
      <c r="K57" s="15"/>
      <c r="L57" s="15" t="s">
        <v>118</v>
      </c>
      <c r="M57" s="15"/>
      <c r="N57" s="15"/>
      <c r="O57" s="15"/>
      <c r="P57" s="15"/>
      <c r="Q57" s="15"/>
    </row>
    <row r="58" spans="1:17" s="4" customFormat="1"/>
    <row r="59" spans="1:17" s="4" customFormat="1">
      <c r="A59" s="1272" t="s">
        <v>3</v>
      </c>
      <c r="B59" s="1273"/>
      <c r="C59" s="1273"/>
      <c r="D59" s="1274"/>
      <c r="E59" s="1214" t="s">
        <v>394</v>
      </c>
      <c r="F59" s="1215"/>
      <c r="G59" s="1215"/>
      <c r="H59" s="1215"/>
      <c r="I59" s="1215"/>
      <c r="J59" s="1215"/>
      <c r="K59" s="1215"/>
      <c r="L59" s="1215"/>
      <c r="M59" s="1293"/>
      <c r="N59" s="1101" t="s">
        <v>5</v>
      </c>
      <c r="O59" s="1281"/>
    </row>
    <row r="60" spans="1:17" s="4" customFormat="1">
      <c r="A60" s="1294"/>
      <c r="B60" s="1295"/>
      <c r="C60" s="1295"/>
      <c r="D60" s="1276"/>
      <c r="E60" s="388"/>
      <c r="G60" s="388"/>
      <c r="H60" s="638" t="s">
        <v>395</v>
      </c>
      <c r="I60" s="388"/>
      <c r="J60" s="389"/>
      <c r="K60" s="183" t="s">
        <v>396</v>
      </c>
      <c r="L60" s="646" t="s">
        <v>397</v>
      </c>
      <c r="M60" s="390"/>
      <c r="N60" s="1291"/>
      <c r="O60" s="1290"/>
    </row>
    <row r="61" spans="1:17" s="4" customFormat="1">
      <c r="A61" s="1294"/>
      <c r="B61" s="1295"/>
      <c r="C61" s="1295"/>
      <c r="D61" s="1276"/>
      <c r="E61" s="40" t="s">
        <v>398</v>
      </c>
      <c r="F61" s="646" t="s">
        <v>399</v>
      </c>
      <c r="G61" s="391" t="s">
        <v>400</v>
      </c>
      <c r="H61" s="40" t="s">
        <v>401</v>
      </c>
      <c r="I61" s="391" t="s">
        <v>402</v>
      </c>
      <c r="J61" s="391" t="s">
        <v>403</v>
      </c>
      <c r="K61" s="40" t="s">
        <v>404</v>
      </c>
      <c r="L61" s="640" t="s">
        <v>405</v>
      </c>
      <c r="M61" s="391" t="s">
        <v>406</v>
      </c>
      <c r="N61" s="1291"/>
      <c r="O61" s="1290"/>
    </row>
    <row r="62" spans="1:17" s="4" customFormat="1">
      <c r="A62" s="1294"/>
      <c r="B62" s="1295"/>
      <c r="C62" s="1295"/>
      <c r="D62" s="1276"/>
      <c r="E62" s="34" t="s">
        <v>407</v>
      </c>
      <c r="F62" s="40" t="s">
        <v>408</v>
      </c>
      <c r="G62" s="640" t="s">
        <v>409</v>
      </c>
      <c r="H62" s="640" t="s">
        <v>410</v>
      </c>
      <c r="I62" s="40" t="s">
        <v>411</v>
      </c>
      <c r="J62" s="40" t="s">
        <v>412</v>
      </c>
      <c r="K62" s="640" t="s">
        <v>413</v>
      </c>
      <c r="L62" s="635" t="s">
        <v>414</v>
      </c>
      <c r="M62" s="40" t="s">
        <v>166</v>
      </c>
      <c r="N62" s="1291"/>
      <c r="O62" s="1290"/>
    </row>
    <row r="63" spans="1:17" s="4" customFormat="1">
      <c r="A63" s="1296"/>
      <c r="B63" s="1277"/>
      <c r="C63" s="1277"/>
      <c r="D63" s="1278"/>
      <c r="E63" s="299"/>
      <c r="F63" s="13"/>
      <c r="G63" s="298"/>
      <c r="H63" s="22" t="s">
        <v>415</v>
      </c>
      <c r="I63" s="13"/>
      <c r="J63" s="13"/>
      <c r="K63" s="22" t="s">
        <v>416</v>
      </c>
      <c r="L63" s="299"/>
      <c r="M63" s="13"/>
      <c r="N63" s="1292"/>
      <c r="O63" s="1285"/>
    </row>
    <row r="64" spans="1:17" s="4" customFormat="1">
      <c r="A64" s="647"/>
      <c r="B64" s="647"/>
      <c r="C64" s="647"/>
      <c r="D64" s="644"/>
      <c r="E64" s="642"/>
      <c r="F64" s="40"/>
      <c r="G64" s="641"/>
      <c r="H64" s="640"/>
      <c r="I64" s="40"/>
      <c r="J64" s="40"/>
      <c r="K64" s="641"/>
      <c r="L64" s="640"/>
      <c r="M64" s="40"/>
      <c r="N64" s="643"/>
      <c r="O64" s="645"/>
      <c r="P64" s="11"/>
      <c r="Q64" s="11"/>
    </row>
    <row r="65" spans="1:17" s="4" customFormat="1">
      <c r="A65" s="1060" t="s">
        <v>21</v>
      </c>
      <c r="B65" s="1060"/>
      <c r="C65" s="1060"/>
      <c r="D65" s="1061"/>
      <c r="E65" s="633">
        <f>SUM(E66:E78)</f>
        <v>2</v>
      </c>
      <c r="F65" s="633">
        <f t="shared" ref="F65:M65" si="12">SUM(F66:F78)</f>
        <v>1</v>
      </c>
      <c r="G65" s="633">
        <f t="shared" si="12"/>
        <v>0</v>
      </c>
      <c r="H65" s="633">
        <f t="shared" si="12"/>
        <v>7</v>
      </c>
      <c r="I65" s="633">
        <f t="shared" si="12"/>
        <v>0</v>
      </c>
      <c r="J65" s="633">
        <f t="shared" si="12"/>
        <v>4</v>
      </c>
      <c r="K65" s="633">
        <f t="shared" si="12"/>
        <v>94</v>
      </c>
      <c r="L65" s="633">
        <f t="shared" si="12"/>
        <v>0</v>
      </c>
      <c r="M65" s="633">
        <f t="shared" si="12"/>
        <v>126</v>
      </c>
      <c r="N65" s="248"/>
      <c r="O65" s="632" t="s">
        <v>11</v>
      </c>
      <c r="P65" s="641"/>
      <c r="Q65" s="51"/>
    </row>
    <row r="66" spans="1:17" s="4" customFormat="1">
      <c r="A66" s="11"/>
      <c r="B66" s="706" t="s">
        <v>22</v>
      </c>
      <c r="C66" s="11"/>
      <c r="D66" s="301"/>
      <c r="E66" s="301">
        <v>2</v>
      </c>
      <c r="F66" s="9">
        <v>1</v>
      </c>
      <c r="G66" s="301">
        <v>0</v>
      </c>
      <c r="H66" s="9">
        <v>7</v>
      </c>
      <c r="I66" s="301">
        <v>0</v>
      </c>
      <c r="J66" s="9">
        <v>4</v>
      </c>
      <c r="K66" s="11">
        <v>86</v>
      </c>
      <c r="L66" s="358">
        <v>0</v>
      </c>
      <c r="M66" s="9">
        <v>82</v>
      </c>
      <c r="N66" s="358"/>
      <c r="O66" s="60" t="s">
        <v>23</v>
      </c>
    </row>
    <row r="67" spans="1:17" s="4" customFormat="1">
      <c r="A67" s="11"/>
      <c r="B67" s="60" t="s">
        <v>24</v>
      </c>
      <c r="C67" s="11"/>
      <c r="D67" s="301"/>
      <c r="E67" s="301"/>
      <c r="F67" s="9"/>
      <c r="G67" s="301"/>
      <c r="H67" s="9"/>
      <c r="I67" s="301"/>
      <c r="J67" s="9"/>
      <c r="K67" s="301"/>
      <c r="L67" s="11"/>
      <c r="M67" s="9"/>
      <c r="N67" s="358"/>
      <c r="O67" s="60" t="s">
        <v>26</v>
      </c>
    </row>
    <row r="68" spans="1:17" s="4" customFormat="1">
      <c r="A68" s="11"/>
      <c r="B68" s="60" t="s">
        <v>27</v>
      </c>
      <c r="C68" s="11"/>
      <c r="D68" s="301"/>
      <c r="E68" s="301"/>
      <c r="F68" s="9"/>
      <c r="G68" s="301"/>
      <c r="H68" s="9"/>
      <c r="I68" s="301"/>
      <c r="J68" s="9"/>
      <c r="K68" s="301"/>
      <c r="L68" s="11"/>
      <c r="M68" s="9"/>
      <c r="N68" s="358"/>
      <c r="O68" s="60" t="s">
        <v>28</v>
      </c>
    </row>
    <row r="69" spans="1:17" s="4" customFormat="1">
      <c r="A69" s="11"/>
      <c r="B69" s="60" t="s">
        <v>29</v>
      </c>
      <c r="C69" s="11"/>
      <c r="D69" s="301"/>
      <c r="E69" s="301"/>
      <c r="F69" s="9"/>
      <c r="G69" s="301"/>
      <c r="H69" s="9"/>
      <c r="I69" s="301"/>
      <c r="J69" s="9"/>
      <c r="K69" s="301"/>
      <c r="L69" s="11"/>
      <c r="M69" s="9"/>
      <c r="N69" s="358"/>
      <c r="O69" s="60" t="s">
        <v>30</v>
      </c>
    </row>
    <row r="70" spans="1:17" s="4" customFormat="1">
      <c r="A70" s="11"/>
      <c r="B70" s="60" t="s">
        <v>31</v>
      </c>
      <c r="C70" s="11"/>
      <c r="D70" s="301"/>
      <c r="E70" s="301"/>
      <c r="F70" s="9"/>
      <c r="G70" s="301"/>
      <c r="H70" s="9"/>
      <c r="I70" s="301"/>
      <c r="J70" s="9"/>
      <c r="K70" s="301">
        <v>8</v>
      </c>
      <c r="L70" s="11"/>
      <c r="M70" s="9">
        <v>29</v>
      </c>
      <c r="N70" s="358"/>
      <c r="O70" s="60" t="s">
        <v>32</v>
      </c>
    </row>
    <row r="71" spans="1:17" s="4" customFormat="1">
      <c r="A71" s="11"/>
      <c r="B71" s="60" t="s">
        <v>33</v>
      </c>
      <c r="C71" s="11"/>
      <c r="D71" s="301"/>
      <c r="E71" s="301"/>
      <c r="F71" s="9"/>
      <c r="G71" s="301"/>
      <c r="H71" s="9"/>
      <c r="I71" s="301"/>
      <c r="J71" s="9"/>
      <c r="K71" s="301"/>
      <c r="L71" s="11"/>
      <c r="M71" s="9"/>
      <c r="N71" s="358"/>
      <c r="O71" s="60" t="s">
        <v>34</v>
      </c>
    </row>
    <row r="72" spans="1:17" s="4" customFormat="1">
      <c r="A72" s="11"/>
      <c r="B72" s="60" t="s">
        <v>35</v>
      </c>
      <c r="C72" s="11"/>
      <c r="D72" s="301"/>
      <c r="E72" s="301"/>
      <c r="F72" s="9"/>
      <c r="G72" s="301"/>
      <c r="H72" s="9"/>
      <c r="I72" s="301"/>
      <c r="J72" s="9"/>
      <c r="K72" s="301"/>
      <c r="L72" s="11"/>
      <c r="M72" s="9"/>
      <c r="N72" s="358"/>
      <c r="O72" s="60" t="s">
        <v>36</v>
      </c>
    </row>
    <row r="73" spans="1:17" s="4" customFormat="1">
      <c r="A73" s="11"/>
      <c r="B73" s="60" t="s">
        <v>37</v>
      </c>
      <c r="C73" s="11"/>
      <c r="D73" s="301"/>
      <c r="E73" s="301"/>
      <c r="F73" s="9"/>
      <c r="G73" s="301"/>
      <c r="H73" s="9"/>
      <c r="I73" s="301"/>
      <c r="J73" s="9"/>
      <c r="K73" s="301"/>
      <c r="L73" s="11"/>
      <c r="M73" s="9"/>
      <c r="N73" s="358"/>
      <c r="O73" s="60" t="s">
        <v>38</v>
      </c>
    </row>
    <row r="74" spans="1:17" s="4" customFormat="1">
      <c r="A74" s="11"/>
      <c r="B74" s="60" t="s">
        <v>39</v>
      </c>
      <c r="C74" s="11"/>
      <c r="D74" s="301"/>
      <c r="E74" s="301"/>
      <c r="F74" s="9"/>
      <c r="G74" s="301"/>
      <c r="H74" s="9"/>
      <c r="I74" s="301"/>
      <c r="J74" s="9"/>
      <c r="K74" s="301"/>
      <c r="L74" s="11"/>
      <c r="M74" s="9"/>
      <c r="N74" s="358"/>
      <c r="O74" s="60" t="s">
        <v>40</v>
      </c>
    </row>
    <row r="75" spans="1:17" s="4" customFormat="1">
      <c r="A75" s="11"/>
      <c r="B75" s="60" t="s">
        <v>41</v>
      </c>
      <c r="C75" s="11"/>
      <c r="D75" s="301"/>
      <c r="E75" s="301"/>
      <c r="F75" s="9"/>
      <c r="G75" s="301"/>
      <c r="H75" s="9"/>
      <c r="I75" s="301"/>
      <c r="J75" s="9"/>
      <c r="K75" s="301"/>
      <c r="L75" s="11"/>
      <c r="M75" s="9"/>
      <c r="N75" s="358"/>
      <c r="O75" s="60" t="s">
        <v>42</v>
      </c>
    </row>
    <row r="76" spans="1:17" s="4" customFormat="1">
      <c r="A76" s="11"/>
      <c r="B76" s="60" t="s">
        <v>43</v>
      </c>
      <c r="C76" s="11"/>
      <c r="D76" s="301"/>
      <c r="E76" s="301"/>
      <c r="F76" s="9"/>
      <c r="G76" s="301"/>
      <c r="H76" s="9"/>
      <c r="I76" s="301"/>
      <c r="J76" s="9"/>
      <c r="K76" s="301"/>
      <c r="L76" s="11"/>
      <c r="M76" s="9"/>
      <c r="N76" s="358"/>
      <c r="O76" s="60" t="s">
        <v>44</v>
      </c>
    </row>
    <row r="77" spans="1:17" s="4" customFormat="1">
      <c r="A77" s="11"/>
      <c r="B77" s="60" t="s">
        <v>45</v>
      </c>
      <c r="C77" s="11"/>
      <c r="D77" s="301"/>
      <c r="E77" s="301"/>
      <c r="F77" s="9"/>
      <c r="G77" s="301"/>
      <c r="H77" s="9"/>
      <c r="I77" s="301"/>
      <c r="J77" s="9"/>
      <c r="K77" s="301"/>
      <c r="L77" s="11"/>
      <c r="M77" s="9">
        <v>15</v>
      </c>
      <c r="N77" s="358"/>
      <c r="O77" s="60" t="s">
        <v>46</v>
      </c>
    </row>
    <row r="78" spans="1:17" s="4" customFormat="1">
      <c r="A78" s="23"/>
      <c r="B78" s="12" t="s">
        <v>47</v>
      </c>
      <c r="C78" s="23"/>
      <c r="D78" s="30"/>
      <c r="E78" s="30"/>
      <c r="F78" s="29"/>
      <c r="G78" s="30"/>
      <c r="H78" s="29"/>
      <c r="I78" s="30"/>
      <c r="J78" s="29"/>
      <c r="K78" s="30"/>
      <c r="L78" s="23"/>
      <c r="M78" s="29"/>
      <c r="N78" s="28"/>
      <c r="O78" s="12" t="s">
        <v>48</v>
      </c>
    </row>
    <row r="79" spans="1:17" s="4" customForma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7" s="4" customFormat="1">
      <c r="A80" s="10"/>
      <c r="B80" s="10" t="s">
        <v>360</v>
      </c>
      <c r="C80" s="10"/>
      <c r="D80" s="10"/>
      <c r="E80" s="10"/>
      <c r="F80" s="10"/>
      <c r="G80" s="10"/>
      <c r="H80" s="10"/>
      <c r="I80" s="10" t="s">
        <v>361</v>
      </c>
      <c r="J80" s="10"/>
      <c r="K80" s="10"/>
      <c r="L80" s="10"/>
      <c r="M80" s="10"/>
      <c r="N80" s="10"/>
      <c r="O80" s="10"/>
      <c r="P80" s="10"/>
      <c r="Q80" s="10"/>
    </row>
    <row r="81" spans="1:17" s="4" customFormat="1">
      <c r="A81" s="10"/>
      <c r="B81" s="10" t="s">
        <v>423</v>
      </c>
      <c r="C81" s="10"/>
      <c r="D81" s="10"/>
      <c r="E81" s="10"/>
      <c r="F81" s="10"/>
      <c r="G81" s="10"/>
      <c r="H81" s="10"/>
      <c r="I81" s="10" t="s">
        <v>424</v>
      </c>
      <c r="J81" s="10"/>
      <c r="K81" s="10"/>
      <c r="L81" s="10"/>
      <c r="M81" s="10"/>
      <c r="N81" s="10"/>
      <c r="O81" s="10"/>
      <c r="P81" s="10"/>
      <c r="Q81" s="10"/>
    </row>
    <row r="82" spans="1:17">
      <c r="A82" s="112"/>
      <c r="B82" s="112" t="s">
        <v>127</v>
      </c>
      <c r="C82" s="159">
        <v>3.1</v>
      </c>
      <c r="D82" s="112" t="s">
        <v>420</v>
      </c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>
      <c r="A83" s="116"/>
      <c r="B83" s="112" t="s">
        <v>2</v>
      </c>
      <c r="C83" s="159">
        <v>3.1</v>
      </c>
      <c r="D83" s="112" t="s">
        <v>421</v>
      </c>
      <c r="E83" s="112"/>
      <c r="F83" s="116"/>
      <c r="G83" s="116"/>
      <c r="H83" s="116"/>
      <c r="I83" s="116"/>
      <c r="J83" s="116"/>
      <c r="K83" s="116"/>
      <c r="L83" s="116" t="s">
        <v>119</v>
      </c>
      <c r="M83" s="116"/>
      <c r="N83" s="116"/>
      <c r="O83" s="116"/>
      <c r="P83" s="116"/>
      <c r="Q83" s="116"/>
    </row>
    <row r="85" spans="1:17">
      <c r="A85" s="1297" t="s">
        <v>3</v>
      </c>
      <c r="B85" s="1298"/>
      <c r="C85" s="1298"/>
      <c r="D85" s="1299"/>
      <c r="E85" s="1312" t="s">
        <v>394</v>
      </c>
      <c r="F85" s="1313"/>
      <c r="G85" s="1313"/>
      <c r="H85" s="1313"/>
      <c r="I85" s="1313"/>
      <c r="J85" s="1313"/>
      <c r="K85" s="1313"/>
      <c r="L85" s="1313"/>
      <c r="M85" s="1314"/>
      <c r="N85" s="1306" t="s">
        <v>5</v>
      </c>
      <c r="O85" s="1307"/>
    </row>
    <row r="86" spans="1:17">
      <c r="A86" s="1300"/>
      <c r="B86" s="1301"/>
      <c r="C86" s="1301"/>
      <c r="D86" s="1302"/>
      <c r="E86" s="160"/>
      <c r="G86" s="160"/>
      <c r="H86" s="553" t="s">
        <v>395</v>
      </c>
      <c r="I86" s="160"/>
      <c r="J86" s="161"/>
      <c r="K86" s="90" t="s">
        <v>396</v>
      </c>
      <c r="L86" s="600" t="s">
        <v>397</v>
      </c>
      <c r="M86" s="162"/>
      <c r="N86" s="1308"/>
      <c r="O86" s="1309"/>
    </row>
    <row r="87" spans="1:17">
      <c r="A87" s="1300"/>
      <c r="B87" s="1301"/>
      <c r="C87" s="1301"/>
      <c r="D87" s="1302"/>
      <c r="E87" s="89" t="s">
        <v>398</v>
      </c>
      <c r="F87" s="600" t="s">
        <v>399</v>
      </c>
      <c r="G87" s="163" t="s">
        <v>400</v>
      </c>
      <c r="H87" s="89" t="s">
        <v>401</v>
      </c>
      <c r="I87" s="163" t="s">
        <v>402</v>
      </c>
      <c r="J87" s="163" t="s">
        <v>403</v>
      </c>
      <c r="K87" s="89" t="s">
        <v>404</v>
      </c>
      <c r="L87" s="596" t="s">
        <v>405</v>
      </c>
      <c r="M87" s="163" t="s">
        <v>406</v>
      </c>
      <c r="N87" s="1308"/>
      <c r="O87" s="1309"/>
    </row>
    <row r="88" spans="1:17">
      <c r="A88" s="1300"/>
      <c r="B88" s="1301"/>
      <c r="C88" s="1301"/>
      <c r="D88" s="1302"/>
      <c r="E88" s="94" t="s">
        <v>407</v>
      </c>
      <c r="F88" s="89" t="s">
        <v>408</v>
      </c>
      <c r="G88" s="596" t="s">
        <v>409</v>
      </c>
      <c r="H88" s="596" t="s">
        <v>410</v>
      </c>
      <c r="I88" s="89" t="s">
        <v>411</v>
      </c>
      <c r="J88" s="89" t="s">
        <v>412</v>
      </c>
      <c r="K88" s="596" t="s">
        <v>413</v>
      </c>
      <c r="L88" s="550" t="s">
        <v>414</v>
      </c>
      <c r="M88" s="89" t="s">
        <v>166</v>
      </c>
      <c r="N88" s="1308"/>
      <c r="O88" s="1309"/>
    </row>
    <row r="89" spans="1:17">
      <c r="A89" s="1303"/>
      <c r="B89" s="1304"/>
      <c r="C89" s="1304"/>
      <c r="D89" s="1305"/>
      <c r="E89" s="95"/>
      <c r="F89" s="87"/>
      <c r="G89" s="96"/>
      <c r="H89" s="123" t="s">
        <v>415</v>
      </c>
      <c r="I89" s="87"/>
      <c r="J89" s="87"/>
      <c r="K89" s="123" t="s">
        <v>416</v>
      </c>
      <c r="L89" s="95"/>
      <c r="M89" s="87"/>
      <c r="N89" s="1310"/>
      <c r="O89" s="1311"/>
    </row>
    <row r="90" spans="1:17">
      <c r="A90" s="601"/>
      <c r="B90" s="601"/>
      <c r="C90" s="601"/>
      <c r="D90" s="599"/>
      <c r="E90" s="595"/>
      <c r="F90" s="89"/>
      <c r="G90" s="594"/>
      <c r="H90" s="596"/>
      <c r="I90" s="89"/>
      <c r="J90" s="89"/>
      <c r="K90" s="594"/>
      <c r="L90" s="596"/>
      <c r="M90" s="89"/>
      <c r="N90" s="597"/>
      <c r="O90" s="598"/>
      <c r="P90" s="97"/>
      <c r="Q90" s="97"/>
    </row>
    <row r="91" spans="1:17">
      <c r="A91" s="1315" t="s">
        <v>21</v>
      </c>
      <c r="B91" s="1315"/>
      <c r="C91" s="1315"/>
      <c r="D91" s="1316"/>
      <c r="E91" s="527">
        <v>0</v>
      </c>
      <c r="F91" s="527">
        <v>0</v>
      </c>
      <c r="G91" s="527">
        <v>0</v>
      </c>
      <c r="H91" s="527">
        <v>0</v>
      </c>
      <c r="I91" s="527">
        <v>0</v>
      </c>
      <c r="J91" s="527">
        <v>0</v>
      </c>
      <c r="K91" s="527">
        <v>0</v>
      </c>
      <c r="L91" s="527">
        <v>0</v>
      </c>
      <c r="M91" s="527">
        <v>0</v>
      </c>
      <c r="N91" s="158"/>
      <c r="O91" s="526" t="s">
        <v>11</v>
      </c>
      <c r="P91" s="594"/>
      <c r="Q91" s="119"/>
    </row>
    <row r="92" spans="1:17">
      <c r="A92" s="97"/>
      <c r="B92" s="164" t="s">
        <v>22</v>
      </c>
      <c r="C92" s="97"/>
      <c r="D92" s="83"/>
      <c r="E92" s="83"/>
      <c r="F92" s="86"/>
      <c r="G92" s="83"/>
      <c r="H92" s="86"/>
      <c r="I92" s="83"/>
      <c r="J92" s="86"/>
      <c r="K92" s="97"/>
      <c r="L92" s="84"/>
      <c r="M92" s="86"/>
      <c r="N92" s="84"/>
      <c r="O92" s="100" t="s">
        <v>23</v>
      </c>
    </row>
    <row r="93" spans="1:17">
      <c r="A93" s="97"/>
      <c r="B93" s="100" t="s">
        <v>24</v>
      </c>
      <c r="C93" s="97"/>
      <c r="D93" s="83"/>
      <c r="E93" s="83"/>
      <c r="F93" s="86"/>
      <c r="G93" s="83"/>
      <c r="H93" s="86"/>
      <c r="I93" s="83"/>
      <c r="J93" s="86"/>
      <c r="K93" s="83"/>
      <c r="L93" s="97"/>
      <c r="M93" s="86"/>
      <c r="N93" s="84"/>
      <c r="O93" s="100" t="s">
        <v>26</v>
      </c>
    </row>
    <row r="94" spans="1:17" s="115" customFormat="1">
      <c r="A94" s="172"/>
      <c r="B94" s="172" t="s">
        <v>27</v>
      </c>
      <c r="C94" s="172"/>
      <c r="D94" s="173"/>
      <c r="E94" s="173">
        <v>0</v>
      </c>
      <c r="F94" s="173">
        <v>0</v>
      </c>
      <c r="G94" s="173">
        <v>0</v>
      </c>
      <c r="H94" s="173">
        <v>0</v>
      </c>
      <c r="I94" s="173">
        <v>0</v>
      </c>
      <c r="J94" s="173">
        <v>0</v>
      </c>
      <c r="K94" s="173">
        <v>0</v>
      </c>
      <c r="L94" s="173">
        <v>0</v>
      </c>
      <c r="M94" s="173">
        <v>0</v>
      </c>
      <c r="N94" s="174"/>
      <c r="O94" s="172" t="s">
        <v>28</v>
      </c>
    </row>
    <row r="95" spans="1:17" s="115" customFormat="1">
      <c r="A95" s="172"/>
      <c r="B95" s="172" t="s">
        <v>29</v>
      </c>
      <c r="C95" s="172"/>
      <c r="D95" s="173"/>
      <c r="E95" s="173">
        <v>0</v>
      </c>
      <c r="F95" s="173">
        <v>0</v>
      </c>
      <c r="G95" s="173">
        <v>0</v>
      </c>
      <c r="H95" s="173">
        <v>0</v>
      </c>
      <c r="I95" s="173">
        <v>0</v>
      </c>
      <c r="J95" s="173">
        <v>0</v>
      </c>
      <c r="K95" s="173">
        <v>0</v>
      </c>
      <c r="L95" s="173">
        <v>0</v>
      </c>
      <c r="M95" s="173">
        <v>0</v>
      </c>
      <c r="N95" s="174"/>
      <c r="O95" s="172" t="s">
        <v>30</v>
      </c>
    </row>
    <row r="96" spans="1:17">
      <c r="A96" s="97"/>
      <c r="B96" s="100" t="s">
        <v>31</v>
      </c>
      <c r="C96" s="97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4"/>
      <c r="O96" s="100" t="s">
        <v>32</v>
      </c>
    </row>
    <row r="97" spans="1:17">
      <c r="A97" s="97"/>
      <c r="B97" s="100" t="s">
        <v>33</v>
      </c>
      <c r="C97" s="97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4"/>
      <c r="O97" s="100" t="s">
        <v>34</v>
      </c>
    </row>
    <row r="98" spans="1:17">
      <c r="A98" s="97"/>
      <c r="B98" s="100" t="s">
        <v>35</v>
      </c>
      <c r="C98" s="97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4"/>
      <c r="O98" s="100" t="s">
        <v>36</v>
      </c>
    </row>
    <row r="99" spans="1:17" s="115" customFormat="1">
      <c r="A99" s="172"/>
      <c r="B99" s="172" t="s">
        <v>37</v>
      </c>
      <c r="C99" s="172"/>
      <c r="D99" s="173"/>
      <c r="E99" s="173">
        <v>0</v>
      </c>
      <c r="F99" s="173">
        <v>0</v>
      </c>
      <c r="G99" s="173">
        <v>0</v>
      </c>
      <c r="H99" s="173">
        <v>0</v>
      </c>
      <c r="I99" s="173">
        <v>0</v>
      </c>
      <c r="J99" s="173">
        <v>0</v>
      </c>
      <c r="K99" s="173">
        <v>0</v>
      </c>
      <c r="L99" s="173">
        <v>0</v>
      </c>
      <c r="M99" s="173">
        <v>0</v>
      </c>
      <c r="N99" s="174"/>
      <c r="O99" s="172" t="s">
        <v>38</v>
      </c>
    </row>
    <row r="100" spans="1:17" s="115" customFormat="1">
      <c r="A100" s="172"/>
      <c r="B100" s="172" t="s">
        <v>39</v>
      </c>
      <c r="C100" s="172"/>
      <c r="D100" s="173"/>
      <c r="E100" s="173">
        <v>0</v>
      </c>
      <c r="F100" s="173">
        <v>0</v>
      </c>
      <c r="G100" s="173">
        <v>0</v>
      </c>
      <c r="H100" s="173">
        <v>0</v>
      </c>
      <c r="I100" s="173">
        <v>0</v>
      </c>
      <c r="J100" s="173">
        <v>0</v>
      </c>
      <c r="K100" s="173">
        <v>0</v>
      </c>
      <c r="L100" s="173">
        <v>0</v>
      </c>
      <c r="M100" s="173">
        <v>0</v>
      </c>
      <c r="N100" s="174"/>
      <c r="O100" s="172" t="s">
        <v>40</v>
      </c>
    </row>
    <row r="101" spans="1:17" s="115" customFormat="1">
      <c r="A101" s="172"/>
      <c r="B101" s="172" t="s">
        <v>41</v>
      </c>
      <c r="C101" s="172"/>
      <c r="D101" s="173"/>
      <c r="E101" s="173">
        <v>0</v>
      </c>
      <c r="F101" s="173">
        <v>0</v>
      </c>
      <c r="G101" s="173">
        <v>0</v>
      </c>
      <c r="H101" s="173">
        <v>0</v>
      </c>
      <c r="I101" s="173">
        <v>0</v>
      </c>
      <c r="J101" s="173">
        <v>0</v>
      </c>
      <c r="K101" s="173">
        <v>0</v>
      </c>
      <c r="L101" s="173">
        <v>0</v>
      </c>
      <c r="M101" s="173">
        <v>0</v>
      </c>
      <c r="N101" s="174"/>
      <c r="O101" s="172" t="s">
        <v>42</v>
      </c>
    </row>
    <row r="102" spans="1:17" s="115" customFormat="1">
      <c r="A102" s="172"/>
      <c r="B102" s="172" t="s">
        <v>43</v>
      </c>
      <c r="C102" s="172"/>
      <c r="D102" s="173"/>
      <c r="E102" s="173">
        <v>0</v>
      </c>
      <c r="F102" s="173">
        <v>0</v>
      </c>
      <c r="G102" s="173">
        <v>0</v>
      </c>
      <c r="H102" s="173">
        <v>0</v>
      </c>
      <c r="I102" s="173">
        <v>0</v>
      </c>
      <c r="J102" s="173">
        <v>0</v>
      </c>
      <c r="K102" s="173">
        <v>0</v>
      </c>
      <c r="L102" s="173">
        <v>0</v>
      </c>
      <c r="M102" s="173">
        <v>0</v>
      </c>
      <c r="N102" s="174"/>
      <c r="O102" s="172" t="s">
        <v>44</v>
      </c>
    </row>
    <row r="103" spans="1:17">
      <c r="A103" s="97"/>
      <c r="B103" s="100" t="s">
        <v>45</v>
      </c>
      <c r="C103" s="97"/>
      <c r="D103" s="83"/>
      <c r="E103" s="83"/>
      <c r="F103" s="86"/>
      <c r="G103" s="83"/>
      <c r="H103" s="86"/>
      <c r="I103" s="83"/>
      <c r="J103" s="86"/>
      <c r="K103" s="83"/>
      <c r="L103" s="97"/>
      <c r="M103" s="86"/>
      <c r="N103" s="84"/>
      <c r="O103" s="100" t="s">
        <v>46</v>
      </c>
    </row>
    <row r="104" spans="1:17">
      <c r="A104" s="88"/>
      <c r="B104" s="70" t="s">
        <v>47</v>
      </c>
      <c r="C104" s="88"/>
      <c r="D104" s="118"/>
      <c r="E104" s="118"/>
      <c r="F104" s="85"/>
      <c r="G104" s="118"/>
      <c r="H104" s="85"/>
      <c r="I104" s="118"/>
      <c r="J104" s="85"/>
      <c r="K104" s="118"/>
      <c r="L104" s="88"/>
      <c r="M104" s="85"/>
      <c r="N104" s="155"/>
      <c r="O104" s="70" t="s">
        <v>48</v>
      </c>
    </row>
    <row r="105" spans="1:17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</row>
    <row r="106" spans="1:17">
      <c r="A106" s="67"/>
      <c r="B106" s="67" t="s">
        <v>360</v>
      </c>
      <c r="C106" s="67"/>
      <c r="D106" s="67"/>
      <c r="E106" s="67"/>
      <c r="F106" s="67"/>
      <c r="G106" s="67"/>
      <c r="H106" s="67"/>
      <c r="I106" s="67" t="s">
        <v>361</v>
      </c>
      <c r="J106" s="67"/>
      <c r="K106" s="67"/>
      <c r="L106" s="67"/>
      <c r="M106" s="67"/>
      <c r="N106" s="67"/>
      <c r="O106" s="67"/>
      <c r="P106" s="67"/>
      <c r="Q106" s="67"/>
    </row>
    <row r="107" spans="1:17">
      <c r="A107" s="67"/>
      <c r="B107" s="67" t="s">
        <v>423</v>
      </c>
      <c r="C107" s="67"/>
      <c r="D107" s="67"/>
      <c r="E107" s="67"/>
      <c r="F107" s="67"/>
      <c r="G107" s="67"/>
      <c r="H107" s="67"/>
      <c r="I107" s="67" t="s">
        <v>424</v>
      </c>
      <c r="J107" s="67"/>
      <c r="K107" s="67"/>
      <c r="L107" s="67"/>
      <c r="M107" s="67"/>
      <c r="N107" s="67"/>
      <c r="O107" s="67"/>
      <c r="P107" s="67"/>
      <c r="Q107" s="67"/>
    </row>
    <row r="108" spans="1:17" s="4" customFormat="1">
      <c r="A108" s="1"/>
      <c r="B108" s="1" t="s">
        <v>127</v>
      </c>
      <c r="C108" s="18">
        <v>3.1</v>
      </c>
      <c r="D108" s="1" t="s">
        <v>420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s="4" customFormat="1">
      <c r="A109" s="15"/>
      <c r="B109" s="1" t="s">
        <v>2</v>
      </c>
      <c r="C109" s="18">
        <v>3.1</v>
      </c>
      <c r="D109" s="1" t="s">
        <v>421</v>
      </c>
      <c r="E109" s="1"/>
      <c r="F109" s="15"/>
      <c r="G109" s="15"/>
      <c r="H109" s="15"/>
      <c r="I109" s="15"/>
      <c r="J109" s="15"/>
      <c r="K109" s="15"/>
      <c r="L109" s="15" t="s">
        <v>120</v>
      </c>
      <c r="M109" s="15"/>
      <c r="N109" s="15"/>
      <c r="O109" s="15"/>
      <c r="P109" s="15"/>
      <c r="Q109" s="15"/>
    </row>
    <row r="110" spans="1:17" s="4" customFormat="1"/>
    <row r="111" spans="1:17" s="4" customFormat="1">
      <c r="A111" s="1272" t="s">
        <v>3</v>
      </c>
      <c r="B111" s="1273"/>
      <c r="C111" s="1273"/>
      <c r="D111" s="1274"/>
      <c r="E111" s="1214" t="s">
        <v>394</v>
      </c>
      <c r="F111" s="1215"/>
      <c r="G111" s="1215"/>
      <c r="H111" s="1215"/>
      <c r="I111" s="1215"/>
      <c r="J111" s="1215"/>
      <c r="K111" s="1215"/>
      <c r="L111" s="1215"/>
      <c r="M111" s="1293"/>
      <c r="N111" s="1101" t="s">
        <v>5</v>
      </c>
      <c r="O111" s="1281"/>
    </row>
    <row r="112" spans="1:17" s="4" customFormat="1">
      <c r="A112" s="1294"/>
      <c r="B112" s="1295"/>
      <c r="C112" s="1295"/>
      <c r="D112" s="1276"/>
      <c r="E112" s="388"/>
      <c r="G112" s="388"/>
      <c r="H112" s="759" t="s">
        <v>395</v>
      </c>
      <c r="I112" s="388"/>
      <c r="J112" s="389"/>
      <c r="K112" s="183" t="s">
        <v>396</v>
      </c>
      <c r="L112" s="767" t="s">
        <v>397</v>
      </c>
      <c r="M112" s="390"/>
      <c r="N112" s="1291"/>
      <c r="O112" s="1290"/>
    </row>
    <row r="113" spans="1:17" s="4" customFormat="1">
      <c r="A113" s="1294"/>
      <c r="B113" s="1295"/>
      <c r="C113" s="1295"/>
      <c r="D113" s="1276"/>
      <c r="E113" s="40" t="s">
        <v>398</v>
      </c>
      <c r="F113" s="767" t="s">
        <v>399</v>
      </c>
      <c r="G113" s="391" t="s">
        <v>400</v>
      </c>
      <c r="H113" s="40" t="s">
        <v>401</v>
      </c>
      <c r="I113" s="391" t="s">
        <v>402</v>
      </c>
      <c r="J113" s="391" t="s">
        <v>403</v>
      </c>
      <c r="K113" s="40" t="s">
        <v>404</v>
      </c>
      <c r="L113" s="761" t="s">
        <v>405</v>
      </c>
      <c r="M113" s="391" t="s">
        <v>406</v>
      </c>
      <c r="N113" s="1291"/>
      <c r="O113" s="1290"/>
    </row>
    <row r="114" spans="1:17" s="4" customFormat="1">
      <c r="A114" s="1294"/>
      <c r="B114" s="1295"/>
      <c r="C114" s="1295"/>
      <c r="D114" s="1276"/>
      <c r="E114" s="34" t="s">
        <v>407</v>
      </c>
      <c r="F114" s="40" t="s">
        <v>408</v>
      </c>
      <c r="G114" s="761" t="s">
        <v>409</v>
      </c>
      <c r="H114" s="761" t="s">
        <v>410</v>
      </c>
      <c r="I114" s="40" t="s">
        <v>411</v>
      </c>
      <c r="J114" s="40" t="s">
        <v>412</v>
      </c>
      <c r="K114" s="761" t="s">
        <v>413</v>
      </c>
      <c r="L114" s="757" t="s">
        <v>414</v>
      </c>
      <c r="M114" s="40" t="s">
        <v>166</v>
      </c>
      <c r="N114" s="1291"/>
      <c r="O114" s="1290"/>
    </row>
    <row r="115" spans="1:17" s="4" customFormat="1">
      <c r="A115" s="1296"/>
      <c r="B115" s="1277"/>
      <c r="C115" s="1277"/>
      <c r="D115" s="1278"/>
      <c r="E115" s="299"/>
      <c r="F115" s="13"/>
      <c r="G115" s="298"/>
      <c r="H115" s="22" t="s">
        <v>415</v>
      </c>
      <c r="I115" s="13"/>
      <c r="J115" s="13"/>
      <c r="K115" s="22" t="s">
        <v>416</v>
      </c>
      <c r="L115" s="299"/>
      <c r="M115" s="13"/>
      <c r="N115" s="1292"/>
      <c r="O115" s="1285"/>
    </row>
    <row r="116" spans="1:17" s="4" customFormat="1">
      <c r="A116" s="768"/>
      <c r="B116" s="768"/>
      <c r="C116" s="768"/>
      <c r="D116" s="766"/>
      <c r="E116" s="763"/>
      <c r="F116" s="40"/>
      <c r="G116" s="762"/>
      <c r="H116" s="761"/>
      <c r="I116" s="40"/>
      <c r="J116" s="40"/>
      <c r="K116" s="762"/>
      <c r="L116" s="761"/>
      <c r="M116" s="40"/>
      <c r="N116" s="765"/>
      <c r="O116" s="769"/>
      <c r="P116" s="11"/>
      <c r="Q116" s="11"/>
    </row>
    <row r="117" spans="1:17">
      <c r="A117" s="1315" t="s">
        <v>21</v>
      </c>
      <c r="B117" s="1315"/>
      <c r="C117" s="1315"/>
      <c r="D117" s="1316"/>
      <c r="E117" s="527">
        <f>SUM(E118:E130)</f>
        <v>0</v>
      </c>
      <c r="F117" s="527">
        <f t="shared" ref="F117:M117" si="13">SUM(F118:F130)</f>
        <v>0</v>
      </c>
      <c r="G117" s="527">
        <f t="shared" si="13"/>
        <v>0</v>
      </c>
      <c r="H117" s="527">
        <f t="shared" si="13"/>
        <v>0</v>
      </c>
      <c r="I117" s="527">
        <f t="shared" si="13"/>
        <v>0</v>
      </c>
      <c r="J117" s="527">
        <f t="shared" si="13"/>
        <v>0</v>
      </c>
      <c r="K117" s="527">
        <f t="shared" si="13"/>
        <v>4</v>
      </c>
      <c r="L117" s="527">
        <f t="shared" si="13"/>
        <v>0</v>
      </c>
      <c r="M117" s="527">
        <f t="shared" si="13"/>
        <v>0</v>
      </c>
      <c r="N117" s="158"/>
      <c r="O117" s="526" t="s">
        <v>11</v>
      </c>
      <c r="P117" s="594"/>
      <c r="Q117" s="119"/>
    </row>
    <row r="118" spans="1:17">
      <c r="A118" s="97"/>
      <c r="B118" s="164" t="s">
        <v>22</v>
      </c>
      <c r="C118" s="97"/>
      <c r="D118" s="83"/>
      <c r="E118" s="83"/>
      <c r="F118" s="86"/>
      <c r="G118" s="83"/>
      <c r="H118" s="86"/>
      <c r="I118" s="83"/>
      <c r="J118" s="86"/>
      <c r="K118" s="97"/>
      <c r="L118" s="84"/>
      <c r="M118" s="86"/>
      <c r="N118" s="84"/>
      <c r="O118" s="100" t="s">
        <v>23</v>
      </c>
    </row>
    <row r="119" spans="1:17">
      <c r="A119" s="97"/>
      <c r="B119" s="100" t="s">
        <v>24</v>
      </c>
      <c r="C119" s="97"/>
      <c r="D119" s="83"/>
      <c r="E119" s="83"/>
      <c r="F119" s="86"/>
      <c r="G119" s="83"/>
      <c r="H119" s="86"/>
      <c r="I119" s="83"/>
      <c r="J119" s="86"/>
      <c r="K119" s="83"/>
      <c r="L119" s="97"/>
      <c r="M119" s="86"/>
      <c r="N119" s="84"/>
      <c r="O119" s="100" t="s">
        <v>26</v>
      </c>
    </row>
    <row r="120" spans="1:17">
      <c r="A120" s="97"/>
      <c r="B120" s="100" t="s">
        <v>27</v>
      </c>
      <c r="C120" s="97"/>
      <c r="D120" s="83"/>
      <c r="E120" s="83"/>
      <c r="F120" s="86"/>
      <c r="G120" s="83"/>
      <c r="H120" s="86"/>
      <c r="I120" s="83"/>
      <c r="J120" s="86"/>
      <c r="K120" s="83"/>
      <c r="L120" s="97"/>
      <c r="M120" s="86"/>
      <c r="N120" s="84"/>
      <c r="O120" s="100" t="s">
        <v>28</v>
      </c>
    </row>
    <row r="121" spans="1:17">
      <c r="A121" s="97"/>
      <c r="B121" s="100" t="s">
        <v>29</v>
      </c>
      <c r="C121" s="97"/>
      <c r="D121" s="83"/>
      <c r="E121" s="83"/>
      <c r="F121" s="86"/>
      <c r="G121" s="83"/>
      <c r="H121" s="86"/>
      <c r="I121" s="83"/>
      <c r="J121" s="86"/>
      <c r="K121" s="83"/>
      <c r="L121" s="97"/>
      <c r="M121" s="86"/>
      <c r="N121" s="84"/>
      <c r="O121" s="100" t="s">
        <v>30</v>
      </c>
    </row>
    <row r="122" spans="1:17">
      <c r="A122" s="97"/>
      <c r="B122" s="100" t="s">
        <v>31</v>
      </c>
      <c r="C122" s="97"/>
      <c r="D122" s="83"/>
      <c r="E122" s="83"/>
      <c r="F122" s="86"/>
      <c r="G122" s="83"/>
      <c r="H122" s="86"/>
      <c r="I122" s="83"/>
      <c r="J122" s="86"/>
      <c r="K122" s="83"/>
      <c r="L122" s="97"/>
      <c r="M122" s="86"/>
      <c r="N122" s="84"/>
      <c r="O122" s="100" t="s">
        <v>32</v>
      </c>
    </row>
    <row r="123" spans="1:17" s="115" customFormat="1">
      <c r="A123" s="172"/>
      <c r="B123" s="172" t="s">
        <v>33</v>
      </c>
      <c r="C123" s="172"/>
      <c r="D123" s="173"/>
      <c r="E123" s="173">
        <v>0</v>
      </c>
      <c r="F123" s="173"/>
      <c r="G123" s="173">
        <v>0</v>
      </c>
      <c r="H123" s="173">
        <v>0</v>
      </c>
      <c r="I123" s="173">
        <v>0</v>
      </c>
      <c r="J123" s="173">
        <v>0</v>
      </c>
      <c r="K123" s="173">
        <v>1</v>
      </c>
      <c r="L123" s="172">
        <v>0</v>
      </c>
      <c r="M123" s="175">
        <v>0</v>
      </c>
      <c r="N123" s="174"/>
      <c r="O123" s="172" t="s">
        <v>34</v>
      </c>
    </row>
    <row r="124" spans="1:17" s="115" customFormat="1">
      <c r="A124" s="172"/>
      <c r="B124" s="172" t="s">
        <v>35</v>
      </c>
      <c r="C124" s="172"/>
      <c r="D124" s="173"/>
      <c r="E124" s="173">
        <v>0</v>
      </c>
      <c r="F124" s="173"/>
      <c r="G124" s="173">
        <v>0</v>
      </c>
      <c r="H124" s="173">
        <v>0</v>
      </c>
      <c r="I124" s="173">
        <v>0</v>
      </c>
      <c r="J124" s="173">
        <v>0</v>
      </c>
      <c r="K124" s="173">
        <v>3</v>
      </c>
      <c r="L124" s="172">
        <v>0</v>
      </c>
      <c r="M124" s="175">
        <v>0</v>
      </c>
      <c r="N124" s="174"/>
      <c r="O124" s="172" t="s">
        <v>36</v>
      </c>
    </row>
    <row r="125" spans="1:17">
      <c r="A125" s="97"/>
      <c r="B125" s="100" t="s">
        <v>37</v>
      </c>
      <c r="C125" s="97"/>
      <c r="D125" s="83"/>
      <c r="E125" s="83"/>
      <c r="F125" s="83"/>
      <c r="G125" s="83"/>
      <c r="H125" s="83"/>
      <c r="I125" s="83"/>
      <c r="J125" s="83"/>
      <c r="K125" s="83"/>
      <c r="L125" s="97"/>
      <c r="M125" s="86"/>
      <c r="N125" s="84"/>
      <c r="O125" s="100" t="s">
        <v>38</v>
      </c>
    </row>
    <row r="126" spans="1:17">
      <c r="A126" s="97"/>
      <c r="B126" s="100" t="s">
        <v>39</v>
      </c>
      <c r="C126" s="97"/>
      <c r="D126" s="83"/>
      <c r="E126" s="83"/>
      <c r="F126" s="83"/>
      <c r="G126" s="83"/>
      <c r="H126" s="83"/>
      <c r="I126" s="83"/>
      <c r="J126" s="83"/>
      <c r="K126" s="83"/>
      <c r="L126" s="97"/>
      <c r="M126" s="86"/>
      <c r="N126" s="84"/>
      <c r="O126" s="100" t="s">
        <v>40</v>
      </c>
    </row>
    <row r="127" spans="1:17">
      <c r="A127" s="97"/>
      <c r="B127" s="100" t="s">
        <v>41</v>
      </c>
      <c r="C127" s="97"/>
      <c r="D127" s="83"/>
      <c r="E127" s="83"/>
      <c r="F127" s="83"/>
      <c r="G127" s="83"/>
      <c r="H127" s="83"/>
      <c r="I127" s="83"/>
      <c r="J127" s="83"/>
      <c r="K127" s="83"/>
      <c r="L127" s="97"/>
      <c r="M127" s="86"/>
      <c r="N127" s="84"/>
      <c r="O127" s="100" t="s">
        <v>42</v>
      </c>
    </row>
    <row r="128" spans="1:17">
      <c r="A128" s="97"/>
      <c r="B128" s="100" t="s">
        <v>43</v>
      </c>
      <c r="C128" s="97"/>
      <c r="D128" s="83"/>
      <c r="E128" s="83"/>
      <c r="F128" s="83"/>
      <c r="G128" s="83"/>
      <c r="H128" s="83"/>
      <c r="I128" s="83"/>
      <c r="J128" s="83"/>
      <c r="K128" s="83"/>
      <c r="L128" s="97"/>
      <c r="M128" s="86"/>
      <c r="N128" s="84"/>
      <c r="O128" s="100" t="s">
        <v>44</v>
      </c>
    </row>
    <row r="129" spans="1:17">
      <c r="A129" s="97"/>
      <c r="B129" s="100" t="s">
        <v>45</v>
      </c>
      <c r="C129" s="97"/>
      <c r="D129" s="83"/>
      <c r="E129" s="83"/>
      <c r="F129" s="83"/>
      <c r="G129" s="83"/>
      <c r="H129" s="83"/>
      <c r="I129" s="83"/>
      <c r="J129" s="83"/>
      <c r="K129" s="83"/>
      <c r="L129" s="97"/>
      <c r="M129" s="86"/>
      <c r="N129" s="84"/>
      <c r="O129" s="100" t="s">
        <v>46</v>
      </c>
    </row>
    <row r="130" spans="1:17" s="115" customFormat="1">
      <c r="A130" s="157"/>
      <c r="B130" s="176" t="s">
        <v>47</v>
      </c>
      <c r="C130" s="157"/>
      <c r="D130" s="177"/>
      <c r="E130" s="177">
        <v>0</v>
      </c>
      <c r="F130" s="177"/>
      <c r="G130" s="177">
        <v>0</v>
      </c>
      <c r="H130" s="177">
        <v>0</v>
      </c>
      <c r="I130" s="177">
        <v>0</v>
      </c>
      <c r="J130" s="177">
        <v>0</v>
      </c>
      <c r="K130" s="177">
        <v>0</v>
      </c>
      <c r="L130" s="157">
        <v>0</v>
      </c>
      <c r="M130" s="178">
        <v>0</v>
      </c>
      <c r="N130" s="179"/>
      <c r="O130" s="176" t="s">
        <v>48</v>
      </c>
    </row>
    <row r="131" spans="1:17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</row>
    <row r="132" spans="1:17">
      <c r="A132" s="67"/>
      <c r="B132" s="67" t="s">
        <v>360</v>
      </c>
      <c r="C132" s="67"/>
      <c r="D132" s="67"/>
      <c r="E132" s="67"/>
      <c r="F132" s="67"/>
      <c r="G132" s="67"/>
      <c r="H132" s="67"/>
      <c r="I132" s="67" t="s">
        <v>361</v>
      </c>
      <c r="J132" s="67"/>
      <c r="K132" s="67"/>
      <c r="L132" s="67"/>
      <c r="M132" s="67"/>
      <c r="N132" s="67"/>
      <c r="O132" s="67"/>
      <c r="P132" s="67"/>
      <c r="Q132" s="67"/>
    </row>
    <row r="133" spans="1:17">
      <c r="A133" s="67"/>
      <c r="B133" s="67" t="s">
        <v>423</v>
      </c>
      <c r="C133" s="67"/>
      <c r="D133" s="67"/>
      <c r="E133" s="67"/>
      <c r="F133" s="67"/>
      <c r="G133" s="67"/>
      <c r="H133" s="67"/>
      <c r="I133" s="67" t="s">
        <v>424</v>
      </c>
      <c r="J133" s="67"/>
      <c r="K133" s="67"/>
      <c r="L133" s="67"/>
      <c r="M133" s="67"/>
      <c r="N133" s="67"/>
      <c r="O133" s="67"/>
      <c r="P133" s="67"/>
      <c r="Q133" s="67"/>
    </row>
    <row r="134" spans="1:17" s="4" customFormat="1">
      <c r="A134" s="1"/>
      <c r="B134" s="1" t="s">
        <v>127</v>
      </c>
      <c r="C134" s="18">
        <v>3.1</v>
      </c>
      <c r="D134" s="1" t="s">
        <v>512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s="4" customFormat="1">
      <c r="A135" s="15"/>
      <c r="B135" s="1" t="s">
        <v>2</v>
      </c>
      <c r="C135" s="18">
        <v>3.1</v>
      </c>
      <c r="D135" s="1" t="s">
        <v>425</v>
      </c>
      <c r="E135" s="1"/>
      <c r="F135" s="15"/>
      <c r="G135" s="15"/>
      <c r="H135" s="15"/>
      <c r="I135" s="15"/>
      <c r="J135" s="15"/>
      <c r="K135" s="15"/>
      <c r="L135" s="15" t="s">
        <v>123</v>
      </c>
      <c r="M135" s="15"/>
      <c r="N135" s="15"/>
      <c r="O135" s="15"/>
      <c r="P135" s="15"/>
      <c r="Q135" s="15"/>
    </row>
    <row r="136" spans="1:17" s="4" customFormat="1"/>
    <row r="137" spans="1:17" s="4" customFormat="1">
      <c r="A137" s="1272" t="s">
        <v>3</v>
      </c>
      <c r="B137" s="1273"/>
      <c r="C137" s="1273"/>
      <c r="D137" s="1274"/>
      <c r="E137" s="1214" t="s">
        <v>394</v>
      </c>
      <c r="F137" s="1215"/>
      <c r="G137" s="1215"/>
      <c r="H137" s="1215"/>
      <c r="I137" s="1215"/>
      <c r="J137" s="1215"/>
      <c r="K137" s="1215"/>
      <c r="L137" s="1215"/>
      <c r="M137" s="1293"/>
      <c r="N137" s="1101" t="s">
        <v>5</v>
      </c>
      <c r="O137" s="1281"/>
    </row>
    <row r="138" spans="1:17" s="4" customFormat="1">
      <c r="A138" s="1294"/>
      <c r="B138" s="1295"/>
      <c r="C138" s="1295"/>
      <c r="D138" s="1276"/>
      <c r="E138" s="388"/>
      <c r="G138" s="388"/>
      <c r="H138" s="619" t="s">
        <v>395</v>
      </c>
      <c r="I138" s="388"/>
      <c r="J138" s="389"/>
      <c r="K138" s="183" t="s">
        <v>396</v>
      </c>
      <c r="L138" s="627" t="s">
        <v>397</v>
      </c>
      <c r="M138" s="390"/>
      <c r="N138" s="1291"/>
      <c r="O138" s="1290"/>
    </row>
    <row r="139" spans="1:17" s="4" customFormat="1">
      <c r="A139" s="1294"/>
      <c r="B139" s="1295"/>
      <c r="C139" s="1295"/>
      <c r="D139" s="1276"/>
      <c r="E139" s="40" t="s">
        <v>398</v>
      </c>
      <c r="F139" s="627" t="s">
        <v>399</v>
      </c>
      <c r="G139" s="391" t="s">
        <v>400</v>
      </c>
      <c r="H139" s="40" t="s">
        <v>401</v>
      </c>
      <c r="I139" s="391" t="s">
        <v>402</v>
      </c>
      <c r="J139" s="391" t="s">
        <v>403</v>
      </c>
      <c r="K139" s="40" t="s">
        <v>404</v>
      </c>
      <c r="L139" s="621" t="s">
        <v>405</v>
      </c>
      <c r="M139" s="391" t="s">
        <v>406</v>
      </c>
      <c r="N139" s="1291"/>
      <c r="O139" s="1290"/>
    </row>
    <row r="140" spans="1:17" s="4" customFormat="1">
      <c r="A140" s="1294"/>
      <c r="B140" s="1295"/>
      <c r="C140" s="1295"/>
      <c r="D140" s="1276"/>
      <c r="E140" s="34" t="s">
        <v>407</v>
      </c>
      <c r="F140" s="40" t="s">
        <v>408</v>
      </c>
      <c r="G140" s="621" t="s">
        <v>409</v>
      </c>
      <c r="H140" s="621" t="s">
        <v>410</v>
      </c>
      <c r="I140" s="40" t="s">
        <v>411</v>
      </c>
      <c r="J140" s="40" t="s">
        <v>412</v>
      </c>
      <c r="K140" s="621" t="s">
        <v>413</v>
      </c>
      <c r="L140" s="617" t="s">
        <v>414</v>
      </c>
      <c r="M140" s="40" t="s">
        <v>166</v>
      </c>
      <c r="N140" s="1291"/>
      <c r="O140" s="1290"/>
    </row>
    <row r="141" spans="1:17" s="4" customFormat="1">
      <c r="A141" s="1296"/>
      <c r="B141" s="1277"/>
      <c r="C141" s="1277"/>
      <c r="D141" s="1278"/>
      <c r="E141" s="299"/>
      <c r="F141" s="13"/>
      <c r="G141" s="298"/>
      <c r="H141" s="22" t="s">
        <v>415</v>
      </c>
      <c r="I141" s="13"/>
      <c r="J141" s="13"/>
      <c r="K141" s="22" t="s">
        <v>416</v>
      </c>
      <c r="L141" s="299"/>
      <c r="M141" s="13"/>
      <c r="N141" s="1292"/>
      <c r="O141" s="1285"/>
    </row>
    <row r="142" spans="1:17" s="4" customFormat="1">
      <c r="A142" s="628"/>
      <c r="B142" s="628"/>
      <c r="C142" s="628"/>
      <c r="D142" s="625"/>
      <c r="E142" s="623"/>
      <c r="F142" s="40"/>
      <c r="G142" s="622"/>
      <c r="H142" s="621"/>
      <c r="I142" s="40"/>
      <c r="J142" s="40"/>
      <c r="K142" s="622"/>
      <c r="L142" s="621"/>
      <c r="M142" s="40"/>
      <c r="N142" s="624"/>
      <c r="O142" s="626"/>
      <c r="P142" s="11"/>
      <c r="Q142" s="11"/>
    </row>
    <row r="143" spans="1:17" s="4" customFormat="1">
      <c r="A143" s="1060" t="s">
        <v>21</v>
      </c>
      <c r="B143" s="1060"/>
      <c r="C143" s="1060"/>
      <c r="D143" s="1061"/>
      <c r="E143" s="613">
        <f>SUM(E144:E156)</f>
        <v>0</v>
      </c>
      <c r="F143" s="613">
        <f t="shared" ref="F143:M143" si="14">SUM(F144:F156)</f>
        <v>1</v>
      </c>
      <c r="G143" s="613">
        <f t="shared" si="14"/>
        <v>4</v>
      </c>
      <c r="H143" s="613">
        <f t="shared" si="14"/>
        <v>8</v>
      </c>
      <c r="I143" s="613">
        <f t="shared" si="14"/>
        <v>0</v>
      </c>
      <c r="J143" s="613">
        <f t="shared" si="14"/>
        <v>1</v>
      </c>
      <c r="K143" s="613">
        <f t="shared" si="14"/>
        <v>2</v>
      </c>
      <c r="L143" s="613">
        <f t="shared" si="14"/>
        <v>2</v>
      </c>
      <c r="M143" s="613">
        <f t="shared" si="14"/>
        <v>0</v>
      </c>
      <c r="N143" s="248"/>
      <c r="O143" s="612" t="s">
        <v>11</v>
      </c>
      <c r="P143" s="622"/>
      <c r="Q143" s="51"/>
    </row>
    <row r="144" spans="1:17" s="4" customFormat="1">
      <c r="A144" s="11"/>
      <c r="B144" s="706" t="s">
        <v>22</v>
      </c>
      <c r="C144" s="11"/>
      <c r="D144" s="301"/>
      <c r="E144" s="711"/>
      <c r="F144" s="712">
        <v>1</v>
      </c>
      <c r="G144" s="711"/>
      <c r="H144" s="712">
        <v>3</v>
      </c>
      <c r="I144" s="711"/>
      <c r="J144" s="712">
        <v>1</v>
      </c>
      <c r="K144" s="515"/>
      <c r="L144" s="713">
        <v>2</v>
      </c>
      <c r="M144" s="712"/>
      <c r="N144" s="358"/>
      <c r="O144" s="60" t="s">
        <v>23</v>
      </c>
    </row>
    <row r="145" spans="1:17" s="4" customFormat="1">
      <c r="A145" s="11"/>
      <c r="B145" s="60" t="s">
        <v>24</v>
      </c>
      <c r="C145" s="11"/>
      <c r="D145" s="301"/>
      <c r="E145" s="711"/>
      <c r="F145" s="712"/>
      <c r="G145" s="711"/>
      <c r="H145" s="712"/>
      <c r="I145" s="711"/>
      <c r="J145" s="712"/>
      <c r="K145" s="711"/>
      <c r="L145" s="515"/>
      <c r="M145" s="712"/>
      <c r="N145" s="358"/>
      <c r="O145" s="60" t="s">
        <v>26</v>
      </c>
    </row>
    <row r="146" spans="1:17" s="4" customFormat="1">
      <c r="A146" s="11"/>
      <c r="B146" s="60" t="s">
        <v>27</v>
      </c>
      <c r="C146" s="11"/>
      <c r="D146" s="301"/>
      <c r="E146" s="711"/>
      <c r="F146" s="712"/>
      <c r="G146" s="711"/>
      <c r="H146" s="712"/>
      <c r="I146" s="711"/>
      <c r="J146" s="712"/>
      <c r="K146" s="711"/>
      <c r="L146" s="515"/>
      <c r="M146" s="712"/>
      <c r="N146" s="358"/>
      <c r="O146" s="60" t="s">
        <v>28</v>
      </c>
    </row>
    <row r="147" spans="1:17" s="4" customFormat="1">
      <c r="A147" s="11"/>
      <c r="B147" s="60" t="s">
        <v>29</v>
      </c>
      <c r="C147" s="11"/>
      <c r="D147" s="301"/>
      <c r="E147" s="711"/>
      <c r="F147" s="712"/>
      <c r="G147" s="711"/>
      <c r="H147" s="712"/>
      <c r="I147" s="711"/>
      <c r="J147" s="712"/>
      <c r="K147" s="711"/>
      <c r="L147" s="515"/>
      <c r="M147" s="712"/>
      <c r="N147" s="358"/>
      <c r="O147" s="60" t="s">
        <v>30</v>
      </c>
    </row>
    <row r="148" spans="1:17" s="4" customFormat="1">
      <c r="A148" s="11"/>
      <c r="B148" s="60" t="s">
        <v>31</v>
      </c>
      <c r="C148" s="11"/>
      <c r="D148" s="301"/>
      <c r="E148" s="711"/>
      <c r="F148" s="712"/>
      <c r="G148" s="711"/>
      <c r="H148" s="712"/>
      <c r="I148" s="711"/>
      <c r="J148" s="712"/>
      <c r="K148" s="711"/>
      <c r="L148" s="515"/>
      <c r="M148" s="712"/>
      <c r="N148" s="358"/>
      <c r="O148" s="60" t="s">
        <v>32</v>
      </c>
    </row>
    <row r="149" spans="1:17" s="4" customFormat="1">
      <c r="A149" s="11"/>
      <c r="B149" s="60" t="s">
        <v>33</v>
      </c>
      <c r="C149" s="11"/>
      <c r="D149" s="301"/>
      <c r="E149" s="711"/>
      <c r="F149" s="712"/>
      <c r="G149" s="711"/>
      <c r="H149" s="712"/>
      <c r="I149" s="711"/>
      <c r="J149" s="712"/>
      <c r="K149" s="711"/>
      <c r="L149" s="515"/>
      <c r="M149" s="712"/>
      <c r="N149" s="358"/>
      <c r="O149" s="60" t="s">
        <v>34</v>
      </c>
    </row>
    <row r="150" spans="1:17" s="4" customFormat="1">
      <c r="A150" s="11"/>
      <c r="B150" s="60" t="s">
        <v>35</v>
      </c>
      <c r="C150" s="11"/>
      <c r="D150" s="301"/>
      <c r="E150" s="711"/>
      <c r="F150" s="712"/>
      <c r="G150" s="711"/>
      <c r="H150" s="712"/>
      <c r="I150" s="711"/>
      <c r="J150" s="712"/>
      <c r="K150" s="711"/>
      <c r="L150" s="515"/>
      <c r="M150" s="712"/>
      <c r="N150" s="358"/>
      <c r="O150" s="60" t="s">
        <v>36</v>
      </c>
    </row>
    <row r="151" spans="1:17" s="4" customFormat="1">
      <c r="A151" s="11"/>
      <c r="B151" s="60" t="s">
        <v>37</v>
      </c>
      <c r="C151" s="11"/>
      <c r="D151" s="301"/>
      <c r="E151" s="711"/>
      <c r="F151" s="712"/>
      <c r="G151" s="711">
        <v>2</v>
      </c>
      <c r="H151" s="712"/>
      <c r="I151" s="711"/>
      <c r="J151" s="712"/>
      <c r="K151" s="711"/>
      <c r="L151" s="515"/>
      <c r="M151" s="712"/>
      <c r="N151" s="358"/>
      <c r="O151" s="60" t="s">
        <v>38</v>
      </c>
    </row>
    <row r="152" spans="1:17" s="4" customFormat="1">
      <c r="A152" s="11"/>
      <c r="B152" s="60" t="s">
        <v>39</v>
      </c>
      <c r="C152" s="11"/>
      <c r="D152" s="301"/>
      <c r="E152" s="711"/>
      <c r="F152" s="712"/>
      <c r="G152" s="711"/>
      <c r="H152" s="712"/>
      <c r="I152" s="711"/>
      <c r="J152" s="712"/>
      <c r="K152" s="711">
        <v>2</v>
      </c>
      <c r="L152" s="515"/>
      <c r="M152" s="712"/>
      <c r="N152" s="358"/>
      <c r="O152" s="60" t="s">
        <v>40</v>
      </c>
    </row>
    <row r="153" spans="1:17" s="4" customFormat="1">
      <c r="A153" s="11"/>
      <c r="B153" s="60" t="s">
        <v>41</v>
      </c>
      <c r="C153" s="11"/>
      <c r="D153" s="301"/>
      <c r="E153" s="711"/>
      <c r="F153" s="712"/>
      <c r="G153" s="711"/>
      <c r="H153" s="712">
        <v>5</v>
      </c>
      <c r="I153" s="711"/>
      <c r="J153" s="712"/>
      <c r="K153" s="711"/>
      <c r="L153" s="515"/>
      <c r="M153" s="712"/>
      <c r="N153" s="358"/>
      <c r="O153" s="60" t="s">
        <v>42</v>
      </c>
    </row>
    <row r="154" spans="1:17" s="4" customFormat="1">
      <c r="A154" s="11"/>
      <c r="B154" s="60" t="s">
        <v>43</v>
      </c>
      <c r="C154" s="11"/>
      <c r="D154" s="301"/>
      <c r="E154" s="711"/>
      <c r="F154" s="712"/>
      <c r="G154" s="711">
        <v>2</v>
      </c>
      <c r="H154" s="712"/>
      <c r="I154" s="711"/>
      <c r="J154" s="712"/>
      <c r="K154" s="711"/>
      <c r="L154" s="515"/>
      <c r="M154" s="712"/>
      <c r="N154" s="358"/>
      <c r="O154" s="60" t="s">
        <v>44</v>
      </c>
    </row>
    <row r="155" spans="1:17" s="4" customFormat="1">
      <c r="A155" s="11"/>
      <c r="B155" s="60" t="s">
        <v>45</v>
      </c>
      <c r="C155" s="11"/>
      <c r="D155" s="301"/>
      <c r="E155" s="711"/>
      <c r="F155" s="712"/>
      <c r="G155" s="711"/>
      <c r="H155" s="712"/>
      <c r="I155" s="711"/>
      <c r="J155" s="712"/>
      <c r="K155" s="711"/>
      <c r="L155" s="515"/>
      <c r="M155" s="712"/>
      <c r="N155" s="358"/>
      <c r="O155" s="60" t="s">
        <v>46</v>
      </c>
    </row>
    <row r="156" spans="1:17" s="4" customFormat="1">
      <c r="A156" s="23"/>
      <c r="B156" s="12" t="s">
        <v>47</v>
      </c>
      <c r="C156" s="23"/>
      <c r="D156" s="30"/>
      <c r="E156" s="616"/>
      <c r="F156" s="22"/>
      <c r="G156" s="616"/>
      <c r="H156" s="22"/>
      <c r="I156" s="616"/>
      <c r="J156" s="22"/>
      <c r="K156" s="616"/>
      <c r="L156" s="615"/>
      <c r="M156" s="22"/>
      <c r="N156" s="28"/>
      <c r="O156" s="12" t="s">
        <v>48</v>
      </c>
    </row>
    <row r="157" spans="1:17" s="4" customForma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1:17" s="4" customFormat="1">
      <c r="A158" s="10"/>
      <c r="B158" s="10" t="s">
        <v>360</v>
      </c>
      <c r="C158" s="10"/>
      <c r="D158" s="10"/>
      <c r="E158" s="10"/>
      <c r="F158" s="10"/>
      <c r="G158" s="10"/>
      <c r="H158" s="10"/>
      <c r="I158" s="10" t="s">
        <v>361</v>
      </c>
      <c r="J158" s="10"/>
      <c r="K158" s="10"/>
      <c r="L158" s="10"/>
      <c r="M158" s="10"/>
      <c r="N158" s="10"/>
      <c r="O158" s="10"/>
      <c r="P158" s="10"/>
      <c r="Q158" s="10"/>
    </row>
    <row r="159" spans="1:17" s="4" customFormat="1">
      <c r="A159" s="10"/>
      <c r="B159" s="10" t="s">
        <v>423</v>
      </c>
      <c r="C159" s="10"/>
      <c r="D159" s="10"/>
      <c r="E159" s="10"/>
      <c r="F159" s="10"/>
      <c r="G159" s="10"/>
      <c r="H159" s="10"/>
      <c r="I159" s="10" t="s">
        <v>424</v>
      </c>
      <c r="J159" s="10"/>
      <c r="K159" s="10"/>
      <c r="L159" s="10"/>
      <c r="M159" s="10"/>
      <c r="N159" s="10"/>
      <c r="O159" s="10"/>
      <c r="P159" s="10"/>
      <c r="Q159" s="10"/>
    </row>
    <row r="160" spans="1:17">
      <c r="A160" s="112"/>
      <c r="B160" s="112" t="s">
        <v>127</v>
      </c>
      <c r="C160" s="159">
        <v>3.1</v>
      </c>
      <c r="D160" s="112" t="s">
        <v>420</v>
      </c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1:17">
      <c r="A161" s="116"/>
      <c r="B161" s="112" t="s">
        <v>2</v>
      </c>
      <c r="C161" s="159">
        <v>3.1</v>
      </c>
      <c r="D161" s="112" t="s">
        <v>421</v>
      </c>
      <c r="E161" s="112"/>
      <c r="F161" s="116"/>
      <c r="G161" s="116"/>
      <c r="H161" s="116"/>
      <c r="I161" s="116"/>
      <c r="J161" s="116"/>
      <c r="K161" s="116"/>
      <c r="L161" s="116" t="s">
        <v>124</v>
      </c>
      <c r="M161" s="116"/>
      <c r="N161" s="116"/>
      <c r="O161" s="116"/>
      <c r="P161" s="116"/>
      <c r="Q161" s="116"/>
    </row>
    <row r="163" spans="1:17">
      <c r="A163" s="1297" t="s">
        <v>3</v>
      </c>
      <c r="B163" s="1298"/>
      <c r="C163" s="1298"/>
      <c r="D163" s="1299"/>
      <c r="E163" s="1312" t="s">
        <v>394</v>
      </c>
      <c r="F163" s="1313"/>
      <c r="G163" s="1313"/>
      <c r="H163" s="1313"/>
      <c r="I163" s="1313"/>
      <c r="J163" s="1313"/>
      <c r="K163" s="1313"/>
      <c r="L163" s="1313"/>
      <c r="M163" s="1314"/>
      <c r="N163" s="1306" t="s">
        <v>5</v>
      </c>
      <c r="O163" s="1307"/>
    </row>
    <row r="164" spans="1:17">
      <c r="A164" s="1300"/>
      <c r="B164" s="1301"/>
      <c r="C164" s="1301"/>
      <c r="D164" s="1302"/>
      <c r="E164" s="160"/>
      <c r="G164" s="160"/>
      <c r="H164" s="553" t="s">
        <v>395</v>
      </c>
      <c r="I164" s="160"/>
      <c r="J164" s="161"/>
      <c r="K164" s="90" t="s">
        <v>396</v>
      </c>
      <c r="L164" s="600" t="s">
        <v>397</v>
      </c>
      <c r="M164" s="162"/>
      <c r="N164" s="1308"/>
      <c r="O164" s="1309"/>
    </row>
    <row r="165" spans="1:17">
      <c r="A165" s="1300"/>
      <c r="B165" s="1301"/>
      <c r="C165" s="1301"/>
      <c r="D165" s="1302"/>
      <c r="E165" s="89" t="s">
        <v>398</v>
      </c>
      <c r="F165" s="600" t="s">
        <v>399</v>
      </c>
      <c r="G165" s="163" t="s">
        <v>400</v>
      </c>
      <c r="H165" s="89" t="s">
        <v>401</v>
      </c>
      <c r="I165" s="163" t="s">
        <v>402</v>
      </c>
      <c r="J165" s="163" t="s">
        <v>403</v>
      </c>
      <c r="K165" s="89" t="s">
        <v>404</v>
      </c>
      <c r="L165" s="596" t="s">
        <v>405</v>
      </c>
      <c r="M165" s="163" t="s">
        <v>406</v>
      </c>
      <c r="N165" s="1308"/>
      <c r="O165" s="1309"/>
    </row>
    <row r="166" spans="1:17">
      <c r="A166" s="1300"/>
      <c r="B166" s="1301"/>
      <c r="C166" s="1301"/>
      <c r="D166" s="1302"/>
      <c r="E166" s="94" t="s">
        <v>407</v>
      </c>
      <c r="F166" s="89" t="s">
        <v>408</v>
      </c>
      <c r="G166" s="596" t="s">
        <v>409</v>
      </c>
      <c r="H166" s="596" t="s">
        <v>410</v>
      </c>
      <c r="I166" s="89" t="s">
        <v>411</v>
      </c>
      <c r="J166" s="89" t="s">
        <v>412</v>
      </c>
      <c r="K166" s="596" t="s">
        <v>413</v>
      </c>
      <c r="L166" s="550" t="s">
        <v>414</v>
      </c>
      <c r="M166" s="89" t="s">
        <v>166</v>
      </c>
      <c r="N166" s="1308"/>
      <c r="O166" s="1309"/>
    </row>
    <row r="167" spans="1:17">
      <c r="A167" s="1303"/>
      <c r="B167" s="1304"/>
      <c r="C167" s="1304"/>
      <c r="D167" s="1305"/>
      <c r="E167" s="95"/>
      <c r="F167" s="87"/>
      <c r="G167" s="96"/>
      <c r="H167" s="123" t="s">
        <v>415</v>
      </c>
      <c r="I167" s="87"/>
      <c r="J167" s="87"/>
      <c r="K167" s="123" t="s">
        <v>416</v>
      </c>
      <c r="L167" s="95"/>
      <c r="M167" s="87"/>
      <c r="N167" s="1310"/>
      <c r="O167" s="1311"/>
    </row>
    <row r="168" spans="1:17">
      <c r="A168" s="601"/>
      <c r="B168" s="601"/>
      <c r="C168" s="601"/>
      <c r="D168" s="599"/>
      <c r="E168" s="595"/>
      <c r="F168" s="89"/>
      <c r="G168" s="594"/>
      <c r="H168" s="596"/>
      <c r="I168" s="89"/>
      <c r="J168" s="89"/>
      <c r="K168" s="594"/>
      <c r="L168" s="596"/>
      <c r="M168" s="89"/>
      <c r="N168" s="597"/>
      <c r="O168" s="598"/>
      <c r="P168" s="97"/>
      <c r="Q168" s="97"/>
    </row>
    <row r="169" spans="1:17">
      <c r="A169" s="1315" t="s">
        <v>21</v>
      </c>
      <c r="B169" s="1315"/>
      <c r="C169" s="1315"/>
      <c r="D169" s="1316"/>
      <c r="E169" s="527"/>
      <c r="F169" s="180"/>
      <c r="G169" s="154"/>
      <c r="H169" s="158"/>
      <c r="I169" s="180"/>
      <c r="J169" s="180"/>
      <c r="K169" s="93"/>
      <c r="L169" s="158"/>
      <c r="M169" s="180"/>
      <c r="N169" s="158"/>
      <c r="O169" s="526" t="s">
        <v>11</v>
      </c>
      <c r="P169" s="594"/>
      <c r="Q169" s="119"/>
    </row>
    <row r="170" spans="1:17">
      <c r="A170" s="97"/>
      <c r="B170" s="164" t="s">
        <v>22</v>
      </c>
      <c r="C170" s="97"/>
      <c r="D170" s="83"/>
      <c r="E170" s="83"/>
      <c r="F170" s="86"/>
      <c r="G170" s="83"/>
      <c r="H170" s="86"/>
      <c r="I170" s="83"/>
      <c r="J170" s="86"/>
      <c r="K170" s="97"/>
      <c r="L170" s="84"/>
      <c r="M170" s="86"/>
      <c r="N170" s="84"/>
      <c r="O170" s="100" t="s">
        <v>23</v>
      </c>
    </row>
    <row r="171" spans="1:17">
      <c r="A171" s="97"/>
      <c r="B171" s="100" t="s">
        <v>24</v>
      </c>
      <c r="C171" s="97"/>
      <c r="D171" s="83"/>
      <c r="E171" s="83"/>
      <c r="F171" s="86"/>
      <c r="G171" s="83"/>
      <c r="H171" s="86"/>
      <c r="I171" s="83"/>
      <c r="J171" s="86"/>
      <c r="K171" s="83"/>
      <c r="L171" s="97"/>
      <c r="M171" s="86"/>
      <c r="N171" s="84"/>
      <c r="O171" s="100" t="s">
        <v>26</v>
      </c>
    </row>
    <row r="172" spans="1:17">
      <c r="A172" s="97"/>
      <c r="B172" s="100" t="s">
        <v>27</v>
      </c>
      <c r="C172" s="97"/>
      <c r="D172" s="83"/>
      <c r="E172" s="83"/>
      <c r="F172" s="86"/>
      <c r="G172" s="83"/>
      <c r="H172" s="86"/>
      <c r="I172" s="83"/>
      <c r="J172" s="86"/>
      <c r="K172" s="83"/>
      <c r="L172" s="97"/>
      <c r="M172" s="86"/>
      <c r="N172" s="84"/>
      <c r="O172" s="100" t="s">
        <v>28</v>
      </c>
    </row>
    <row r="173" spans="1:17">
      <c r="A173" s="97"/>
      <c r="B173" s="100" t="s">
        <v>29</v>
      </c>
      <c r="C173" s="97"/>
      <c r="D173" s="83"/>
      <c r="E173" s="83"/>
      <c r="F173" s="86"/>
      <c r="G173" s="83"/>
      <c r="H173" s="86"/>
      <c r="I173" s="83"/>
      <c r="J173" s="86"/>
      <c r="K173" s="83"/>
      <c r="L173" s="97"/>
      <c r="M173" s="86"/>
      <c r="N173" s="84"/>
      <c r="O173" s="100" t="s">
        <v>30</v>
      </c>
    </row>
    <row r="174" spans="1:17">
      <c r="A174" s="97"/>
      <c r="B174" s="100" t="s">
        <v>31</v>
      </c>
      <c r="C174" s="97"/>
      <c r="D174" s="83"/>
      <c r="E174" s="83"/>
      <c r="F174" s="86"/>
      <c r="G174" s="83"/>
      <c r="H174" s="86"/>
      <c r="I174" s="83"/>
      <c r="J174" s="86"/>
      <c r="K174" s="83"/>
      <c r="L174" s="97"/>
      <c r="M174" s="86"/>
      <c r="N174" s="84"/>
      <c r="O174" s="100" t="s">
        <v>32</v>
      </c>
    </row>
    <row r="175" spans="1:17">
      <c r="A175" s="97"/>
      <c r="B175" s="100" t="s">
        <v>33</v>
      </c>
      <c r="C175" s="97"/>
      <c r="D175" s="83"/>
      <c r="E175" s="83"/>
      <c r="F175" s="86"/>
      <c r="G175" s="83"/>
      <c r="H175" s="86"/>
      <c r="I175" s="83"/>
      <c r="J175" s="86"/>
      <c r="K175" s="83"/>
      <c r="L175" s="97"/>
      <c r="M175" s="86"/>
      <c r="N175" s="84"/>
      <c r="O175" s="100" t="s">
        <v>34</v>
      </c>
    </row>
    <row r="176" spans="1:17">
      <c r="A176" s="97"/>
      <c r="B176" s="100" t="s">
        <v>35</v>
      </c>
      <c r="C176" s="97"/>
      <c r="D176" s="83"/>
      <c r="E176" s="83"/>
      <c r="F176" s="86"/>
      <c r="G176" s="83"/>
      <c r="H176" s="86"/>
      <c r="I176" s="83"/>
      <c r="J176" s="86"/>
      <c r="K176" s="83"/>
      <c r="L176" s="97"/>
      <c r="M176" s="86"/>
      <c r="N176" s="84"/>
      <c r="O176" s="100" t="s">
        <v>36</v>
      </c>
    </row>
    <row r="177" spans="1:17">
      <c r="A177" s="97"/>
      <c r="B177" s="100" t="s">
        <v>37</v>
      </c>
      <c r="C177" s="97"/>
      <c r="D177" s="83"/>
      <c r="E177" s="83"/>
      <c r="F177" s="86"/>
      <c r="G177" s="83"/>
      <c r="H177" s="86"/>
      <c r="I177" s="83"/>
      <c r="J177" s="86"/>
      <c r="K177" s="83"/>
      <c r="L177" s="97"/>
      <c r="M177" s="86"/>
      <c r="N177" s="84"/>
      <c r="O177" s="100" t="s">
        <v>38</v>
      </c>
    </row>
    <row r="178" spans="1:17">
      <c r="A178" s="97"/>
      <c r="B178" s="100" t="s">
        <v>39</v>
      </c>
      <c r="C178" s="97"/>
      <c r="D178" s="83"/>
      <c r="E178" s="83"/>
      <c r="F178" s="86"/>
      <c r="G178" s="83"/>
      <c r="H178" s="86"/>
      <c r="I178" s="83"/>
      <c r="J178" s="86"/>
      <c r="K178" s="83"/>
      <c r="L178" s="97"/>
      <c r="M178" s="86"/>
      <c r="N178" s="84"/>
      <c r="O178" s="100" t="s">
        <v>40</v>
      </c>
    </row>
    <row r="179" spans="1:17">
      <c r="A179" s="97"/>
      <c r="B179" s="100" t="s">
        <v>41</v>
      </c>
      <c r="C179" s="97"/>
      <c r="D179" s="83"/>
      <c r="E179" s="83"/>
      <c r="F179" s="86"/>
      <c r="G179" s="83"/>
      <c r="H179" s="86"/>
      <c r="I179" s="83"/>
      <c r="J179" s="86"/>
      <c r="K179" s="83"/>
      <c r="L179" s="97"/>
      <c r="M179" s="86"/>
      <c r="N179" s="84"/>
      <c r="O179" s="100" t="s">
        <v>42</v>
      </c>
    </row>
    <row r="180" spans="1:17">
      <c r="A180" s="97"/>
      <c r="B180" s="100" t="s">
        <v>43</v>
      </c>
      <c r="C180" s="97"/>
      <c r="D180" s="83"/>
      <c r="E180" s="83"/>
      <c r="F180" s="86"/>
      <c r="G180" s="83"/>
      <c r="H180" s="86"/>
      <c r="I180" s="83"/>
      <c r="J180" s="86"/>
      <c r="K180" s="83"/>
      <c r="L180" s="97"/>
      <c r="M180" s="86"/>
      <c r="N180" s="84"/>
      <c r="O180" s="100" t="s">
        <v>44</v>
      </c>
    </row>
    <row r="181" spans="1:17">
      <c r="A181" s="97"/>
      <c r="B181" s="100" t="s">
        <v>45</v>
      </c>
      <c r="C181" s="97"/>
      <c r="D181" s="83"/>
      <c r="E181" s="83"/>
      <c r="F181" s="86"/>
      <c r="G181" s="83"/>
      <c r="H181" s="86"/>
      <c r="I181" s="83"/>
      <c r="J181" s="86"/>
      <c r="K181" s="83"/>
      <c r="L181" s="97"/>
      <c r="M181" s="86"/>
      <c r="N181" s="84"/>
      <c r="O181" s="100" t="s">
        <v>46</v>
      </c>
    </row>
    <row r="182" spans="1:17">
      <c r="A182" s="88"/>
      <c r="B182" s="70" t="s">
        <v>47</v>
      </c>
      <c r="C182" s="88"/>
      <c r="D182" s="118"/>
      <c r="E182" s="118"/>
      <c r="F182" s="85"/>
      <c r="G182" s="118"/>
      <c r="H182" s="85"/>
      <c r="I182" s="118"/>
      <c r="J182" s="85"/>
      <c r="K182" s="118"/>
      <c r="L182" s="88"/>
      <c r="M182" s="85"/>
      <c r="N182" s="155"/>
      <c r="O182" s="70" t="s">
        <v>48</v>
      </c>
    </row>
    <row r="183" spans="1:17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</row>
    <row r="184" spans="1:17">
      <c r="A184" s="67"/>
      <c r="B184" s="67" t="s">
        <v>360</v>
      </c>
      <c r="C184" s="67"/>
      <c r="D184" s="67"/>
      <c r="E184" s="67"/>
      <c r="F184" s="67"/>
      <c r="G184" s="67"/>
      <c r="H184" s="67"/>
      <c r="I184" s="67" t="s">
        <v>361</v>
      </c>
      <c r="J184" s="67"/>
      <c r="K184" s="67"/>
      <c r="L184" s="67"/>
      <c r="M184" s="67"/>
      <c r="N184" s="67"/>
      <c r="O184" s="67"/>
      <c r="P184" s="67"/>
      <c r="Q184" s="67"/>
    </row>
    <row r="185" spans="1:17">
      <c r="A185" s="67"/>
      <c r="B185" s="67" t="s">
        <v>423</v>
      </c>
      <c r="C185" s="67"/>
      <c r="D185" s="67"/>
      <c r="E185" s="67"/>
      <c r="F185" s="67"/>
      <c r="G185" s="67"/>
      <c r="H185" s="67"/>
      <c r="I185" s="67" t="s">
        <v>424</v>
      </c>
      <c r="J185" s="67"/>
      <c r="K185" s="67"/>
      <c r="L185" s="67"/>
      <c r="M185" s="67"/>
      <c r="N185" s="67"/>
      <c r="O185" s="67"/>
      <c r="P185" s="67"/>
      <c r="Q185" s="67"/>
    </row>
    <row r="186" spans="1:17" s="4" customFormat="1">
      <c r="A186" s="1"/>
      <c r="B186" s="1" t="s">
        <v>127</v>
      </c>
      <c r="C186" s="18">
        <v>3.1</v>
      </c>
      <c r="D186" s="1" t="s">
        <v>512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s="4" customFormat="1">
      <c r="A187" s="15"/>
      <c r="B187" s="1" t="s">
        <v>2</v>
      </c>
      <c r="C187" s="18">
        <v>3.1</v>
      </c>
      <c r="D187" s="1" t="s">
        <v>426</v>
      </c>
      <c r="E187" s="1"/>
      <c r="F187" s="15"/>
      <c r="G187" s="15"/>
      <c r="H187" s="15"/>
      <c r="I187" s="15"/>
      <c r="J187" s="15"/>
      <c r="K187" s="15"/>
      <c r="L187" s="15" t="s">
        <v>125</v>
      </c>
      <c r="M187" s="15"/>
      <c r="N187" s="15"/>
      <c r="O187" s="15"/>
      <c r="P187" s="15"/>
      <c r="Q187" s="15"/>
    </row>
    <row r="188" spans="1:17" s="4" customFormat="1"/>
    <row r="189" spans="1:17" s="4" customFormat="1">
      <c r="A189" s="1272" t="s">
        <v>3</v>
      </c>
      <c r="B189" s="1273"/>
      <c r="C189" s="1273"/>
      <c r="D189" s="1274"/>
      <c r="E189" s="1214" t="s">
        <v>394</v>
      </c>
      <c r="F189" s="1215"/>
      <c r="G189" s="1215"/>
      <c r="H189" s="1215"/>
      <c r="I189" s="1215"/>
      <c r="J189" s="1215"/>
      <c r="K189" s="1215"/>
      <c r="L189" s="1215"/>
      <c r="M189" s="1293"/>
      <c r="N189" s="1101" t="s">
        <v>5</v>
      </c>
      <c r="O189" s="1281"/>
    </row>
    <row r="190" spans="1:17" s="4" customFormat="1">
      <c r="A190" s="1294"/>
      <c r="B190" s="1295"/>
      <c r="C190" s="1295"/>
      <c r="D190" s="1276"/>
      <c r="E190" s="388"/>
      <c r="G190" s="388"/>
      <c r="H190" s="619" t="s">
        <v>395</v>
      </c>
      <c r="I190" s="388"/>
      <c r="J190" s="389"/>
      <c r="K190" s="183" t="s">
        <v>396</v>
      </c>
      <c r="L190" s="627" t="s">
        <v>397</v>
      </c>
      <c r="M190" s="390"/>
      <c r="N190" s="1291"/>
      <c r="O190" s="1290"/>
    </row>
    <row r="191" spans="1:17" s="4" customFormat="1">
      <c r="A191" s="1294"/>
      <c r="B191" s="1295"/>
      <c r="C191" s="1295"/>
      <c r="D191" s="1276"/>
      <c r="E191" s="40" t="s">
        <v>398</v>
      </c>
      <c r="F191" s="627" t="s">
        <v>399</v>
      </c>
      <c r="G191" s="391" t="s">
        <v>400</v>
      </c>
      <c r="H191" s="40" t="s">
        <v>401</v>
      </c>
      <c r="I191" s="391" t="s">
        <v>402</v>
      </c>
      <c r="J191" s="391" t="s">
        <v>403</v>
      </c>
      <c r="K191" s="40" t="s">
        <v>404</v>
      </c>
      <c r="L191" s="621" t="s">
        <v>405</v>
      </c>
      <c r="M191" s="391" t="s">
        <v>406</v>
      </c>
      <c r="N191" s="1291"/>
      <c r="O191" s="1290"/>
    </row>
    <row r="192" spans="1:17" s="4" customFormat="1">
      <c r="A192" s="1294"/>
      <c r="B192" s="1295"/>
      <c r="C192" s="1295"/>
      <c r="D192" s="1276"/>
      <c r="E192" s="34" t="s">
        <v>407</v>
      </c>
      <c r="F192" s="40" t="s">
        <v>408</v>
      </c>
      <c r="G192" s="621" t="s">
        <v>409</v>
      </c>
      <c r="H192" s="621" t="s">
        <v>410</v>
      </c>
      <c r="I192" s="40" t="s">
        <v>411</v>
      </c>
      <c r="J192" s="40" t="s">
        <v>412</v>
      </c>
      <c r="K192" s="621" t="s">
        <v>413</v>
      </c>
      <c r="L192" s="617" t="s">
        <v>414</v>
      </c>
      <c r="M192" s="40" t="s">
        <v>166</v>
      </c>
      <c r="N192" s="1291"/>
      <c r="O192" s="1290"/>
    </row>
    <row r="193" spans="1:17" s="4" customFormat="1">
      <c r="A193" s="1296"/>
      <c r="B193" s="1277"/>
      <c r="C193" s="1277"/>
      <c r="D193" s="1278"/>
      <c r="E193" s="299"/>
      <c r="F193" s="13"/>
      <c r="G193" s="298"/>
      <c r="H193" s="22" t="s">
        <v>415</v>
      </c>
      <c r="I193" s="13"/>
      <c r="J193" s="13"/>
      <c r="K193" s="22" t="s">
        <v>416</v>
      </c>
      <c r="L193" s="299"/>
      <c r="M193" s="13"/>
      <c r="N193" s="1292"/>
      <c r="O193" s="1285"/>
    </row>
    <row r="194" spans="1:17" s="4" customFormat="1">
      <c r="A194" s="628"/>
      <c r="B194" s="628"/>
      <c r="C194" s="628"/>
      <c r="D194" s="625"/>
      <c r="E194" s="623"/>
      <c r="F194" s="40"/>
      <c r="G194" s="622"/>
      <c r="H194" s="621"/>
      <c r="I194" s="40"/>
      <c r="J194" s="40"/>
      <c r="K194" s="622"/>
      <c r="L194" s="621"/>
      <c r="M194" s="40"/>
      <c r="N194" s="624"/>
      <c r="O194" s="626"/>
      <c r="P194" s="11"/>
      <c r="Q194" s="11"/>
    </row>
    <row r="195" spans="1:17" s="4" customFormat="1">
      <c r="A195" s="1060" t="s">
        <v>21</v>
      </c>
      <c r="B195" s="1060"/>
      <c r="C195" s="1060"/>
      <c r="D195" s="1061"/>
      <c r="E195" s="613">
        <f>SUM(E196:E208)</f>
        <v>0</v>
      </c>
      <c r="F195" s="613">
        <f t="shared" ref="F195:M195" si="15">SUM(F196:F208)</f>
        <v>0</v>
      </c>
      <c r="G195" s="613">
        <f t="shared" si="15"/>
        <v>0</v>
      </c>
      <c r="H195" s="613">
        <f t="shared" si="15"/>
        <v>0</v>
      </c>
      <c r="I195" s="613">
        <f t="shared" si="15"/>
        <v>0</v>
      </c>
      <c r="J195" s="613">
        <f t="shared" si="15"/>
        <v>0</v>
      </c>
      <c r="K195" s="613">
        <f t="shared" si="15"/>
        <v>1</v>
      </c>
      <c r="L195" s="613">
        <f t="shared" si="15"/>
        <v>0</v>
      </c>
      <c r="M195" s="613">
        <f t="shared" si="15"/>
        <v>0</v>
      </c>
      <c r="N195" s="248"/>
      <c r="O195" s="612" t="s">
        <v>11</v>
      </c>
      <c r="P195" s="622"/>
      <c r="Q195" s="51"/>
    </row>
    <row r="196" spans="1:17" s="4" customFormat="1">
      <c r="A196" s="11"/>
      <c r="B196" s="706" t="s">
        <v>22</v>
      </c>
      <c r="C196" s="11"/>
      <c r="D196" s="301"/>
      <c r="E196" s="301">
        <v>0</v>
      </c>
      <c r="F196" s="9">
        <v>0</v>
      </c>
      <c r="G196" s="301">
        <v>0</v>
      </c>
      <c r="H196" s="301">
        <v>0</v>
      </c>
      <c r="I196" s="301">
        <v>0</v>
      </c>
      <c r="J196" s="301">
        <v>0</v>
      </c>
      <c r="K196" s="301">
        <v>1</v>
      </c>
      <c r="L196" s="301">
        <v>0</v>
      </c>
      <c r="M196" s="301">
        <v>0</v>
      </c>
      <c r="N196" s="358"/>
      <c r="O196" s="60" t="s">
        <v>23</v>
      </c>
    </row>
    <row r="197" spans="1:17" s="4" customFormat="1">
      <c r="A197" s="11"/>
      <c r="B197" s="60" t="s">
        <v>24</v>
      </c>
      <c r="C197" s="11"/>
      <c r="D197" s="301"/>
      <c r="E197" s="301"/>
      <c r="F197" s="9"/>
      <c r="G197" s="301"/>
      <c r="H197" s="9"/>
      <c r="I197" s="301"/>
      <c r="J197" s="9"/>
      <c r="K197" s="301"/>
      <c r="L197" s="11"/>
      <c r="M197" s="9"/>
      <c r="N197" s="358"/>
      <c r="O197" s="60" t="s">
        <v>26</v>
      </c>
    </row>
    <row r="198" spans="1:17" s="4" customFormat="1">
      <c r="A198" s="11"/>
      <c r="B198" s="60" t="s">
        <v>27</v>
      </c>
      <c r="C198" s="11"/>
      <c r="D198" s="301"/>
      <c r="E198" s="301"/>
      <c r="F198" s="9"/>
      <c r="G198" s="301"/>
      <c r="H198" s="9"/>
      <c r="I198" s="301"/>
      <c r="J198" s="9"/>
      <c r="K198" s="301"/>
      <c r="L198" s="11"/>
      <c r="M198" s="9"/>
      <c r="N198" s="358"/>
      <c r="O198" s="60" t="s">
        <v>28</v>
      </c>
    </row>
    <row r="199" spans="1:17" s="4" customFormat="1">
      <c r="A199" s="11"/>
      <c r="B199" s="60" t="s">
        <v>29</v>
      </c>
      <c r="C199" s="11"/>
      <c r="D199" s="301"/>
      <c r="E199" s="301"/>
      <c r="F199" s="9"/>
      <c r="G199" s="301"/>
      <c r="H199" s="9"/>
      <c r="I199" s="301"/>
      <c r="J199" s="9"/>
      <c r="K199" s="301"/>
      <c r="L199" s="11"/>
      <c r="M199" s="9"/>
      <c r="N199" s="358"/>
      <c r="O199" s="60" t="s">
        <v>30</v>
      </c>
    </row>
    <row r="200" spans="1:17" s="4" customFormat="1">
      <c r="A200" s="11"/>
      <c r="B200" s="60" t="s">
        <v>31</v>
      </c>
      <c r="C200" s="11"/>
      <c r="D200" s="301"/>
      <c r="E200" s="301"/>
      <c r="F200" s="9"/>
      <c r="G200" s="301"/>
      <c r="H200" s="9"/>
      <c r="I200" s="301"/>
      <c r="J200" s="9"/>
      <c r="K200" s="301"/>
      <c r="L200" s="11"/>
      <c r="M200" s="9"/>
      <c r="N200" s="358"/>
      <c r="O200" s="60" t="s">
        <v>32</v>
      </c>
    </row>
    <row r="201" spans="1:17" s="4" customFormat="1">
      <c r="A201" s="11"/>
      <c r="B201" s="60" t="s">
        <v>33</v>
      </c>
      <c r="C201" s="11"/>
      <c r="D201" s="301"/>
      <c r="E201" s="301"/>
      <c r="F201" s="9"/>
      <c r="G201" s="301"/>
      <c r="H201" s="9"/>
      <c r="I201" s="301"/>
      <c r="J201" s="9"/>
      <c r="K201" s="301"/>
      <c r="L201" s="11"/>
      <c r="M201" s="9"/>
      <c r="N201" s="358"/>
      <c r="O201" s="60" t="s">
        <v>34</v>
      </c>
    </row>
    <row r="202" spans="1:17" s="4" customFormat="1">
      <c r="A202" s="11"/>
      <c r="B202" s="60" t="s">
        <v>35</v>
      </c>
      <c r="C202" s="11"/>
      <c r="D202" s="301"/>
      <c r="E202" s="301"/>
      <c r="F202" s="9"/>
      <c r="G202" s="301"/>
      <c r="H202" s="9"/>
      <c r="I202" s="301"/>
      <c r="J202" s="9"/>
      <c r="K202" s="301"/>
      <c r="L202" s="11"/>
      <c r="M202" s="9"/>
      <c r="N202" s="358"/>
      <c r="O202" s="60" t="s">
        <v>36</v>
      </c>
    </row>
    <row r="203" spans="1:17" s="4" customFormat="1">
      <c r="A203" s="11"/>
      <c r="B203" s="60" t="s">
        <v>37</v>
      </c>
      <c r="C203" s="11"/>
      <c r="D203" s="301"/>
      <c r="E203" s="301"/>
      <c r="F203" s="9"/>
      <c r="G203" s="301"/>
      <c r="H203" s="9"/>
      <c r="I203" s="301"/>
      <c r="J203" s="9"/>
      <c r="K203" s="301"/>
      <c r="L203" s="11"/>
      <c r="M203" s="9"/>
      <c r="N203" s="358"/>
      <c r="O203" s="60" t="s">
        <v>38</v>
      </c>
    </row>
    <row r="204" spans="1:17" s="4" customFormat="1">
      <c r="A204" s="11"/>
      <c r="B204" s="60" t="s">
        <v>39</v>
      </c>
      <c r="C204" s="11"/>
      <c r="D204" s="301"/>
      <c r="E204" s="301"/>
      <c r="F204" s="9"/>
      <c r="G204" s="301"/>
      <c r="H204" s="9"/>
      <c r="I204" s="301"/>
      <c r="J204" s="9"/>
      <c r="K204" s="301"/>
      <c r="L204" s="11"/>
      <c r="M204" s="9"/>
      <c r="N204" s="358"/>
      <c r="O204" s="60" t="s">
        <v>40</v>
      </c>
    </row>
    <row r="205" spans="1:17" s="4" customFormat="1">
      <c r="A205" s="11"/>
      <c r="B205" s="60" t="s">
        <v>41</v>
      </c>
      <c r="C205" s="11"/>
      <c r="D205" s="301"/>
      <c r="E205" s="301"/>
      <c r="F205" s="9"/>
      <c r="G205" s="301"/>
      <c r="H205" s="9"/>
      <c r="I205" s="301"/>
      <c r="J205" s="9"/>
      <c r="K205" s="301"/>
      <c r="L205" s="11"/>
      <c r="M205" s="9"/>
      <c r="N205" s="358"/>
      <c r="O205" s="60" t="s">
        <v>42</v>
      </c>
    </row>
    <row r="206" spans="1:17" s="4" customFormat="1">
      <c r="A206" s="11"/>
      <c r="B206" s="60" t="s">
        <v>43</v>
      </c>
      <c r="C206" s="11"/>
      <c r="D206" s="301"/>
      <c r="E206" s="301"/>
      <c r="F206" s="9"/>
      <c r="G206" s="301"/>
      <c r="H206" s="9"/>
      <c r="I206" s="301"/>
      <c r="J206" s="9"/>
      <c r="K206" s="301"/>
      <c r="L206" s="11"/>
      <c r="M206" s="9"/>
      <c r="N206" s="358"/>
      <c r="O206" s="60" t="s">
        <v>44</v>
      </c>
    </row>
    <row r="207" spans="1:17" s="4" customFormat="1">
      <c r="A207" s="11"/>
      <c r="B207" s="60" t="s">
        <v>45</v>
      </c>
      <c r="C207" s="11"/>
      <c r="D207" s="301"/>
      <c r="E207" s="301"/>
      <c r="F207" s="9"/>
      <c r="G207" s="301"/>
      <c r="H207" s="9"/>
      <c r="I207" s="301"/>
      <c r="J207" s="9"/>
      <c r="K207" s="301"/>
      <c r="L207" s="11"/>
      <c r="M207" s="9"/>
      <c r="N207" s="358"/>
      <c r="O207" s="60" t="s">
        <v>46</v>
      </c>
    </row>
    <row r="208" spans="1:17" s="4" customFormat="1">
      <c r="A208" s="23"/>
      <c r="B208" s="12" t="s">
        <v>47</v>
      </c>
      <c r="C208" s="23"/>
      <c r="D208" s="30"/>
      <c r="E208" s="30"/>
      <c r="F208" s="29"/>
      <c r="G208" s="30"/>
      <c r="H208" s="29"/>
      <c r="I208" s="30"/>
      <c r="J208" s="29"/>
      <c r="K208" s="30"/>
      <c r="L208" s="23"/>
      <c r="M208" s="29"/>
      <c r="N208" s="28"/>
      <c r="O208" s="12" t="s">
        <v>48</v>
      </c>
    </row>
    <row r="209" spans="1:17" s="4" customForma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1:17" s="4" customFormat="1">
      <c r="A210" s="10"/>
      <c r="B210" s="10" t="s">
        <v>360</v>
      </c>
      <c r="C210" s="10"/>
      <c r="D210" s="10"/>
      <c r="E210" s="10"/>
      <c r="F210" s="10"/>
      <c r="G210" s="10"/>
      <c r="H210" s="10"/>
      <c r="I210" s="10" t="s">
        <v>361</v>
      </c>
      <c r="J210" s="10"/>
      <c r="K210" s="10"/>
      <c r="L210" s="10"/>
      <c r="M210" s="10"/>
      <c r="N210" s="10"/>
      <c r="O210" s="10"/>
      <c r="P210" s="10"/>
      <c r="Q210" s="10"/>
    </row>
    <row r="211" spans="1:17" s="4" customFormat="1">
      <c r="A211" s="10"/>
      <c r="B211" s="10" t="s">
        <v>423</v>
      </c>
      <c r="C211" s="10"/>
      <c r="D211" s="10"/>
      <c r="E211" s="10"/>
      <c r="F211" s="10"/>
      <c r="G211" s="10"/>
      <c r="H211" s="10"/>
      <c r="I211" s="10" t="s">
        <v>424</v>
      </c>
      <c r="J211" s="10"/>
      <c r="K211" s="10"/>
      <c r="L211" s="10"/>
      <c r="M211" s="10"/>
      <c r="N211" s="10"/>
      <c r="O211" s="10"/>
      <c r="P211" s="10"/>
      <c r="Q211" s="10"/>
    </row>
    <row r="212" spans="1:17">
      <c r="A212" s="112"/>
      <c r="B212" s="112" t="s">
        <v>127</v>
      </c>
      <c r="C212" s="159">
        <v>3.1</v>
      </c>
      <c r="D212" s="112" t="s">
        <v>512</v>
      </c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1:17">
      <c r="A213" s="116"/>
      <c r="B213" s="112" t="s">
        <v>2</v>
      </c>
      <c r="C213" s="159">
        <v>3.1</v>
      </c>
      <c r="D213" s="112" t="s">
        <v>542</v>
      </c>
      <c r="E213" s="112"/>
      <c r="F213" s="116"/>
      <c r="G213" s="116"/>
      <c r="H213" s="116"/>
      <c r="I213" s="116"/>
      <c r="J213" s="116"/>
      <c r="K213" s="116"/>
      <c r="L213" s="116" t="s">
        <v>126</v>
      </c>
      <c r="M213" s="116"/>
      <c r="N213" s="116"/>
      <c r="O213" s="116"/>
      <c r="P213" s="116"/>
      <c r="Q213" s="116"/>
    </row>
    <row r="215" spans="1:17">
      <c r="A215" s="1297" t="s">
        <v>3</v>
      </c>
      <c r="B215" s="1298"/>
      <c r="C215" s="1298"/>
      <c r="D215" s="1299"/>
      <c r="E215" s="1312" t="s">
        <v>394</v>
      </c>
      <c r="F215" s="1313"/>
      <c r="G215" s="1313"/>
      <c r="H215" s="1313"/>
      <c r="I215" s="1313"/>
      <c r="J215" s="1313"/>
      <c r="K215" s="1313"/>
      <c r="L215" s="1313"/>
      <c r="M215" s="1314"/>
      <c r="N215" s="1306" t="s">
        <v>5</v>
      </c>
      <c r="O215" s="1307"/>
    </row>
    <row r="216" spans="1:17">
      <c r="A216" s="1300"/>
      <c r="B216" s="1301"/>
      <c r="C216" s="1301"/>
      <c r="D216" s="1302"/>
      <c r="E216" s="160"/>
      <c r="G216" s="160"/>
      <c r="H216" s="553" t="s">
        <v>395</v>
      </c>
      <c r="I216" s="160"/>
      <c r="J216" s="161"/>
      <c r="K216" s="90" t="s">
        <v>396</v>
      </c>
      <c r="L216" s="600" t="s">
        <v>397</v>
      </c>
      <c r="M216" s="162"/>
      <c r="N216" s="1308"/>
      <c r="O216" s="1309"/>
    </row>
    <row r="217" spans="1:17">
      <c r="A217" s="1300"/>
      <c r="B217" s="1301"/>
      <c r="C217" s="1301"/>
      <c r="D217" s="1302"/>
      <c r="E217" s="89" t="s">
        <v>398</v>
      </c>
      <c r="F217" s="600" t="s">
        <v>399</v>
      </c>
      <c r="G217" s="163" t="s">
        <v>400</v>
      </c>
      <c r="H217" s="89" t="s">
        <v>401</v>
      </c>
      <c r="I217" s="163" t="s">
        <v>402</v>
      </c>
      <c r="J217" s="163" t="s">
        <v>403</v>
      </c>
      <c r="K217" s="89" t="s">
        <v>404</v>
      </c>
      <c r="L217" s="596" t="s">
        <v>405</v>
      </c>
      <c r="M217" s="163" t="s">
        <v>406</v>
      </c>
      <c r="N217" s="1308"/>
      <c r="O217" s="1309"/>
    </row>
    <row r="218" spans="1:17">
      <c r="A218" s="1300"/>
      <c r="B218" s="1301"/>
      <c r="C218" s="1301"/>
      <c r="D218" s="1302"/>
      <c r="E218" s="94" t="s">
        <v>407</v>
      </c>
      <c r="F218" s="89" t="s">
        <v>408</v>
      </c>
      <c r="G218" s="596" t="s">
        <v>409</v>
      </c>
      <c r="H218" s="596" t="s">
        <v>410</v>
      </c>
      <c r="I218" s="89" t="s">
        <v>411</v>
      </c>
      <c r="J218" s="89" t="s">
        <v>412</v>
      </c>
      <c r="K218" s="596" t="s">
        <v>413</v>
      </c>
      <c r="L218" s="550" t="s">
        <v>414</v>
      </c>
      <c r="M218" s="89" t="s">
        <v>166</v>
      </c>
      <c r="N218" s="1308"/>
      <c r="O218" s="1309"/>
    </row>
    <row r="219" spans="1:17">
      <c r="A219" s="1303"/>
      <c r="B219" s="1304"/>
      <c r="C219" s="1304"/>
      <c r="D219" s="1305"/>
      <c r="E219" s="95"/>
      <c r="F219" s="87"/>
      <c r="G219" s="96"/>
      <c r="H219" s="123" t="s">
        <v>415</v>
      </c>
      <c r="I219" s="87"/>
      <c r="J219" s="87"/>
      <c r="K219" s="123" t="s">
        <v>416</v>
      </c>
      <c r="L219" s="95"/>
      <c r="M219" s="87"/>
      <c r="N219" s="1310"/>
      <c r="O219" s="1311"/>
    </row>
    <row r="220" spans="1:17">
      <c r="A220" s="601"/>
      <c r="B220" s="601"/>
      <c r="C220" s="601"/>
      <c r="D220" s="599"/>
      <c r="E220" s="595"/>
      <c r="F220" s="89"/>
      <c r="G220" s="594"/>
      <c r="H220" s="596"/>
      <c r="I220" s="89"/>
      <c r="J220" s="89"/>
      <c r="K220" s="594"/>
      <c r="L220" s="596"/>
      <c r="M220" s="89"/>
      <c r="N220" s="597"/>
      <c r="O220" s="598"/>
      <c r="P220" s="97"/>
      <c r="Q220" s="97"/>
    </row>
    <row r="221" spans="1:17">
      <c r="A221" s="1315" t="s">
        <v>21</v>
      </c>
      <c r="B221" s="1315"/>
      <c r="C221" s="1315"/>
      <c r="D221" s="1316"/>
      <c r="E221" s="527">
        <v>0</v>
      </c>
      <c r="F221" s="180">
        <v>0</v>
      </c>
      <c r="G221" s="180">
        <v>0</v>
      </c>
      <c r="H221" s="180">
        <v>0</v>
      </c>
      <c r="I221" s="180">
        <v>0</v>
      </c>
      <c r="J221" s="180">
        <v>0</v>
      </c>
      <c r="K221" s="180">
        <v>0</v>
      </c>
      <c r="L221" s="180">
        <v>0</v>
      </c>
      <c r="M221" s="180">
        <v>0</v>
      </c>
      <c r="N221" s="158"/>
      <c r="O221" s="526" t="s">
        <v>11</v>
      </c>
      <c r="P221" s="594"/>
      <c r="Q221" s="119"/>
    </row>
    <row r="222" spans="1:17">
      <c r="A222" s="97"/>
      <c r="B222" s="164" t="s">
        <v>22</v>
      </c>
      <c r="C222" s="97"/>
      <c r="D222" s="83"/>
      <c r="E222" s="83"/>
      <c r="F222" s="86"/>
      <c r="G222" s="83"/>
      <c r="H222" s="86"/>
      <c r="I222" s="83"/>
      <c r="J222" s="86"/>
      <c r="K222" s="97"/>
      <c r="L222" s="84"/>
      <c r="M222" s="86"/>
      <c r="N222" s="84"/>
      <c r="O222" s="100" t="s">
        <v>23</v>
      </c>
    </row>
    <row r="223" spans="1:17">
      <c r="A223" s="97"/>
      <c r="B223" s="100" t="s">
        <v>24</v>
      </c>
      <c r="C223" s="97"/>
      <c r="D223" s="83"/>
      <c r="E223" s="83"/>
      <c r="F223" s="86"/>
      <c r="G223" s="83"/>
      <c r="H223" s="86"/>
      <c r="I223" s="83"/>
      <c r="J223" s="86"/>
      <c r="K223" s="83"/>
      <c r="L223" s="97"/>
      <c r="M223" s="86"/>
      <c r="N223" s="84"/>
      <c r="O223" s="100" t="s">
        <v>26</v>
      </c>
    </row>
    <row r="224" spans="1:17">
      <c r="A224" s="97"/>
      <c r="B224" s="100" t="s">
        <v>27</v>
      </c>
      <c r="C224" s="97"/>
      <c r="D224" s="83"/>
      <c r="E224" s="83"/>
      <c r="F224" s="86"/>
      <c r="G224" s="83"/>
      <c r="H224" s="86"/>
      <c r="I224" s="83"/>
      <c r="J224" s="86"/>
      <c r="K224" s="83"/>
      <c r="L224" s="97"/>
      <c r="M224" s="86"/>
      <c r="N224" s="84"/>
      <c r="O224" s="100" t="s">
        <v>28</v>
      </c>
    </row>
    <row r="225" spans="1:17">
      <c r="A225" s="97"/>
      <c r="B225" s="100" t="s">
        <v>29</v>
      </c>
      <c r="C225" s="97"/>
      <c r="D225" s="83"/>
      <c r="E225" s="83"/>
      <c r="F225" s="86"/>
      <c r="G225" s="83"/>
      <c r="H225" s="86"/>
      <c r="I225" s="83"/>
      <c r="J225" s="86"/>
      <c r="K225" s="83"/>
      <c r="L225" s="97"/>
      <c r="M225" s="86"/>
      <c r="N225" s="84"/>
      <c r="O225" s="100" t="s">
        <v>30</v>
      </c>
    </row>
    <row r="226" spans="1:17">
      <c r="A226" s="97"/>
      <c r="B226" s="100" t="s">
        <v>31</v>
      </c>
      <c r="C226" s="97"/>
      <c r="D226" s="83"/>
      <c r="E226" s="83"/>
      <c r="F226" s="86"/>
      <c r="G226" s="83"/>
      <c r="H226" s="86"/>
      <c r="I226" s="83"/>
      <c r="J226" s="86"/>
      <c r="K226" s="83"/>
      <c r="L226" s="97"/>
      <c r="M226" s="86"/>
      <c r="N226" s="84"/>
      <c r="O226" s="100" t="s">
        <v>32</v>
      </c>
    </row>
    <row r="227" spans="1:17">
      <c r="A227" s="97"/>
      <c r="B227" s="100" t="s">
        <v>33</v>
      </c>
      <c r="C227" s="97"/>
      <c r="D227" s="83"/>
      <c r="E227" s="83"/>
      <c r="F227" s="86"/>
      <c r="G227" s="83"/>
      <c r="H227" s="86"/>
      <c r="I227" s="83"/>
      <c r="J227" s="86"/>
      <c r="K227" s="83"/>
      <c r="L227" s="97"/>
      <c r="M227" s="86"/>
      <c r="N227" s="84"/>
      <c r="O227" s="100" t="s">
        <v>34</v>
      </c>
    </row>
    <row r="228" spans="1:17">
      <c r="A228" s="97"/>
      <c r="B228" s="100" t="s">
        <v>35</v>
      </c>
      <c r="C228" s="97"/>
      <c r="D228" s="83"/>
      <c r="E228" s="83"/>
      <c r="F228" s="86"/>
      <c r="G228" s="83"/>
      <c r="H228" s="86"/>
      <c r="I228" s="83"/>
      <c r="J228" s="86"/>
      <c r="K228" s="83"/>
      <c r="L228" s="97"/>
      <c r="M228" s="86"/>
      <c r="N228" s="84"/>
      <c r="O228" s="100" t="s">
        <v>36</v>
      </c>
    </row>
    <row r="229" spans="1:17">
      <c r="A229" s="97"/>
      <c r="B229" s="100" t="s">
        <v>37</v>
      </c>
      <c r="C229" s="97"/>
      <c r="D229" s="83"/>
      <c r="E229" s="83"/>
      <c r="F229" s="86"/>
      <c r="G229" s="83"/>
      <c r="H229" s="86"/>
      <c r="I229" s="83"/>
      <c r="J229" s="86"/>
      <c r="K229" s="83"/>
      <c r="L229" s="97"/>
      <c r="M229" s="86"/>
      <c r="N229" s="84"/>
      <c r="O229" s="100" t="s">
        <v>38</v>
      </c>
    </row>
    <row r="230" spans="1:17">
      <c r="A230" s="97"/>
      <c r="B230" s="100" t="s">
        <v>39</v>
      </c>
      <c r="C230" s="97"/>
      <c r="D230" s="83"/>
      <c r="E230" s="83"/>
      <c r="F230" s="86"/>
      <c r="G230" s="83"/>
      <c r="H230" s="86"/>
      <c r="I230" s="83"/>
      <c r="J230" s="86"/>
      <c r="K230" s="83"/>
      <c r="L230" s="97"/>
      <c r="M230" s="86"/>
      <c r="N230" s="84"/>
      <c r="O230" s="100" t="s">
        <v>40</v>
      </c>
    </row>
    <row r="231" spans="1:17">
      <c r="A231" s="97"/>
      <c r="B231" s="100" t="s">
        <v>41</v>
      </c>
      <c r="C231" s="97"/>
      <c r="D231" s="83"/>
      <c r="E231" s="83"/>
      <c r="F231" s="86"/>
      <c r="G231" s="83"/>
      <c r="H231" s="86"/>
      <c r="I231" s="83"/>
      <c r="J231" s="86"/>
      <c r="K231" s="83"/>
      <c r="L231" s="97"/>
      <c r="M231" s="86"/>
      <c r="N231" s="84"/>
      <c r="O231" s="100" t="s">
        <v>42</v>
      </c>
    </row>
    <row r="232" spans="1:17">
      <c r="A232" s="97"/>
      <c r="B232" s="100" t="s">
        <v>43</v>
      </c>
      <c r="C232" s="97"/>
      <c r="D232" s="83"/>
      <c r="E232" s="83"/>
      <c r="F232" s="86"/>
      <c r="G232" s="83"/>
      <c r="H232" s="86"/>
      <c r="I232" s="83"/>
      <c r="J232" s="86"/>
      <c r="K232" s="83"/>
      <c r="L232" s="97"/>
      <c r="M232" s="86"/>
      <c r="N232" s="84"/>
      <c r="O232" s="100" t="s">
        <v>44</v>
      </c>
    </row>
    <row r="233" spans="1:17">
      <c r="A233" s="97"/>
      <c r="B233" s="100" t="s">
        <v>45</v>
      </c>
      <c r="C233" s="97"/>
      <c r="D233" s="83"/>
      <c r="E233" s="83"/>
      <c r="F233" s="86"/>
      <c r="G233" s="83"/>
      <c r="H233" s="86"/>
      <c r="I233" s="83"/>
      <c r="J233" s="86"/>
      <c r="K233" s="83"/>
      <c r="L233" s="97"/>
      <c r="M233" s="86"/>
      <c r="N233" s="84"/>
      <c r="O233" s="100" t="s">
        <v>46</v>
      </c>
    </row>
    <row r="234" spans="1:17">
      <c r="A234" s="88"/>
      <c r="B234" s="70" t="s">
        <v>47</v>
      </c>
      <c r="C234" s="88"/>
      <c r="D234" s="118"/>
      <c r="E234" s="118"/>
      <c r="F234" s="85"/>
      <c r="G234" s="118"/>
      <c r="H234" s="85"/>
      <c r="I234" s="118"/>
      <c r="J234" s="85"/>
      <c r="K234" s="118"/>
      <c r="L234" s="88"/>
      <c r="M234" s="85"/>
      <c r="N234" s="155"/>
      <c r="O234" s="70" t="s">
        <v>48</v>
      </c>
    </row>
    <row r="235" spans="1:17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</row>
    <row r="236" spans="1:17">
      <c r="A236" s="67"/>
      <c r="B236" s="67" t="s">
        <v>360</v>
      </c>
      <c r="C236" s="67"/>
      <c r="D236" s="67"/>
      <c r="E236" s="67"/>
      <c r="F236" s="67"/>
      <c r="G236" s="67"/>
      <c r="H236" s="67"/>
      <c r="I236" s="67" t="s">
        <v>361</v>
      </c>
      <c r="J236" s="67"/>
      <c r="K236" s="67"/>
      <c r="L236" s="67"/>
      <c r="M236" s="67"/>
      <c r="N236" s="67"/>
      <c r="O236" s="67"/>
      <c r="P236" s="67"/>
      <c r="Q236" s="67"/>
    </row>
    <row r="237" spans="1:17">
      <c r="A237" s="67"/>
      <c r="B237" s="67" t="s">
        <v>423</v>
      </c>
      <c r="C237" s="67"/>
      <c r="D237" s="67"/>
      <c r="E237" s="67"/>
      <c r="F237" s="67"/>
      <c r="G237" s="67"/>
      <c r="H237" s="67"/>
      <c r="I237" s="67" t="s">
        <v>424</v>
      </c>
      <c r="J237" s="67"/>
      <c r="K237" s="67"/>
      <c r="L237" s="67"/>
      <c r="M237" s="67"/>
      <c r="N237" s="67"/>
      <c r="O237" s="67"/>
      <c r="P237" s="67"/>
      <c r="Q237" s="67"/>
    </row>
  </sheetData>
  <mergeCells count="36">
    <mergeCell ref="N215:O219"/>
    <mergeCell ref="A91:D91"/>
    <mergeCell ref="A111:D115"/>
    <mergeCell ref="E111:M111"/>
    <mergeCell ref="N111:O115"/>
    <mergeCell ref="A117:D117"/>
    <mergeCell ref="A137:D141"/>
    <mergeCell ref="N163:O167"/>
    <mergeCell ref="N189:O193"/>
    <mergeCell ref="E137:M137"/>
    <mergeCell ref="N137:O141"/>
    <mergeCell ref="A221:D221"/>
    <mergeCell ref="A143:D143"/>
    <mergeCell ref="A163:D167"/>
    <mergeCell ref="E163:M163"/>
    <mergeCell ref="A195:D195"/>
    <mergeCell ref="A215:D219"/>
    <mergeCell ref="E215:M215"/>
    <mergeCell ref="A189:D193"/>
    <mergeCell ref="E189:M189"/>
    <mergeCell ref="A169:D169"/>
    <mergeCell ref="N4:O8"/>
    <mergeCell ref="E4:M4"/>
    <mergeCell ref="A10:D10"/>
    <mergeCell ref="A4:D8"/>
    <mergeCell ref="A85:D89"/>
    <mergeCell ref="N85:O89"/>
    <mergeCell ref="E85:M85"/>
    <mergeCell ref="A33:D37"/>
    <mergeCell ref="E33:M33"/>
    <mergeCell ref="N33:O37"/>
    <mergeCell ref="A39:D39"/>
    <mergeCell ref="A59:D63"/>
    <mergeCell ref="E59:M59"/>
    <mergeCell ref="N59:O63"/>
    <mergeCell ref="A65:D65"/>
  </mergeCells>
  <phoneticPr fontId="2" type="noConversion"/>
  <pageMargins left="0.55118110236220497" right="0.35433070866141703" top="0.78740157480314998" bottom="0.78" header="0.511811023622047" footer="0.511811023622047"/>
  <pageSetup paperSize="9" scale="8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showGridLines="0" tabSelected="1" zoomScaleNormal="100" zoomScaleSheetLayoutView="55" workbookViewId="0">
      <selection activeCell="F8" sqref="F8"/>
    </sheetView>
  </sheetViews>
  <sheetFormatPr defaultColWidth="9.09765625" defaultRowHeight="21.75"/>
  <cols>
    <col min="1" max="1" width="1.09765625" style="66" customWidth="1"/>
    <col min="2" max="2" width="4.59765625" style="66" customWidth="1"/>
    <col min="3" max="3" width="5.3984375" style="66" customWidth="1"/>
    <col min="4" max="4" width="10.09765625" style="66" customWidth="1"/>
    <col min="5" max="5" width="7.69921875" style="66" customWidth="1"/>
    <col min="6" max="11" width="9.19921875" style="66" customWidth="1"/>
    <col min="12" max="12" width="1.3984375" style="66" customWidth="1"/>
    <col min="13" max="13" width="21.8984375" style="66" customWidth="1"/>
    <col min="14" max="14" width="3.5" style="66" customWidth="1"/>
    <col min="15" max="15" width="2.796875" style="66" customWidth="1"/>
    <col min="16" max="41" width="0" style="66" hidden="1" customWidth="1"/>
    <col min="42" max="16384" width="9.09765625" style="66"/>
  </cols>
  <sheetData>
    <row r="1" spans="1:17" s="1" customFormat="1">
      <c r="B1" s="1" t="s">
        <v>271</v>
      </c>
      <c r="C1" s="18">
        <v>3.1</v>
      </c>
      <c r="D1" s="1" t="s">
        <v>585</v>
      </c>
    </row>
    <row r="2" spans="1:17" s="15" customFormat="1">
      <c r="B2" s="1" t="s">
        <v>2</v>
      </c>
      <c r="C2" s="18">
        <v>3.1</v>
      </c>
      <c r="D2" s="1" t="s">
        <v>586</v>
      </c>
    </row>
    <row r="3" spans="1:17" s="4" customFormat="1" ht="6" customHeight="1"/>
    <row r="4" spans="1:17" s="10" customFormat="1" ht="24.75" customHeight="1">
      <c r="A4" s="1091" t="s">
        <v>218</v>
      </c>
      <c r="B4" s="1091"/>
      <c r="C4" s="1091"/>
      <c r="D4" s="1209"/>
      <c r="E4" s="183" t="s">
        <v>427</v>
      </c>
      <c r="F4" s="1214" t="s">
        <v>428</v>
      </c>
      <c r="G4" s="1215"/>
      <c r="H4" s="1293"/>
      <c r="I4" s="1215" t="s">
        <v>429</v>
      </c>
      <c r="J4" s="1215"/>
      <c r="K4" s="1293"/>
      <c r="L4" s="1101" t="s">
        <v>228</v>
      </c>
      <c r="M4" s="1091"/>
    </row>
    <row r="5" spans="1:17" s="10" customFormat="1" ht="22.5" customHeight="1">
      <c r="A5" s="1210"/>
      <c r="B5" s="1210"/>
      <c r="C5" s="1210"/>
      <c r="D5" s="1211"/>
      <c r="E5" s="40" t="s">
        <v>430</v>
      </c>
      <c r="F5" s="40" t="s">
        <v>7</v>
      </c>
      <c r="G5" s="40" t="s">
        <v>167</v>
      </c>
      <c r="H5" s="608" t="s">
        <v>168</v>
      </c>
      <c r="I5" s="593" t="s">
        <v>7</v>
      </c>
      <c r="J5" s="40" t="s">
        <v>167</v>
      </c>
      <c r="K5" s="40" t="s">
        <v>168</v>
      </c>
      <c r="L5" s="1291"/>
      <c r="M5" s="1243"/>
    </row>
    <row r="6" spans="1:17" s="10" customFormat="1" ht="22.5" customHeight="1">
      <c r="A6" s="1212"/>
      <c r="B6" s="1212"/>
      <c r="C6" s="1212"/>
      <c r="D6" s="1213"/>
      <c r="E6" s="39" t="s">
        <v>431</v>
      </c>
      <c r="F6" s="39" t="s">
        <v>11</v>
      </c>
      <c r="G6" s="39" t="s">
        <v>169</v>
      </c>
      <c r="H6" s="610" t="s">
        <v>170</v>
      </c>
      <c r="I6" s="610" t="s">
        <v>11</v>
      </c>
      <c r="J6" s="39" t="s">
        <v>169</v>
      </c>
      <c r="K6" s="39" t="s">
        <v>170</v>
      </c>
      <c r="L6" s="1292"/>
      <c r="M6" s="1212"/>
    </row>
    <row r="7" spans="1:17" s="8" customFormat="1" ht="3" customHeight="1">
      <c r="A7" s="576"/>
      <c r="B7" s="576"/>
      <c r="C7" s="576"/>
      <c r="D7" s="577"/>
      <c r="E7" s="40"/>
      <c r="F7" s="40"/>
      <c r="G7" s="40"/>
      <c r="H7" s="593"/>
      <c r="I7" s="593"/>
      <c r="J7" s="40"/>
      <c r="K7" s="40"/>
      <c r="L7" s="602"/>
      <c r="M7" s="576"/>
    </row>
    <row r="8" spans="1:17" s="51" customFormat="1" ht="53.25" customHeight="1">
      <c r="A8" s="1329" t="s">
        <v>21</v>
      </c>
      <c r="B8" s="1329"/>
      <c r="C8" s="1329"/>
      <c r="D8" s="1330"/>
      <c r="E8" s="292">
        <f>SUM(E9:E13)</f>
        <v>16</v>
      </c>
      <c r="F8" s="293">
        <f t="shared" ref="F8:K8" si="0">SUM(F9:F13)</f>
        <v>1406</v>
      </c>
      <c r="G8" s="293">
        <f>SUM(G9:G13)</f>
        <v>712</v>
      </c>
      <c r="H8" s="293">
        <f t="shared" si="0"/>
        <v>694</v>
      </c>
      <c r="I8" s="293">
        <f t="shared" si="0"/>
        <v>29562</v>
      </c>
      <c r="J8" s="293">
        <f t="shared" si="0"/>
        <v>14297</v>
      </c>
      <c r="K8" s="293">
        <f t="shared" si="0"/>
        <v>15265</v>
      </c>
      <c r="L8" s="1331" t="s">
        <v>11</v>
      </c>
      <c r="M8" s="1060"/>
    </row>
    <row r="9" spans="1:17" s="4" customFormat="1" ht="53.25" customHeight="1">
      <c r="A9" s="1008" t="s">
        <v>432</v>
      </c>
      <c r="B9" s="1009"/>
      <c r="C9" s="1010"/>
      <c r="D9" s="251"/>
      <c r="E9" s="7">
        <f t="shared" ref="E9:K9" si="1">E33</f>
        <v>5</v>
      </c>
      <c r="F9" s="294">
        <f t="shared" si="1"/>
        <v>438</v>
      </c>
      <c r="G9" s="294">
        <f t="shared" si="1"/>
        <v>256</v>
      </c>
      <c r="H9" s="294">
        <f t="shared" si="1"/>
        <v>182</v>
      </c>
      <c r="I9" s="294">
        <f t="shared" si="1"/>
        <v>11505</v>
      </c>
      <c r="J9" s="294">
        <f t="shared" si="1"/>
        <v>7382</v>
      </c>
      <c r="K9" s="294">
        <f t="shared" si="1"/>
        <v>4123</v>
      </c>
      <c r="L9" s="1327" t="s">
        <v>433</v>
      </c>
      <c r="M9" s="1328"/>
      <c r="P9" s="295">
        <f>I9+I11</f>
        <v>13202</v>
      </c>
      <c r="Q9" s="295">
        <f>F9+F11</f>
        <v>561</v>
      </c>
    </row>
    <row r="10" spans="1:17" s="4" customFormat="1">
      <c r="A10" s="1008" t="s">
        <v>434</v>
      </c>
      <c r="B10" s="1008"/>
      <c r="C10" s="1011"/>
      <c r="D10" s="251"/>
      <c r="E10" s="7"/>
      <c r="F10" s="294"/>
      <c r="G10" s="294"/>
      <c r="H10" s="247"/>
      <c r="I10" s="247"/>
      <c r="J10" s="294"/>
      <c r="K10" s="294"/>
      <c r="L10" s="1327"/>
      <c r="M10" s="1328"/>
    </row>
    <row r="11" spans="1:17" s="4" customFormat="1">
      <c r="A11" s="1325" t="s">
        <v>435</v>
      </c>
      <c r="B11" s="1325"/>
      <c r="C11" s="1325"/>
      <c r="D11" s="1326"/>
      <c r="E11" s="7">
        <f>E40</f>
        <v>3</v>
      </c>
      <c r="F11" s="294">
        <f t="shared" ref="F11:K11" si="2">F40</f>
        <v>123</v>
      </c>
      <c r="G11" s="294">
        <f t="shared" si="2"/>
        <v>61</v>
      </c>
      <c r="H11" s="294">
        <f t="shared" si="2"/>
        <v>62</v>
      </c>
      <c r="I11" s="294">
        <f t="shared" si="2"/>
        <v>1697</v>
      </c>
      <c r="J11" s="294">
        <f t="shared" si="2"/>
        <v>1041</v>
      </c>
      <c r="K11" s="294">
        <f t="shared" si="2"/>
        <v>656</v>
      </c>
      <c r="L11" s="1327" t="s">
        <v>436</v>
      </c>
      <c r="M11" s="1328"/>
    </row>
    <row r="12" spans="1:17" s="10" customFormat="1" ht="53.25" customHeight="1">
      <c r="A12" s="802" t="s">
        <v>437</v>
      </c>
      <c r="B12" s="251"/>
      <c r="C12" s="251"/>
      <c r="D12" s="802"/>
      <c r="E12" s="7">
        <f>E44</f>
        <v>6</v>
      </c>
      <c r="F12" s="294">
        <f t="shared" ref="F12:K12" si="3">F44</f>
        <v>701</v>
      </c>
      <c r="G12" s="294">
        <f>G44</f>
        <v>327</v>
      </c>
      <c r="H12" s="294">
        <f t="shared" si="3"/>
        <v>374</v>
      </c>
      <c r="I12" s="294">
        <f t="shared" si="3"/>
        <v>14842</v>
      </c>
      <c r="J12" s="294">
        <f t="shared" si="3"/>
        <v>5341</v>
      </c>
      <c r="K12" s="294">
        <f t="shared" si="3"/>
        <v>9501</v>
      </c>
      <c r="L12" s="249" t="s">
        <v>438</v>
      </c>
      <c r="M12" s="249"/>
      <c r="P12" s="297">
        <f>SUM(F12:F13)</f>
        <v>845</v>
      </c>
    </row>
    <row r="13" spans="1:17" s="10" customFormat="1" ht="53.25" customHeight="1">
      <c r="A13" s="251" t="s">
        <v>439</v>
      </c>
      <c r="B13" s="251"/>
      <c r="C13" s="251"/>
      <c r="D13" s="802"/>
      <c r="E13" s="7">
        <f t="shared" ref="E13:K13" si="4">E52</f>
        <v>2</v>
      </c>
      <c r="F13" s="294">
        <f t="shared" si="4"/>
        <v>144</v>
      </c>
      <c r="G13" s="294">
        <f t="shared" si="4"/>
        <v>68</v>
      </c>
      <c r="H13" s="294">
        <f t="shared" si="4"/>
        <v>76</v>
      </c>
      <c r="I13" s="294">
        <f t="shared" si="4"/>
        <v>1518</v>
      </c>
      <c r="J13" s="294">
        <f t="shared" si="4"/>
        <v>533</v>
      </c>
      <c r="K13" s="294">
        <f t="shared" si="4"/>
        <v>985</v>
      </c>
      <c r="L13" s="249" t="s">
        <v>440</v>
      </c>
      <c r="M13" s="249"/>
    </row>
    <row r="14" spans="1:17" s="4" customFormat="1" ht="3" customHeight="1">
      <c r="A14" s="12"/>
      <c r="B14" s="12"/>
      <c r="C14" s="12"/>
      <c r="D14" s="298"/>
      <c r="E14" s="13"/>
      <c r="F14" s="13"/>
      <c r="G14" s="13"/>
      <c r="H14" s="12"/>
      <c r="I14" s="13"/>
      <c r="J14" s="12"/>
      <c r="K14" s="13"/>
      <c r="L14" s="299"/>
      <c r="M14" s="12"/>
    </row>
    <row r="15" spans="1:17" s="4" customFormat="1" ht="3" customHeight="1">
      <c r="A15" s="11"/>
      <c r="B15" s="11"/>
      <c r="C15" s="11"/>
      <c r="D15" s="11"/>
      <c r="E15" s="11"/>
      <c r="F15" s="11"/>
      <c r="G15" s="11"/>
      <c r="H15" s="300"/>
      <c r="I15" s="300"/>
      <c r="J15" s="11"/>
      <c r="L15" s="11"/>
    </row>
    <row r="16" spans="1:17" s="10" customFormat="1" ht="18.75" customHeight="1">
      <c r="B16" s="394" t="s">
        <v>54</v>
      </c>
      <c r="C16" s="393" t="s">
        <v>441</v>
      </c>
      <c r="D16" s="47"/>
      <c r="E16" s="47"/>
      <c r="F16" s="47"/>
      <c r="G16" s="47"/>
      <c r="H16" s="47" t="s">
        <v>442</v>
      </c>
      <c r="I16" s="47" t="s">
        <v>433</v>
      </c>
    </row>
    <row r="17" spans="1:13" s="10" customFormat="1" ht="18.75" customHeight="1">
      <c r="B17" s="47"/>
      <c r="C17" s="395" t="s">
        <v>362</v>
      </c>
      <c r="D17" s="47"/>
      <c r="E17" s="47"/>
      <c r="F17" s="47"/>
      <c r="G17" s="47"/>
      <c r="H17" s="47" t="s">
        <v>443</v>
      </c>
      <c r="I17" s="47" t="s">
        <v>444</v>
      </c>
    </row>
    <row r="18" spans="1:13" s="10" customFormat="1" ht="18.75">
      <c r="B18" s="47"/>
      <c r="C18" s="395" t="s">
        <v>445</v>
      </c>
      <c r="D18" s="47"/>
      <c r="E18" s="47"/>
      <c r="F18" s="47"/>
      <c r="G18" s="47"/>
      <c r="H18" s="47" t="s">
        <v>446</v>
      </c>
      <c r="I18" s="47" t="s">
        <v>447</v>
      </c>
    </row>
    <row r="19" spans="1:13" s="67" customFormat="1" ht="18.75">
      <c r="B19" s="107"/>
      <c r="C19" s="107"/>
      <c r="D19" s="107"/>
      <c r="E19" s="107"/>
      <c r="F19" s="107"/>
      <c r="G19" s="107"/>
      <c r="H19" s="107"/>
      <c r="I19" s="107"/>
    </row>
    <row r="20" spans="1:13" s="67" customFormat="1" ht="18.75">
      <c r="F20" s="182"/>
      <c r="I20" s="182"/>
    </row>
    <row r="21" spans="1:13" s="67" customFormat="1" ht="18.75">
      <c r="F21" s="182"/>
    </row>
    <row r="22" spans="1:13" s="67" customFormat="1" ht="18.75"/>
    <row r="23" spans="1:13" s="67" customFormat="1" ht="18.75"/>
    <row r="24" spans="1:13" s="67" customFormat="1" ht="18.75" hidden="1"/>
    <row r="25" spans="1:13" s="714" customFormat="1" hidden="1">
      <c r="B25" s="714" t="s">
        <v>271</v>
      </c>
      <c r="C25" s="770">
        <v>3.1</v>
      </c>
      <c r="D25" s="714" t="s">
        <v>514</v>
      </c>
      <c r="M25" s="715"/>
    </row>
    <row r="26" spans="1:13" s="715" customFormat="1" hidden="1">
      <c r="B26" s="714" t="s">
        <v>2</v>
      </c>
      <c r="C26" s="770">
        <v>3.1</v>
      </c>
      <c r="D26" s="714" t="s">
        <v>515</v>
      </c>
    </row>
    <row r="27" spans="1:13" s="716" customFormat="1" ht="6" hidden="1" customHeight="1"/>
    <row r="28" spans="1:13" s="718" customFormat="1" ht="24.75" hidden="1" customHeight="1">
      <c r="A28" s="1320" t="s">
        <v>218</v>
      </c>
      <c r="B28" s="1320"/>
      <c r="C28" s="1320"/>
      <c r="D28" s="1332"/>
      <c r="E28" s="717" t="s">
        <v>427</v>
      </c>
      <c r="F28" s="1336" t="s">
        <v>428</v>
      </c>
      <c r="G28" s="1317"/>
      <c r="H28" s="1318"/>
      <c r="I28" s="1317" t="s">
        <v>429</v>
      </c>
      <c r="J28" s="1317"/>
      <c r="K28" s="1318"/>
      <c r="L28" s="1319" t="s">
        <v>228</v>
      </c>
      <c r="M28" s="1320"/>
    </row>
    <row r="29" spans="1:13" s="718" customFormat="1" ht="22.5" hidden="1" customHeight="1">
      <c r="A29" s="1333"/>
      <c r="B29" s="1333"/>
      <c r="C29" s="1333"/>
      <c r="D29" s="1334"/>
      <c r="E29" s="719" t="s">
        <v>430</v>
      </c>
      <c r="F29" s="719" t="s">
        <v>7</v>
      </c>
      <c r="G29" s="719" t="s">
        <v>167</v>
      </c>
      <c r="H29" s="720" t="s">
        <v>168</v>
      </c>
      <c r="I29" s="721" t="s">
        <v>7</v>
      </c>
      <c r="J29" s="719" t="s">
        <v>167</v>
      </c>
      <c r="K29" s="719" t="s">
        <v>168</v>
      </c>
      <c r="L29" s="1321"/>
      <c r="M29" s="1322"/>
    </row>
    <row r="30" spans="1:13" s="718" customFormat="1" ht="22.5" hidden="1" customHeight="1">
      <c r="A30" s="1324"/>
      <c r="B30" s="1324"/>
      <c r="C30" s="1324"/>
      <c r="D30" s="1335"/>
      <c r="E30" s="722" t="s">
        <v>431</v>
      </c>
      <c r="F30" s="722" t="s">
        <v>11</v>
      </c>
      <c r="G30" s="722" t="s">
        <v>169</v>
      </c>
      <c r="H30" s="723" t="s">
        <v>170</v>
      </c>
      <c r="I30" s="723" t="s">
        <v>11</v>
      </c>
      <c r="J30" s="722" t="s">
        <v>169</v>
      </c>
      <c r="K30" s="722" t="s">
        <v>170</v>
      </c>
      <c r="L30" s="1323"/>
      <c r="M30" s="1324"/>
    </row>
    <row r="31" spans="1:13" s="727" customFormat="1" ht="3" hidden="1" customHeight="1">
      <c r="A31" s="724"/>
      <c r="B31" s="724"/>
      <c r="C31" s="724"/>
      <c r="D31" s="725"/>
      <c r="E31" s="719"/>
      <c r="F31" s="719"/>
      <c r="G31" s="719"/>
      <c r="H31" s="721"/>
      <c r="I31" s="721"/>
      <c r="J31" s="719"/>
      <c r="K31" s="719"/>
      <c r="L31" s="726"/>
      <c r="M31" s="724"/>
    </row>
    <row r="32" spans="1:13" s="729" customFormat="1" ht="27" hidden="1" customHeight="1">
      <c r="A32" s="1341" t="s">
        <v>21</v>
      </c>
      <c r="B32" s="1341"/>
      <c r="C32" s="1341"/>
      <c r="D32" s="1342"/>
      <c r="E32" s="728">
        <f>SUM(E33+E40+E44+E52)</f>
        <v>16</v>
      </c>
      <c r="F32" s="399">
        <f>SUM(G32:H32)</f>
        <v>1406</v>
      </c>
      <c r="G32" s="728">
        <f>SUM(G33+G40+G44+G52)</f>
        <v>712</v>
      </c>
      <c r="H32" s="728">
        <f t="shared" ref="H32:K32" si="5">SUM(H33+H40+H44+H52)</f>
        <v>694</v>
      </c>
      <c r="I32" s="728">
        <f t="shared" si="5"/>
        <v>29562</v>
      </c>
      <c r="J32" s="728">
        <f t="shared" si="5"/>
        <v>14297</v>
      </c>
      <c r="K32" s="728">
        <f t="shared" si="5"/>
        <v>15265</v>
      </c>
      <c r="L32" s="1343" t="s">
        <v>11</v>
      </c>
      <c r="M32" s="1344"/>
    </row>
    <row r="33" spans="1:16" s="716" customFormat="1" hidden="1">
      <c r="A33" s="730" t="s">
        <v>432</v>
      </c>
      <c r="B33" s="731"/>
      <c r="C33" s="721"/>
      <c r="E33" s="732">
        <f>SUM(E34:E38)</f>
        <v>5</v>
      </c>
      <c r="F33" s="399">
        <f>SUM(G33:H33)</f>
        <v>438</v>
      </c>
      <c r="G33" s="732">
        <f>SUM(G34:G38)</f>
        <v>256</v>
      </c>
      <c r="H33" s="732">
        <f>SUM(H34:H38)</f>
        <v>182</v>
      </c>
      <c r="I33" s="732">
        <f t="shared" ref="I33:K33" si="6">SUM(I34:I38)</f>
        <v>11505</v>
      </c>
      <c r="J33" s="732">
        <f t="shared" si="6"/>
        <v>7382</v>
      </c>
      <c r="K33" s="732">
        <f t="shared" si="6"/>
        <v>4123</v>
      </c>
      <c r="L33" s="1339" t="s">
        <v>433</v>
      </c>
      <c r="M33" s="1340"/>
      <c r="P33" s="716">
        <f>SUM(G33:H33)</f>
        <v>438</v>
      </c>
    </row>
    <row r="34" spans="1:16" s="4" customFormat="1" hidden="1">
      <c r="A34" s="629"/>
      <c r="B34" s="752" t="s">
        <v>448</v>
      </c>
      <c r="C34" s="623"/>
      <c r="E34" s="41">
        <v>1</v>
      </c>
      <c r="F34" s="399">
        <f t="shared" ref="F34:F52" si="7">SUM(G34:H34)</f>
        <v>36</v>
      </c>
      <c r="G34" s="41">
        <v>20</v>
      </c>
      <c r="H34" s="43">
        <v>16</v>
      </c>
      <c r="I34" s="43">
        <f>SUM(J34:K34)</f>
        <v>173</v>
      </c>
      <c r="J34" s="41">
        <v>127</v>
      </c>
      <c r="K34" s="41">
        <v>46</v>
      </c>
      <c r="L34" s="754"/>
      <c r="M34" s="753"/>
      <c r="P34" s="716">
        <f t="shared" ref="P34:P37" si="8">SUM(G34:H34)</f>
        <v>36</v>
      </c>
    </row>
    <row r="35" spans="1:16" s="4" customFormat="1" hidden="1">
      <c r="A35" s="648"/>
      <c r="B35" s="752" t="s">
        <v>449</v>
      </c>
      <c r="C35" s="642"/>
      <c r="E35" s="41">
        <v>1</v>
      </c>
      <c r="F35" s="399">
        <f t="shared" si="7"/>
        <v>204</v>
      </c>
      <c r="G35" s="41">
        <v>150</v>
      </c>
      <c r="H35" s="43">
        <v>54</v>
      </c>
      <c r="I35" s="43">
        <f>SUM(J35:K35)</f>
        <v>6059</v>
      </c>
      <c r="J35" s="41">
        <v>5455</v>
      </c>
      <c r="K35" s="41">
        <v>604</v>
      </c>
      <c r="L35" s="754"/>
      <c r="M35" s="753"/>
      <c r="P35" s="716">
        <f t="shared" si="8"/>
        <v>204</v>
      </c>
    </row>
    <row r="36" spans="1:16" s="716" customFormat="1" hidden="1">
      <c r="A36" s="730"/>
      <c r="B36" s="733" t="s">
        <v>450</v>
      </c>
      <c r="C36" s="721"/>
      <c r="E36" s="732">
        <v>1</v>
      </c>
      <c r="F36" s="399">
        <f t="shared" si="7"/>
        <v>105</v>
      </c>
      <c r="G36" s="732">
        <v>29</v>
      </c>
      <c r="H36" s="734">
        <v>76</v>
      </c>
      <c r="I36" s="734">
        <f>SUM(J36:K36)</f>
        <v>3123</v>
      </c>
      <c r="J36" s="732">
        <v>400</v>
      </c>
      <c r="K36" s="732">
        <v>2723</v>
      </c>
      <c r="L36" s="735"/>
      <c r="M36" s="736"/>
      <c r="P36" s="716">
        <f t="shared" si="8"/>
        <v>105</v>
      </c>
    </row>
    <row r="37" spans="1:16" s="716" customFormat="1" hidden="1">
      <c r="A37" s="730"/>
      <c r="B37" s="733" t="s">
        <v>451</v>
      </c>
      <c r="C37" s="721"/>
      <c r="E37" s="732">
        <v>1</v>
      </c>
      <c r="F37" s="399">
        <f t="shared" si="7"/>
        <v>36</v>
      </c>
      <c r="G37" s="732">
        <v>21</v>
      </c>
      <c r="H37" s="734">
        <v>15</v>
      </c>
      <c r="I37" s="734">
        <v>863</v>
      </c>
      <c r="J37" s="732">
        <v>639</v>
      </c>
      <c r="K37" s="732">
        <v>224</v>
      </c>
      <c r="L37" s="735"/>
      <c r="M37" s="736"/>
      <c r="P37" s="716">
        <f t="shared" si="8"/>
        <v>36</v>
      </c>
    </row>
    <row r="38" spans="1:16" s="4" customFormat="1" hidden="1">
      <c r="A38" s="648"/>
      <c r="B38" s="752" t="s">
        <v>452</v>
      </c>
      <c r="C38" s="642"/>
      <c r="E38" s="41">
        <v>1</v>
      </c>
      <c r="F38" s="399">
        <f t="shared" si="7"/>
        <v>57</v>
      </c>
      <c r="G38" s="41">
        <v>36</v>
      </c>
      <c r="H38" s="43">
        <v>21</v>
      </c>
      <c r="I38" s="43">
        <f>SUM(J38:K38)</f>
        <v>1287</v>
      </c>
      <c r="J38" s="41">
        <v>761</v>
      </c>
      <c r="K38" s="41">
        <v>526</v>
      </c>
      <c r="L38" s="754"/>
      <c r="M38" s="753"/>
    </row>
    <row r="39" spans="1:16" s="716" customFormat="1" hidden="1">
      <c r="A39" s="730" t="s">
        <v>434</v>
      </c>
      <c r="B39" s="730"/>
      <c r="C39" s="737"/>
      <c r="E39" s="732"/>
      <c r="F39" s="399">
        <f t="shared" si="7"/>
        <v>0</v>
      </c>
      <c r="G39" s="732"/>
      <c r="H39" s="734"/>
      <c r="I39" s="734"/>
      <c r="J39" s="732"/>
      <c r="K39" s="732"/>
      <c r="L39" s="1339"/>
      <c r="M39" s="1340"/>
    </row>
    <row r="40" spans="1:16" s="716" customFormat="1" hidden="1">
      <c r="A40" s="1337" t="s">
        <v>435</v>
      </c>
      <c r="B40" s="1337"/>
      <c r="C40" s="1337"/>
      <c r="D40" s="1338"/>
      <c r="E40" s="732">
        <f t="shared" ref="E40:K40" si="9">SUM(E41:E43)</f>
        <v>3</v>
      </c>
      <c r="F40" s="399">
        <f t="shared" si="7"/>
        <v>123</v>
      </c>
      <c r="G40" s="732">
        <f>SUM(G41:G43)</f>
        <v>61</v>
      </c>
      <c r="H40" s="732">
        <f>SUM(H41:H43)</f>
        <v>62</v>
      </c>
      <c r="I40" s="732">
        <f t="shared" si="9"/>
        <v>1697</v>
      </c>
      <c r="J40" s="732">
        <f t="shared" si="9"/>
        <v>1041</v>
      </c>
      <c r="K40" s="732">
        <f t="shared" si="9"/>
        <v>656</v>
      </c>
      <c r="L40" s="1339" t="s">
        <v>436</v>
      </c>
      <c r="M40" s="1340"/>
    </row>
    <row r="41" spans="1:16" s="4" customFormat="1" hidden="1">
      <c r="A41" s="629"/>
      <c r="B41" s="752" t="s">
        <v>453</v>
      </c>
      <c r="C41" s="629"/>
      <c r="D41" s="630"/>
      <c r="E41" s="41">
        <v>1</v>
      </c>
      <c r="F41" s="399">
        <f t="shared" si="7"/>
        <v>58</v>
      </c>
      <c r="G41" s="1012">
        <v>33</v>
      </c>
      <c r="H41" s="6">
        <v>25</v>
      </c>
      <c r="I41" s="43">
        <f>SUM(J41:K41)</f>
        <v>723</v>
      </c>
      <c r="J41" s="41">
        <v>439</v>
      </c>
      <c r="K41" s="41">
        <v>284</v>
      </c>
      <c r="L41" s="753"/>
      <c r="M41" s="753"/>
    </row>
    <row r="42" spans="1:16" s="4" customFormat="1" hidden="1">
      <c r="A42" s="629"/>
      <c r="B42" s="752" t="s">
        <v>454</v>
      </c>
      <c r="C42" s="629"/>
      <c r="D42" s="630"/>
      <c r="E42" s="41">
        <v>1</v>
      </c>
      <c r="F42" s="399">
        <f t="shared" si="7"/>
        <v>30</v>
      </c>
      <c r="G42" s="1012">
        <v>13</v>
      </c>
      <c r="H42" s="6">
        <v>17</v>
      </c>
      <c r="I42" s="43">
        <f>SUM(J42:K42)</f>
        <v>427</v>
      </c>
      <c r="J42" s="41">
        <v>320</v>
      </c>
      <c r="K42" s="41">
        <v>107</v>
      </c>
      <c r="L42" s="753"/>
      <c r="M42" s="753"/>
    </row>
    <row r="43" spans="1:16" s="716" customFormat="1" hidden="1">
      <c r="A43" s="730"/>
      <c r="B43" s="733" t="s">
        <v>455</v>
      </c>
      <c r="C43" s="730"/>
      <c r="D43" s="737"/>
      <c r="E43" s="732">
        <v>1</v>
      </c>
      <c r="F43" s="399">
        <f t="shared" si="7"/>
        <v>35</v>
      </c>
      <c r="G43" s="1012">
        <v>15</v>
      </c>
      <c r="H43" s="6">
        <v>20</v>
      </c>
      <c r="I43" s="734">
        <f>SUM(J43:K43)</f>
        <v>547</v>
      </c>
      <c r="J43" s="732">
        <v>282</v>
      </c>
      <c r="K43" s="732">
        <v>265</v>
      </c>
      <c r="L43" s="736"/>
      <c r="M43" s="736"/>
    </row>
    <row r="44" spans="1:16" s="718" customFormat="1" ht="18.75" hidden="1">
      <c r="A44" s="738" t="s">
        <v>437</v>
      </c>
      <c r="B44" s="727"/>
      <c r="C44" s="727"/>
      <c r="D44" s="738"/>
      <c r="E44" s="739">
        <f>SUM(E45:E51)</f>
        <v>6</v>
      </c>
      <c r="F44" s="399">
        <f t="shared" si="7"/>
        <v>701</v>
      </c>
      <c r="G44" s="739">
        <f>SUM(G45:G51)</f>
        <v>327</v>
      </c>
      <c r="H44" s="739">
        <f>SUM(H45:H51)</f>
        <v>374</v>
      </c>
      <c r="I44" s="739">
        <f t="shared" ref="I44:K44" si="10">SUM(I45:I51)</f>
        <v>14842</v>
      </c>
      <c r="J44" s="739">
        <f t="shared" si="10"/>
        <v>5341</v>
      </c>
      <c r="K44" s="739">
        <f t="shared" si="10"/>
        <v>9501</v>
      </c>
      <c r="L44" s="727" t="s">
        <v>438</v>
      </c>
    </row>
    <row r="45" spans="1:16" s="10" customFormat="1" ht="18.75" hidden="1">
      <c r="A45" s="8"/>
      <c r="B45" s="751" t="s">
        <v>456</v>
      </c>
      <c r="C45" s="8"/>
      <c r="D45" s="27"/>
      <c r="E45" s="26">
        <v>1</v>
      </c>
      <c r="F45" s="399">
        <f t="shared" si="7"/>
        <v>61</v>
      </c>
      <c r="G45" s="26">
        <v>23</v>
      </c>
      <c r="H45" s="27">
        <v>38</v>
      </c>
      <c r="I45" s="27">
        <f>SUM(J45:K45)</f>
        <v>2096</v>
      </c>
      <c r="J45" s="26">
        <v>587</v>
      </c>
      <c r="K45" s="26">
        <v>1509</v>
      </c>
      <c r="L45" s="8"/>
    </row>
    <row r="46" spans="1:16" s="718" customFormat="1" ht="18.75" hidden="1">
      <c r="A46" s="727"/>
      <c r="B46" s="741" t="s">
        <v>457</v>
      </c>
      <c r="C46" s="742"/>
      <c r="D46" s="743"/>
      <c r="E46" s="744"/>
      <c r="F46" s="399">
        <f t="shared" si="7"/>
        <v>0</v>
      </c>
      <c r="G46" s="744">
        <v>0</v>
      </c>
      <c r="H46" s="743">
        <v>0</v>
      </c>
      <c r="I46" s="743">
        <f>SUM(J46:K46)</f>
        <v>0</v>
      </c>
      <c r="J46" s="744"/>
      <c r="K46" s="744"/>
      <c r="L46" s="742"/>
      <c r="M46" s="745" t="s">
        <v>458</v>
      </c>
    </row>
    <row r="47" spans="1:16" s="10" customFormat="1" ht="18.75" hidden="1">
      <c r="A47" s="8"/>
      <c r="B47" s="751" t="s">
        <v>459</v>
      </c>
      <c r="C47" s="8"/>
      <c r="D47" s="27"/>
      <c r="E47" s="26">
        <v>1</v>
      </c>
      <c r="F47" s="399">
        <f t="shared" si="7"/>
        <v>30</v>
      </c>
      <c r="G47" s="26">
        <v>19</v>
      </c>
      <c r="H47" s="27">
        <v>11</v>
      </c>
      <c r="I47" s="27">
        <f>SUM(J47:K47)</f>
        <v>736</v>
      </c>
      <c r="J47" s="26">
        <v>579</v>
      </c>
      <c r="K47" s="26">
        <v>157</v>
      </c>
      <c r="L47" s="8"/>
    </row>
    <row r="48" spans="1:16" s="10" customFormat="1" ht="18.75" hidden="1">
      <c r="A48" s="8"/>
      <c r="B48" s="751" t="s">
        <v>460</v>
      </c>
      <c r="C48" s="8"/>
      <c r="D48" s="27"/>
      <c r="E48" s="26">
        <v>1</v>
      </c>
      <c r="F48" s="399">
        <f t="shared" si="7"/>
        <v>58</v>
      </c>
      <c r="G48" s="26">
        <v>44</v>
      </c>
      <c r="H48" s="27">
        <v>14</v>
      </c>
      <c r="I48" s="27">
        <f>SUM(J48:K48)</f>
        <v>405</v>
      </c>
      <c r="J48" s="26">
        <v>291</v>
      </c>
      <c r="K48" s="26">
        <v>114</v>
      </c>
      <c r="L48" s="8"/>
    </row>
    <row r="49" spans="1:13" s="750" customFormat="1" ht="18.75" hidden="1">
      <c r="A49" s="746"/>
      <c r="B49" s="747" t="s">
        <v>461</v>
      </c>
      <c r="C49" s="746"/>
      <c r="D49" s="748"/>
      <c r="E49" s="749">
        <v>1</v>
      </c>
      <c r="F49" s="399">
        <f t="shared" si="7"/>
        <v>29</v>
      </c>
      <c r="G49" s="749">
        <v>7</v>
      </c>
      <c r="H49" s="748">
        <v>22</v>
      </c>
      <c r="I49" s="748">
        <v>272</v>
      </c>
      <c r="J49" s="749">
        <v>56</v>
      </c>
      <c r="K49" s="749">
        <v>216</v>
      </c>
      <c r="L49" s="746"/>
    </row>
    <row r="50" spans="1:13" s="718" customFormat="1" ht="19.5" hidden="1">
      <c r="A50" s="727"/>
      <c r="B50" s="740" t="s">
        <v>462</v>
      </c>
      <c r="C50" s="727"/>
      <c r="D50" s="738"/>
      <c r="E50" s="739">
        <v>1</v>
      </c>
      <c r="F50" s="399">
        <f t="shared" si="7"/>
        <v>380</v>
      </c>
      <c r="G50" s="82">
        <v>164</v>
      </c>
      <c r="H50" s="82">
        <v>216</v>
      </c>
      <c r="I50" s="738">
        <v>8471</v>
      </c>
      <c r="J50" s="739">
        <v>2581</v>
      </c>
      <c r="K50" s="739">
        <v>5890</v>
      </c>
      <c r="L50" s="727"/>
    </row>
    <row r="51" spans="1:13" s="718" customFormat="1" ht="18.75" hidden="1">
      <c r="A51" s="727"/>
      <c r="B51" s="740" t="s">
        <v>463</v>
      </c>
      <c r="C51" s="727"/>
      <c r="D51" s="738"/>
      <c r="E51" s="739">
        <v>1</v>
      </c>
      <c r="F51" s="399">
        <f t="shared" si="7"/>
        <v>143</v>
      </c>
      <c r="G51" s="739">
        <v>70</v>
      </c>
      <c r="H51" s="738">
        <v>73</v>
      </c>
      <c r="I51" s="738">
        <v>2862</v>
      </c>
      <c r="J51" s="739">
        <v>1247</v>
      </c>
      <c r="K51" s="739">
        <v>1615</v>
      </c>
      <c r="L51" s="727"/>
    </row>
    <row r="52" spans="1:13" s="1016" customFormat="1" ht="18.75" hidden="1">
      <c r="A52" s="1013" t="s">
        <v>439</v>
      </c>
      <c r="B52" s="1013"/>
      <c r="C52" s="1013"/>
      <c r="D52" s="1014"/>
      <c r="E52" s="1015">
        <f>SUM(E53:E54)</f>
        <v>2</v>
      </c>
      <c r="F52" s="399">
        <f t="shared" si="7"/>
        <v>144</v>
      </c>
      <c r="G52" s="1015">
        <f t="shared" ref="G52:K52" si="11">SUM(G53:G54)</f>
        <v>68</v>
      </c>
      <c r="H52" s="1015">
        <f t="shared" si="11"/>
        <v>76</v>
      </c>
      <c r="I52" s="1015">
        <f t="shared" si="11"/>
        <v>1518</v>
      </c>
      <c r="J52" s="1015">
        <f t="shared" si="11"/>
        <v>533</v>
      </c>
      <c r="K52" s="1015">
        <f t="shared" si="11"/>
        <v>985</v>
      </c>
      <c r="L52" s="1013" t="s">
        <v>440</v>
      </c>
    </row>
    <row r="53" spans="1:13" s="10" customFormat="1" ht="19.5" hidden="1">
      <c r="A53" s="8"/>
      <c r="B53" s="751" t="s">
        <v>464</v>
      </c>
      <c r="C53" s="8"/>
      <c r="D53" s="8"/>
      <c r="E53" s="26">
        <v>1</v>
      </c>
      <c r="F53" s="399">
        <f>SUM(G53:H53)</f>
        <v>65</v>
      </c>
      <c r="G53" s="6">
        <v>32</v>
      </c>
      <c r="H53" s="6">
        <v>33</v>
      </c>
      <c r="I53" s="27">
        <f>SUM(J53:K53)</f>
        <v>572</v>
      </c>
      <c r="J53" s="26">
        <v>192</v>
      </c>
      <c r="K53" s="26">
        <v>380</v>
      </c>
      <c r="L53" s="8"/>
    </row>
    <row r="54" spans="1:13" s="10" customFormat="1" ht="19.5" hidden="1">
      <c r="A54" s="8"/>
      <c r="B54" s="751" t="s">
        <v>465</v>
      </c>
      <c r="C54" s="8"/>
      <c r="D54" s="8"/>
      <c r="E54" s="26">
        <v>1</v>
      </c>
      <c r="F54" s="26">
        <f>SUM(G54:H54)</f>
        <v>79</v>
      </c>
      <c r="G54" s="6">
        <v>36</v>
      </c>
      <c r="H54" s="6">
        <v>43</v>
      </c>
      <c r="I54" s="27">
        <f>SUM(J54:K54)</f>
        <v>946</v>
      </c>
      <c r="J54" s="26">
        <v>341</v>
      </c>
      <c r="K54" s="26">
        <v>605</v>
      </c>
      <c r="L54" s="8"/>
    </row>
    <row r="55" spans="1:13" ht="3" hidden="1" customHeight="1">
      <c r="A55" s="70"/>
      <c r="B55" s="70"/>
      <c r="C55" s="70"/>
      <c r="D55" s="96"/>
      <c r="E55" s="87"/>
      <c r="F55" s="87"/>
      <c r="G55" s="885">
        <v>0</v>
      </c>
      <c r="H55" s="29"/>
      <c r="I55" s="87"/>
      <c r="J55" s="70"/>
      <c r="K55" s="87"/>
      <c r="L55" s="95"/>
      <c r="M55" s="70"/>
    </row>
    <row r="56" spans="1:13" ht="3" hidden="1" customHeight="1">
      <c r="A56" s="97"/>
      <c r="B56" s="97"/>
      <c r="C56" s="97"/>
      <c r="D56" s="97"/>
      <c r="E56" s="97"/>
      <c r="F56" s="97"/>
      <c r="G56" s="97"/>
      <c r="H56" s="181"/>
      <c r="I56" s="181"/>
      <c r="J56" s="97"/>
      <c r="L56" s="97"/>
    </row>
    <row r="57" spans="1:13" s="67" customFormat="1" ht="18.75" hidden="1" customHeight="1">
      <c r="B57" s="67" t="s">
        <v>466</v>
      </c>
      <c r="H57" s="67" t="s">
        <v>467</v>
      </c>
    </row>
    <row r="58" spans="1:13" s="67" customFormat="1" ht="18.75" hidden="1" customHeight="1">
      <c r="B58" s="67" t="s">
        <v>468</v>
      </c>
      <c r="H58" s="67" t="s">
        <v>424</v>
      </c>
    </row>
    <row r="59" spans="1:13" s="67" customFormat="1" ht="18.75" hidden="1">
      <c r="B59" s="67" t="s">
        <v>469</v>
      </c>
      <c r="H59" s="67" t="s">
        <v>470</v>
      </c>
    </row>
    <row r="60" spans="1:13" hidden="1"/>
    <row r="61" spans="1:13" hidden="1"/>
    <row r="62" spans="1:13" hidden="1"/>
    <row r="63" spans="1:13" hidden="1"/>
    <row r="64" spans="1:13" hidden="1"/>
  </sheetData>
  <mergeCells count="20">
    <mergeCell ref="A40:D40"/>
    <mergeCell ref="L40:M40"/>
    <mergeCell ref="A32:D32"/>
    <mergeCell ref="L32:M32"/>
    <mergeCell ref="L33:M33"/>
    <mergeCell ref="L39:M39"/>
    <mergeCell ref="I28:K28"/>
    <mergeCell ref="L28:M30"/>
    <mergeCell ref="A4:D6"/>
    <mergeCell ref="F4:H4"/>
    <mergeCell ref="I4:K4"/>
    <mergeCell ref="L4:M6"/>
    <mergeCell ref="A11:D11"/>
    <mergeCell ref="L9:M9"/>
    <mergeCell ref="L10:M10"/>
    <mergeCell ref="L11:M11"/>
    <mergeCell ref="A8:D8"/>
    <mergeCell ref="L8:M8"/>
    <mergeCell ref="A28:D30"/>
    <mergeCell ref="F28:H2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58"/>
  <sheetViews>
    <sheetView showGridLines="0" view="pageBreakPreview" topLeftCell="A5" zoomScale="90" zoomScaleNormal="55" zoomScaleSheetLayoutView="90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5.69921875" style="4" customWidth="1"/>
    <col min="3" max="3" width="5.59765625" style="4" customWidth="1"/>
    <col min="4" max="4" width="4.796875" style="4" customWidth="1"/>
    <col min="5" max="14" width="6.19921875" style="4" customWidth="1"/>
    <col min="15" max="15" width="1" style="4" customWidth="1"/>
    <col min="16" max="16" width="24" style="4" customWidth="1"/>
    <col min="17" max="17" width="3.796875" style="4" customWidth="1"/>
    <col min="18" max="16384" width="9.09765625" style="4"/>
  </cols>
  <sheetData>
    <row r="1" spans="1:17">
      <c r="B1" s="1" t="s">
        <v>80</v>
      </c>
      <c r="C1" s="2">
        <v>3.11</v>
      </c>
      <c r="D1" s="1" t="s">
        <v>587</v>
      </c>
      <c r="E1" s="1"/>
      <c r="F1" s="1"/>
      <c r="G1" s="1"/>
      <c r="H1" s="1"/>
      <c r="I1" s="1"/>
      <c r="J1" s="1"/>
      <c r="O1" s="11"/>
    </row>
    <row r="2" spans="1:17" s="15" customFormat="1">
      <c r="B2" s="1" t="s">
        <v>2</v>
      </c>
      <c r="C2" s="2">
        <v>3.11</v>
      </c>
      <c r="D2" s="1" t="s">
        <v>516</v>
      </c>
      <c r="O2" s="3"/>
    </row>
    <row r="3" spans="1:17" s="1" customFormat="1" ht="6" customHeight="1"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7" ht="24" customHeight="1">
      <c r="A4" s="1091" t="s">
        <v>218</v>
      </c>
      <c r="B4" s="1091"/>
      <c r="C4" s="1091"/>
      <c r="D4" s="1209"/>
      <c r="E4" s="1346"/>
      <c r="F4" s="1347"/>
      <c r="G4" s="1348" t="s">
        <v>471</v>
      </c>
      <c r="H4" s="1349"/>
      <c r="I4" s="1350"/>
      <c r="J4" s="1350"/>
      <c r="K4" s="1350"/>
      <c r="L4" s="1350"/>
      <c r="M4" s="1350"/>
      <c r="N4" s="1351"/>
      <c r="O4" s="1101" t="s">
        <v>228</v>
      </c>
      <c r="P4" s="1091"/>
    </row>
    <row r="5" spans="1:17" ht="24" customHeight="1">
      <c r="A5" s="1210"/>
      <c r="B5" s="1210"/>
      <c r="C5" s="1210"/>
      <c r="D5" s="1211"/>
      <c r="E5" s="591"/>
      <c r="F5" s="593"/>
      <c r="G5" s="1238" t="s">
        <v>472</v>
      </c>
      <c r="H5" s="1240"/>
      <c r="I5" s="1238" t="s">
        <v>473</v>
      </c>
      <c r="J5" s="1240"/>
      <c r="K5" s="1238" t="s">
        <v>474</v>
      </c>
      <c r="L5" s="1239"/>
      <c r="M5" s="1238" t="s">
        <v>223</v>
      </c>
      <c r="N5" s="1240"/>
      <c r="O5" s="1291"/>
      <c r="P5" s="1210"/>
    </row>
    <row r="6" spans="1:17" ht="16.5" customHeight="1">
      <c r="A6" s="1243"/>
      <c r="B6" s="1243"/>
      <c r="C6" s="1243"/>
      <c r="D6" s="1211"/>
      <c r="E6" s="1238" t="s">
        <v>7</v>
      </c>
      <c r="F6" s="1240"/>
      <c r="G6" s="1238" t="s">
        <v>475</v>
      </c>
      <c r="H6" s="1240"/>
      <c r="I6" s="1238" t="s">
        <v>476</v>
      </c>
      <c r="J6" s="1240"/>
      <c r="K6" s="1238" t="s">
        <v>477</v>
      </c>
      <c r="L6" s="1240"/>
      <c r="M6" s="1238" t="s">
        <v>478</v>
      </c>
      <c r="N6" s="1240"/>
      <c r="O6" s="1291"/>
      <c r="P6" s="1243"/>
    </row>
    <row r="7" spans="1:17" ht="16.5" customHeight="1">
      <c r="A7" s="1243"/>
      <c r="B7" s="1243"/>
      <c r="C7" s="1243"/>
      <c r="D7" s="1211"/>
      <c r="E7" s="1352" t="s">
        <v>11</v>
      </c>
      <c r="F7" s="1271"/>
      <c r="G7" s="1352" t="s">
        <v>479</v>
      </c>
      <c r="H7" s="1271"/>
      <c r="I7" s="1352" t="s">
        <v>480</v>
      </c>
      <c r="J7" s="1271"/>
      <c r="K7" s="1353" t="s">
        <v>481</v>
      </c>
      <c r="L7" s="1354"/>
      <c r="M7" s="1353" t="s">
        <v>482</v>
      </c>
      <c r="N7" s="1355"/>
      <c r="O7" s="1291"/>
      <c r="P7" s="1243"/>
    </row>
    <row r="8" spans="1:17">
      <c r="A8" s="1243"/>
      <c r="B8" s="1243"/>
      <c r="C8" s="1243"/>
      <c r="D8" s="1211"/>
      <c r="E8" s="37" t="s">
        <v>167</v>
      </c>
      <c r="F8" s="37" t="s">
        <v>168</v>
      </c>
      <c r="G8" s="37" t="s">
        <v>167</v>
      </c>
      <c r="H8" s="37" t="s">
        <v>168</v>
      </c>
      <c r="I8" s="38" t="s">
        <v>167</v>
      </c>
      <c r="J8" s="37" t="s">
        <v>168</v>
      </c>
      <c r="K8" s="37" t="s">
        <v>167</v>
      </c>
      <c r="L8" s="37" t="s">
        <v>168</v>
      </c>
      <c r="M8" s="37" t="s">
        <v>167</v>
      </c>
      <c r="N8" s="37" t="s">
        <v>168</v>
      </c>
      <c r="O8" s="1291"/>
      <c r="P8" s="1243"/>
    </row>
    <row r="9" spans="1:17" ht="15.75" customHeight="1">
      <c r="A9" s="1212"/>
      <c r="B9" s="1212"/>
      <c r="C9" s="1212"/>
      <c r="D9" s="1213"/>
      <c r="E9" s="39" t="s">
        <v>169</v>
      </c>
      <c r="F9" s="610" t="s">
        <v>170</v>
      </c>
      <c r="G9" s="39" t="s">
        <v>169</v>
      </c>
      <c r="H9" s="610" t="s">
        <v>170</v>
      </c>
      <c r="I9" s="609" t="s">
        <v>169</v>
      </c>
      <c r="J9" s="39" t="s">
        <v>170</v>
      </c>
      <c r="K9" s="39" t="s">
        <v>169</v>
      </c>
      <c r="L9" s="610" t="s">
        <v>170</v>
      </c>
      <c r="M9" s="39" t="s">
        <v>169</v>
      </c>
      <c r="N9" s="610" t="s">
        <v>170</v>
      </c>
      <c r="O9" s="1292"/>
      <c r="P9" s="1212"/>
    </row>
    <row r="10" spans="1:17" s="11" customFormat="1" ht="3" customHeight="1">
      <c r="A10" s="576"/>
      <c r="B10" s="576"/>
      <c r="C10" s="576"/>
      <c r="D10" s="577"/>
      <c r="E10" s="40"/>
      <c r="F10" s="593"/>
      <c r="G10" s="40"/>
      <c r="H10" s="592"/>
      <c r="I10" s="591"/>
      <c r="J10" s="40"/>
      <c r="K10" s="40"/>
      <c r="L10" s="593"/>
      <c r="M10" s="40"/>
      <c r="N10" s="593"/>
      <c r="O10" s="602"/>
      <c r="P10" s="576"/>
    </row>
    <row r="11" spans="1:17" s="81" customFormat="1" ht="51" customHeight="1">
      <c r="A11" s="1060" t="s">
        <v>21</v>
      </c>
      <c r="B11" s="1060"/>
      <c r="C11" s="1060"/>
      <c r="D11" s="1061"/>
      <c r="E11" s="252">
        <f>SUM(E12:E16)</f>
        <v>712</v>
      </c>
      <c r="F11" s="252">
        <f t="shared" ref="F11:N11" si="0">SUM(F12:F16)</f>
        <v>694</v>
      </c>
      <c r="G11" s="252">
        <f t="shared" si="0"/>
        <v>441</v>
      </c>
      <c r="H11" s="252">
        <f t="shared" si="0"/>
        <v>511</v>
      </c>
      <c r="I11" s="252">
        <f t="shared" si="0"/>
        <v>218</v>
      </c>
      <c r="J11" s="252">
        <f t="shared" si="0"/>
        <v>195</v>
      </c>
      <c r="K11" s="254">
        <f t="shared" si="0"/>
        <v>1</v>
      </c>
      <c r="L11" s="254">
        <f t="shared" si="0"/>
        <v>2</v>
      </c>
      <c r="M11" s="252">
        <f t="shared" si="0"/>
        <v>17</v>
      </c>
      <c r="N11" s="252">
        <f t="shared" si="0"/>
        <v>16</v>
      </c>
      <c r="O11" s="1331" t="s">
        <v>11</v>
      </c>
      <c r="P11" s="1060"/>
    </row>
    <row r="12" spans="1:17" s="51" customFormat="1" ht="51" customHeight="1">
      <c r="A12" s="606" t="s">
        <v>432</v>
      </c>
      <c r="B12" s="592"/>
      <c r="C12" s="593"/>
      <c r="D12" s="81"/>
      <c r="E12" s="253">
        <f>E33</f>
        <v>256</v>
      </c>
      <c r="F12" s="253">
        <f>F33</f>
        <v>182</v>
      </c>
      <c r="G12" s="253">
        <v>46</v>
      </c>
      <c r="H12" s="253">
        <v>54</v>
      </c>
      <c r="I12" s="253">
        <v>159</v>
      </c>
      <c r="J12" s="253">
        <v>142</v>
      </c>
      <c r="K12" s="255">
        <v>1</v>
      </c>
      <c r="L12" s="255" t="s">
        <v>25</v>
      </c>
      <c r="M12" s="253">
        <v>15</v>
      </c>
      <c r="N12" s="253">
        <v>16</v>
      </c>
      <c r="O12" s="248" t="s">
        <v>433</v>
      </c>
      <c r="P12" s="249"/>
      <c r="Q12" s="31"/>
    </row>
    <row r="13" spans="1:17" s="51" customFormat="1">
      <c r="A13" s="606" t="s">
        <v>483</v>
      </c>
      <c r="B13" s="592"/>
      <c r="C13" s="592"/>
      <c r="D13" s="81"/>
      <c r="E13" s="253"/>
      <c r="F13" s="253"/>
      <c r="G13" s="253"/>
      <c r="H13" s="253"/>
      <c r="I13" s="253"/>
      <c r="J13" s="253"/>
      <c r="K13" s="255"/>
      <c r="L13" s="255"/>
      <c r="M13" s="253"/>
      <c r="N13" s="253"/>
      <c r="O13" s="249"/>
      <c r="P13" s="249"/>
      <c r="Q13" s="31"/>
    </row>
    <row r="14" spans="1:17" s="51" customFormat="1">
      <c r="A14" s="1328" t="s">
        <v>435</v>
      </c>
      <c r="B14" s="1328"/>
      <c r="C14" s="1328"/>
      <c r="D14" s="1345"/>
      <c r="E14" s="253">
        <f>E39</f>
        <v>61</v>
      </c>
      <c r="F14" s="253">
        <f>F39</f>
        <v>62</v>
      </c>
      <c r="G14" s="253">
        <f t="shared" ref="G14:M14" si="1">G39</f>
        <v>9</v>
      </c>
      <c r="H14" s="253">
        <f t="shared" si="1"/>
        <v>18</v>
      </c>
      <c r="I14" s="253">
        <f t="shared" si="1"/>
        <v>51</v>
      </c>
      <c r="J14" s="253">
        <f t="shared" si="1"/>
        <v>42</v>
      </c>
      <c r="K14" s="253" t="s">
        <v>25</v>
      </c>
      <c r="L14" s="253">
        <f t="shared" si="1"/>
        <v>2</v>
      </c>
      <c r="M14" s="253">
        <f t="shared" si="1"/>
        <v>1</v>
      </c>
      <c r="N14" s="253" t="s">
        <v>25</v>
      </c>
      <c r="O14" s="249" t="s">
        <v>436</v>
      </c>
      <c r="P14" s="249"/>
      <c r="Q14" s="31"/>
    </row>
    <row r="15" spans="1:17" s="31" customFormat="1" ht="51" customHeight="1">
      <c r="A15" s="250" t="s">
        <v>437</v>
      </c>
      <c r="B15" s="249"/>
      <c r="C15" s="249"/>
      <c r="D15" s="250"/>
      <c r="E15" s="253">
        <f>E43</f>
        <v>327</v>
      </c>
      <c r="F15" s="253">
        <f t="shared" ref="F15:M15" si="2">F43</f>
        <v>374</v>
      </c>
      <c r="G15" s="253">
        <f t="shared" si="2"/>
        <v>318</v>
      </c>
      <c r="H15" s="253">
        <f t="shared" si="2"/>
        <v>364</v>
      </c>
      <c r="I15" s="253">
        <f t="shared" si="2"/>
        <v>8</v>
      </c>
      <c r="J15" s="253">
        <f t="shared" si="2"/>
        <v>10</v>
      </c>
      <c r="K15" s="253" t="s">
        <v>25</v>
      </c>
      <c r="L15" s="253" t="s">
        <v>25</v>
      </c>
      <c r="M15" s="253">
        <f t="shared" si="2"/>
        <v>1</v>
      </c>
      <c r="N15" s="253" t="s">
        <v>25</v>
      </c>
      <c r="O15" s="249" t="s">
        <v>438</v>
      </c>
      <c r="P15" s="251"/>
    </row>
    <row r="16" spans="1:17" s="31" customFormat="1" ht="51" customHeight="1">
      <c r="A16" s="249" t="s">
        <v>439</v>
      </c>
      <c r="B16" s="249"/>
      <c r="C16" s="249"/>
      <c r="D16" s="250"/>
      <c r="E16" s="253">
        <f>E51</f>
        <v>68</v>
      </c>
      <c r="F16" s="253">
        <f t="shared" ref="F16:J16" si="3">F51</f>
        <v>76</v>
      </c>
      <c r="G16" s="253">
        <f t="shared" si="3"/>
        <v>68</v>
      </c>
      <c r="H16" s="253">
        <f t="shared" si="3"/>
        <v>75</v>
      </c>
      <c r="I16" s="253" t="s">
        <v>25</v>
      </c>
      <c r="J16" s="253">
        <f t="shared" si="3"/>
        <v>1</v>
      </c>
      <c r="K16" s="253" t="s">
        <v>25</v>
      </c>
      <c r="L16" s="253" t="s">
        <v>25</v>
      </c>
      <c r="M16" s="253" t="s">
        <v>25</v>
      </c>
      <c r="N16" s="253" t="s">
        <v>25</v>
      </c>
      <c r="O16" s="249" t="s">
        <v>440</v>
      </c>
      <c r="P16" s="249"/>
    </row>
    <row r="17" spans="1:16" s="10" customFormat="1" ht="3" customHeight="1">
      <c r="A17" s="23"/>
      <c r="B17" s="23"/>
      <c r="C17" s="23"/>
      <c r="D17" s="23"/>
      <c r="E17" s="48"/>
      <c r="F17" s="29"/>
      <c r="G17" s="29"/>
      <c r="H17" s="28"/>
      <c r="I17" s="28"/>
      <c r="J17" s="28"/>
      <c r="K17" s="29"/>
      <c r="L17" s="30"/>
      <c r="M17" s="29"/>
      <c r="N17" s="13"/>
      <c r="O17" s="49"/>
      <c r="P17" s="49"/>
    </row>
    <row r="18" spans="1:16" s="10" customFormat="1" ht="3" customHeight="1">
      <c r="A18" s="8"/>
      <c r="B18" s="8"/>
      <c r="C18" s="8"/>
      <c r="D18" s="8"/>
      <c r="E18" s="50"/>
      <c r="F18" s="8"/>
      <c r="G18" s="8"/>
      <c r="H18" s="8"/>
      <c r="I18" s="8"/>
      <c r="J18" s="8"/>
      <c r="K18" s="8"/>
      <c r="L18" s="8"/>
      <c r="M18" s="8"/>
      <c r="N18" s="11"/>
      <c r="O18" s="14"/>
      <c r="P18" s="14"/>
    </row>
    <row r="19" spans="1:16" s="10" customFormat="1" ht="18.75">
      <c r="B19" s="10" t="s">
        <v>484</v>
      </c>
      <c r="I19" s="10" t="s">
        <v>467</v>
      </c>
      <c r="K19" s="8"/>
      <c r="L19" s="8"/>
      <c r="M19" s="8"/>
      <c r="N19" s="8"/>
      <c r="O19" s="8"/>
      <c r="P19" s="8"/>
    </row>
    <row r="20" spans="1:16" s="10" customFormat="1">
      <c r="A20" s="4"/>
      <c r="B20" s="10" t="s">
        <v>423</v>
      </c>
      <c r="I20" s="10" t="s">
        <v>363</v>
      </c>
      <c r="K20" s="8"/>
      <c r="L20" s="8"/>
      <c r="M20" s="8"/>
      <c r="N20" s="8"/>
      <c r="O20" s="8"/>
      <c r="P20" s="8"/>
    </row>
    <row r="21" spans="1:16" ht="20.25" customHeight="1">
      <c r="B21" s="10" t="s">
        <v>469</v>
      </c>
      <c r="C21" s="10"/>
      <c r="D21" s="10"/>
      <c r="E21" s="10"/>
      <c r="F21" s="10"/>
      <c r="G21" s="10"/>
      <c r="I21" s="10" t="s">
        <v>485</v>
      </c>
      <c r="J21" s="10"/>
    </row>
    <row r="22" spans="1:16" ht="18" customHeight="1">
      <c r="B22" s="10"/>
      <c r="C22" s="10"/>
      <c r="D22" s="10"/>
      <c r="E22" s="10"/>
      <c r="F22" s="10"/>
      <c r="G22" s="10"/>
      <c r="I22" s="10"/>
      <c r="J22" s="10"/>
    </row>
    <row r="23" spans="1:16" ht="18" customHeight="1">
      <c r="B23" s="10"/>
      <c r="C23" s="10"/>
      <c r="D23" s="10"/>
      <c r="E23" s="10"/>
      <c r="F23" s="10"/>
      <c r="G23" s="10"/>
      <c r="I23" s="10"/>
      <c r="J23" s="10"/>
    </row>
    <row r="24" spans="1:16" ht="18" customHeight="1">
      <c r="B24" s="10"/>
      <c r="C24" s="10"/>
      <c r="D24" s="10"/>
      <c r="E24" s="10"/>
      <c r="F24" s="10"/>
      <c r="G24" s="10"/>
      <c r="I24" s="10"/>
      <c r="J24" s="10"/>
    </row>
    <row r="25" spans="1:16" ht="24" customHeight="1">
      <c r="A25" s="1091" t="s">
        <v>218</v>
      </c>
      <c r="B25" s="1091"/>
      <c r="C25" s="1091"/>
      <c r="D25" s="1209"/>
      <c r="E25" s="1346"/>
      <c r="F25" s="1347"/>
      <c r="G25" s="1348" t="s">
        <v>471</v>
      </c>
      <c r="H25" s="1349"/>
      <c r="I25" s="1350"/>
      <c r="J25" s="1350"/>
      <c r="K25" s="1350"/>
      <c r="L25" s="1350"/>
      <c r="M25" s="1350"/>
      <c r="N25" s="1351"/>
      <c r="O25" s="1101" t="s">
        <v>228</v>
      </c>
      <c r="P25" s="1091"/>
    </row>
    <row r="26" spans="1:16" ht="24" customHeight="1">
      <c r="A26" s="1210"/>
      <c r="B26" s="1210"/>
      <c r="C26" s="1210"/>
      <c r="D26" s="1211"/>
      <c r="E26" s="591"/>
      <c r="F26" s="593"/>
      <c r="G26" s="1238" t="s">
        <v>472</v>
      </c>
      <c r="H26" s="1240"/>
      <c r="I26" s="1238" t="s">
        <v>473</v>
      </c>
      <c r="J26" s="1240"/>
      <c r="K26" s="1238" t="s">
        <v>474</v>
      </c>
      <c r="L26" s="1239"/>
      <c r="M26" s="1238" t="s">
        <v>223</v>
      </c>
      <c r="N26" s="1240"/>
      <c r="O26" s="1291"/>
      <c r="P26" s="1210"/>
    </row>
    <row r="27" spans="1:16" ht="16.5" customHeight="1">
      <c r="A27" s="1243"/>
      <c r="B27" s="1243"/>
      <c r="C27" s="1243"/>
      <c r="D27" s="1211"/>
      <c r="E27" s="1238" t="s">
        <v>7</v>
      </c>
      <c r="F27" s="1240"/>
      <c r="G27" s="1238" t="s">
        <v>475</v>
      </c>
      <c r="H27" s="1240"/>
      <c r="I27" s="1238" t="s">
        <v>476</v>
      </c>
      <c r="J27" s="1240"/>
      <c r="K27" s="1238" t="s">
        <v>477</v>
      </c>
      <c r="L27" s="1240"/>
      <c r="M27" s="1238" t="s">
        <v>478</v>
      </c>
      <c r="N27" s="1240"/>
      <c r="O27" s="1291"/>
      <c r="P27" s="1243"/>
    </row>
    <row r="28" spans="1:16" ht="16.5" customHeight="1">
      <c r="A28" s="1243"/>
      <c r="B28" s="1243"/>
      <c r="C28" s="1243"/>
      <c r="D28" s="1211"/>
      <c r="E28" s="1352" t="s">
        <v>11</v>
      </c>
      <c r="F28" s="1271"/>
      <c r="G28" s="1352" t="s">
        <v>479</v>
      </c>
      <c r="H28" s="1271"/>
      <c r="I28" s="1352" t="s">
        <v>480</v>
      </c>
      <c r="J28" s="1271"/>
      <c r="K28" s="1353" t="s">
        <v>481</v>
      </c>
      <c r="L28" s="1354"/>
      <c r="M28" s="1353" t="s">
        <v>482</v>
      </c>
      <c r="N28" s="1355"/>
      <c r="O28" s="1291"/>
      <c r="P28" s="1243"/>
    </row>
    <row r="29" spans="1:16">
      <c r="A29" s="1243"/>
      <c r="B29" s="1243"/>
      <c r="C29" s="1243"/>
      <c r="D29" s="1211"/>
      <c r="E29" s="37" t="s">
        <v>167</v>
      </c>
      <c r="F29" s="37" t="s">
        <v>168</v>
      </c>
      <c r="G29" s="37" t="s">
        <v>167</v>
      </c>
      <c r="H29" s="37" t="s">
        <v>168</v>
      </c>
      <c r="I29" s="38" t="s">
        <v>167</v>
      </c>
      <c r="J29" s="37" t="s">
        <v>168</v>
      </c>
      <c r="K29" s="37" t="s">
        <v>167</v>
      </c>
      <c r="L29" s="37" t="s">
        <v>168</v>
      </c>
      <c r="M29" s="37" t="s">
        <v>167</v>
      </c>
      <c r="N29" s="37" t="s">
        <v>168</v>
      </c>
      <c r="O29" s="1291"/>
      <c r="P29" s="1243"/>
    </row>
    <row r="30" spans="1:16" ht="15.75" customHeight="1">
      <c r="A30" s="1212"/>
      <c r="B30" s="1212"/>
      <c r="C30" s="1212"/>
      <c r="D30" s="1213"/>
      <c r="E30" s="39" t="s">
        <v>169</v>
      </c>
      <c r="F30" s="610" t="s">
        <v>170</v>
      </c>
      <c r="G30" s="39" t="s">
        <v>169</v>
      </c>
      <c r="H30" s="610" t="s">
        <v>170</v>
      </c>
      <c r="I30" s="609" t="s">
        <v>169</v>
      </c>
      <c r="J30" s="39" t="s">
        <v>170</v>
      </c>
      <c r="K30" s="39" t="s">
        <v>169</v>
      </c>
      <c r="L30" s="610" t="s">
        <v>170</v>
      </c>
      <c r="M30" s="39" t="s">
        <v>169</v>
      </c>
      <c r="N30" s="610" t="s">
        <v>170</v>
      </c>
      <c r="O30" s="1292"/>
      <c r="P30" s="1212"/>
    </row>
    <row r="31" spans="1:16" s="11" customFormat="1" ht="3" customHeight="1">
      <c r="A31" s="576"/>
      <c r="B31" s="576"/>
      <c r="C31" s="576"/>
      <c r="D31" s="577"/>
      <c r="E31" s="40"/>
      <c r="F31" s="593"/>
      <c r="G31" s="40"/>
      <c r="H31" s="592"/>
      <c r="I31" s="591"/>
      <c r="J31" s="40"/>
      <c r="K31" s="40"/>
      <c r="L31" s="593"/>
      <c r="M31" s="40"/>
      <c r="N31" s="593"/>
      <c r="O31" s="602"/>
      <c r="P31" s="576"/>
    </row>
    <row r="32" spans="1:16" s="11" customFormat="1" ht="29.25" customHeight="1">
      <c r="A32" s="1060" t="s">
        <v>21</v>
      </c>
      <c r="B32" s="1060"/>
      <c r="C32" s="1060"/>
      <c r="D32" s="1061"/>
      <c r="E32" s="41">
        <f>G32+I32+K32+M32</f>
        <v>712</v>
      </c>
      <c r="F32" s="41">
        <f>H32+J32+L32+N32</f>
        <v>694</v>
      </c>
      <c r="G32" s="41">
        <f>G33+G39+G43+G51</f>
        <v>476</v>
      </c>
      <c r="H32" s="41">
        <f t="shared" ref="H32:N32" si="4">H33+H39+H43+H51</f>
        <v>518</v>
      </c>
      <c r="I32" s="41">
        <f t="shared" si="4"/>
        <v>234</v>
      </c>
      <c r="J32" s="41">
        <f t="shared" si="4"/>
        <v>174</v>
      </c>
      <c r="K32" s="41">
        <f t="shared" si="4"/>
        <v>0</v>
      </c>
      <c r="L32" s="41">
        <f t="shared" si="4"/>
        <v>2</v>
      </c>
      <c r="M32" s="41">
        <f t="shared" si="4"/>
        <v>2</v>
      </c>
      <c r="N32" s="41">
        <f t="shared" si="4"/>
        <v>0</v>
      </c>
      <c r="O32" s="1331" t="s">
        <v>11</v>
      </c>
      <c r="P32" s="1060"/>
    </row>
    <row r="33" spans="1:17" ht="27.75" customHeight="1">
      <c r="A33" s="606" t="s">
        <v>432</v>
      </c>
      <c r="B33" s="592"/>
      <c r="C33" s="593"/>
      <c r="E33" s="1012">
        <f>G33+I33+K33+M33</f>
        <v>256</v>
      </c>
      <c r="F33" s="1012">
        <f t="shared" ref="F33:F37" si="5">H33+J33+L33+N33</f>
        <v>182</v>
      </c>
      <c r="G33" s="41">
        <f>SUM(G34:G38)</f>
        <v>81</v>
      </c>
      <c r="H33" s="41">
        <f t="shared" ref="H33:N33" si="6">SUM(H34:H38)</f>
        <v>61</v>
      </c>
      <c r="I33" s="41">
        <f t="shared" si="6"/>
        <v>175</v>
      </c>
      <c r="J33" s="41">
        <f t="shared" si="6"/>
        <v>121</v>
      </c>
      <c r="K33" s="41">
        <f t="shared" si="6"/>
        <v>0</v>
      </c>
      <c r="L33" s="41">
        <f t="shared" si="6"/>
        <v>0</v>
      </c>
      <c r="M33" s="41">
        <f t="shared" si="6"/>
        <v>0</v>
      </c>
      <c r="N33" s="41">
        <f t="shared" si="6"/>
        <v>0</v>
      </c>
      <c r="O33" s="46" t="s">
        <v>433</v>
      </c>
      <c r="P33" s="47"/>
      <c r="Q33" s="47"/>
    </row>
    <row r="34" spans="1:17" ht="27.75" customHeight="1">
      <c r="A34" s="629"/>
      <c r="B34" s="752" t="s">
        <v>448</v>
      </c>
      <c r="C34" s="623"/>
      <c r="E34" s="1012">
        <f t="shared" ref="E34:E37" si="7">G34+I34+K34+M34</f>
        <v>20</v>
      </c>
      <c r="F34" s="1012">
        <f t="shared" si="5"/>
        <v>16</v>
      </c>
      <c r="G34" s="41">
        <v>8</v>
      </c>
      <c r="H34" s="42">
        <v>3</v>
      </c>
      <c r="I34" s="41">
        <v>12</v>
      </c>
      <c r="J34" s="43">
        <v>13</v>
      </c>
      <c r="K34" s="41">
        <v>0</v>
      </c>
      <c r="L34" s="41">
        <v>0</v>
      </c>
      <c r="M34" s="41">
        <v>0</v>
      </c>
      <c r="N34" s="41">
        <v>0</v>
      </c>
      <c r="O34" s="62"/>
      <c r="P34" s="47"/>
      <c r="Q34" s="47"/>
    </row>
    <row r="35" spans="1:17" s="772" customFormat="1" ht="27.75" customHeight="1">
      <c r="A35" s="365"/>
      <c r="B35" s="771" t="s">
        <v>449</v>
      </c>
      <c r="C35" s="637"/>
      <c r="E35" s="1012">
        <f t="shared" si="7"/>
        <v>150</v>
      </c>
      <c r="F35" s="1012">
        <f t="shared" si="5"/>
        <v>54</v>
      </c>
      <c r="G35" s="6">
        <v>44</v>
      </c>
      <c r="H35" s="773">
        <v>18</v>
      </c>
      <c r="I35" s="6">
        <v>106</v>
      </c>
      <c r="J35" s="774">
        <v>36</v>
      </c>
      <c r="K35" s="6">
        <v>0</v>
      </c>
      <c r="L35" s="6">
        <v>0</v>
      </c>
      <c r="M35" s="775">
        <v>0</v>
      </c>
      <c r="N35" s="776">
        <v>0</v>
      </c>
      <c r="O35" s="62"/>
      <c r="P35" s="47"/>
      <c r="Q35" s="47"/>
    </row>
    <row r="36" spans="1:17" ht="27.75" customHeight="1">
      <c r="A36" s="606"/>
      <c r="B36" s="57" t="s">
        <v>450</v>
      </c>
      <c r="C36" s="593"/>
      <c r="E36" s="1012">
        <f t="shared" si="7"/>
        <v>29</v>
      </c>
      <c r="F36" s="1012">
        <f t="shared" si="5"/>
        <v>76</v>
      </c>
      <c r="G36" s="41">
        <v>11</v>
      </c>
      <c r="H36" s="42">
        <v>30</v>
      </c>
      <c r="I36" s="41">
        <v>18</v>
      </c>
      <c r="J36" s="43">
        <v>46</v>
      </c>
      <c r="K36" s="41">
        <v>0</v>
      </c>
      <c r="L36" s="41">
        <v>0</v>
      </c>
      <c r="M36" s="44">
        <v>0</v>
      </c>
      <c r="N36" s="45">
        <v>0</v>
      </c>
      <c r="O36" s="62"/>
      <c r="P36" s="47"/>
      <c r="Q36" s="47"/>
    </row>
    <row r="37" spans="1:17" ht="27.75" customHeight="1">
      <c r="A37" s="606"/>
      <c r="B37" s="57" t="s">
        <v>451</v>
      </c>
      <c r="C37" s="593"/>
      <c r="E37" s="1012">
        <f t="shared" si="7"/>
        <v>21</v>
      </c>
      <c r="F37" s="1012">
        <f t="shared" si="5"/>
        <v>15</v>
      </c>
      <c r="G37" s="41">
        <v>8</v>
      </c>
      <c r="H37" s="42">
        <v>3</v>
      </c>
      <c r="I37" s="41">
        <v>13</v>
      </c>
      <c r="J37" s="43">
        <v>12</v>
      </c>
      <c r="K37" s="41">
        <v>0</v>
      </c>
      <c r="L37" s="41">
        <v>0</v>
      </c>
      <c r="M37" s="44">
        <v>0</v>
      </c>
      <c r="N37" s="45">
        <v>0</v>
      </c>
      <c r="O37" s="62"/>
      <c r="P37" s="47"/>
      <c r="Q37" s="47"/>
    </row>
    <row r="38" spans="1:17" ht="27.75" customHeight="1">
      <c r="A38" s="648"/>
      <c r="B38" s="752" t="s">
        <v>452</v>
      </c>
      <c r="C38" s="642"/>
      <c r="E38" s="1012">
        <f>G38+I38+K38+M38</f>
        <v>36</v>
      </c>
      <c r="F38" s="1012">
        <f>H38+J38+L38+N38</f>
        <v>21</v>
      </c>
      <c r="G38" s="41">
        <v>10</v>
      </c>
      <c r="H38" s="42">
        <v>7</v>
      </c>
      <c r="I38" s="41">
        <v>26</v>
      </c>
      <c r="J38" s="43">
        <v>14</v>
      </c>
      <c r="K38" s="41">
        <v>0</v>
      </c>
      <c r="L38" s="41">
        <v>0</v>
      </c>
      <c r="M38" s="44">
        <v>0</v>
      </c>
      <c r="N38" s="45">
        <v>0</v>
      </c>
      <c r="O38" s="10"/>
      <c r="P38" s="10"/>
      <c r="Q38" s="10"/>
    </row>
    <row r="39" spans="1:17" s="716" customFormat="1">
      <c r="A39" s="1337" t="s">
        <v>435</v>
      </c>
      <c r="B39" s="1337"/>
      <c r="C39" s="1337"/>
      <c r="D39" s="1338"/>
      <c r="E39" s="1012">
        <f>G39+I39+K39+M39</f>
        <v>61</v>
      </c>
      <c r="F39" s="1012">
        <f>H39+J39+L39+N39</f>
        <v>62</v>
      </c>
      <c r="G39" s="732">
        <f>SUM(G40:G42)</f>
        <v>9</v>
      </c>
      <c r="H39" s="732">
        <f t="shared" ref="H39:N39" si="8">SUM(H40:H42)</f>
        <v>18</v>
      </c>
      <c r="I39" s="732">
        <f t="shared" si="8"/>
        <v>51</v>
      </c>
      <c r="J39" s="732">
        <f t="shared" si="8"/>
        <v>42</v>
      </c>
      <c r="K39" s="732">
        <f t="shared" si="8"/>
        <v>0</v>
      </c>
      <c r="L39" s="732">
        <f t="shared" si="8"/>
        <v>2</v>
      </c>
      <c r="M39" s="732">
        <f t="shared" si="8"/>
        <v>1</v>
      </c>
      <c r="N39" s="732">
        <f t="shared" si="8"/>
        <v>0</v>
      </c>
      <c r="O39" s="718" t="s">
        <v>436</v>
      </c>
      <c r="P39" s="718"/>
      <c r="Q39" s="718">
        <f>SUM(E40:E42)</f>
        <v>61</v>
      </c>
    </row>
    <row r="40" spans="1:17" s="66" customFormat="1">
      <c r="A40" s="604"/>
      <c r="B40" s="57" t="s">
        <v>453</v>
      </c>
      <c r="C40" s="604"/>
      <c r="D40" s="605"/>
      <c r="E40" s="1012">
        <f t="shared" ref="E40:E42" si="9">G40+I40+K40+M40</f>
        <v>33</v>
      </c>
      <c r="F40" s="6">
        <f t="shared" ref="F40:F42" si="10">H40+J40+L40+N40</f>
        <v>25</v>
      </c>
      <c r="G40" s="103">
        <v>6</v>
      </c>
      <c r="H40" s="105">
        <v>12</v>
      </c>
      <c r="I40" s="103">
        <v>26</v>
      </c>
      <c r="J40" s="110">
        <v>13</v>
      </c>
      <c r="K40" s="103">
        <v>0</v>
      </c>
      <c r="L40" s="104">
        <v>0</v>
      </c>
      <c r="M40" s="108">
        <v>1</v>
      </c>
      <c r="N40" s="109">
        <v>0</v>
      </c>
      <c r="O40" s="67"/>
      <c r="P40" s="67"/>
      <c r="Q40" s="67"/>
    </row>
    <row r="41" spans="1:17">
      <c r="A41" s="606"/>
      <c r="B41" s="57" t="s">
        <v>454</v>
      </c>
      <c r="C41" s="606"/>
      <c r="D41" s="607"/>
      <c r="E41" s="1012">
        <f t="shared" si="9"/>
        <v>13</v>
      </c>
      <c r="F41" s="6">
        <f t="shared" si="10"/>
        <v>17</v>
      </c>
      <c r="G41" s="41">
        <v>2</v>
      </c>
      <c r="H41" s="42">
        <v>3</v>
      </c>
      <c r="I41" s="41">
        <v>11</v>
      </c>
      <c r="J41" s="63">
        <v>14</v>
      </c>
      <c r="K41" s="41">
        <v>0</v>
      </c>
      <c r="L41" s="43">
        <v>0</v>
      </c>
      <c r="M41" s="44">
        <v>0</v>
      </c>
      <c r="N41" s="45">
        <v>0</v>
      </c>
      <c r="O41" s="10"/>
      <c r="P41" s="10"/>
      <c r="Q41" s="10"/>
    </row>
    <row r="42" spans="1:17">
      <c r="A42" s="606"/>
      <c r="B42" s="57" t="s">
        <v>455</v>
      </c>
      <c r="C42" s="606"/>
      <c r="D42" s="607"/>
      <c r="E42" s="1012">
        <f t="shared" si="9"/>
        <v>15</v>
      </c>
      <c r="F42" s="6">
        <f t="shared" si="10"/>
        <v>20</v>
      </c>
      <c r="G42" s="41">
        <v>1</v>
      </c>
      <c r="H42" s="42">
        <v>3</v>
      </c>
      <c r="I42" s="41">
        <v>14</v>
      </c>
      <c r="J42" s="63">
        <v>15</v>
      </c>
      <c r="K42" s="41">
        <v>0</v>
      </c>
      <c r="L42" s="43">
        <v>2</v>
      </c>
      <c r="M42" s="44">
        <v>0</v>
      </c>
      <c r="N42" s="45">
        <v>0</v>
      </c>
      <c r="O42" s="10"/>
      <c r="P42" s="10"/>
      <c r="Q42" s="10"/>
    </row>
    <row r="43" spans="1:17" s="10" customFormat="1" ht="27.75" customHeight="1">
      <c r="A43" s="27" t="s">
        <v>437</v>
      </c>
      <c r="B43" s="8"/>
      <c r="C43" s="8"/>
      <c r="D43" s="27"/>
      <c r="E43" s="6">
        <f>G43+I43+K43+M43</f>
        <v>327</v>
      </c>
      <c r="F43" s="6">
        <f>H43+J43+L43+N43</f>
        <v>374</v>
      </c>
      <c r="G43" s="26">
        <f>SUM(G44:G50)</f>
        <v>318</v>
      </c>
      <c r="H43" s="26">
        <f t="shared" ref="H43:N43" si="11">SUM(H44:H50)</f>
        <v>364</v>
      </c>
      <c r="I43" s="26">
        <f t="shared" si="11"/>
        <v>8</v>
      </c>
      <c r="J43" s="26">
        <f t="shared" si="11"/>
        <v>10</v>
      </c>
      <c r="K43" s="26">
        <f t="shared" si="11"/>
        <v>0</v>
      </c>
      <c r="L43" s="26">
        <f t="shared" si="11"/>
        <v>0</v>
      </c>
      <c r="M43" s="26">
        <f t="shared" si="11"/>
        <v>1</v>
      </c>
      <c r="N43" s="26">
        <f t="shared" si="11"/>
        <v>0</v>
      </c>
      <c r="O43" s="8" t="s">
        <v>438</v>
      </c>
      <c r="P43" s="5"/>
      <c r="Q43" s="10">
        <f>SUM(E44:E50)</f>
        <v>327</v>
      </c>
    </row>
    <row r="44" spans="1:17" s="67" customFormat="1" ht="27.75" customHeight="1">
      <c r="A44" s="73"/>
      <c r="B44" s="58" t="s">
        <v>456</v>
      </c>
      <c r="C44" s="73"/>
      <c r="D44" s="65"/>
      <c r="E44" s="6">
        <f>G44+I44+K44+M44</f>
        <v>23</v>
      </c>
      <c r="F44" s="6">
        <f t="shared" ref="E44:F54" si="12">H44+J44+L44+N44</f>
        <v>38</v>
      </c>
      <c r="G44" s="111">
        <v>23</v>
      </c>
      <c r="H44" s="92">
        <v>38</v>
      </c>
      <c r="I44" s="92">
        <v>0</v>
      </c>
      <c r="J44" s="92">
        <v>0</v>
      </c>
      <c r="K44" s="111">
        <v>0</v>
      </c>
      <c r="L44" s="65">
        <v>0</v>
      </c>
      <c r="M44" s="111">
        <v>0</v>
      </c>
      <c r="N44" s="86">
        <v>0</v>
      </c>
      <c r="O44" s="73"/>
      <c r="P44" s="98"/>
    </row>
    <row r="45" spans="1:17" s="10" customFormat="1" ht="27.75" customHeight="1">
      <c r="A45" s="8"/>
      <c r="B45" s="74" t="s">
        <v>457</v>
      </c>
      <c r="C45" s="75"/>
      <c r="D45" s="76"/>
      <c r="E45" s="6">
        <f t="shared" si="12"/>
        <v>0</v>
      </c>
      <c r="F45" s="6">
        <f t="shared" si="12"/>
        <v>0</v>
      </c>
      <c r="G45" s="77"/>
      <c r="H45" s="78"/>
      <c r="I45" s="78"/>
      <c r="J45" s="78"/>
      <c r="K45" s="77"/>
      <c r="L45" s="76"/>
      <c r="M45" s="77"/>
      <c r="N45" s="79"/>
      <c r="O45" s="75"/>
      <c r="P45" s="80"/>
    </row>
    <row r="46" spans="1:17" s="10" customFormat="1" ht="27.75" customHeight="1">
      <c r="A46" s="8"/>
      <c r="B46" s="751" t="s">
        <v>459</v>
      </c>
      <c r="C46" s="8"/>
      <c r="D46" s="27"/>
      <c r="E46" s="6">
        <f t="shared" si="12"/>
        <v>19</v>
      </c>
      <c r="F46" s="6">
        <f t="shared" si="12"/>
        <v>11</v>
      </c>
      <c r="G46" s="26">
        <v>19</v>
      </c>
      <c r="H46" s="16">
        <v>11</v>
      </c>
      <c r="I46" s="16">
        <v>0</v>
      </c>
      <c r="J46" s="16">
        <v>0</v>
      </c>
      <c r="K46" s="26">
        <v>0</v>
      </c>
      <c r="L46" s="27">
        <v>0</v>
      </c>
      <c r="M46" s="26">
        <v>0</v>
      </c>
      <c r="N46" s="9">
        <v>0</v>
      </c>
      <c r="O46" s="8"/>
      <c r="P46" s="5"/>
    </row>
    <row r="47" spans="1:17" s="67" customFormat="1" ht="27.75" customHeight="1">
      <c r="A47" s="73"/>
      <c r="B47" s="58" t="s">
        <v>460</v>
      </c>
      <c r="C47" s="73"/>
      <c r="D47" s="65"/>
      <c r="E47" s="6">
        <f>G47+I47+K47+M47</f>
        <v>44</v>
      </c>
      <c r="F47" s="6">
        <f t="shared" si="12"/>
        <v>14</v>
      </c>
      <c r="G47" s="111">
        <v>40</v>
      </c>
      <c r="H47" s="92">
        <v>13</v>
      </c>
      <c r="I47" s="92">
        <v>3</v>
      </c>
      <c r="J47" s="92">
        <v>1</v>
      </c>
      <c r="K47" s="111"/>
      <c r="L47" s="65"/>
      <c r="M47" s="111">
        <v>1</v>
      </c>
      <c r="N47" s="86"/>
      <c r="O47" s="73"/>
      <c r="P47" s="98"/>
    </row>
    <row r="48" spans="1:17" s="10" customFormat="1" ht="27.75" customHeight="1">
      <c r="A48" s="8"/>
      <c r="B48" s="58" t="s">
        <v>461</v>
      </c>
      <c r="C48" s="8"/>
      <c r="D48" s="27"/>
      <c r="E48" s="6">
        <f t="shared" si="12"/>
        <v>7</v>
      </c>
      <c r="F48" s="6">
        <f t="shared" si="12"/>
        <v>22</v>
      </c>
      <c r="G48" s="26">
        <v>7</v>
      </c>
      <c r="H48" s="16">
        <v>22</v>
      </c>
      <c r="I48" s="16">
        <v>0</v>
      </c>
      <c r="J48" s="16">
        <v>0</v>
      </c>
      <c r="K48" s="26">
        <v>0</v>
      </c>
      <c r="L48" s="27">
        <v>0</v>
      </c>
      <c r="M48" s="26">
        <v>0</v>
      </c>
      <c r="N48" s="9">
        <v>0</v>
      </c>
      <c r="O48" s="8"/>
      <c r="P48" s="5"/>
    </row>
    <row r="49" spans="1:16" s="67" customFormat="1" ht="27.75" customHeight="1">
      <c r="A49" s="73"/>
      <c r="B49" s="58" t="s">
        <v>462</v>
      </c>
      <c r="C49" s="73"/>
      <c r="D49" s="65"/>
      <c r="E49" s="6">
        <f t="shared" si="12"/>
        <v>164</v>
      </c>
      <c r="F49" s="6">
        <f t="shared" si="12"/>
        <v>216</v>
      </c>
      <c r="G49" s="111">
        <v>164</v>
      </c>
      <c r="H49" s="92">
        <v>216</v>
      </c>
      <c r="I49" s="92">
        <v>0</v>
      </c>
      <c r="J49" s="92">
        <v>0</v>
      </c>
      <c r="K49" s="111">
        <v>0</v>
      </c>
      <c r="L49" s="65">
        <v>0</v>
      </c>
      <c r="M49" s="111">
        <v>0</v>
      </c>
      <c r="N49" s="86">
        <v>0</v>
      </c>
      <c r="O49" s="73"/>
      <c r="P49" s="98"/>
    </row>
    <row r="50" spans="1:16" s="67" customFormat="1" ht="27.75" customHeight="1">
      <c r="A50" s="73"/>
      <c r="B50" s="58" t="s">
        <v>463</v>
      </c>
      <c r="C50" s="73"/>
      <c r="D50" s="65"/>
      <c r="E50" s="6">
        <f t="shared" si="12"/>
        <v>70</v>
      </c>
      <c r="F50" s="6">
        <f t="shared" si="12"/>
        <v>73</v>
      </c>
      <c r="G50" s="111">
        <v>65</v>
      </c>
      <c r="H50" s="92">
        <v>64</v>
      </c>
      <c r="I50" s="92">
        <v>5</v>
      </c>
      <c r="J50" s="92">
        <v>9</v>
      </c>
      <c r="K50" s="111">
        <v>0</v>
      </c>
      <c r="L50" s="65">
        <v>0</v>
      </c>
      <c r="M50" s="111">
        <v>0</v>
      </c>
      <c r="N50" s="86">
        <v>0</v>
      </c>
      <c r="O50" s="73"/>
      <c r="P50" s="98"/>
    </row>
    <row r="51" spans="1:16" s="10" customFormat="1" ht="27.75" customHeight="1">
      <c r="A51" s="8" t="s">
        <v>439</v>
      </c>
      <c r="B51" s="8"/>
      <c r="C51" s="8"/>
      <c r="D51" s="27"/>
      <c r="E51" s="6">
        <f t="shared" si="12"/>
        <v>68</v>
      </c>
      <c r="F51" s="6">
        <f t="shared" si="12"/>
        <v>76</v>
      </c>
      <c r="G51" s="26">
        <f>SUM(G52:G53)</f>
        <v>68</v>
      </c>
      <c r="H51" s="26">
        <f t="shared" ref="H51:N51" si="13">SUM(H52:H53)</f>
        <v>75</v>
      </c>
      <c r="I51" s="26">
        <f t="shared" si="13"/>
        <v>0</v>
      </c>
      <c r="J51" s="26">
        <f t="shared" si="13"/>
        <v>1</v>
      </c>
      <c r="K51" s="26">
        <f t="shared" si="13"/>
        <v>0</v>
      </c>
      <c r="L51" s="26">
        <f t="shared" si="13"/>
        <v>0</v>
      </c>
      <c r="M51" s="26">
        <f t="shared" si="13"/>
        <v>0</v>
      </c>
      <c r="N51" s="26">
        <f t="shared" si="13"/>
        <v>0</v>
      </c>
      <c r="O51" s="8" t="s">
        <v>440</v>
      </c>
    </row>
    <row r="52" spans="1:16" s="67" customFormat="1">
      <c r="A52" s="73"/>
      <c r="B52" s="58" t="s">
        <v>464</v>
      </c>
      <c r="C52" s="73"/>
      <c r="D52" s="73"/>
      <c r="E52" s="6">
        <f t="shared" si="12"/>
        <v>32</v>
      </c>
      <c r="F52" s="6">
        <f t="shared" si="12"/>
        <v>33</v>
      </c>
      <c r="G52" s="111">
        <v>32</v>
      </c>
      <c r="H52" s="92">
        <v>32</v>
      </c>
      <c r="I52" s="92">
        <v>0</v>
      </c>
      <c r="J52" s="92">
        <v>1</v>
      </c>
      <c r="K52" s="111">
        <v>0</v>
      </c>
      <c r="L52" s="65">
        <v>0</v>
      </c>
      <c r="M52" s="111">
        <v>0</v>
      </c>
      <c r="N52" s="86">
        <v>0</v>
      </c>
    </row>
    <row r="53" spans="1:16" s="10" customFormat="1">
      <c r="A53" s="8"/>
      <c r="B53" s="58" t="s">
        <v>465</v>
      </c>
      <c r="C53" s="8"/>
      <c r="D53" s="8"/>
      <c r="E53" s="6">
        <f t="shared" si="12"/>
        <v>36</v>
      </c>
      <c r="F53" s="6">
        <f t="shared" si="12"/>
        <v>43</v>
      </c>
      <c r="G53" s="26">
        <v>36</v>
      </c>
      <c r="H53" s="16">
        <v>43</v>
      </c>
      <c r="I53" s="16"/>
      <c r="J53" s="16">
        <v>0</v>
      </c>
      <c r="K53" s="26">
        <v>0</v>
      </c>
      <c r="L53" s="27">
        <v>0</v>
      </c>
      <c r="M53" s="26">
        <v>0</v>
      </c>
      <c r="N53" s="9">
        <v>0</v>
      </c>
    </row>
    <row r="54" spans="1:16" s="10" customFormat="1" ht="3" customHeight="1">
      <c r="A54" s="8"/>
      <c r="B54" s="23"/>
      <c r="C54" s="23"/>
      <c r="D54" s="23"/>
      <c r="E54" s="885">
        <f t="shared" si="12"/>
        <v>0</v>
      </c>
      <c r="F54" s="29"/>
      <c r="G54" s="29"/>
      <c r="H54" s="28"/>
      <c r="I54" s="28"/>
      <c r="J54" s="28"/>
      <c r="K54" s="29"/>
      <c r="L54" s="30"/>
      <c r="M54" s="29"/>
      <c r="N54" s="13"/>
      <c r="O54" s="49"/>
      <c r="P54" s="49"/>
    </row>
    <row r="55" spans="1:16" s="10" customFormat="1" ht="3" customHeight="1">
      <c r="A55" s="8"/>
      <c r="B55" s="8"/>
      <c r="C55" s="8"/>
      <c r="D55" s="8"/>
      <c r="E55" s="50"/>
      <c r="F55" s="8"/>
      <c r="G55" s="8"/>
      <c r="H55" s="8"/>
      <c r="I55" s="8"/>
      <c r="J55" s="8"/>
      <c r="K55" s="8"/>
      <c r="L55" s="8"/>
      <c r="M55" s="8"/>
      <c r="N55" s="11"/>
      <c r="O55" s="14"/>
      <c r="P55" s="14"/>
    </row>
    <row r="56" spans="1:16" s="10" customFormat="1" ht="18.75">
      <c r="B56" s="10" t="s">
        <v>360</v>
      </c>
      <c r="I56" s="10" t="s">
        <v>467</v>
      </c>
      <c r="K56" s="8"/>
      <c r="L56" s="8"/>
      <c r="M56" s="8"/>
      <c r="N56" s="8"/>
      <c r="O56" s="8"/>
      <c r="P56" s="8"/>
    </row>
    <row r="57" spans="1:16" s="10" customFormat="1">
      <c r="A57" s="4"/>
      <c r="B57" s="10" t="s">
        <v>423</v>
      </c>
      <c r="I57" s="10" t="s">
        <v>363</v>
      </c>
      <c r="K57" s="8"/>
      <c r="L57" s="8"/>
      <c r="M57" s="8"/>
      <c r="N57" s="8"/>
      <c r="O57" s="8"/>
      <c r="P57" s="8"/>
    </row>
    <row r="58" spans="1:16" ht="18" customHeight="1">
      <c r="B58" s="10" t="s">
        <v>469</v>
      </c>
      <c r="C58" s="10"/>
      <c r="D58" s="10"/>
      <c r="E58" s="10"/>
      <c r="F58" s="10"/>
      <c r="G58" s="10"/>
      <c r="I58" s="10" t="s">
        <v>470</v>
      </c>
      <c r="J58" s="10"/>
    </row>
  </sheetData>
  <mergeCells count="42">
    <mergeCell ref="A39:D39"/>
    <mergeCell ref="K28:L28"/>
    <mergeCell ref="A32:D32"/>
    <mergeCell ref="A25:D30"/>
    <mergeCell ref="E28:F28"/>
    <mergeCell ref="E27:F27"/>
    <mergeCell ref="I27:J27"/>
    <mergeCell ref="G26:H26"/>
    <mergeCell ref="G27:H27"/>
    <mergeCell ref="E25:F25"/>
    <mergeCell ref="O32:P32"/>
    <mergeCell ref="O25:P30"/>
    <mergeCell ref="G25:N25"/>
    <mergeCell ref="M26:N26"/>
    <mergeCell ref="M28:N28"/>
    <mergeCell ref="G28:H28"/>
    <mergeCell ref="K26:L26"/>
    <mergeCell ref="I28:J28"/>
    <mergeCell ref="M27:N27"/>
    <mergeCell ref="K27:L27"/>
    <mergeCell ref="I26:J26"/>
    <mergeCell ref="M7:N7"/>
    <mergeCell ref="I6:J6"/>
    <mergeCell ref="K6:L6"/>
    <mergeCell ref="M6:N6"/>
    <mergeCell ref="G7:H7"/>
    <mergeCell ref="A14:D14"/>
    <mergeCell ref="O4:P9"/>
    <mergeCell ref="G5:H5"/>
    <mergeCell ref="I5:J5"/>
    <mergeCell ref="K5:L5"/>
    <mergeCell ref="A11:D11"/>
    <mergeCell ref="A4:D9"/>
    <mergeCell ref="E4:F4"/>
    <mergeCell ref="M5:N5"/>
    <mergeCell ref="G6:H6"/>
    <mergeCell ref="G4:N4"/>
    <mergeCell ref="E7:F7"/>
    <mergeCell ref="I7:J7"/>
    <mergeCell ref="K7:L7"/>
    <mergeCell ref="E6:F6"/>
    <mergeCell ref="O11:P1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6" orientation="landscape" r:id="rId1"/>
  <headerFooter alignWithMargins="0"/>
  <rowBreaks count="1" manualBreakCount="1">
    <brk id="2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opLeftCell="A5" zoomScale="110" zoomScaleNormal="110" workbookViewId="0">
      <selection activeCell="L20" sqref="L20"/>
    </sheetView>
  </sheetViews>
  <sheetFormatPr defaultColWidth="9.09765625" defaultRowHeight="21.75"/>
  <cols>
    <col min="1" max="2" width="1.69921875" style="66" customWidth="1"/>
    <col min="3" max="3" width="4.3984375" style="66" customWidth="1"/>
    <col min="4" max="4" width="5.59765625" style="66" customWidth="1"/>
    <col min="5" max="5" width="5.5" style="66" customWidth="1"/>
    <col min="6" max="6" width="4" style="66" customWidth="1"/>
    <col min="7" max="12" width="9" style="66" customWidth="1"/>
    <col min="13" max="13" width="1" style="66" customWidth="1"/>
    <col min="14" max="16" width="1.69921875" style="66" customWidth="1"/>
    <col min="17" max="17" width="14.09765625" style="66" customWidth="1"/>
    <col min="18" max="18" width="6.69921875" style="66" customWidth="1"/>
    <col min="19" max="19" width="5.69921875" style="66" customWidth="1"/>
    <col min="20" max="16384" width="9.09765625" style="66"/>
  </cols>
  <sheetData>
    <row r="1" spans="1:17" s="17" customFormat="1">
      <c r="B1" s="1" t="s">
        <v>80</v>
      </c>
      <c r="C1" s="1"/>
      <c r="D1" s="18">
        <v>3.12</v>
      </c>
      <c r="E1" s="1" t="s">
        <v>486</v>
      </c>
    </row>
    <row r="2" spans="1:17" s="17" customFormat="1">
      <c r="B2" s="1"/>
      <c r="C2" s="1"/>
      <c r="D2" s="18"/>
      <c r="E2" s="1" t="s">
        <v>517</v>
      </c>
    </row>
    <row r="3" spans="1:17" s="1" customFormat="1">
      <c r="B3" s="1" t="s">
        <v>2</v>
      </c>
      <c r="D3" s="18">
        <v>3.12</v>
      </c>
      <c r="E3" s="1" t="s">
        <v>487</v>
      </c>
    </row>
    <row r="4" spans="1:17" s="1" customFormat="1">
      <c r="D4" s="18"/>
      <c r="E4" s="1" t="s">
        <v>518</v>
      </c>
    </row>
    <row r="5" spans="1:17" s="4" customFormat="1" ht="4.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7" s="10" customFormat="1" ht="18.75" customHeight="1">
      <c r="A6" s="1091" t="s">
        <v>488</v>
      </c>
      <c r="B6" s="1091"/>
      <c r="C6" s="1091"/>
      <c r="D6" s="1091"/>
      <c r="E6" s="1091"/>
      <c r="F6" s="1209"/>
      <c r="G6" s="1107" t="s">
        <v>489</v>
      </c>
      <c r="H6" s="1108"/>
      <c r="I6" s="1108"/>
      <c r="J6" s="1107" t="s">
        <v>490</v>
      </c>
      <c r="K6" s="1108"/>
      <c r="L6" s="1109"/>
      <c r="M6" s="534"/>
      <c r="P6" s="33"/>
      <c r="Q6" s="33"/>
    </row>
    <row r="7" spans="1:17" s="10" customFormat="1" ht="18.75" customHeight="1">
      <c r="A7" s="1210"/>
      <c r="B7" s="1210"/>
      <c r="C7" s="1210"/>
      <c r="D7" s="1210"/>
      <c r="E7" s="1210"/>
      <c r="F7" s="1211"/>
      <c r="G7" s="1110" t="s">
        <v>491</v>
      </c>
      <c r="H7" s="1111"/>
      <c r="I7" s="1112"/>
      <c r="J7" s="1110" t="s">
        <v>492</v>
      </c>
      <c r="K7" s="1111"/>
      <c r="L7" s="1112"/>
      <c r="M7" s="534"/>
      <c r="P7" s="8"/>
      <c r="Q7" s="8"/>
    </row>
    <row r="8" spans="1:17" s="10" customFormat="1" ht="18.75" customHeight="1">
      <c r="A8" s="1243"/>
      <c r="B8" s="1243"/>
      <c r="C8" s="1243"/>
      <c r="D8" s="1243"/>
      <c r="E8" s="1243"/>
      <c r="F8" s="1211"/>
      <c r="G8" s="533" t="s">
        <v>7</v>
      </c>
      <c r="H8" s="34" t="s">
        <v>167</v>
      </c>
      <c r="I8" s="534" t="s">
        <v>168</v>
      </c>
      <c r="J8" s="533" t="s">
        <v>7</v>
      </c>
      <c r="K8" s="34" t="s">
        <v>167</v>
      </c>
      <c r="L8" s="535" t="s">
        <v>168</v>
      </c>
      <c r="M8" s="534"/>
      <c r="N8" s="1356" t="s">
        <v>493</v>
      </c>
      <c r="O8" s="1356"/>
      <c r="P8" s="1356"/>
      <c r="Q8" s="1356"/>
    </row>
    <row r="9" spans="1:17" s="10" customFormat="1" ht="18.75" customHeight="1">
      <c r="A9" s="1212"/>
      <c r="B9" s="1212"/>
      <c r="C9" s="1212"/>
      <c r="D9" s="1212"/>
      <c r="E9" s="1212"/>
      <c r="F9" s="1213"/>
      <c r="G9" s="543" t="s">
        <v>11</v>
      </c>
      <c r="H9" s="22" t="s">
        <v>169</v>
      </c>
      <c r="I9" s="538" t="s">
        <v>170</v>
      </c>
      <c r="J9" s="543" t="s">
        <v>11</v>
      </c>
      <c r="K9" s="22" t="s">
        <v>169</v>
      </c>
      <c r="L9" s="539" t="s">
        <v>170</v>
      </c>
      <c r="M9" s="538"/>
      <c r="N9" s="23"/>
      <c r="O9" s="23"/>
      <c r="P9" s="23"/>
      <c r="Q9" s="23"/>
    </row>
    <row r="10" spans="1:17" s="372" customFormat="1" ht="24.75" customHeight="1">
      <c r="A10" s="1060" t="s">
        <v>21</v>
      </c>
      <c r="B10" s="1060"/>
      <c r="C10" s="1060"/>
      <c r="D10" s="1060"/>
      <c r="E10" s="1060"/>
      <c r="F10" s="1061"/>
      <c r="G10" s="778">
        <f t="shared" ref="G10:L10" si="0">SUM(G11:G20)</f>
        <v>36047</v>
      </c>
      <c r="H10" s="778">
        <f t="shared" si="0"/>
        <v>15302</v>
      </c>
      <c r="I10" s="778">
        <f t="shared" si="0"/>
        <v>20745</v>
      </c>
      <c r="J10" s="778">
        <f t="shared" si="0"/>
        <v>26484</v>
      </c>
      <c r="K10" s="778">
        <f t="shared" si="0"/>
        <v>10640</v>
      </c>
      <c r="L10" s="778">
        <f t="shared" si="0"/>
        <v>15844</v>
      </c>
      <c r="M10" s="777"/>
      <c r="N10" s="1241" t="s">
        <v>529</v>
      </c>
      <c r="O10" s="1241"/>
      <c r="P10" s="1241"/>
      <c r="Q10" s="1241"/>
    </row>
    <row r="11" spans="1:17" s="31" customFormat="1" ht="22.5" customHeight="1">
      <c r="A11" s="31" t="s">
        <v>494</v>
      </c>
      <c r="G11" s="779">
        <f>SUM(H11:I11)</f>
        <v>1562</v>
      </c>
      <c r="H11" s="296">
        <v>603</v>
      </c>
      <c r="I11" s="780">
        <v>959</v>
      </c>
      <c r="J11" s="779">
        <f>SUM(K11:L11)</f>
        <v>146</v>
      </c>
      <c r="K11" s="296">
        <v>65</v>
      </c>
      <c r="L11" s="781">
        <v>81</v>
      </c>
      <c r="M11" s="249"/>
      <c r="N11" s="31" t="s">
        <v>520</v>
      </c>
    </row>
    <row r="12" spans="1:17" s="31" customFormat="1" ht="22.5" customHeight="1">
      <c r="A12" s="31" t="s">
        <v>89</v>
      </c>
      <c r="G12" s="779">
        <f t="shared" ref="G12:G20" si="1">SUM(H12:I12)</f>
        <v>1079</v>
      </c>
      <c r="H12" s="296">
        <v>432</v>
      </c>
      <c r="I12" s="780">
        <v>647</v>
      </c>
      <c r="J12" s="779">
        <f t="shared" ref="J12:J20" si="2">SUM(K12:L12)</f>
        <v>107</v>
      </c>
      <c r="K12" s="296">
        <v>38</v>
      </c>
      <c r="L12" s="781">
        <v>69</v>
      </c>
      <c r="M12" s="249"/>
      <c r="N12" s="31" t="s">
        <v>521</v>
      </c>
    </row>
    <row r="13" spans="1:17" s="31" customFormat="1" ht="22.5" customHeight="1">
      <c r="A13" s="31" t="s">
        <v>495</v>
      </c>
      <c r="G13" s="779">
        <f t="shared" si="1"/>
        <v>2802</v>
      </c>
      <c r="H13" s="296">
        <v>1643</v>
      </c>
      <c r="I13" s="780">
        <v>1159</v>
      </c>
      <c r="J13" s="779">
        <f t="shared" si="2"/>
        <v>521</v>
      </c>
      <c r="K13" s="296">
        <v>272</v>
      </c>
      <c r="L13" s="781">
        <v>249</v>
      </c>
      <c r="M13" s="249"/>
      <c r="N13" s="31" t="s">
        <v>522</v>
      </c>
    </row>
    <row r="14" spans="1:17" s="31" customFormat="1" ht="22.5" customHeight="1">
      <c r="A14" s="31" t="s">
        <v>496</v>
      </c>
      <c r="G14" s="779">
        <f t="shared" si="1"/>
        <v>5075</v>
      </c>
      <c r="H14" s="296">
        <v>2891</v>
      </c>
      <c r="I14" s="780">
        <v>2184</v>
      </c>
      <c r="J14" s="779">
        <f t="shared" si="2"/>
        <v>1011</v>
      </c>
      <c r="K14" s="296">
        <v>532</v>
      </c>
      <c r="L14" s="781">
        <v>479</v>
      </c>
      <c r="M14" s="249"/>
      <c r="N14" s="31" t="s">
        <v>523</v>
      </c>
    </row>
    <row r="15" spans="1:17" s="31" customFormat="1" ht="22.5" customHeight="1">
      <c r="A15" s="31" t="s">
        <v>497</v>
      </c>
      <c r="G15" s="779">
        <f t="shared" si="1"/>
        <v>87</v>
      </c>
      <c r="H15" s="296" t="s">
        <v>25</v>
      </c>
      <c r="I15" s="780">
        <v>87</v>
      </c>
      <c r="J15" s="779" t="s">
        <v>25</v>
      </c>
      <c r="K15" s="296" t="s">
        <v>25</v>
      </c>
      <c r="L15" s="781" t="s">
        <v>25</v>
      </c>
      <c r="M15" s="249"/>
      <c r="N15" s="31" t="s">
        <v>524</v>
      </c>
    </row>
    <row r="16" spans="1:17" s="31" customFormat="1" ht="22.5" customHeight="1">
      <c r="A16" s="31" t="s">
        <v>498</v>
      </c>
      <c r="G16" s="779">
        <f t="shared" si="1"/>
        <v>6576</v>
      </c>
      <c r="H16" s="296">
        <v>2495</v>
      </c>
      <c r="I16" s="780">
        <v>4081</v>
      </c>
      <c r="J16" s="779">
        <f t="shared" si="2"/>
        <v>6576</v>
      </c>
      <c r="K16" s="296">
        <v>2495</v>
      </c>
      <c r="L16" s="781">
        <v>4081</v>
      </c>
      <c r="M16" s="249"/>
      <c r="N16" s="31" t="s">
        <v>506</v>
      </c>
    </row>
    <row r="17" spans="1:17" s="31" customFormat="1" ht="22.5" customHeight="1">
      <c r="A17" s="31" t="s">
        <v>499</v>
      </c>
      <c r="G17" s="779">
        <f t="shared" si="1"/>
        <v>6724</v>
      </c>
      <c r="H17" s="296">
        <v>2297</v>
      </c>
      <c r="I17" s="780">
        <v>4427</v>
      </c>
      <c r="J17" s="779">
        <f t="shared" si="2"/>
        <v>5981</v>
      </c>
      <c r="K17" s="296">
        <v>2297</v>
      </c>
      <c r="L17" s="781">
        <v>3684</v>
      </c>
      <c r="M17" s="249"/>
      <c r="N17" s="31" t="s">
        <v>525</v>
      </c>
    </row>
    <row r="18" spans="1:17" s="31" customFormat="1" ht="22.5" customHeight="1">
      <c r="A18" s="31" t="s">
        <v>500</v>
      </c>
      <c r="G18" s="779">
        <f t="shared" si="1"/>
        <v>6519</v>
      </c>
      <c r="H18" s="296">
        <v>2955</v>
      </c>
      <c r="I18" s="780">
        <v>3564</v>
      </c>
      <c r="J18" s="779">
        <f t="shared" si="2"/>
        <v>6519</v>
      </c>
      <c r="K18" s="296">
        <v>2955</v>
      </c>
      <c r="L18" s="781">
        <v>3564</v>
      </c>
      <c r="M18" s="249"/>
      <c r="N18" s="31" t="s">
        <v>526</v>
      </c>
    </row>
    <row r="19" spans="1:17" s="31" customFormat="1" ht="22.5" customHeight="1">
      <c r="A19" s="31" t="s">
        <v>519</v>
      </c>
      <c r="G19" s="779">
        <f t="shared" si="1"/>
        <v>4133</v>
      </c>
      <c r="H19" s="296">
        <v>1276</v>
      </c>
      <c r="I19" s="780">
        <v>2857</v>
      </c>
      <c r="J19" s="779">
        <f t="shared" si="2"/>
        <v>4133</v>
      </c>
      <c r="K19" s="296">
        <v>1276</v>
      </c>
      <c r="L19" s="781">
        <v>2857</v>
      </c>
      <c r="M19" s="249"/>
      <c r="N19" s="31" t="s">
        <v>527</v>
      </c>
    </row>
    <row r="20" spans="1:17" s="31" customFormat="1" ht="22.5" customHeight="1">
      <c r="A20" s="31" t="s">
        <v>530</v>
      </c>
      <c r="G20" s="779">
        <f t="shared" si="1"/>
        <v>1490</v>
      </c>
      <c r="H20" s="296">
        <v>710</v>
      </c>
      <c r="I20" s="780">
        <v>780</v>
      </c>
      <c r="J20" s="779">
        <f t="shared" si="2"/>
        <v>1490</v>
      </c>
      <c r="K20" s="296">
        <v>710</v>
      </c>
      <c r="L20" s="781">
        <v>780</v>
      </c>
      <c r="M20" s="249"/>
      <c r="N20" s="31" t="s">
        <v>528</v>
      </c>
    </row>
    <row r="21" spans="1:17" s="10" customFormat="1" ht="3.75" customHeight="1">
      <c r="A21" s="23"/>
      <c r="B21" s="23"/>
      <c r="C21" s="23"/>
      <c r="D21" s="23"/>
      <c r="E21" s="23"/>
      <c r="F21" s="23"/>
      <c r="G21" s="28"/>
      <c r="H21" s="29"/>
      <c r="I21" s="23"/>
      <c r="J21" s="28"/>
      <c r="K21" s="29"/>
      <c r="L21" s="30"/>
      <c r="M21" s="23"/>
      <c r="N21" s="23"/>
      <c r="O21" s="23"/>
      <c r="P21" s="23"/>
      <c r="Q21" s="23"/>
    </row>
    <row r="22" spans="1:17" s="10" customFormat="1" ht="18.7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s="31" customFormat="1" ht="17.25" customHeight="1">
      <c r="C23" s="396" t="s">
        <v>54</v>
      </c>
      <c r="D23" s="397" t="s">
        <v>501</v>
      </c>
    </row>
    <row r="24" spans="1:17" s="4" customFormat="1">
      <c r="C24" s="394" t="s">
        <v>502</v>
      </c>
      <c r="D24" s="398" t="s">
        <v>503</v>
      </c>
    </row>
  </sheetData>
  <mergeCells count="8">
    <mergeCell ref="A10:F10"/>
    <mergeCell ref="N10:Q10"/>
    <mergeCell ref="A6:F9"/>
    <mergeCell ref="G6:I6"/>
    <mergeCell ref="J6:L6"/>
    <mergeCell ref="N8:Q8"/>
    <mergeCell ref="G7:I7"/>
    <mergeCell ref="J7:L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view="pageBreakPreview" zoomScale="70" zoomScaleNormal="100" zoomScaleSheetLayoutView="70" workbookViewId="0">
      <selection activeCell="L20" sqref="L20"/>
    </sheetView>
  </sheetViews>
  <sheetFormatPr defaultColWidth="9.09765625" defaultRowHeight="21.75"/>
  <cols>
    <col min="1" max="2" width="1.69921875" style="4" customWidth="1"/>
    <col min="3" max="3" width="4.69921875" style="4" customWidth="1"/>
    <col min="4" max="4" width="4.3984375" style="4" customWidth="1"/>
    <col min="5" max="5" width="4.19921875" style="4" customWidth="1"/>
    <col min="6" max="14" width="7" style="4" customWidth="1"/>
    <col min="15" max="15" width="1" style="4" customWidth="1"/>
    <col min="16" max="16" width="1.3984375" style="4" customWidth="1"/>
    <col min="17" max="17" width="28.5" style="4" customWidth="1"/>
    <col min="18" max="18" width="1.69921875" style="4" hidden="1" customWidth="1"/>
    <col min="19" max="19" width="6.8984375" style="4" customWidth="1"/>
    <col min="20" max="20" width="2.8984375" style="4" customWidth="1"/>
    <col min="21" max="16384" width="9.09765625" style="4"/>
  </cols>
  <sheetData>
    <row r="1" spans="1:17" s="17" customFormat="1">
      <c r="B1" s="1" t="s">
        <v>80</v>
      </c>
      <c r="C1" s="1"/>
      <c r="D1" s="18">
        <v>3.13</v>
      </c>
      <c r="E1" s="1" t="s">
        <v>531</v>
      </c>
      <c r="L1" s="19"/>
      <c r="M1" s="19"/>
      <c r="N1" s="19"/>
      <c r="O1" s="19"/>
    </row>
    <row r="2" spans="1:17" s="17" customFormat="1">
      <c r="B2" s="1" t="s">
        <v>2</v>
      </c>
      <c r="C2" s="1"/>
      <c r="D2" s="18">
        <v>3.13</v>
      </c>
      <c r="E2" s="1" t="s">
        <v>532</v>
      </c>
      <c r="F2" s="1"/>
      <c r="L2" s="19"/>
      <c r="M2" s="19"/>
      <c r="N2" s="19"/>
      <c r="O2" s="19"/>
    </row>
    <row r="3" spans="1:17" ht="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s="10" customFormat="1" ht="21.75" customHeight="1">
      <c r="A4" s="1272" t="s">
        <v>3</v>
      </c>
      <c r="B4" s="1357"/>
      <c r="C4" s="1357"/>
      <c r="D4" s="1357"/>
      <c r="E4" s="1358"/>
      <c r="F4" s="1107" t="s">
        <v>12</v>
      </c>
      <c r="G4" s="1108"/>
      <c r="H4" s="1108"/>
      <c r="I4" s="1107" t="s">
        <v>499</v>
      </c>
      <c r="J4" s="1108"/>
      <c r="K4" s="1109"/>
      <c r="L4" s="1108" t="s">
        <v>498</v>
      </c>
      <c r="M4" s="1108"/>
      <c r="N4" s="1109"/>
      <c r="O4" s="8"/>
      <c r="P4" s="8"/>
      <c r="Q4" s="8"/>
    </row>
    <row r="5" spans="1:17" s="10" customFormat="1" ht="21.75" customHeight="1">
      <c r="A5" s="1359"/>
      <c r="B5" s="1359"/>
      <c r="C5" s="1359"/>
      <c r="D5" s="1359"/>
      <c r="E5" s="1360"/>
      <c r="F5" s="1352" t="s">
        <v>504</v>
      </c>
      <c r="G5" s="1270"/>
      <c r="H5" s="1270"/>
      <c r="I5" s="1352" t="s">
        <v>505</v>
      </c>
      <c r="J5" s="1270"/>
      <c r="K5" s="1271"/>
      <c r="L5" s="1270" t="s">
        <v>506</v>
      </c>
      <c r="M5" s="1270"/>
      <c r="N5" s="1271"/>
      <c r="O5" s="1291" t="s">
        <v>5</v>
      </c>
      <c r="P5" s="1094"/>
      <c r="Q5" s="1094"/>
    </row>
    <row r="6" spans="1:17" s="10" customFormat="1" ht="21.75" customHeight="1">
      <c r="A6" s="1359"/>
      <c r="B6" s="1359"/>
      <c r="C6" s="1359"/>
      <c r="D6" s="1359"/>
      <c r="E6" s="1360"/>
      <c r="F6" s="533" t="s">
        <v>7</v>
      </c>
      <c r="G6" s="20" t="s">
        <v>167</v>
      </c>
      <c r="H6" s="536" t="s">
        <v>168</v>
      </c>
      <c r="I6" s="533" t="s">
        <v>7</v>
      </c>
      <c r="J6" s="20" t="s">
        <v>167</v>
      </c>
      <c r="K6" s="535" t="s">
        <v>168</v>
      </c>
      <c r="L6" s="534" t="s">
        <v>7</v>
      </c>
      <c r="M6" s="20" t="s">
        <v>167</v>
      </c>
      <c r="N6" s="535" t="s">
        <v>168</v>
      </c>
      <c r="O6" s="1102"/>
      <c r="P6" s="1094"/>
      <c r="Q6" s="1094"/>
    </row>
    <row r="7" spans="1:17" s="10" customFormat="1" ht="21.75" customHeight="1">
      <c r="A7" s="1361"/>
      <c r="B7" s="1361"/>
      <c r="C7" s="1361"/>
      <c r="D7" s="1361"/>
      <c r="E7" s="1362"/>
      <c r="F7" s="543" t="s">
        <v>11</v>
      </c>
      <c r="G7" s="22" t="s">
        <v>169</v>
      </c>
      <c r="H7" s="543" t="s">
        <v>170</v>
      </c>
      <c r="I7" s="543" t="s">
        <v>11</v>
      </c>
      <c r="J7" s="22" t="s">
        <v>169</v>
      </c>
      <c r="K7" s="539" t="s">
        <v>170</v>
      </c>
      <c r="L7" s="538" t="s">
        <v>11</v>
      </c>
      <c r="M7" s="22" t="s">
        <v>169</v>
      </c>
      <c r="N7" s="539" t="s">
        <v>170</v>
      </c>
      <c r="O7" s="23"/>
      <c r="P7" s="23"/>
      <c r="Q7" s="23"/>
    </row>
    <row r="8" spans="1:17" s="24" customFormat="1" ht="23.25" customHeight="1">
      <c r="A8" s="1363" t="s">
        <v>21</v>
      </c>
      <c r="B8" s="1363"/>
      <c r="C8" s="1363"/>
      <c r="D8" s="1363"/>
      <c r="E8" s="1364"/>
      <c r="F8" s="256">
        <f>SUM(F9:F21)</f>
        <v>9065</v>
      </c>
      <c r="G8" s="256">
        <f t="shared" ref="G8:N8" si="0">SUM(G9:G21)</f>
        <v>4966</v>
      </c>
      <c r="H8" s="256">
        <f t="shared" si="0"/>
        <v>4099</v>
      </c>
      <c r="I8" s="256">
        <f t="shared" si="0"/>
        <v>7143</v>
      </c>
      <c r="J8" s="256">
        <f t="shared" si="0"/>
        <v>2447</v>
      </c>
      <c r="K8" s="256">
        <f t="shared" si="0"/>
        <v>4696</v>
      </c>
      <c r="L8" s="256">
        <f t="shared" si="0"/>
        <v>6895</v>
      </c>
      <c r="M8" s="256">
        <f t="shared" si="0"/>
        <v>2565</v>
      </c>
      <c r="N8" s="256">
        <f t="shared" si="0"/>
        <v>4330</v>
      </c>
      <c r="O8" s="1365" t="s">
        <v>11</v>
      </c>
      <c r="P8" s="1241"/>
      <c r="Q8" s="1241"/>
    </row>
    <row r="9" spans="1:17" s="25" customFormat="1" ht="23.25" customHeight="1">
      <c r="A9" s="8"/>
      <c r="B9" s="231" t="s">
        <v>22</v>
      </c>
      <c r="E9" s="232"/>
      <c r="F9" s="233">
        <f>SUM(G9:H9)</f>
        <v>1793</v>
      </c>
      <c r="G9" s="233">
        <v>1084</v>
      </c>
      <c r="H9" s="233">
        <v>709</v>
      </c>
      <c r="I9" s="233">
        <f>SUM(J9:K9)</f>
        <v>1016</v>
      </c>
      <c r="J9" s="234">
        <v>345</v>
      </c>
      <c r="K9" s="235">
        <v>671</v>
      </c>
      <c r="L9" s="233">
        <f>SUM(M9:N9)</f>
        <v>1999</v>
      </c>
      <c r="M9" s="234">
        <v>772</v>
      </c>
      <c r="N9" s="235">
        <v>1227</v>
      </c>
      <c r="P9" s="59" t="s">
        <v>23</v>
      </c>
    </row>
    <row r="10" spans="1:17" s="25" customFormat="1" ht="23.25" customHeight="1">
      <c r="B10" s="14" t="s">
        <v>24</v>
      </c>
      <c r="E10" s="232"/>
      <c r="F10" s="233">
        <f t="shared" ref="F10:F21" si="1">SUM(G10:H10)</f>
        <v>475</v>
      </c>
      <c r="G10" s="233">
        <v>264</v>
      </c>
      <c r="H10" s="233">
        <v>211</v>
      </c>
      <c r="I10" s="233">
        <f t="shared" ref="I10:I21" si="2">SUM(J10:K10)</f>
        <v>365</v>
      </c>
      <c r="J10" s="234">
        <v>105</v>
      </c>
      <c r="K10" s="235">
        <v>260</v>
      </c>
      <c r="L10" s="233">
        <f t="shared" ref="L10:L21" si="3">SUM(M10:N10)</f>
        <v>357</v>
      </c>
      <c r="M10" s="234">
        <v>87</v>
      </c>
      <c r="N10" s="235">
        <v>270</v>
      </c>
      <c r="P10" s="59" t="s">
        <v>26</v>
      </c>
    </row>
    <row r="11" spans="1:17" s="25" customFormat="1" ht="23.25" customHeight="1">
      <c r="B11" s="14" t="s">
        <v>27</v>
      </c>
      <c r="F11" s="233">
        <f t="shared" si="1"/>
        <v>576</v>
      </c>
      <c r="G11" s="233">
        <v>286</v>
      </c>
      <c r="H11" s="233">
        <v>290</v>
      </c>
      <c r="I11" s="233">
        <f t="shared" si="2"/>
        <v>317</v>
      </c>
      <c r="J11" s="234">
        <v>71</v>
      </c>
      <c r="K11" s="235">
        <v>246</v>
      </c>
      <c r="L11" s="233">
        <f t="shared" si="3"/>
        <v>341</v>
      </c>
      <c r="M11" s="234">
        <v>76</v>
      </c>
      <c r="N11" s="235">
        <v>265</v>
      </c>
      <c r="P11" s="59" t="s">
        <v>28</v>
      </c>
    </row>
    <row r="12" spans="1:17" s="25" customFormat="1" ht="23.25" customHeight="1">
      <c r="B12" s="14" t="s">
        <v>29</v>
      </c>
      <c r="F12" s="233">
        <f t="shared" si="1"/>
        <v>420</v>
      </c>
      <c r="G12" s="233">
        <v>236</v>
      </c>
      <c r="H12" s="233">
        <v>184</v>
      </c>
      <c r="I12" s="233">
        <f t="shared" si="2"/>
        <v>289</v>
      </c>
      <c r="J12" s="234">
        <v>130</v>
      </c>
      <c r="K12" s="234">
        <v>159</v>
      </c>
      <c r="L12" s="233">
        <f t="shared" si="3"/>
        <v>621</v>
      </c>
      <c r="M12" s="234">
        <v>326</v>
      </c>
      <c r="N12" s="235">
        <v>295</v>
      </c>
      <c r="P12" s="59" t="s">
        <v>30</v>
      </c>
    </row>
    <row r="13" spans="1:17" s="25" customFormat="1" ht="23.25" customHeight="1">
      <c r="B13" s="14" t="s">
        <v>31</v>
      </c>
      <c r="F13" s="233">
        <f t="shared" si="1"/>
        <v>790</v>
      </c>
      <c r="G13" s="233">
        <v>415</v>
      </c>
      <c r="H13" s="233">
        <v>375</v>
      </c>
      <c r="I13" s="233">
        <f t="shared" si="2"/>
        <v>587</v>
      </c>
      <c r="J13" s="233">
        <v>155</v>
      </c>
      <c r="K13" s="234">
        <v>432</v>
      </c>
      <c r="L13" s="233">
        <f t="shared" si="3"/>
        <v>587</v>
      </c>
      <c r="M13" s="234">
        <v>110</v>
      </c>
      <c r="N13" s="235">
        <v>477</v>
      </c>
      <c r="P13" s="59" t="s">
        <v>32</v>
      </c>
    </row>
    <row r="14" spans="1:17" s="25" customFormat="1" ht="23.25" customHeight="1">
      <c r="B14" s="14" t="s">
        <v>33</v>
      </c>
      <c r="F14" s="233">
        <f t="shared" si="1"/>
        <v>645</v>
      </c>
      <c r="G14" s="233">
        <v>407</v>
      </c>
      <c r="H14" s="233">
        <v>238</v>
      </c>
      <c r="I14" s="233">
        <f t="shared" si="2"/>
        <v>546</v>
      </c>
      <c r="J14" s="233">
        <v>250</v>
      </c>
      <c r="K14" s="234">
        <v>296</v>
      </c>
      <c r="L14" s="233">
        <f t="shared" si="3"/>
        <v>245</v>
      </c>
      <c r="M14" s="234">
        <v>60</v>
      </c>
      <c r="N14" s="235">
        <v>185</v>
      </c>
      <c r="P14" s="59" t="s">
        <v>34</v>
      </c>
    </row>
    <row r="15" spans="1:17" s="25" customFormat="1" ht="23.25" customHeight="1">
      <c r="B15" s="14" t="s">
        <v>35</v>
      </c>
      <c r="F15" s="233">
        <f t="shared" si="1"/>
        <v>639</v>
      </c>
      <c r="G15" s="233">
        <v>363</v>
      </c>
      <c r="H15" s="233">
        <v>276</v>
      </c>
      <c r="I15" s="233">
        <f t="shared" si="2"/>
        <v>419</v>
      </c>
      <c r="J15" s="233">
        <v>150</v>
      </c>
      <c r="K15" s="234">
        <v>269</v>
      </c>
      <c r="L15" s="233">
        <f t="shared" si="3"/>
        <v>319</v>
      </c>
      <c r="M15" s="234">
        <v>70</v>
      </c>
      <c r="N15" s="235">
        <v>249</v>
      </c>
      <c r="P15" s="59" t="s">
        <v>36</v>
      </c>
    </row>
    <row r="16" spans="1:17" s="8" customFormat="1" ht="23.25" customHeight="1">
      <c r="B16" s="14" t="s">
        <v>37</v>
      </c>
      <c r="F16" s="233">
        <f t="shared" si="1"/>
        <v>612</v>
      </c>
      <c r="G16" s="233">
        <v>303</v>
      </c>
      <c r="H16" s="233">
        <v>309</v>
      </c>
      <c r="I16" s="233">
        <f t="shared" si="2"/>
        <v>867</v>
      </c>
      <c r="J16" s="233">
        <v>439</v>
      </c>
      <c r="K16" s="234">
        <v>428</v>
      </c>
      <c r="L16" s="233">
        <f t="shared" si="3"/>
        <v>812</v>
      </c>
      <c r="M16" s="234">
        <v>272</v>
      </c>
      <c r="N16" s="235">
        <v>540</v>
      </c>
      <c r="P16" s="59" t="s">
        <v>38</v>
      </c>
    </row>
    <row r="17" spans="1:17" s="8" customFormat="1" ht="23.25" customHeight="1">
      <c r="B17" s="14" t="s">
        <v>39</v>
      </c>
      <c r="F17" s="233">
        <f t="shared" si="1"/>
        <v>324</v>
      </c>
      <c r="G17" s="233">
        <v>153</v>
      </c>
      <c r="H17" s="233">
        <v>171</v>
      </c>
      <c r="I17" s="233">
        <f t="shared" si="2"/>
        <v>1002</v>
      </c>
      <c r="J17" s="233">
        <v>107</v>
      </c>
      <c r="K17" s="234">
        <v>895</v>
      </c>
      <c r="L17" s="233">
        <f t="shared" si="3"/>
        <v>203</v>
      </c>
      <c r="M17" s="234">
        <v>142</v>
      </c>
      <c r="N17" s="235">
        <v>61</v>
      </c>
      <c r="P17" s="59" t="s">
        <v>40</v>
      </c>
    </row>
    <row r="18" spans="1:17" s="8" customFormat="1" ht="23.25" customHeight="1">
      <c r="B18" s="14" t="s">
        <v>41</v>
      </c>
      <c r="F18" s="233">
        <f t="shared" si="1"/>
        <v>846</v>
      </c>
      <c r="G18" s="233">
        <v>362</v>
      </c>
      <c r="H18" s="233">
        <v>484</v>
      </c>
      <c r="I18" s="233">
        <f t="shared" si="2"/>
        <v>703</v>
      </c>
      <c r="J18" s="233">
        <v>184</v>
      </c>
      <c r="K18" s="234">
        <v>519</v>
      </c>
      <c r="L18" s="233">
        <f t="shared" si="3"/>
        <v>187</v>
      </c>
      <c r="M18" s="234">
        <v>88</v>
      </c>
      <c r="N18" s="235">
        <v>99</v>
      </c>
      <c r="P18" s="59" t="s">
        <v>42</v>
      </c>
    </row>
    <row r="19" spans="1:17" s="8" customFormat="1" ht="23.25" customHeight="1">
      <c r="B19" s="14" t="s">
        <v>43</v>
      </c>
      <c r="F19" s="233">
        <f t="shared" si="1"/>
        <v>346</v>
      </c>
      <c r="G19" s="233">
        <v>186</v>
      </c>
      <c r="H19" s="233">
        <v>160</v>
      </c>
      <c r="I19" s="233">
        <f t="shared" si="2"/>
        <v>36</v>
      </c>
      <c r="J19" s="233">
        <v>6</v>
      </c>
      <c r="K19" s="234">
        <v>30</v>
      </c>
      <c r="L19" s="233">
        <f t="shared" si="3"/>
        <v>266</v>
      </c>
      <c r="M19" s="234">
        <v>107</v>
      </c>
      <c r="N19" s="235">
        <v>159</v>
      </c>
      <c r="P19" s="59" t="s">
        <v>44</v>
      </c>
    </row>
    <row r="20" spans="1:17" s="25" customFormat="1" ht="23.25" customHeight="1">
      <c r="B20" s="14" t="s">
        <v>45</v>
      </c>
      <c r="F20" s="233">
        <f t="shared" si="1"/>
        <v>977</v>
      </c>
      <c r="G20" s="233">
        <v>568</v>
      </c>
      <c r="H20" s="233">
        <v>409</v>
      </c>
      <c r="I20" s="233">
        <f t="shared" si="2"/>
        <v>430</v>
      </c>
      <c r="J20" s="233">
        <v>245</v>
      </c>
      <c r="K20" s="234">
        <v>185</v>
      </c>
      <c r="L20" s="233">
        <f t="shared" si="3"/>
        <v>508</v>
      </c>
      <c r="M20" s="234">
        <v>261</v>
      </c>
      <c r="N20" s="235">
        <v>247</v>
      </c>
      <c r="P20" s="59" t="s">
        <v>46</v>
      </c>
    </row>
    <row r="21" spans="1:17" s="8" customFormat="1" ht="23.25" customHeight="1">
      <c r="B21" s="14" t="s">
        <v>47</v>
      </c>
      <c r="F21" s="233">
        <f t="shared" si="1"/>
        <v>622</v>
      </c>
      <c r="G21" s="233">
        <v>339</v>
      </c>
      <c r="H21" s="233">
        <v>283</v>
      </c>
      <c r="I21" s="233">
        <f t="shared" si="2"/>
        <v>566</v>
      </c>
      <c r="J21" s="233">
        <v>260</v>
      </c>
      <c r="K21" s="234">
        <v>306</v>
      </c>
      <c r="L21" s="233">
        <f t="shared" si="3"/>
        <v>450</v>
      </c>
      <c r="M21" s="234">
        <v>194</v>
      </c>
      <c r="N21" s="235">
        <v>256</v>
      </c>
      <c r="P21" s="14" t="s">
        <v>48</v>
      </c>
    </row>
    <row r="22" spans="1:17" s="8" customFormat="1" ht="3" customHeight="1">
      <c r="A22" s="23"/>
      <c r="B22" s="23"/>
      <c r="C22" s="23"/>
      <c r="D22" s="23"/>
      <c r="E22" s="23"/>
      <c r="F22" s="184"/>
      <c r="G22" s="185"/>
      <c r="H22" s="184">
        <v>725</v>
      </c>
      <c r="I22" s="184"/>
      <c r="J22" s="185"/>
      <c r="K22" s="185"/>
      <c r="L22" s="186"/>
      <c r="M22" s="185"/>
      <c r="N22" s="187"/>
      <c r="O22" s="23"/>
      <c r="P22" s="23"/>
      <c r="Q22" s="23"/>
    </row>
    <row r="23" spans="1:17" s="8" customFormat="1" ht="3" customHeight="1">
      <c r="P23" s="25"/>
    </row>
    <row r="24" spans="1:17" s="10" customFormat="1" ht="18.75">
      <c r="B24" s="31"/>
      <c r="C24" s="396" t="s">
        <v>54</v>
      </c>
      <c r="D24" s="397" t="s">
        <v>501</v>
      </c>
    </row>
    <row r="25" spans="1:17" s="32" customFormat="1">
      <c r="B25" s="10"/>
      <c r="C25" s="394" t="s">
        <v>502</v>
      </c>
      <c r="D25" s="398" t="s">
        <v>503</v>
      </c>
    </row>
    <row r="27" spans="1:17" ht="14.25" customHeight="1"/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3"/>
  <sheetViews>
    <sheetView showGridLines="0" view="pageBreakPreview" zoomScale="60" zoomScaleNormal="100" workbookViewId="0">
      <selection activeCell="L20" sqref="L20"/>
    </sheetView>
  </sheetViews>
  <sheetFormatPr defaultColWidth="9.09765625" defaultRowHeight="21.75"/>
  <cols>
    <col min="1" max="1" width="1.59765625" style="4" customWidth="1"/>
    <col min="2" max="2" width="4.09765625" style="4" customWidth="1"/>
    <col min="3" max="3" width="4" style="4" customWidth="1"/>
    <col min="4" max="4" width="1.3984375" style="4" customWidth="1"/>
    <col min="5" max="10" width="8.59765625" style="4" customWidth="1"/>
    <col min="11" max="11" width="6.296875" style="4" customWidth="1"/>
    <col min="12" max="15" width="8.59765625" style="4" customWidth="1"/>
    <col min="16" max="16" width="12.5" style="4" customWidth="1"/>
    <col min="17" max="17" width="1" style="4" customWidth="1"/>
    <col min="18" max="18" width="5" style="4" customWidth="1"/>
    <col min="19" max="16384" width="9.09765625" style="4"/>
  </cols>
  <sheetData>
    <row r="1" spans="1:19" s="1" customFormat="1">
      <c r="B1" s="1" t="s">
        <v>80</v>
      </c>
      <c r="C1" s="2">
        <v>3.2</v>
      </c>
      <c r="D1" s="1" t="s">
        <v>535</v>
      </c>
    </row>
    <row r="2" spans="1:19" s="15" customFormat="1">
      <c r="B2" s="1" t="s">
        <v>2</v>
      </c>
      <c r="C2" s="2">
        <v>3.2</v>
      </c>
      <c r="D2" s="1" t="s">
        <v>551</v>
      </c>
      <c r="E2" s="1"/>
    </row>
    <row r="3" spans="1:19" ht="2.25" customHeight="1"/>
    <row r="4" spans="1:19" ht="18" customHeight="1">
      <c r="A4" s="1051" t="s">
        <v>3</v>
      </c>
      <c r="B4" s="1051"/>
      <c r="C4" s="1051"/>
      <c r="D4" s="1052"/>
      <c r="E4" s="808"/>
      <c r="F4" s="1057" t="s">
        <v>81</v>
      </c>
      <c r="G4" s="1058"/>
      <c r="H4" s="1058"/>
      <c r="I4" s="1058"/>
      <c r="J4" s="1058"/>
      <c r="K4" s="1058"/>
      <c r="L4" s="1058"/>
      <c r="M4" s="1058"/>
      <c r="N4" s="1058"/>
      <c r="O4" s="1059"/>
      <c r="P4" s="344"/>
    </row>
    <row r="5" spans="1:19" ht="18" customHeight="1">
      <c r="A5" s="1053"/>
      <c r="B5" s="1053"/>
      <c r="C5" s="1053"/>
      <c r="D5" s="1054"/>
      <c r="E5" s="809"/>
      <c r="F5" s="808"/>
      <c r="G5" s="345"/>
      <c r="H5" s="808"/>
      <c r="I5" s="808"/>
      <c r="J5" s="808"/>
      <c r="K5" s="808"/>
      <c r="L5" s="808"/>
      <c r="M5" s="808"/>
      <c r="N5" s="808"/>
      <c r="O5" s="353" t="s">
        <v>82</v>
      </c>
      <c r="P5" s="348"/>
    </row>
    <row r="6" spans="1:19" ht="18" customHeight="1">
      <c r="A6" s="1053"/>
      <c r="B6" s="1053"/>
      <c r="C6" s="1053"/>
      <c r="D6" s="1054"/>
      <c r="E6" s="809"/>
      <c r="F6" s="354"/>
      <c r="G6" s="855" t="s">
        <v>83</v>
      </c>
      <c r="H6" s="354" t="s">
        <v>84</v>
      </c>
      <c r="I6" s="354" t="s">
        <v>84</v>
      </c>
      <c r="J6" s="354" t="s">
        <v>85</v>
      </c>
      <c r="K6" s="810"/>
      <c r="L6" s="354" t="s">
        <v>86</v>
      </c>
      <c r="M6" s="354" t="s">
        <v>86</v>
      </c>
      <c r="N6" s="354" t="s">
        <v>82</v>
      </c>
      <c r="O6" s="354" t="s">
        <v>87</v>
      </c>
      <c r="P6" s="348"/>
    </row>
    <row r="7" spans="1:19" ht="18" customHeight="1">
      <c r="A7" s="1053"/>
      <c r="B7" s="1053"/>
      <c r="C7" s="1053"/>
      <c r="D7" s="1054"/>
      <c r="E7" s="354" t="s">
        <v>7</v>
      </c>
      <c r="F7" s="354" t="s">
        <v>88</v>
      </c>
      <c r="G7" s="855" t="s">
        <v>89</v>
      </c>
      <c r="H7" s="354" t="s">
        <v>90</v>
      </c>
      <c r="I7" s="354" t="s">
        <v>91</v>
      </c>
      <c r="J7" s="354" t="s">
        <v>89</v>
      </c>
      <c r="K7" s="354" t="s">
        <v>89</v>
      </c>
      <c r="L7" s="354" t="s">
        <v>90</v>
      </c>
      <c r="M7" s="354" t="s">
        <v>91</v>
      </c>
      <c r="N7" s="354" t="s">
        <v>90</v>
      </c>
      <c r="O7" s="354" t="s">
        <v>82</v>
      </c>
      <c r="P7" s="853" t="s">
        <v>5</v>
      </c>
    </row>
    <row r="8" spans="1:19" ht="18" customHeight="1">
      <c r="A8" s="1053"/>
      <c r="B8" s="1053"/>
      <c r="C8" s="1053"/>
      <c r="D8" s="1054"/>
      <c r="E8" s="354" t="s">
        <v>11</v>
      </c>
      <c r="F8" s="354" t="s">
        <v>92</v>
      </c>
      <c r="G8" s="855" t="s">
        <v>93</v>
      </c>
      <c r="H8" s="354" t="s">
        <v>93</v>
      </c>
      <c r="I8" s="354" t="s">
        <v>93</v>
      </c>
      <c r="J8" s="354" t="s">
        <v>94</v>
      </c>
      <c r="K8" s="354" t="s">
        <v>95</v>
      </c>
      <c r="L8" s="354" t="s">
        <v>96</v>
      </c>
      <c r="M8" s="354" t="s">
        <v>96</v>
      </c>
      <c r="N8" s="354" t="s">
        <v>97</v>
      </c>
      <c r="O8" s="354" t="s">
        <v>91</v>
      </c>
      <c r="P8" s="348"/>
    </row>
    <row r="9" spans="1:19" ht="18" customHeight="1">
      <c r="A9" s="1053"/>
      <c r="B9" s="1053"/>
      <c r="C9" s="1053"/>
      <c r="D9" s="1054"/>
      <c r="E9" s="809"/>
      <c r="F9" s="810"/>
      <c r="G9" s="354" t="s">
        <v>95</v>
      </c>
      <c r="H9" s="354" t="s">
        <v>98</v>
      </c>
      <c r="I9" s="354" t="s">
        <v>99</v>
      </c>
      <c r="J9" s="354" t="s">
        <v>95</v>
      </c>
      <c r="K9" s="354"/>
      <c r="L9" s="354" t="s">
        <v>98</v>
      </c>
      <c r="M9" s="354" t="s">
        <v>99</v>
      </c>
      <c r="N9" s="354" t="s">
        <v>100</v>
      </c>
      <c r="O9" s="809" t="s">
        <v>101</v>
      </c>
      <c r="P9" s="348"/>
    </row>
    <row r="10" spans="1:19" ht="18" customHeight="1">
      <c r="A10" s="1055"/>
      <c r="B10" s="1055"/>
      <c r="C10" s="1055"/>
      <c r="D10" s="1056"/>
      <c r="E10" s="811"/>
      <c r="F10" s="350"/>
      <c r="G10" s="811"/>
      <c r="H10" s="811"/>
      <c r="I10" s="811"/>
      <c r="J10" s="811"/>
      <c r="K10" s="811"/>
      <c r="L10" s="811"/>
      <c r="M10" s="811"/>
      <c r="N10" s="811"/>
      <c r="O10" s="812" t="s">
        <v>100</v>
      </c>
      <c r="P10" s="351"/>
    </row>
    <row r="11" spans="1:19" ht="3" customHeight="1">
      <c r="A11" s="847"/>
      <c r="B11" s="847"/>
      <c r="C11" s="847"/>
      <c r="D11" s="848"/>
      <c r="E11" s="809"/>
      <c r="F11" s="347"/>
      <c r="G11" s="808"/>
      <c r="H11" s="809"/>
      <c r="I11" s="809"/>
      <c r="J11" s="809"/>
      <c r="K11" s="809"/>
      <c r="L11" s="809"/>
      <c r="M11" s="809"/>
      <c r="N11" s="809"/>
      <c r="O11" s="855"/>
      <c r="P11" s="348"/>
    </row>
    <row r="12" spans="1:19" s="814" customFormat="1" ht="19.5">
      <c r="A12" s="1035" t="s">
        <v>21</v>
      </c>
      <c r="B12" s="1035"/>
      <c r="C12" s="1035"/>
      <c r="D12" s="1036"/>
      <c r="E12" s="252">
        <f>SUM(E13:E25)</f>
        <v>457</v>
      </c>
      <c r="F12" s="252">
        <f>SUM(F13:F25)</f>
        <v>4</v>
      </c>
      <c r="G12" s="252">
        <f t="shared" ref="G12:N12" si="0">SUM(G13:G25)</f>
        <v>319</v>
      </c>
      <c r="H12" s="252">
        <f t="shared" si="0"/>
        <v>74</v>
      </c>
      <c r="I12" s="252">
        <f t="shared" si="0"/>
        <v>12</v>
      </c>
      <c r="J12" s="252" t="s">
        <v>25</v>
      </c>
      <c r="K12" s="252" t="s">
        <v>25</v>
      </c>
      <c r="L12" s="252">
        <f t="shared" si="0"/>
        <v>1</v>
      </c>
      <c r="M12" s="252" t="s">
        <v>25</v>
      </c>
      <c r="N12" s="252">
        <f t="shared" si="0"/>
        <v>1</v>
      </c>
      <c r="O12" s="252">
        <f>SUM(O13:O25)</f>
        <v>44</v>
      </c>
      <c r="P12" s="842" t="s">
        <v>11</v>
      </c>
      <c r="S12" s="906">
        <f>SUM(G12:M12)</f>
        <v>406</v>
      </c>
    </row>
    <row r="13" spans="1:19" s="829" customFormat="1" ht="19.5">
      <c r="A13" s="59"/>
      <c r="B13" s="61" t="s">
        <v>22</v>
      </c>
      <c r="C13" s="59"/>
      <c r="D13" s="61"/>
      <c r="E13" s="253">
        <f>E46+E76+E106+E136+E166+E196+E226+E256</f>
        <v>87</v>
      </c>
      <c r="F13" s="253">
        <f>F46+F76+F106+F136+F166+F196+F226+F256</f>
        <v>2</v>
      </c>
      <c r="G13" s="253">
        <f t="shared" ref="G13:L13" si="1">G46+G76+G106+G136+G166+G196+G226+G256</f>
        <v>53</v>
      </c>
      <c r="H13" s="253">
        <f t="shared" si="1"/>
        <v>11</v>
      </c>
      <c r="I13" s="253">
        <f t="shared" si="1"/>
        <v>8</v>
      </c>
      <c r="J13" s="253" t="s">
        <v>25</v>
      </c>
      <c r="K13" s="253" t="s">
        <v>25</v>
      </c>
      <c r="L13" s="253">
        <f t="shared" si="1"/>
        <v>1</v>
      </c>
      <c r="M13" s="253" t="s">
        <v>25</v>
      </c>
      <c r="N13" s="253" t="s">
        <v>25</v>
      </c>
      <c r="O13" s="253">
        <f>O46+O76+O106+O136+O166+O196+O226+O256</f>
        <v>12</v>
      </c>
      <c r="P13" s="59" t="s">
        <v>23</v>
      </c>
    </row>
    <row r="14" spans="1:19" s="829" customFormat="1" ht="19.5">
      <c r="A14" s="59"/>
      <c r="B14" s="59" t="s">
        <v>24</v>
      </c>
      <c r="C14" s="59"/>
      <c r="D14" s="61"/>
      <c r="E14" s="253">
        <f t="shared" ref="E14:F25" si="2">E47+E77+E107+E137+E167+E197+E227+E257</f>
        <v>24</v>
      </c>
      <c r="F14" s="253" t="s">
        <v>25</v>
      </c>
      <c r="G14" s="253">
        <f t="shared" ref="G14:H16" si="3">G47+G77+G107+G137+G167+G197+G227+G257</f>
        <v>17</v>
      </c>
      <c r="H14" s="253">
        <f t="shared" si="3"/>
        <v>5</v>
      </c>
      <c r="I14" s="253" t="s">
        <v>25</v>
      </c>
      <c r="J14" s="253" t="s">
        <v>25</v>
      </c>
      <c r="K14" s="253" t="s">
        <v>25</v>
      </c>
      <c r="L14" s="253" t="s">
        <v>25</v>
      </c>
      <c r="M14" s="253" t="s">
        <v>25</v>
      </c>
      <c r="N14" s="253" t="s">
        <v>25</v>
      </c>
      <c r="O14" s="253">
        <f>O47+O77+O107+O137+O167+O197+O227+O257</f>
        <v>2</v>
      </c>
      <c r="P14" s="59" t="s">
        <v>26</v>
      </c>
    </row>
    <row r="15" spans="1:19" s="829" customFormat="1" ht="19.5">
      <c r="A15" s="59"/>
      <c r="B15" s="59" t="s">
        <v>27</v>
      </c>
      <c r="C15" s="59"/>
      <c r="D15" s="61"/>
      <c r="E15" s="253">
        <f t="shared" si="2"/>
        <v>35</v>
      </c>
      <c r="F15" s="253">
        <f t="shared" si="2"/>
        <v>1</v>
      </c>
      <c r="G15" s="253">
        <f t="shared" si="3"/>
        <v>22</v>
      </c>
      <c r="H15" s="253">
        <f t="shared" si="3"/>
        <v>7</v>
      </c>
      <c r="I15" s="253" t="s">
        <v>25</v>
      </c>
      <c r="J15" s="253" t="s">
        <v>25</v>
      </c>
      <c r="K15" s="253" t="s">
        <v>25</v>
      </c>
      <c r="L15" s="253" t="s">
        <v>25</v>
      </c>
      <c r="M15" s="253" t="s">
        <v>25</v>
      </c>
      <c r="N15" s="253" t="s">
        <v>25</v>
      </c>
      <c r="O15" s="253">
        <f>O48+O78+O108+O138+O168+O198+O228+O258</f>
        <v>3</v>
      </c>
      <c r="P15" s="59" t="s">
        <v>28</v>
      </c>
    </row>
    <row r="16" spans="1:19" s="829" customFormat="1" ht="19.5">
      <c r="A16" s="59"/>
      <c r="B16" s="59" t="s">
        <v>29</v>
      </c>
      <c r="C16" s="59"/>
      <c r="D16" s="61"/>
      <c r="E16" s="253">
        <f t="shared" si="2"/>
        <v>25</v>
      </c>
      <c r="F16" s="253" t="s">
        <v>25</v>
      </c>
      <c r="G16" s="253">
        <f t="shared" si="3"/>
        <v>20</v>
      </c>
      <c r="H16" s="253">
        <f t="shared" si="3"/>
        <v>4</v>
      </c>
      <c r="I16" s="253" t="s">
        <v>25</v>
      </c>
      <c r="J16" s="253" t="s">
        <v>25</v>
      </c>
      <c r="K16" s="253" t="s">
        <v>25</v>
      </c>
      <c r="L16" s="253" t="s">
        <v>25</v>
      </c>
      <c r="M16" s="253" t="s">
        <v>25</v>
      </c>
      <c r="N16" s="253" t="s">
        <v>25</v>
      </c>
      <c r="O16" s="253">
        <f>O49+O79+O109+O139+O169+O199+O229+O259</f>
        <v>1</v>
      </c>
      <c r="P16" s="59" t="s">
        <v>30</v>
      </c>
    </row>
    <row r="17" spans="1:16" s="829" customFormat="1" ht="19.5">
      <c r="A17" s="59"/>
      <c r="B17" s="59" t="s">
        <v>31</v>
      </c>
      <c r="C17" s="59"/>
      <c r="D17" s="61"/>
      <c r="E17" s="253">
        <f t="shared" si="2"/>
        <v>33</v>
      </c>
      <c r="F17" s="253" t="s">
        <v>25</v>
      </c>
      <c r="G17" s="253">
        <f t="shared" ref="G17:O17" si="4">G50+G80+G110+G140+G170+G200+G230+G260</f>
        <v>19</v>
      </c>
      <c r="H17" s="253">
        <f t="shared" si="4"/>
        <v>9</v>
      </c>
      <c r="I17" s="253">
        <f t="shared" si="4"/>
        <v>2</v>
      </c>
      <c r="J17" s="253" t="s">
        <v>25</v>
      </c>
      <c r="K17" s="253" t="s">
        <v>25</v>
      </c>
      <c r="L17" s="253" t="s">
        <v>25</v>
      </c>
      <c r="M17" s="253" t="s">
        <v>25</v>
      </c>
      <c r="N17" s="253" t="s">
        <v>25</v>
      </c>
      <c r="O17" s="253">
        <f t="shared" si="4"/>
        <v>3</v>
      </c>
      <c r="P17" s="59" t="s">
        <v>32</v>
      </c>
    </row>
    <row r="18" spans="1:16" s="829" customFormat="1" ht="19.5">
      <c r="A18" s="59"/>
      <c r="B18" s="59" t="s">
        <v>33</v>
      </c>
      <c r="C18" s="59"/>
      <c r="D18" s="61"/>
      <c r="E18" s="253">
        <f t="shared" si="2"/>
        <v>37</v>
      </c>
      <c r="F18" s="253" t="s">
        <v>25</v>
      </c>
      <c r="G18" s="253">
        <f t="shared" ref="G18:H20" si="5">G51+G81+G111+G141+G171+G201+G231+G261</f>
        <v>31</v>
      </c>
      <c r="H18" s="253">
        <f t="shared" si="5"/>
        <v>4</v>
      </c>
      <c r="I18" s="253" t="s">
        <v>25</v>
      </c>
      <c r="J18" s="253" t="s">
        <v>25</v>
      </c>
      <c r="K18" s="253" t="s">
        <v>25</v>
      </c>
      <c r="L18" s="253" t="s">
        <v>25</v>
      </c>
      <c r="M18" s="253" t="s">
        <v>25</v>
      </c>
      <c r="N18" s="253" t="s">
        <v>25</v>
      </c>
      <c r="O18" s="253">
        <f>O51+O81+O111+O141+O171+O201+O231+O261</f>
        <v>2</v>
      </c>
      <c r="P18" s="59" t="s">
        <v>34</v>
      </c>
    </row>
    <row r="19" spans="1:16" s="829" customFormat="1" ht="19.5">
      <c r="A19" s="59"/>
      <c r="B19" s="59" t="s">
        <v>35</v>
      </c>
      <c r="C19" s="59"/>
      <c r="D19" s="61"/>
      <c r="E19" s="253">
        <f t="shared" si="2"/>
        <v>28</v>
      </c>
      <c r="F19" s="253" t="s">
        <v>25</v>
      </c>
      <c r="G19" s="253">
        <f t="shared" si="5"/>
        <v>21</v>
      </c>
      <c r="H19" s="253">
        <f t="shared" si="5"/>
        <v>5</v>
      </c>
      <c r="I19" s="253" t="s">
        <v>25</v>
      </c>
      <c r="J19" s="253" t="s">
        <v>25</v>
      </c>
      <c r="K19" s="253" t="s">
        <v>25</v>
      </c>
      <c r="L19" s="253" t="s">
        <v>25</v>
      </c>
      <c r="M19" s="253" t="s">
        <v>25</v>
      </c>
      <c r="N19" s="253" t="s">
        <v>25</v>
      </c>
      <c r="O19" s="253">
        <f>O52+O82+O112+O142+O172+O202+O232+O262</f>
        <v>2</v>
      </c>
      <c r="P19" s="59" t="s">
        <v>36</v>
      </c>
    </row>
    <row r="20" spans="1:16" s="829" customFormat="1" ht="19.5">
      <c r="A20" s="59"/>
      <c r="B20" s="59" t="s">
        <v>37</v>
      </c>
      <c r="C20" s="59"/>
      <c r="D20" s="61"/>
      <c r="E20" s="253">
        <f t="shared" si="2"/>
        <v>43</v>
      </c>
      <c r="F20" s="253">
        <f t="shared" si="2"/>
        <v>1</v>
      </c>
      <c r="G20" s="253">
        <f t="shared" si="5"/>
        <v>28</v>
      </c>
      <c r="H20" s="253">
        <f t="shared" si="5"/>
        <v>10</v>
      </c>
      <c r="I20" s="253" t="s">
        <v>25</v>
      </c>
      <c r="J20" s="253" t="s">
        <v>25</v>
      </c>
      <c r="K20" s="253" t="s">
        <v>25</v>
      </c>
      <c r="L20" s="253" t="s">
        <v>25</v>
      </c>
      <c r="M20" s="253" t="s">
        <v>25</v>
      </c>
      <c r="N20" s="253" t="s">
        <v>25</v>
      </c>
      <c r="O20" s="253">
        <f>O53+O83+O113+O143+O173+O203+O233+O263</f>
        <v>4</v>
      </c>
      <c r="P20" s="59" t="s">
        <v>38</v>
      </c>
    </row>
    <row r="21" spans="1:16" s="829" customFormat="1" ht="19.5">
      <c r="A21" s="59"/>
      <c r="B21" s="59" t="s">
        <v>39</v>
      </c>
      <c r="C21" s="59"/>
      <c r="D21" s="61"/>
      <c r="E21" s="253">
        <f t="shared" si="2"/>
        <v>11</v>
      </c>
      <c r="F21" s="253" t="s">
        <v>25</v>
      </c>
      <c r="G21" s="253">
        <f t="shared" ref="G21:O21" si="6">G54+G84+G114+G144+G174+G204+G234+G264</f>
        <v>5</v>
      </c>
      <c r="H21" s="253">
        <f t="shared" si="6"/>
        <v>4</v>
      </c>
      <c r="I21" s="253">
        <f t="shared" si="6"/>
        <v>1</v>
      </c>
      <c r="J21" s="253" t="s">
        <v>25</v>
      </c>
      <c r="K21" s="253" t="s">
        <v>25</v>
      </c>
      <c r="L21" s="253" t="s">
        <v>25</v>
      </c>
      <c r="M21" s="253" t="s">
        <v>25</v>
      </c>
      <c r="N21" s="253" t="s">
        <v>25</v>
      </c>
      <c r="O21" s="253">
        <f t="shared" si="6"/>
        <v>1</v>
      </c>
      <c r="P21" s="59" t="s">
        <v>40</v>
      </c>
    </row>
    <row r="22" spans="1:16" s="829" customFormat="1" ht="19.5">
      <c r="A22" s="59"/>
      <c r="B22" s="59" t="s">
        <v>41</v>
      </c>
      <c r="C22" s="59"/>
      <c r="D22" s="61"/>
      <c r="E22" s="253">
        <f t="shared" si="2"/>
        <v>45</v>
      </c>
      <c r="F22" s="253" t="s">
        <v>25</v>
      </c>
      <c r="G22" s="253">
        <f t="shared" ref="G22:O22" si="7">G55+G85+G115+G145+G175+G205+G235+G265</f>
        <v>33</v>
      </c>
      <c r="H22" s="253">
        <f t="shared" si="7"/>
        <v>6</v>
      </c>
      <c r="I22" s="253">
        <f t="shared" si="7"/>
        <v>1</v>
      </c>
      <c r="J22" s="253" t="s">
        <v>25</v>
      </c>
      <c r="K22" s="253" t="s">
        <v>25</v>
      </c>
      <c r="L22" s="253" t="s">
        <v>25</v>
      </c>
      <c r="M22" s="253" t="s">
        <v>25</v>
      </c>
      <c r="N22" s="253">
        <f t="shared" si="7"/>
        <v>1</v>
      </c>
      <c r="O22" s="253">
        <f t="shared" si="7"/>
        <v>4</v>
      </c>
      <c r="P22" s="59" t="s">
        <v>42</v>
      </c>
    </row>
    <row r="23" spans="1:16" s="829" customFormat="1" ht="19.5">
      <c r="A23" s="59"/>
      <c r="B23" s="59" t="s">
        <v>43</v>
      </c>
      <c r="C23" s="59"/>
      <c r="D23" s="61"/>
      <c r="E23" s="253">
        <f t="shared" si="2"/>
        <v>19</v>
      </c>
      <c r="F23" s="253" t="s">
        <v>25</v>
      </c>
      <c r="G23" s="253">
        <f t="shared" ref="G23:H25" si="8">G56+G86+G116+G146+G176+G206+G236+G266</f>
        <v>16</v>
      </c>
      <c r="H23" s="253">
        <f t="shared" si="8"/>
        <v>2</v>
      </c>
      <c r="I23" s="253" t="s">
        <v>25</v>
      </c>
      <c r="J23" s="253" t="s">
        <v>25</v>
      </c>
      <c r="K23" s="253" t="s">
        <v>25</v>
      </c>
      <c r="L23" s="253" t="s">
        <v>25</v>
      </c>
      <c r="M23" s="253" t="s">
        <v>25</v>
      </c>
      <c r="N23" s="253" t="s">
        <v>25</v>
      </c>
      <c r="O23" s="253">
        <f>O56+O86+O116+O146+O176+O206+O236+O266</f>
        <v>1</v>
      </c>
      <c r="P23" s="59" t="s">
        <v>44</v>
      </c>
    </row>
    <row r="24" spans="1:16" s="829" customFormat="1" ht="19.5">
      <c r="A24" s="59"/>
      <c r="B24" s="59" t="s">
        <v>45</v>
      </c>
      <c r="C24" s="59"/>
      <c r="D24" s="61"/>
      <c r="E24" s="253">
        <f t="shared" si="2"/>
        <v>33</v>
      </c>
      <c r="F24" s="253" t="s">
        <v>25</v>
      </c>
      <c r="G24" s="253">
        <f t="shared" si="8"/>
        <v>24</v>
      </c>
      <c r="H24" s="253">
        <f t="shared" si="8"/>
        <v>4</v>
      </c>
      <c r="I24" s="253" t="s">
        <v>25</v>
      </c>
      <c r="J24" s="253" t="s">
        <v>25</v>
      </c>
      <c r="K24" s="253" t="s">
        <v>25</v>
      </c>
      <c r="L24" s="253" t="s">
        <v>25</v>
      </c>
      <c r="M24" s="253" t="s">
        <v>25</v>
      </c>
      <c r="N24" s="253" t="s">
        <v>25</v>
      </c>
      <c r="O24" s="253">
        <f>O57+O87+O117+O147+O177+O207+O237+O267</f>
        <v>5</v>
      </c>
      <c r="P24" s="59" t="s">
        <v>46</v>
      </c>
    </row>
    <row r="25" spans="1:16" s="829" customFormat="1" ht="19.5">
      <c r="A25" s="14"/>
      <c r="B25" s="14" t="s">
        <v>47</v>
      </c>
      <c r="C25" s="14"/>
      <c r="D25" s="231"/>
      <c r="E25" s="253">
        <f t="shared" si="2"/>
        <v>37</v>
      </c>
      <c r="F25" s="253" t="s">
        <v>25</v>
      </c>
      <c r="G25" s="253">
        <f t="shared" si="8"/>
        <v>30</v>
      </c>
      <c r="H25" s="253">
        <f t="shared" si="8"/>
        <v>3</v>
      </c>
      <c r="I25" s="253" t="s">
        <v>25</v>
      </c>
      <c r="J25" s="253" t="s">
        <v>25</v>
      </c>
      <c r="K25" s="253" t="s">
        <v>25</v>
      </c>
      <c r="L25" s="253" t="s">
        <v>25</v>
      </c>
      <c r="M25" s="253" t="s">
        <v>25</v>
      </c>
      <c r="N25" s="253" t="s">
        <v>25</v>
      </c>
      <c r="O25" s="253">
        <f>O58+O88+O118+O148+O178+O208+O238+O268</f>
        <v>4</v>
      </c>
      <c r="P25" s="59" t="s">
        <v>48</v>
      </c>
    </row>
    <row r="26" spans="1:16" ht="2.25" customHeight="1">
      <c r="A26" s="23"/>
      <c r="B26" s="23"/>
      <c r="C26" s="23"/>
      <c r="D26" s="30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3"/>
    </row>
    <row r="27" spans="1:16" ht="3" customHeight="1">
      <c r="A27" s="8"/>
      <c r="B27" s="8"/>
      <c r="C27" s="8"/>
      <c r="D27" s="8"/>
      <c r="E27" s="8"/>
      <c r="F27" s="8"/>
      <c r="G27" s="8"/>
      <c r="I27" s="8"/>
      <c r="J27" s="8"/>
      <c r="K27" s="8"/>
      <c r="L27" s="8"/>
      <c r="M27" s="8"/>
      <c r="N27" s="8"/>
      <c r="O27" s="8"/>
      <c r="P27" s="8"/>
    </row>
    <row r="28" spans="1:16" s="5" customFormat="1" ht="19.5">
      <c r="B28" s="375" t="s">
        <v>102</v>
      </c>
      <c r="C28" s="376" t="s">
        <v>50</v>
      </c>
      <c r="J28" s="375" t="s">
        <v>103</v>
      </c>
      <c r="K28" s="5" t="s">
        <v>104</v>
      </c>
    </row>
    <row r="29" spans="1:16" s="5" customFormat="1" ht="19.5">
      <c r="C29" s="376" t="s">
        <v>52</v>
      </c>
      <c r="K29" s="339" t="s">
        <v>105</v>
      </c>
    </row>
    <row r="30" spans="1:16" s="5" customFormat="1" ht="19.5">
      <c r="B30" s="375" t="s">
        <v>54</v>
      </c>
      <c r="C30" s="376" t="s">
        <v>55</v>
      </c>
      <c r="J30" s="375" t="s">
        <v>106</v>
      </c>
      <c r="K30" s="5" t="s">
        <v>107</v>
      </c>
    </row>
    <row r="31" spans="1:16" s="5" customFormat="1">
      <c r="A31" s="14"/>
      <c r="B31" s="4"/>
      <c r="C31" s="376" t="s">
        <v>56</v>
      </c>
      <c r="D31" s="14"/>
      <c r="E31" s="14"/>
      <c r="F31" s="14"/>
      <c r="G31" s="14"/>
      <c r="I31" s="339"/>
      <c r="K31" s="5" t="s">
        <v>108</v>
      </c>
    </row>
    <row r="32" spans="1:16" s="5" customFormat="1">
      <c r="A32" s="14"/>
      <c r="B32" s="4"/>
      <c r="C32" s="376" t="s">
        <v>58</v>
      </c>
      <c r="D32" s="14"/>
      <c r="E32" s="14"/>
      <c r="F32" s="14"/>
      <c r="G32" s="14"/>
      <c r="I32" s="339"/>
      <c r="K32" s="5" t="s">
        <v>109</v>
      </c>
    </row>
    <row r="33" spans="1:16" s="5" customFormat="1" ht="19.5">
      <c r="A33" s="14"/>
      <c r="C33" s="14"/>
      <c r="D33" s="14"/>
      <c r="E33" s="14"/>
      <c r="F33" s="14"/>
      <c r="G33" s="14"/>
      <c r="I33" s="339"/>
      <c r="J33" s="339"/>
      <c r="K33" s="14"/>
    </row>
    <row r="34" spans="1:16" s="1" customFormat="1">
      <c r="B34" s="1" t="s">
        <v>80</v>
      </c>
      <c r="C34" s="2">
        <v>3.2</v>
      </c>
      <c r="D34" s="1" t="s">
        <v>110</v>
      </c>
    </row>
    <row r="35" spans="1:16" s="15" customFormat="1">
      <c r="B35" s="1" t="s">
        <v>2</v>
      </c>
      <c r="C35" s="2">
        <v>3.2</v>
      </c>
      <c r="D35" s="1" t="s">
        <v>111</v>
      </c>
      <c r="E35" s="1"/>
      <c r="L35" s="15" t="s">
        <v>112</v>
      </c>
    </row>
    <row r="36" spans="1:16" ht="6" customHeight="1"/>
    <row r="37" spans="1:16" ht="21.75" customHeight="1">
      <c r="A37" s="1051" t="s">
        <v>3</v>
      </c>
      <c r="B37" s="1051"/>
      <c r="C37" s="1051"/>
      <c r="D37" s="1052"/>
      <c r="E37" s="808"/>
      <c r="F37" s="1057" t="s">
        <v>81</v>
      </c>
      <c r="G37" s="1058"/>
      <c r="H37" s="1058"/>
      <c r="I37" s="1058"/>
      <c r="J37" s="1058"/>
      <c r="K37" s="1058"/>
      <c r="L37" s="1058"/>
      <c r="M37" s="1058"/>
      <c r="N37" s="1058"/>
      <c r="O37" s="1059"/>
      <c r="P37" s="344"/>
    </row>
    <row r="38" spans="1:16">
      <c r="A38" s="1053"/>
      <c r="B38" s="1053"/>
      <c r="C38" s="1053"/>
      <c r="D38" s="1054"/>
      <c r="E38" s="809"/>
      <c r="F38" s="808"/>
      <c r="G38" s="345"/>
      <c r="H38" s="808"/>
      <c r="I38" s="808"/>
      <c r="J38" s="808"/>
      <c r="K38" s="808"/>
      <c r="L38" s="808"/>
      <c r="M38" s="808"/>
      <c r="N38" s="808"/>
      <c r="O38" s="353" t="s">
        <v>82</v>
      </c>
      <c r="P38" s="348"/>
    </row>
    <row r="39" spans="1:16">
      <c r="A39" s="1053"/>
      <c r="B39" s="1053"/>
      <c r="C39" s="1053"/>
      <c r="D39" s="1054"/>
      <c r="E39" s="809"/>
      <c r="F39" s="354"/>
      <c r="G39" s="855" t="s">
        <v>83</v>
      </c>
      <c r="H39" s="354" t="s">
        <v>84</v>
      </c>
      <c r="I39" s="354" t="s">
        <v>84</v>
      </c>
      <c r="J39" s="354" t="s">
        <v>85</v>
      </c>
      <c r="K39" s="810"/>
      <c r="L39" s="354" t="s">
        <v>86</v>
      </c>
      <c r="M39" s="354" t="s">
        <v>86</v>
      </c>
      <c r="N39" s="354" t="s">
        <v>82</v>
      </c>
      <c r="O39" s="354" t="s">
        <v>87</v>
      </c>
      <c r="P39" s="348"/>
    </row>
    <row r="40" spans="1:16">
      <c r="A40" s="1053"/>
      <c r="B40" s="1053"/>
      <c r="C40" s="1053"/>
      <c r="D40" s="1054"/>
      <c r="E40" s="354" t="s">
        <v>7</v>
      </c>
      <c r="F40" s="354" t="s">
        <v>88</v>
      </c>
      <c r="G40" s="855" t="s">
        <v>89</v>
      </c>
      <c r="H40" s="354" t="s">
        <v>90</v>
      </c>
      <c r="I40" s="354" t="s">
        <v>91</v>
      </c>
      <c r="J40" s="354" t="s">
        <v>89</v>
      </c>
      <c r="K40" s="354" t="s">
        <v>89</v>
      </c>
      <c r="L40" s="354" t="s">
        <v>90</v>
      </c>
      <c r="M40" s="354" t="s">
        <v>91</v>
      </c>
      <c r="N40" s="354" t="s">
        <v>90</v>
      </c>
      <c r="O40" s="354" t="s">
        <v>82</v>
      </c>
      <c r="P40" s="853" t="s">
        <v>5</v>
      </c>
    </row>
    <row r="41" spans="1:16">
      <c r="A41" s="1053"/>
      <c r="B41" s="1053"/>
      <c r="C41" s="1053"/>
      <c r="D41" s="1054"/>
      <c r="E41" s="354" t="s">
        <v>11</v>
      </c>
      <c r="F41" s="354" t="s">
        <v>92</v>
      </c>
      <c r="G41" s="855" t="s">
        <v>93</v>
      </c>
      <c r="H41" s="354" t="s">
        <v>93</v>
      </c>
      <c r="I41" s="354" t="s">
        <v>93</v>
      </c>
      <c r="J41" s="354" t="s">
        <v>94</v>
      </c>
      <c r="K41" s="354" t="s">
        <v>95</v>
      </c>
      <c r="L41" s="354" t="s">
        <v>96</v>
      </c>
      <c r="M41" s="354" t="s">
        <v>96</v>
      </c>
      <c r="N41" s="354" t="s">
        <v>97</v>
      </c>
      <c r="O41" s="354" t="s">
        <v>91</v>
      </c>
      <c r="P41" s="348"/>
    </row>
    <row r="42" spans="1:16">
      <c r="A42" s="1053"/>
      <c r="B42" s="1053"/>
      <c r="C42" s="1053"/>
      <c r="D42" s="1054"/>
      <c r="E42" s="809"/>
      <c r="F42" s="810"/>
      <c r="G42" s="354" t="s">
        <v>95</v>
      </c>
      <c r="H42" s="354" t="s">
        <v>98</v>
      </c>
      <c r="I42" s="354" t="s">
        <v>99</v>
      </c>
      <c r="J42" s="354" t="s">
        <v>95</v>
      </c>
      <c r="K42" s="354"/>
      <c r="L42" s="354" t="s">
        <v>98</v>
      </c>
      <c r="M42" s="354" t="s">
        <v>99</v>
      </c>
      <c r="N42" s="354" t="s">
        <v>100</v>
      </c>
      <c r="O42" s="809" t="s">
        <v>101</v>
      </c>
      <c r="P42" s="348"/>
    </row>
    <row r="43" spans="1:16">
      <c r="A43" s="1055"/>
      <c r="B43" s="1055"/>
      <c r="C43" s="1055"/>
      <c r="D43" s="1056"/>
      <c r="E43" s="811"/>
      <c r="F43" s="350"/>
      <c r="G43" s="811"/>
      <c r="H43" s="811"/>
      <c r="I43" s="811"/>
      <c r="J43" s="811"/>
      <c r="K43" s="811"/>
      <c r="L43" s="811"/>
      <c r="M43" s="811"/>
      <c r="N43" s="811"/>
      <c r="O43" s="812" t="s">
        <v>100</v>
      </c>
      <c r="P43" s="351"/>
    </row>
    <row r="44" spans="1:16" ht="3" customHeight="1">
      <c r="A44" s="847"/>
      <c r="B44" s="847"/>
      <c r="C44" s="847"/>
      <c r="D44" s="848"/>
      <c r="E44" s="809"/>
      <c r="F44" s="347"/>
      <c r="G44" s="808"/>
      <c r="H44" s="809"/>
      <c r="I44" s="809"/>
      <c r="J44" s="809"/>
      <c r="K44" s="809"/>
      <c r="L44" s="809"/>
      <c r="M44" s="809"/>
      <c r="N44" s="809"/>
      <c r="O44" s="855"/>
      <c r="P44" s="348"/>
    </row>
    <row r="45" spans="1:16" s="814" customFormat="1" ht="27" customHeight="1">
      <c r="A45" s="1060" t="s">
        <v>21</v>
      </c>
      <c r="B45" s="1060"/>
      <c r="C45" s="1060"/>
      <c r="D45" s="1061"/>
      <c r="E45" s="813">
        <f>SUM(E46:E58)</f>
        <v>131</v>
      </c>
      <c r="F45" s="813">
        <f t="shared" ref="F45:O45" si="9">SUM(F46:F58)</f>
        <v>0</v>
      </c>
      <c r="G45" s="813">
        <f t="shared" si="9"/>
        <v>108</v>
      </c>
      <c r="H45" s="813">
        <f t="shared" si="9"/>
        <v>23</v>
      </c>
      <c r="I45" s="813">
        <f t="shared" si="9"/>
        <v>0</v>
      </c>
      <c r="J45" s="813">
        <f t="shared" si="9"/>
        <v>0</v>
      </c>
      <c r="K45" s="813">
        <f t="shared" si="9"/>
        <v>0</v>
      </c>
      <c r="L45" s="813">
        <f t="shared" si="9"/>
        <v>0</v>
      </c>
      <c r="M45" s="813">
        <f t="shared" si="9"/>
        <v>0</v>
      </c>
      <c r="N45" s="813">
        <f t="shared" si="9"/>
        <v>0</v>
      </c>
      <c r="O45" s="813">
        <f t="shared" si="9"/>
        <v>0</v>
      </c>
      <c r="P45" s="849" t="s">
        <v>11</v>
      </c>
    </row>
    <row r="46" spans="1:16" s="818" customFormat="1">
      <c r="A46" s="815"/>
      <c r="B46" s="61" t="s">
        <v>22</v>
      </c>
      <c r="C46" s="815"/>
      <c r="D46" s="816"/>
      <c r="E46" s="813">
        <f>SUM(F46:O46)</f>
        <v>54</v>
      </c>
      <c r="F46" s="817"/>
      <c r="G46" s="816">
        <v>48</v>
      </c>
      <c r="H46" s="817">
        <v>6</v>
      </c>
      <c r="I46" s="817"/>
      <c r="J46" s="817"/>
      <c r="K46" s="817"/>
      <c r="L46" s="817"/>
      <c r="M46" s="817"/>
      <c r="N46" s="817"/>
      <c r="O46" s="817"/>
      <c r="P46" s="60" t="s">
        <v>23</v>
      </c>
    </row>
    <row r="47" spans="1:16" s="818" customFormat="1">
      <c r="A47" s="815"/>
      <c r="B47" s="59" t="s">
        <v>24</v>
      </c>
      <c r="C47" s="815"/>
      <c r="D47" s="816"/>
      <c r="E47" s="813">
        <f t="shared" ref="E47:E57" si="10">SUM(F47:O47)</f>
        <v>22</v>
      </c>
      <c r="F47" s="817"/>
      <c r="G47" s="816">
        <v>17</v>
      </c>
      <c r="H47" s="817">
        <v>5</v>
      </c>
      <c r="I47" s="817"/>
      <c r="J47" s="817"/>
      <c r="K47" s="817"/>
      <c r="L47" s="817"/>
      <c r="M47" s="817"/>
      <c r="N47" s="817"/>
      <c r="O47" s="817"/>
      <c r="P47" s="60" t="s">
        <v>26</v>
      </c>
    </row>
    <row r="48" spans="1:16" s="818" customFormat="1">
      <c r="A48" s="815"/>
      <c r="B48" s="59" t="s">
        <v>27</v>
      </c>
      <c r="C48" s="815"/>
      <c r="D48" s="816"/>
      <c r="E48" s="813">
        <f t="shared" si="10"/>
        <v>0</v>
      </c>
      <c r="F48" s="817"/>
      <c r="G48" s="816"/>
      <c r="H48" s="817"/>
      <c r="I48" s="817"/>
      <c r="J48" s="817"/>
      <c r="K48" s="817"/>
      <c r="L48" s="817"/>
      <c r="M48" s="817"/>
      <c r="N48" s="817"/>
      <c r="O48" s="817"/>
      <c r="P48" s="60" t="s">
        <v>28</v>
      </c>
    </row>
    <row r="49" spans="1:16" s="818" customFormat="1">
      <c r="A49" s="815"/>
      <c r="B49" s="59" t="s">
        <v>29</v>
      </c>
      <c r="C49" s="815"/>
      <c r="D49" s="816"/>
      <c r="E49" s="813">
        <f t="shared" si="10"/>
        <v>0</v>
      </c>
      <c r="F49" s="817"/>
      <c r="G49" s="816"/>
      <c r="H49" s="817"/>
      <c r="I49" s="817"/>
      <c r="J49" s="817"/>
      <c r="K49" s="817"/>
      <c r="L49" s="817"/>
      <c r="M49" s="817"/>
      <c r="N49" s="817"/>
      <c r="O49" s="817"/>
      <c r="P49" s="60" t="s">
        <v>30</v>
      </c>
    </row>
    <row r="50" spans="1:16" s="818" customFormat="1">
      <c r="A50" s="815"/>
      <c r="B50" s="59" t="s">
        <v>31</v>
      </c>
      <c r="C50" s="815"/>
      <c r="D50" s="816"/>
      <c r="E50" s="813">
        <f t="shared" si="10"/>
        <v>28</v>
      </c>
      <c r="F50" s="817"/>
      <c r="G50" s="816">
        <v>19</v>
      </c>
      <c r="H50" s="817">
        <v>9</v>
      </c>
      <c r="I50" s="817"/>
      <c r="J50" s="817"/>
      <c r="K50" s="817"/>
      <c r="L50" s="817"/>
      <c r="M50" s="817"/>
      <c r="N50" s="817"/>
      <c r="O50" s="817"/>
      <c r="P50" s="60" t="s">
        <v>32</v>
      </c>
    </row>
    <row r="51" spans="1:16" s="818" customFormat="1">
      <c r="A51" s="815"/>
      <c r="B51" s="59" t="s">
        <v>33</v>
      </c>
      <c r="C51" s="815"/>
      <c r="D51" s="816"/>
      <c r="E51" s="813">
        <f t="shared" si="10"/>
        <v>0</v>
      </c>
      <c r="F51" s="817"/>
      <c r="G51" s="816"/>
      <c r="H51" s="817"/>
      <c r="I51" s="817"/>
      <c r="J51" s="817"/>
      <c r="K51" s="817"/>
      <c r="L51" s="817"/>
      <c r="M51" s="817"/>
      <c r="N51" s="817"/>
      <c r="O51" s="817"/>
      <c r="P51" s="60" t="s">
        <v>34</v>
      </c>
    </row>
    <row r="52" spans="1:16" s="818" customFormat="1">
      <c r="A52" s="815"/>
      <c r="B52" s="59" t="s">
        <v>35</v>
      </c>
      <c r="C52" s="815"/>
      <c r="D52" s="816"/>
      <c r="E52" s="813">
        <f t="shared" si="10"/>
        <v>0</v>
      </c>
      <c r="F52" s="817"/>
      <c r="G52" s="816"/>
      <c r="H52" s="817"/>
      <c r="I52" s="817"/>
      <c r="J52" s="817"/>
      <c r="K52" s="817"/>
      <c r="L52" s="817"/>
      <c r="M52" s="817"/>
      <c r="N52" s="817"/>
      <c r="O52" s="817"/>
      <c r="P52" s="60" t="s">
        <v>36</v>
      </c>
    </row>
    <row r="53" spans="1:16" s="818" customFormat="1">
      <c r="A53" s="815"/>
      <c r="B53" s="59" t="s">
        <v>37</v>
      </c>
      <c r="C53" s="815"/>
      <c r="D53" s="816"/>
      <c r="E53" s="813">
        <f t="shared" si="10"/>
        <v>0</v>
      </c>
      <c r="F53" s="817"/>
      <c r="G53" s="816"/>
      <c r="H53" s="817"/>
      <c r="I53" s="817"/>
      <c r="J53" s="817"/>
      <c r="K53" s="817"/>
      <c r="L53" s="817"/>
      <c r="M53" s="817"/>
      <c r="N53" s="817"/>
      <c r="O53" s="817"/>
      <c r="P53" s="60" t="s">
        <v>38</v>
      </c>
    </row>
    <row r="54" spans="1:16" s="818" customFormat="1">
      <c r="A54" s="815"/>
      <c r="B54" s="59" t="s">
        <v>39</v>
      </c>
      <c r="C54" s="815"/>
      <c r="D54" s="816"/>
      <c r="E54" s="813">
        <f t="shared" si="10"/>
        <v>0</v>
      </c>
      <c r="F54" s="817"/>
      <c r="G54" s="816"/>
      <c r="H54" s="817"/>
      <c r="I54" s="817"/>
      <c r="J54" s="817"/>
      <c r="K54" s="817"/>
      <c r="L54" s="817"/>
      <c r="M54" s="817"/>
      <c r="N54" s="817"/>
      <c r="O54" s="817"/>
      <c r="P54" s="60" t="s">
        <v>40</v>
      </c>
    </row>
    <row r="55" spans="1:16" s="818" customFormat="1">
      <c r="A55" s="815"/>
      <c r="B55" s="59" t="s">
        <v>41</v>
      </c>
      <c r="C55" s="815"/>
      <c r="D55" s="816"/>
      <c r="E55" s="813">
        <f t="shared" si="10"/>
        <v>0</v>
      </c>
      <c r="F55" s="817"/>
      <c r="G55" s="816"/>
      <c r="H55" s="817"/>
      <c r="I55" s="817"/>
      <c r="J55" s="817"/>
      <c r="K55" s="817"/>
      <c r="L55" s="817"/>
      <c r="M55" s="817"/>
      <c r="N55" s="817"/>
      <c r="O55" s="817"/>
      <c r="P55" s="60" t="s">
        <v>42</v>
      </c>
    </row>
    <row r="56" spans="1:16" s="818" customFormat="1">
      <c r="A56" s="815"/>
      <c r="B56" s="59" t="s">
        <v>43</v>
      </c>
      <c r="C56" s="815"/>
      <c r="D56" s="816"/>
      <c r="E56" s="813">
        <f t="shared" si="10"/>
        <v>0</v>
      </c>
      <c r="F56" s="817"/>
      <c r="G56" s="816"/>
      <c r="H56" s="817"/>
      <c r="I56" s="817"/>
      <c r="J56" s="817"/>
      <c r="K56" s="817"/>
      <c r="L56" s="817"/>
      <c r="M56" s="817"/>
      <c r="N56" s="817"/>
      <c r="O56" s="817"/>
      <c r="P56" s="60" t="s">
        <v>44</v>
      </c>
    </row>
    <row r="57" spans="1:16" s="818" customFormat="1">
      <c r="A57" s="815"/>
      <c r="B57" s="59" t="s">
        <v>45</v>
      </c>
      <c r="C57" s="815"/>
      <c r="D57" s="816"/>
      <c r="E57" s="813">
        <f t="shared" si="10"/>
        <v>27</v>
      </c>
      <c r="F57" s="817"/>
      <c r="G57" s="816">
        <v>24</v>
      </c>
      <c r="H57" s="817">
        <v>3</v>
      </c>
      <c r="I57" s="817"/>
      <c r="J57" s="817"/>
      <c r="K57" s="817"/>
      <c r="L57" s="817"/>
      <c r="M57" s="817"/>
      <c r="N57" s="817"/>
      <c r="O57" s="817"/>
      <c r="P57" s="60" t="s">
        <v>46</v>
      </c>
    </row>
    <row r="58" spans="1:16" s="818" customFormat="1">
      <c r="A58" s="11"/>
      <c r="B58" s="14" t="s">
        <v>47</v>
      </c>
      <c r="C58" s="11"/>
      <c r="D58" s="301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60" t="s">
        <v>48</v>
      </c>
    </row>
    <row r="59" spans="1:16" ht="6" customHeight="1">
      <c r="A59" s="23"/>
      <c r="B59" s="23"/>
      <c r="C59" s="23"/>
      <c r="D59" s="30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3"/>
    </row>
    <row r="60" spans="1:16" ht="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s="5" customFormat="1" ht="19.5">
      <c r="A61" s="10"/>
      <c r="B61" s="10" t="s">
        <v>66</v>
      </c>
      <c r="C61" s="10"/>
      <c r="D61" s="10"/>
      <c r="E61" s="10"/>
      <c r="F61" s="10"/>
      <c r="G61" s="10"/>
      <c r="H61" s="10"/>
      <c r="I61" s="10"/>
      <c r="J61" s="10"/>
      <c r="K61" s="10" t="s">
        <v>113</v>
      </c>
      <c r="L61" s="10"/>
      <c r="M61" s="10"/>
      <c r="N61" s="10"/>
      <c r="O61" s="10"/>
      <c r="P61" s="10"/>
    </row>
    <row r="62" spans="1:16" ht="18.75" customHeight="1">
      <c r="A62" s="10"/>
      <c r="B62" s="10" t="s">
        <v>114</v>
      </c>
      <c r="C62" s="10"/>
      <c r="D62" s="10"/>
      <c r="E62" s="10"/>
      <c r="F62" s="10"/>
      <c r="G62" s="10"/>
      <c r="H62" s="10"/>
      <c r="I62" s="10"/>
      <c r="J62" s="10"/>
      <c r="K62" s="10" t="s">
        <v>115</v>
      </c>
      <c r="L62" s="10"/>
      <c r="M62" s="10"/>
      <c r="N62" s="10"/>
      <c r="O62" s="10"/>
      <c r="P62" s="10"/>
    </row>
    <row r="63" spans="1:16">
      <c r="A63" s="10"/>
      <c r="B63" s="10"/>
      <c r="C63" s="10" t="s">
        <v>116</v>
      </c>
      <c r="D63" s="10"/>
      <c r="E63" s="10"/>
      <c r="F63" s="10"/>
      <c r="G63" s="10"/>
      <c r="H63" s="10"/>
      <c r="I63" s="10"/>
      <c r="J63" s="10"/>
      <c r="K63" s="10" t="s">
        <v>117</v>
      </c>
      <c r="L63" s="10"/>
      <c r="M63" s="10"/>
      <c r="N63" s="10"/>
      <c r="O63" s="10"/>
      <c r="P63" s="10"/>
    </row>
    <row r="64" spans="1:16" s="1" customFormat="1">
      <c r="B64" s="1" t="s">
        <v>80</v>
      </c>
      <c r="C64" s="2">
        <v>3.2</v>
      </c>
      <c r="D64" s="1" t="s">
        <v>535</v>
      </c>
    </row>
    <row r="65" spans="1:16" s="15" customFormat="1">
      <c r="B65" s="1" t="s">
        <v>2</v>
      </c>
      <c r="C65" s="2">
        <v>3.2</v>
      </c>
      <c r="D65" s="1" t="s">
        <v>536</v>
      </c>
      <c r="E65" s="1"/>
      <c r="L65" s="15" t="s">
        <v>118</v>
      </c>
    </row>
    <row r="66" spans="1:16" ht="6" customHeight="1"/>
    <row r="67" spans="1:16" ht="21.75" customHeight="1">
      <c r="A67" s="1051" t="s">
        <v>3</v>
      </c>
      <c r="B67" s="1051"/>
      <c r="C67" s="1051"/>
      <c r="D67" s="1052"/>
      <c r="E67" s="808"/>
      <c r="F67" s="1057" t="s">
        <v>81</v>
      </c>
      <c r="G67" s="1058"/>
      <c r="H67" s="1058"/>
      <c r="I67" s="1058"/>
      <c r="J67" s="1058"/>
      <c r="K67" s="1058"/>
      <c r="L67" s="1058"/>
      <c r="M67" s="1058"/>
      <c r="N67" s="1058"/>
      <c r="O67" s="1059"/>
      <c r="P67" s="344"/>
    </row>
    <row r="68" spans="1:16">
      <c r="A68" s="1053"/>
      <c r="B68" s="1053"/>
      <c r="C68" s="1053"/>
      <c r="D68" s="1054"/>
      <c r="E68" s="809"/>
      <c r="F68" s="808"/>
      <c r="G68" s="345"/>
      <c r="H68" s="808"/>
      <c r="I68" s="808"/>
      <c r="J68" s="808"/>
      <c r="K68" s="808"/>
      <c r="L68" s="808"/>
      <c r="M68" s="808"/>
      <c r="N68" s="808"/>
      <c r="O68" s="353" t="s">
        <v>82</v>
      </c>
      <c r="P68" s="348"/>
    </row>
    <row r="69" spans="1:16">
      <c r="A69" s="1053"/>
      <c r="B69" s="1053"/>
      <c r="C69" s="1053"/>
      <c r="D69" s="1054"/>
      <c r="E69" s="809"/>
      <c r="F69" s="354"/>
      <c r="G69" s="855" t="s">
        <v>83</v>
      </c>
      <c r="H69" s="354" t="s">
        <v>84</v>
      </c>
      <c r="I69" s="354" t="s">
        <v>84</v>
      </c>
      <c r="J69" s="354" t="s">
        <v>85</v>
      </c>
      <c r="K69" s="810"/>
      <c r="L69" s="354" t="s">
        <v>86</v>
      </c>
      <c r="M69" s="354" t="s">
        <v>86</v>
      </c>
      <c r="N69" s="354" t="s">
        <v>82</v>
      </c>
      <c r="O69" s="354" t="s">
        <v>87</v>
      </c>
      <c r="P69" s="348"/>
    </row>
    <row r="70" spans="1:16">
      <c r="A70" s="1053"/>
      <c r="B70" s="1053"/>
      <c r="C70" s="1053"/>
      <c r="D70" s="1054"/>
      <c r="E70" s="354" t="s">
        <v>7</v>
      </c>
      <c r="F70" s="354" t="s">
        <v>88</v>
      </c>
      <c r="G70" s="855" t="s">
        <v>89</v>
      </c>
      <c r="H70" s="354" t="s">
        <v>90</v>
      </c>
      <c r="I70" s="354" t="s">
        <v>91</v>
      </c>
      <c r="J70" s="354" t="s">
        <v>89</v>
      </c>
      <c r="K70" s="354" t="s">
        <v>89</v>
      </c>
      <c r="L70" s="354" t="s">
        <v>90</v>
      </c>
      <c r="M70" s="354" t="s">
        <v>91</v>
      </c>
      <c r="N70" s="354" t="s">
        <v>90</v>
      </c>
      <c r="O70" s="354" t="s">
        <v>82</v>
      </c>
      <c r="P70" s="853" t="s">
        <v>5</v>
      </c>
    </row>
    <row r="71" spans="1:16">
      <c r="A71" s="1053"/>
      <c r="B71" s="1053"/>
      <c r="C71" s="1053"/>
      <c r="D71" s="1054"/>
      <c r="E71" s="354" t="s">
        <v>11</v>
      </c>
      <c r="F71" s="354" t="s">
        <v>92</v>
      </c>
      <c r="G71" s="855" t="s">
        <v>93</v>
      </c>
      <c r="H71" s="354" t="s">
        <v>93</v>
      </c>
      <c r="I71" s="354" t="s">
        <v>93</v>
      </c>
      <c r="J71" s="354" t="s">
        <v>94</v>
      </c>
      <c r="K71" s="354" t="s">
        <v>95</v>
      </c>
      <c r="L71" s="354" t="s">
        <v>96</v>
      </c>
      <c r="M71" s="354" t="s">
        <v>96</v>
      </c>
      <c r="N71" s="354" t="s">
        <v>97</v>
      </c>
      <c r="O71" s="354" t="s">
        <v>91</v>
      </c>
      <c r="P71" s="348"/>
    </row>
    <row r="72" spans="1:16">
      <c r="A72" s="1053"/>
      <c r="B72" s="1053"/>
      <c r="C72" s="1053"/>
      <c r="D72" s="1054"/>
      <c r="E72" s="809"/>
      <c r="F72" s="810"/>
      <c r="G72" s="354" t="s">
        <v>95</v>
      </c>
      <c r="H72" s="354" t="s">
        <v>98</v>
      </c>
      <c r="I72" s="354" t="s">
        <v>99</v>
      </c>
      <c r="J72" s="354" t="s">
        <v>95</v>
      </c>
      <c r="K72" s="354"/>
      <c r="L72" s="354" t="s">
        <v>98</v>
      </c>
      <c r="M72" s="354" t="s">
        <v>99</v>
      </c>
      <c r="N72" s="354" t="s">
        <v>100</v>
      </c>
      <c r="O72" s="809" t="s">
        <v>101</v>
      </c>
      <c r="P72" s="348"/>
    </row>
    <row r="73" spans="1:16">
      <c r="A73" s="1055"/>
      <c r="B73" s="1055"/>
      <c r="C73" s="1055"/>
      <c r="D73" s="1056"/>
      <c r="E73" s="811"/>
      <c r="F73" s="350"/>
      <c r="G73" s="811"/>
      <c r="H73" s="811"/>
      <c r="I73" s="811"/>
      <c r="J73" s="811"/>
      <c r="K73" s="811"/>
      <c r="L73" s="811"/>
      <c r="M73" s="811"/>
      <c r="N73" s="811"/>
      <c r="O73" s="812" t="s">
        <v>100</v>
      </c>
      <c r="P73" s="351"/>
    </row>
    <row r="74" spans="1:16" ht="3" customHeight="1">
      <c r="A74" s="847"/>
      <c r="B74" s="847"/>
      <c r="C74" s="847"/>
      <c r="D74" s="848"/>
      <c r="E74" s="809"/>
      <c r="F74" s="347"/>
      <c r="G74" s="808"/>
      <c r="H74" s="809"/>
      <c r="I74" s="809"/>
      <c r="J74" s="809"/>
      <c r="K74" s="809"/>
      <c r="L74" s="809"/>
      <c r="M74" s="809"/>
      <c r="N74" s="809"/>
      <c r="O74" s="855"/>
      <c r="P74" s="348"/>
    </row>
    <row r="75" spans="1:16" s="814" customFormat="1" ht="27" customHeight="1">
      <c r="A75" s="1060" t="s">
        <v>21</v>
      </c>
      <c r="B75" s="1060"/>
      <c r="C75" s="1060"/>
      <c r="D75" s="1061"/>
      <c r="E75" s="813">
        <f>SUM(E76:E88)</f>
        <v>20</v>
      </c>
      <c r="F75" s="813">
        <f t="shared" ref="F75:O75" si="11">SUM(F76:F88)</f>
        <v>2</v>
      </c>
      <c r="G75" s="813">
        <f t="shared" si="11"/>
        <v>1</v>
      </c>
      <c r="H75" s="813">
        <f t="shared" si="11"/>
        <v>3</v>
      </c>
      <c r="I75" s="813">
        <f t="shared" si="11"/>
        <v>10</v>
      </c>
      <c r="J75" s="813">
        <f t="shared" si="11"/>
        <v>0</v>
      </c>
      <c r="K75" s="813">
        <f t="shared" si="11"/>
        <v>0</v>
      </c>
      <c r="L75" s="813">
        <f t="shared" si="11"/>
        <v>1</v>
      </c>
      <c r="M75" s="813">
        <f t="shared" si="11"/>
        <v>0</v>
      </c>
      <c r="N75" s="813">
        <f t="shared" si="11"/>
        <v>0</v>
      </c>
      <c r="O75" s="813">
        <f t="shared" si="11"/>
        <v>3</v>
      </c>
      <c r="P75" s="849" t="s">
        <v>11</v>
      </c>
    </row>
    <row r="76" spans="1:16" s="818" customFormat="1">
      <c r="A76" s="815"/>
      <c r="B76" s="61" t="s">
        <v>22</v>
      </c>
      <c r="C76" s="815"/>
      <c r="D76" s="816"/>
      <c r="E76" s="813">
        <f>SUM(F76:O76)</f>
        <v>16</v>
      </c>
      <c r="F76" s="817">
        <v>2</v>
      </c>
      <c r="G76" s="816">
        <v>1</v>
      </c>
      <c r="H76" s="817">
        <v>2</v>
      </c>
      <c r="I76" s="817">
        <v>8</v>
      </c>
      <c r="J76" s="817"/>
      <c r="K76" s="817"/>
      <c r="L76" s="817">
        <v>1</v>
      </c>
      <c r="M76" s="817"/>
      <c r="N76" s="817"/>
      <c r="O76" s="817">
        <v>2</v>
      </c>
      <c r="P76" s="60" t="s">
        <v>23</v>
      </c>
    </row>
    <row r="77" spans="1:16" s="818" customFormat="1">
      <c r="A77" s="815"/>
      <c r="B77" s="59" t="s">
        <v>24</v>
      </c>
      <c r="C77" s="815"/>
      <c r="D77" s="816"/>
      <c r="E77" s="813">
        <f t="shared" ref="E77:E88" si="12">SUM(F77:O77)</f>
        <v>0</v>
      </c>
      <c r="F77" s="817"/>
      <c r="G77" s="816"/>
      <c r="H77" s="817"/>
      <c r="I77" s="817"/>
      <c r="J77" s="817"/>
      <c r="K77" s="817"/>
      <c r="L77" s="817"/>
      <c r="M77" s="817"/>
      <c r="N77" s="817"/>
      <c r="O77" s="817"/>
      <c r="P77" s="60" t="s">
        <v>26</v>
      </c>
    </row>
    <row r="78" spans="1:16" s="818" customFormat="1">
      <c r="A78" s="815"/>
      <c r="B78" s="59" t="s">
        <v>27</v>
      </c>
      <c r="C78" s="815"/>
      <c r="D78" s="816"/>
      <c r="E78" s="813">
        <f t="shared" si="12"/>
        <v>0</v>
      </c>
      <c r="F78" s="817"/>
      <c r="G78" s="816"/>
      <c r="H78" s="817"/>
      <c r="I78" s="817"/>
      <c r="J78" s="817"/>
      <c r="K78" s="817"/>
      <c r="L78" s="817"/>
      <c r="M78" s="817"/>
      <c r="N78" s="817"/>
      <c r="O78" s="817"/>
      <c r="P78" s="60" t="s">
        <v>28</v>
      </c>
    </row>
    <row r="79" spans="1:16" s="818" customFormat="1">
      <c r="A79" s="815"/>
      <c r="B79" s="59" t="s">
        <v>29</v>
      </c>
      <c r="C79" s="815"/>
      <c r="D79" s="816"/>
      <c r="E79" s="813">
        <f t="shared" si="12"/>
        <v>0</v>
      </c>
      <c r="F79" s="817"/>
      <c r="G79" s="816"/>
      <c r="H79" s="817"/>
      <c r="I79" s="817"/>
      <c r="J79" s="817"/>
      <c r="K79" s="817"/>
      <c r="L79" s="817"/>
      <c r="M79" s="817"/>
      <c r="N79" s="817"/>
      <c r="O79" s="817"/>
      <c r="P79" s="60" t="s">
        <v>30</v>
      </c>
    </row>
    <row r="80" spans="1:16" s="818" customFormat="1">
      <c r="A80" s="815"/>
      <c r="B80" s="59" t="s">
        <v>31</v>
      </c>
      <c r="C80" s="815"/>
      <c r="D80" s="816"/>
      <c r="E80" s="813">
        <f t="shared" si="12"/>
        <v>2</v>
      </c>
      <c r="F80" s="817"/>
      <c r="G80" s="816"/>
      <c r="H80" s="817"/>
      <c r="I80" s="817">
        <v>2</v>
      </c>
      <c r="J80" s="817"/>
      <c r="K80" s="817"/>
      <c r="L80" s="817"/>
      <c r="M80" s="817"/>
      <c r="N80" s="817"/>
      <c r="O80" s="817"/>
      <c r="P80" s="60" t="s">
        <v>32</v>
      </c>
    </row>
    <row r="81" spans="1:16" s="818" customFormat="1">
      <c r="A81" s="815"/>
      <c r="B81" s="59" t="s">
        <v>33</v>
      </c>
      <c r="C81" s="815"/>
      <c r="D81" s="816"/>
      <c r="E81" s="813">
        <f t="shared" si="12"/>
        <v>0</v>
      </c>
      <c r="F81" s="817"/>
      <c r="G81" s="816"/>
      <c r="H81" s="817"/>
      <c r="I81" s="817"/>
      <c r="J81" s="817"/>
      <c r="K81" s="817"/>
      <c r="L81" s="817"/>
      <c r="M81" s="817"/>
      <c r="N81" s="817"/>
      <c r="O81" s="817"/>
      <c r="P81" s="60" t="s">
        <v>34</v>
      </c>
    </row>
    <row r="82" spans="1:16" s="818" customFormat="1">
      <c r="A82" s="815"/>
      <c r="B82" s="59" t="s">
        <v>35</v>
      </c>
      <c r="C82" s="815"/>
      <c r="D82" s="816"/>
      <c r="E82" s="813">
        <f t="shared" si="12"/>
        <v>0</v>
      </c>
      <c r="F82" s="817"/>
      <c r="G82" s="816"/>
      <c r="H82" s="817"/>
      <c r="I82" s="817"/>
      <c r="J82" s="817"/>
      <c r="K82" s="817"/>
      <c r="L82" s="817"/>
      <c r="M82" s="817"/>
      <c r="N82" s="817"/>
      <c r="O82" s="817"/>
      <c r="P82" s="60" t="s">
        <v>36</v>
      </c>
    </row>
    <row r="83" spans="1:16" s="818" customFormat="1">
      <c r="A83" s="815"/>
      <c r="B83" s="59" t="s">
        <v>37</v>
      </c>
      <c r="C83" s="815"/>
      <c r="D83" s="816"/>
      <c r="E83" s="813">
        <f t="shared" si="12"/>
        <v>0</v>
      </c>
      <c r="F83" s="817"/>
      <c r="G83" s="816"/>
      <c r="H83" s="817"/>
      <c r="I83" s="817"/>
      <c r="J83" s="817"/>
      <c r="K83" s="817"/>
      <c r="L83" s="817"/>
      <c r="M83" s="817"/>
      <c r="N83" s="817"/>
      <c r="O83" s="817"/>
      <c r="P83" s="60" t="s">
        <v>38</v>
      </c>
    </row>
    <row r="84" spans="1:16" s="818" customFormat="1">
      <c r="A84" s="815"/>
      <c r="B84" s="59" t="s">
        <v>39</v>
      </c>
      <c r="C84" s="815"/>
      <c r="D84" s="816"/>
      <c r="E84" s="813">
        <f t="shared" si="12"/>
        <v>0</v>
      </c>
      <c r="F84" s="817"/>
      <c r="G84" s="816"/>
      <c r="H84" s="817"/>
      <c r="I84" s="817"/>
      <c r="J84" s="817"/>
      <c r="K84" s="817"/>
      <c r="L84" s="817"/>
      <c r="M84" s="817"/>
      <c r="N84" s="817"/>
      <c r="O84" s="817"/>
      <c r="P84" s="60" t="s">
        <v>40</v>
      </c>
    </row>
    <row r="85" spans="1:16" s="818" customFormat="1">
      <c r="A85" s="815"/>
      <c r="B85" s="59" t="s">
        <v>41</v>
      </c>
      <c r="C85" s="815"/>
      <c r="D85" s="816"/>
      <c r="E85" s="813">
        <f t="shared" si="12"/>
        <v>0</v>
      </c>
      <c r="F85" s="817"/>
      <c r="G85" s="816"/>
      <c r="H85" s="817"/>
      <c r="I85" s="817"/>
      <c r="J85" s="817"/>
      <c r="K85" s="817"/>
      <c r="L85" s="817"/>
      <c r="M85" s="817"/>
      <c r="N85" s="817"/>
      <c r="O85" s="817"/>
      <c r="P85" s="60" t="s">
        <v>42</v>
      </c>
    </row>
    <row r="86" spans="1:16" s="818" customFormat="1">
      <c r="A86" s="815"/>
      <c r="B86" s="59" t="s">
        <v>43</v>
      </c>
      <c r="C86" s="815"/>
      <c r="D86" s="816"/>
      <c r="E86" s="813">
        <f t="shared" si="12"/>
        <v>0</v>
      </c>
      <c r="F86" s="817"/>
      <c r="G86" s="816"/>
      <c r="H86" s="817"/>
      <c r="I86" s="817"/>
      <c r="J86" s="817"/>
      <c r="K86" s="817"/>
      <c r="L86" s="817"/>
      <c r="M86" s="817"/>
      <c r="N86" s="817"/>
      <c r="O86" s="817"/>
      <c r="P86" s="60" t="s">
        <v>44</v>
      </c>
    </row>
    <row r="87" spans="1:16" s="818" customFormat="1">
      <c r="A87" s="815"/>
      <c r="B87" s="59" t="s">
        <v>45</v>
      </c>
      <c r="C87" s="815"/>
      <c r="D87" s="816"/>
      <c r="E87" s="813">
        <f t="shared" si="12"/>
        <v>2</v>
      </c>
      <c r="F87" s="817"/>
      <c r="G87" s="816"/>
      <c r="H87" s="817">
        <v>1</v>
      </c>
      <c r="I87" s="817"/>
      <c r="J87" s="817"/>
      <c r="K87" s="817"/>
      <c r="L87" s="817"/>
      <c r="M87" s="817"/>
      <c r="N87" s="817"/>
      <c r="O87" s="817">
        <v>1</v>
      </c>
      <c r="P87" s="60" t="s">
        <v>46</v>
      </c>
    </row>
    <row r="88" spans="1:16" s="818" customFormat="1">
      <c r="A88" s="11"/>
      <c r="B88" s="14" t="s">
        <v>47</v>
      </c>
      <c r="C88" s="11"/>
      <c r="D88" s="301"/>
      <c r="E88" s="813">
        <f t="shared" si="12"/>
        <v>0</v>
      </c>
      <c r="F88" s="817"/>
      <c r="G88" s="817"/>
      <c r="H88" s="817"/>
      <c r="I88" s="817"/>
      <c r="J88" s="817"/>
      <c r="K88" s="817"/>
      <c r="L88" s="817"/>
      <c r="M88" s="817"/>
      <c r="N88" s="817"/>
      <c r="O88" s="817"/>
      <c r="P88" s="60" t="s">
        <v>48</v>
      </c>
    </row>
    <row r="89" spans="1:16" ht="6" customHeight="1">
      <c r="A89" s="23"/>
      <c r="B89" s="23"/>
      <c r="C89" s="23"/>
      <c r="D89" s="30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3"/>
    </row>
    <row r="90" spans="1:16" ht="6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s="5" customFormat="1" ht="19.5">
      <c r="A91" s="10"/>
      <c r="B91" s="10" t="s">
        <v>66</v>
      </c>
      <c r="C91" s="10"/>
      <c r="D91" s="10"/>
      <c r="E91" s="10"/>
      <c r="F91" s="10"/>
      <c r="G91" s="10"/>
      <c r="H91" s="10"/>
      <c r="I91" s="10"/>
      <c r="J91" s="10"/>
      <c r="K91" s="10" t="s">
        <v>113</v>
      </c>
      <c r="L91" s="10"/>
      <c r="M91" s="10"/>
      <c r="N91" s="10"/>
      <c r="O91" s="10"/>
      <c r="P91" s="10"/>
    </row>
    <row r="92" spans="1:16" ht="18.75" customHeight="1">
      <c r="A92" s="10"/>
      <c r="B92" s="10" t="s">
        <v>114</v>
      </c>
      <c r="C92" s="10"/>
      <c r="D92" s="10"/>
      <c r="E92" s="10"/>
      <c r="F92" s="10"/>
      <c r="G92" s="10"/>
      <c r="H92" s="10"/>
      <c r="I92" s="10"/>
      <c r="J92" s="10"/>
      <c r="K92" s="10" t="s">
        <v>115</v>
      </c>
      <c r="L92" s="10"/>
      <c r="M92" s="10"/>
      <c r="N92" s="10"/>
      <c r="O92" s="10"/>
      <c r="P92" s="10"/>
    </row>
    <row r="93" spans="1:16">
      <c r="A93" s="10"/>
      <c r="B93" s="10"/>
      <c r="C93" s="10" t="s">
        <v>116</v>
      </c>
      <c r="D93" s="10"/>
      <c r="E93" s="10"/>
      <c r="F93" s="10"/>
      <c r="G93" s="10"/>
      <c r="H93" s="10"/>
      <c r="I93" s="10"/>
      <c r="J93" s="10"/>
      <c r="K93" s="10" t="s">
        <v>117</v>
      </c>
      <c r="L93" s="10"/>
      <c r="M93" s="10"/>
      <c r="N93" s="10"/>
      <c r="O93" s="10"/>
      <c r="P93" s="10"/>
    </row>
    <row r="94" spans="1:16" s="1" customFormat="1">
      <c r="B94" s="1" t="s">
        <v>80</v>
      </c>
      <c r="C94" s="2">
        <v>3.2</v>
      </c>
      <c r="D94" s="1" t="s">
        <v>110</v>
      </c>
    </row>
    <row r="95" spans="1:16" s="15" customFormat="1">
      <c r="B95" s="1" t="s">
        <v>2</v>
      </c>
      <c r="C95" s="2">
        <v>3.2</v>
      </c>
      <c r="D95" s="1" t="s">
        <v>111</v>
      </c>
      <c r="E95" s="1"/>
      <c r="L95" s="15" t="s">
        <v>119</v>
      </c>
    </row>
    <row r="96" spans="1:16" ht="6" customHeight="1"/>
    <row r="97" spans="1:16" ht="21.75" customHeight="1">
      <c r="A97" s="1051" t="s">
        <v>3</v>
      </c>
      <c r="B97" s="1051"/>
      <c r="C97" s="1051"/>
      <c r="D97" s="1052"/>
      <c r="E97" s="808"/>
      <c r="F97" s="1057" t="s">
        <v>81</v>
      </c>
      <c r="G97" s="1058"/>
      <c r="H97" s="1058"/>
      <c r="I97" s="1058"/>
      <c r="J97" s="1058"/>
      <c r="K97" s="1058"/>
      <c r="L97" s="1058"/>
      <c r="M97" s="1058"/>
      <c r="N97" s="1058"/>
      <c r="O97" s="1059"/>
      <c r="P97" s="344"/>
    </row>
    <row r="98" spans="1:16">
      <c r="A98" s="1053"/>
      <c r="B98" s="1053"/>
      <c r="C98" s="1053"/>
      <c r="D98" s="1054"/>
      <c r="E98" s="809"/>
      <c r="F98" s="808"/>
      <c r="G98" s="345"/>
      <c r="H98" s="808"/>
      <c r="I98" s="808"/>
      <c r="J98" s="808"/>
      <c r="K98" s="808"/>
      <c r="L98" s="808"/>
      <c r="M98" s="808"/>
      <c r="N98" s="808"/>
      <c r="O98" s="353" t="s">
        <v>82</v>
      </c>
      <c r="P98" s="348"/>
    </row>
    <row r="99" spans="1:16">
      <c r="A99" s="1053"/>
      <c r="B99" s="1053"/>
      <c r="C99" s="1053"/>
      <c r="D99" s="1054"/>
      <c r="E99" s="809"/>
      <c r="F99" s="354"/>
      <c r="G99" s="855" t="s">
        <v>83</v>
      </c>
      <c r="H99" s="354" t="s">
        <v>84</v>
      </c>
      <c r="I99" s="354" t="s">
        <v>84</v>
      </c>
      <c r="J99" s="354" t="s">
        <v>85</v>
      </c>
      <c r="K99" s="810"/>
      <c r="L99" s="354" t="s">
        <v>86</v>
      </c>
      <c r="M99" s="354" t="s">
        <v>86</v>
      </c>
      <c r="N99" s="354" t="s">
        <v>82</v>
      </c>
      <c r="O99" s="354" t="s">
        <v>87</v>
      </c>
      <c r="P99" s="348"/>
    </row>
    <row r="100" spans="1:16">
      <c r="A100" s="1053"/>
      <c r="B100" s="1053"/>
      <c r="C100" s="1053"/>
      <c r="D100" s="1054"/>
      <c r="E100" s="354" t="s">
        <v>7</v>
      </c>
      <c r="F100" s="354" t="s">
        <v>88</v>
      </c>
      <c r="G100" s="855" t="s">
        <v>89</v>
      </c>
      <c r="H100" s="354" t="s">
        <v>90</v>
      </c>
      <c r="I100" s="354" t="s">
        <v>91</v>
      </c>
      <c r="J100" s="354" t="s">
        <v>89</v>
      </c>
      <c r="K100" s="354" t="s">
        <v>89</v>
      </c>
      <c r="L100" s="354" t="s">
        <v>90</v>
      </c>
      <c r="M100" s="354" t="s">
        <v>91</v>
      </c>
      <c r="N100" s="354" t="s">
        <v>90</v>
      </c>
      <c r="O100" s="354" t="s">
        <v>82</v>
      </c>
      <c r="P100" s="853" t="s">
        <v>5</v>
      </c>
    </row>
    <row r="101" spans="1:16">
      <c r="A101" s="1053"/>
      <c r="B101" s="1053"/>
      <c r="C101" s="1053"/>
      <c r="D101" s="1054"/>
      <c r="E101" s="354" t="s">
        <v>11</v>
      </c>
      <c r="F101" s="354" t="s">
        <v>92</v>
      </c>
      <c r="G101" s="855" t="s">
        <v>93</v>
      </c>
      <c r="H101" s="354" t="s">
        <v>93</v>
      </c>
      <c r="I101" s="354" t="s">
        <v>93</v>
      </c>
      <c r="J101" s="354" t="s">
        <v>94</v>
      </c>
      <c r="K101" s="354" t="s">
        <v>95</v>
      </c>
      <c r="L101" s="354" t="s">
        <v>96</v>
      </c>
      <c r="M101" s="354" t="s">
        <v>96</v>
      </c>
      <c r="N101" s="354" t="s">
        <v>97</v>
      </c>
      <c r="O101" s="354" t="s">
        <v>91</v>
      </c>
      <c r="P101" s="348"/>
    </row>
    <row r="102" spans="1:16">
      <c r="A102" s="1053"/>
      <c r="B102" s="1053"/>
      <c r="C102" s="1053"/>
      <c r="D102" s="1054"/>
      <c r="E102" s="809"/>
      <c r="F102" s="810"/>
      <c r="G102" s="354" t="s">
        <v>95</v>
      </c>
      <c r="H102" s="354" t="s">
        <v>98</v>
      </c>
      <c r="I102" s="354" t="s">
        <v>99</v>
      </c>
      <c r="J102" s="354" t="s">
        <v>95</v>
      </c>
      <c r="K102" s="354"/>
      <c r="L102" s="354" t="s">
        <v>98</v>
      </c>
      <c r="M102" s="354" t="s">
        <v>99</v>
      </c>
      <c r="N102" s="354" t="s">
        <v>100</v>
      </c>
      <c r="O102" s="809" t="s">
        <v>101</v>
      </c>
      <c r="P102" s="348"/>
    </row>
    <row r="103" spans="1:16">
      <c r="A103" s="1055"/>
      <c r="B103" s="1055"/>
      <c r="C103" s="1055"/>
      <c r="D103" s="1056"/>
      <c r="E103" s="811"/>
      <c r="F103" s="350"/>
      <c r="G103" s="811"/>
      <c r="H103" s="811"/>
      <c r="I103" s="811"/>
      <c r="J103" s="811"/>
      <c r="K103" s="811"/>
      <c r="L103" s="811"/>
      <c r="M103" s="811"/>
      <c r="N103" s="811"/>
      <c r="O103" s="812" t="s">
        <v>100</v>
      </c>
      <c r="P103" s="351"/>
    </row>
    <row r="104" spans="1:16" ht="3" customHeight="1">
      <c r="A104" s="847"/>
      <c r="B104" s="847"/>
      <c r="C104" s="847"/>
      <c r="D104" s="848"/>
      <c r="E104" s="809"/>
      <c r="F104" s="347"/>
      <c r="G104" s="808"/>
      <c r="H104" s="809"/>
      <c r="I104" s="809"/>
      <c r="J104" s="809"/>
      <c r="K104" s="809"/>
      <c r="L104" s="809"/>
      <c r="M104" s="809"/>
      <c r="N104" s="809"/>
      <c r="O104" s="855"/>
      <c r="P104" s="348"/>
    </row>
    <row r="105" spans="1:16" s="814" customFormat="1" ht="27" customHeight="1">
      <c r="A105" s="1060" t="s">
        <v>21</v>
      </c>
      <c r="B105" s="1060"/>
      <c r="C105" s="1060"/>
      <c r="D105" s="1061"/>
      <c r="E105" s="813">
        <f>SUM(E106:E117)</f>
        <v>165</v>
      </c>
      <c r="F105" s="813">
        <f t="shared" ref="F105:O105" si="13">SUM(F106:F117)</f>
        <v>2</v>
      </c>
      <c r="G105" s="813">
        <f t="shared" si="13"/>
        <v>124</v>
      </c>
      <c r="H105" s="813">
        <f t="shared" si="13"/>
        <v>33</v>
      </c>
      <c r="I105" s="813">
        <f t="shared" si="13"/>
        <v>3</v>
      </c>
      <c r="J105" s="813">
        <f t="shared" si="13"/>
        <v>0</v>
      </c>
      <c r="K105" s="813">
        <f t="shared" si="13"/>
        <v>0</v>
      </c>
      <c r="L105" s="813">
        <f t="shared" si="13"/>
        <v>1</v>
      </c>
      <c r="M105" s="813">
        <f t="shared" si="13"/>
        <v>0</v>
      </c>
      <c r="N105" s="813">
        <f t="shared" si="13"/>
        <v>0</v>
      </c>
      <c r="O105" s="813">
        <f t="shared" si="13"/>
        <v>2</v>
      </c>
      <c r="P105" s="849" t="s">
        <v>11</v>
      </c>
    </row>
    <row r="106" spans="1:16" s="818" customFormat="1">
      <c r="A106" s="815"/>
      <c r="B106" s="61" t="s">
        <v>22</v>
      </c>
      <c r="C106" s="815"/>
      <c r="D106" s="816"/>
      <c r="E106" s="817">
        <f>SUM(F106:O106)</f>
        <v>0</v>
      </c>
      <c r="F106" s="817"/>
      <c r="G106" s="816"/>
      <c r="H106" s="817"/>
      <c r="I106" s="817"/>
      <c r="J106" s="817"/>
      <c r="K106" s="817"/>
      <c r="L106" s="817"/>
      <c r="M106" s="817"/>
      <c r="N106" s="817"/>
      <c r="O106" s="817"/>
      <c r="P106" s="60" t="s">
        <v>23</v>
      </c>
    </row>
    <row r="107" spans="1:16" s="818" customFormat="1">
      <c r="A107" s="815"/>
      <c r="B107" s="59" t="s">
        <v>24</v>
      </c>
      <c r="C107" s="815"/>
      <c r="D107" s="816"/>
      <c r="E107" s="817">
        <f t="shared" ref="E107:E117" si="14">SUM(F107:O107)</f>
        <v>0</v>
      </c>
      <c r="F107" s="817"/>
      <c r="G107" s="816"/>
      <c r="H107" s="817"/>
      <c r="I107" s="817"/>
      <c r="J107" s="817"/>
      <c r="K107" s="817"/>
      <c r="L107" s="817"/>
      <c r="M107" s="817"/>
      <c r="N107" s="817"/>
      <c r="O107" s="817"/>
      <c r="P107" s="60" t="s">
        <v>26</v>
      </c>
    </row>
    <row r="108" spans="1:16" s="818" customFormat="1">
      <c r="A108" s="815"/>
      <c r="B108" s="59" t="s">
        <v>27</v>
      </c>
      <c r="C108" s="815"/>
      <c r="D108" s="816"/>
      <c r="E108" s="817">
        <f t="shared" si="14"/>
        <v>32</v>
      </c>
      <c r="F108" s="817">
        <v>1</v>
      </c>
      <c r="G108" s="816">
        <v>22</v>
      </c>
      <c r="H108" s="817">
        <v>7</v>
      </c>
      <c r="I108" s="817">
        <v>1</v>
      </c>
      <c r="J108" s="817"/>
      <c r="K108" s="817"/>
      <c r="L108" s="817">
        <v>1</v>
      </c>
      <c r="M108" s="817"/>
      <c r="N108" s="817"/>
      <c r="O108" s="817"/>
      <c r="P108" s="60" t="s">
        <v>28</v>
      </c>
    </row>
    <row r="109" spans="1:16" s="818" customFormat="1">
      <c r="A109" s="815"/>
      <c r="B109" s="59" t="s">
        <v>29</v>
      </c>
      <c r="C109" s="815"/>
      <c r="D109" s="816"/>
      <c r="E109" s="817">
        <f t="shared" si="14"/>
        <v>24</v>
      </c>
      <c r="F109" s="817">
        <v>0</v>
      </c>
      <c r="G109" s="816">
        <v>20</v>
      </c>
      <c r="H109" s="817">
        <v>4</v>
      </c>
      <c r="I109" s="817"/>
      <c r="J109" s="817"/>
      <c r="K109" s="817"/>
      <c r="L109" s="817"/>
      <c r="M109" s="817"/>
      <c r="N109" s="817"/>
      <c r="O109" s="817"/>
      <c r="P109" s="60" t="s">
        <v>30</v>
      </c>
    </row>
    <row r="110" spans="1:16" s="818" customFormat="1">
      <c r="A110" s="815"/>
      <c r="B110" s="59" t="s">
        <v>31</v>
      </c>
      <c r="C110" s="815"/>
      <c r="D110" s="816"/>
      <c r="E110" s="817">
        <f t="shared" si="14"/>
        <v>0</v>
      </c>
      <c r="F110" s="817"/>
      <c r="G110" s="816"/>
      <c r="H110" s="817"/>
      <c r="I110" s="817"/>
      <c r="J110" s="817"/>
      <c r="K110" s="817"/>
      <c r="L110" s="817"/>
      <c r="M110" s="817"/>
      <c r="N110" s="817"/>
      <c r="O110" s="817"/>
      <c r="P110" s="60" t="s">
        <v>32</v>
      </c>
    </row>
    <row r="111" spans="1:16" s="818" customFormat="1">
      <c r="A111" s="815"/>
      <c r="B111" s="59" t="s">
        <v>33</v>
      </c>
      <c r="C111" s="815"/>
      <c r="D111" s="816"/>
      <c r="E111" s="817">
        <f t="shared" si="14"/>
        <v>0</v>
      </c>
      <c r="F111" s="817"/>
      <c r="G111" s="816"/>
      <c r="H111" s="817"/>
      <c r="I111" s="817"/>
      <c r="J111" s="817"/>
      <c r="K111" s="817"/>
      <c r="L111" s="817"/>
      <c r="M111" s="817"/>
      <c r="N111" s="817"/>
      <c r="O111" s="817"/>
      <c r="P111" s="60" t="s">
        <v>34</v>
      </c>
    </row>
    <row r="112" spans="1:16" s="818" customFormat="1">
      <c r="A112" s="815"/>
      <c r="B112" s="59" t="s">
        <v>35</v>
      </c>
      <c r="C112" s="815"/>
      <c r="D112" s="816"/>
      <c r="E112" s="817">
        <f t="shared" si="14"/>
        <v>0</v>
      </c>
      <c r="F112" s="817"/>
      <c r="G112" s="816"/>
      <c r="H112" s="817"/>
      <c r="I112" s="817"/>
      <c r="J112" s="817"/>
      <c r="K112" s="817"/>
      <c r="L112" s="817"/>
      <c r="M112" s="817"/>
      <c r="N112" s="817"/>
      <c r="O112" s="817"/>
      <c r="P112" s="60" t="s">
        <v>36</v>
      </c>
    </row>
    <row r="113" spans="1:16" s="818" customFormat="1">
      <c r="A113" s="815"/>
      <c r="B113" s="59" t="s">
        <v>37</v>
      </c>
      <c r="C113" s="815"/>
      <c r="D113" s="816"/>
      <c r="E113" s="817">
        <f t="shared" si="14"/>
        <v>41</v>
      </c>
      <c r="F113" s="817">
        <v>1</v>
      </c>
      <c r="G113" s="816">
        <v>28</v>
      </c>
      <c r="H113" s="817">
        <v>10</v>
      </c>
      <c r="I113" s="817"/>
      <c r="J113" s="817"/>
      <c r="K113" s="817"/>
      <c r="L113" s="817"/>
      <c r="M113" s="817"/>
      <c r="N113" s="817"/>
      <c r="O113" s="817">
        <v>2</v>
      </c>
      <c r="P113" s="60" t="s">
        <v>38</v>
      </c>
    </row>
    <row r="114" spans="1:16" s="818" customFormat="1">
      <c r="A114" s="815"/>
      <c r="B114" s="59" t="s">
        <v>39</v>
      </c>
      <c r="C114" s="815"/>
      <c r="D114" s="816"/>
      <c r="E114" s="817">
        <f t="shared" si="14"/>
        <v>10</v>
      </c>
      <c r="F114" s="817">
        <v>0</v>
      </c>
      <c r="G114" s="816">
        <v>5</v>
      </c>
      <c r="H114" s="817">
        <v>4</v>
      </c>
      <c r="I114" s="817">
        <v>1</v>
      </c>
      <c r="J114" s="817"/>
      <c r="K114" s="817"/>
      <c r="L114" s="817"/>
      <c r="M114" s="817"/>
      <c r="N114" s="817"/>
      <c r="O114" s="817"/>
      <c r="P114" s="60" t="s">
        <v>40</v>
      </c>
    </row>
    <row r="115" spans="1:16" s="818" customFormat="1">
      <c r="A115" s="815"/>
      <c r="B115" s="59" t="s">
        <v>41</v>
      </c>
      <c r="C115" s="815"/>
      <c r="D115" s="816"/>
      <c r="E115" s="817">
        <f t="shared" si="14"/>
        <v>40</v>
      </c>
      <c r="F115" s="817">
        <v>0</v>
      </c>
      <c r="G115" s="816">
        <v>33</v>
      </c>
      <c r="H115" s="817">
        <v>6</v>
      </c>
      <c r="I115" s="817">
        <v>1</v>
      </c>
      <c r="J115" s="817"/>
      <c r="K115" s="817"/>
      <c r="L115" s="817"/>
      <c r="M115" s="817"/>
      <c r="N115" s="817"/>
      <c r="O115" s="817"/>
      <c r="P115" s="60" t="s">
        <v>42</v>
      </c>
    </row>
    <row r="116" spans="1:16" s="818" customFormat="1">
      <c r="A116" s="815"/>
      <c r="B116" s="59" t="s">
        <v>43</v>
      </c>
      <c r="C116" s="815"/>
      <c r="D116" s="816"/>
      <c r="E116" s="817">
        <f t="shared" si="14"/>
        <v>18</v>
      </c>
      <c r="F116" s="817">
        <v>0</v>
      </c>
      <c r="G116" s="816">
        <v>16</v>
      </c>
      <c r="H116" s="817">
        <v>2</v>
      </c>
      <c r="I116" s="817"/>
      <c r="J116" s="817"/>
      <c r="K116" s="817"/>
      <c r="L116" s="817"/>
      <c r="M116" s="817"/>
      <c r="N116" s="817"/>
      <c r="O116" s="817"/>
      <c r="P116" s="60" t="s">
        <v>44</v>
      </c>
    </row>
    <row r="117" spans="1:16" s="818" customFormat="1">
      <c r="A117" s="815"/>
      <c r="B117" s="59" t="s">
        <v>45</v>
      </c>
      <c r="C117" s="815"/>
      <c r="D117" s="816"/>
      <c r="E117" s="817">
        <f t="shared" si="14"/>
        <v>0</v>
      </c>
      <c r="F117" s="817"/>
      <c r="G117" s="816"/>
      <c r="H117" s="817"/>
      <c r="I117" s="817"/>
      <c r="J117" s="817"/>
      <c r="K117" s="817"/>
      <c r="L117" s="817"/>
      <c r="M117" s="817"/>
      <c r="N117" s="817"/>
      <c r="O117" s="817"/>
      <c r="P117" s="60" t="s">
        <v>46</v>
      </c>
    </row>
    <row r="118" spans="1:16" s="818" customFormat="1">
      <c r="A118" s="11"/>
      <c r="B118" s="14" t="s">
        <v>47</v>
      </c>
      <c r="C118" s="11"/>
      <c r="D118" s="301"/>
      <c r="E118" s="817"/>
      <c r="F118" s="817"/>
      <c r="G118" s="817"/>
      <c r="H118" s="817"/>
      <c r="I118" s="817"/>
      <c r="J118" s="817"/>
      <c r="K118" s="817"/>
      <c r="L118" s="817"/>
      <c r="M118" s="817"/>
      <c r="N118" s="817"/>
      <c r="O118" s="817"/>
      <c r="P118" s="60" t="s">
        <v>48</v>
      </c>
    </row>
    <row r="119" spans="1:16" ht="6" customHeight="1">
      <c r="A119" s="23"/>
      <c r="B119" s="23"/>
      <c r="C119" s="23"/>
      <c r="D119" s="30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3"/>
    </row>
    <row r="120" spans="1:16" ht="6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1:16" s="5" customFormat="1" ht="19.5">
      <c r="A121" s="10"/>
      <c r="B121" s="10" t="s">
        <v>66</v>
      </c>
      <c r="C121" s="10"/>
      <c r="D121" s="10"/>
      <c r="E121" s="10"/>
      <c r="F121" s="10"/>
      <c r="G121" s="10"/>
      <c r="H121" s="10"/>
      <c r="I121" s="10"/>
      <c r="J121" s="10"/>
      <c r="K121" s="10" t="s">
        <v>113</v>
      </c>
      <c r="L121" s="10"/>
      <c r="M121" s="10"/>
      <c r="N121" s="10"/>
      <c r="O121" s="10"/>
      <c r="P121" s="10"/>
    </row>
    <row r="122" spans="1:16" ht="18.75" customHeight="1">
      <c r="A122" s="10"/>
      <c r="B122" s="10" t="s">
        <v>114</v>
      </c>
      <c r="C122" s="10"/>
      <c r="D122" s="10"/>
      <c r="E122" s="10"/>
      <c r="F122" s="10"/>
      <c r="G122" s="10"/>
      <c r="H122" s="10"/>
      <c r="I122" s="10"/>
      <c r="J122" s="10"/>
      <c r="K122" s="10" t="s">
        <v>115</v>
      </c>
      <c r="L122" s="10"/>
      <c r="M122" s="10"/>
      <c r="N122" s="10"/>
      <c r="O122" s="10"/>
      <c r="P122" s="10"/>
    </row>
    <row r="123" spans="1:16">
      <c r="A123" s="10"/>
      <c r="B123" s="10"/>
      <c r="C123" s="10" t="s">
        <v>116</v>
      </c>
      <c r="D123" s="10"/>
      <c r="E123" s="10"/>
      <c r="F123" s="10"/>
      <c r="G123" s="10"/>
      <c r="H123" s="10"/>
      <c r="I123" s="10"/>
      <c r="J123" s="10"/>
      <c r="K123" s="10" t="s">
        <v>117</v>
      </c>
      <c r="L123" s="10"/>
      <c r="M123" s="10"/>
      <c r="N123" s="10"/>
      <c r="O123" s="10"/>
      <c r="P123" s="10"/>
    </row>
    <row r="124" spans="1:16" s="1" customFormat="1">
      <c r="B124" s="1" t="s">
        <v>80</v>
      </c>
      <c r="C124" s="2">
        <v>3.2</v>
      </c>
      <c r="D124" s="1" t="s">
        <v>535</v>
      </c>
    </row>
    <row r="125" spans="1:16" s="15" customFormat="1">
      <c r="B125" s="1" t="s">
        <v>2</v>
      </c>
      <c r="C125" s="2">
        <v>3.2</v>
      </c>
      <c r="D125" s="1" t="s">
        <v>536</v>
      </c>
      <c r="E125" s="1"/>
      <c r="L125" s="15" t="s">
        <v>120</v>
      </c>
    </row>
    <row r="126" spans="1:16" ht="6" customHeight="1"/>
    <row r="127" spans="1:16" ht="21.75" customHeight="1">
      <c r="A127" s="1051" t="s">
        <v>3</v>
      </c>
      <c r="B127" s="1051"/>
      <c r="C127" s="1051"/>
      <c r="D127" s="1052"/>
      <c r="E127" s="808"/>
      <c r="F127" s="1057" t="s">
        <v>81</v>
      </c>
      <c r="G127" s="1058"/>
      <c r="H127" s="1058"/>
      <c r="I127" s="1058"/>
      <c r="J127" s="1058"/>
      <c r="K127" s="1058"/>
      <c r="L127" s="1058"/>
      <c r="M127" s="1058"/>
      <c r="N127" s="1058"/>
      <c r="O127" s="1059"/>
      <c r="P127" s="344"/>
    </row>
    <row r="128" spans="1:16">
      <c r="A128" s="1053"/>
      <c r="B128" s="1053"/>
      <c r="C128" s="1053"/>
      <c r="D128" s="1054"/>
      <c r="E128" s="809"/>
      <c r="F128" s="808"/>
      <c r="G128" s="345"/>
      <c r="H128" s="808"/>
      <c r="I128" s="808"/>
      <c r="J128" s="808"/>
      <c r="K128" s="808"/>
      <c r="L128" s="808"/>
      <c r="M128" s="808"/>
      <c r="N128" s="808"/>
      <c r="O128" s="353" t="s">
        <v>82</v>
      </c>
      <c r="P128" s="348"/>
    </row>
    <row r="129" spans="1:16">
      <c r="A129" s="1053"/>
      <c r="B129" s="1053"/>
      <c r="C129" s="1053"/>
      <c r="D129" s="1054"/>
      <c r="E129" s="809"/>
      <c r="F129" s="354"/>
      <c r="G129" s="855" t="s">
        <v>83</v>
      </c>
      <c r="H129" s="354" t="s">
        <v>84</v>
      </c>
      <c r="I129" s="354" t="s">
        <v>84</v>
      </c>
      <c r="J129" s="354" t="s">
        <v>85</v>
      </c>
      <c r="K129" s="810"/>
      <c r="L129" s="354" t="s">
        <v>86</v>
      </c>
      <c r="M129" s="354" t="s">
        <v>86</v>
      </c>
      <c r="N129" s="354" t="s">
        <v>82</v>
      </c>
      <c r="O129" s="354" t="s">
        <v>87</v>
      </c>
      <c r="P129" s="348"/>
    </row>
    <row r="130" spans="1:16">
      <c r="A130" s="1053"/>
      <c r="B130" s="1053"/>
      <c r="C130" s="1053"/>
      <c r="D130" s="1054"/>
      <c r="E130" s="354" t="s">
        <v>7</v>
      </c>
      <c r="F130" s="354" t="s">
        <v>88</v>
      </c>
      <c r="G130" s="855" t="s">
        <v>89</v>
      </c>
      <c r="H130" s="354" t="s">
        <v>90</v>
      </c>
      <c r="I130" s="354" t="s">
        <v>91</v>
      </c>
      <c r="J130" s="354" t="s">
        <v>89</v>
      </c>
      <c r="K130" s="354" t="s">
        <v>89</v>
      </c>
      <c r="L130" s="354" t="s">
        <v>90</v>
      </c>
      <c r="M130" s="354" t="s">
        <v>91</v>
      </c>
      <c r="N130" s="354" t="s">
        <v>90</v>
      </c>
      <c r="O130" s="354" t="s">
        <v>82</v>
      </c>
      <c r="P130" s="853" t="s">
        <v>5</v>
      </c>
    </row>
    <row r="131" spans="1:16">
      <c r="A131" s="1053"/>
      <c r="B131" s="1053"/>
      <c r="C131" s="1053"/>
      <c r="D131" s="1054"/>
      <c r="E131" s="354" t="s">
        <v>11</v>
      </c>
      <c r="F131" s="354" t="s">
        <v>92</v>
      </c>
      <c r="G131" s="855" t="s">
        <v>93</v>
      </c>
      <c r="H131" s="354" t="s">
        <v>93</v>
      </c>
      <c r="I131" s="354" t="s">
        <v>93</v>
      </c>
      <c r="J131" s="354" t="s">
        <v>94</v>
      </c>
      <c r="K131" s="354" t="s">
        <v>95</v>
      </c>
      <c r="L131" s="354" t="s">
        <v>96</v>
      </c>
      <c r="M131" s="354" t="s">
        <v>96</v>
      </c>
      <c r="N131" s="354" t="s">
        <v>97</v>
      </c>
      <c r="O131" s="354" t="s">
        <v>91</v>
      </c>
      <c r="P131" s="348"/>
    </row>
    <row r="132" spans="1:16">
      <c r="A132" s="1053"/>
      <c r="B132" s="1053"/>
      <c r="C132" s="1053"/>
      <c r="D132" s="1054"/>
      <c r="E132" s="809"/>
      <c r="F132" s="810"/>
      <c r="G132" s="354" t="s">
        <v>95</v>
      </c>
      <c r="H132" s="354" t="s">
        <v>98</v>
      </c>
      <c r="I132" s="354" t="s">
        <v>99</v>
      </c>
      <c r="J132" s="354" t="s">
        <v>95</v>
      </c>
      <c r="K132" s="354"/>
      <c r="L132" s="354" t="s">
        <v>98</v>
      </c>
      <c r="M132" s="354" t="s">
        <v>99</v>
      </c>
      <c r="N132" s="354" t="s">
        <v>100</v>
      </c>
      <c r="O132" s="809" t="s">
        <v>101</v>
      </c>
      <c r="P132" s="348"/>
    </row>
    <row r="133" spans="1:16">
      <c r="A133" s="1055"/>
      <c r="B133" s="1055"/>
      <c r="C133" s="1055"/>
      <c r="D133" s="1056"/>
      <c r="E133" s="811"/>
      <c r="F133" s="350"/>
      <c r="G133" s="811"/>
      <c r="H133" s="811"/>
      <c r="I133" s="811"/>
      <c r="J133" s="811"/>
      <c r="K133" s="811"/>
      <c r="L133" s="811"/>
      <c r="M133" s="811"/>
      <c r="N133" s="811"/>
      <c r="O133" s="812" t="s">
        <v>100</v>
      </c>
      <c r="P133" s="351"/>
    </row>
    <row r="134" spans="1:16" ht="3" customHeight="1">
      <c r="A134" s="847"/>
      <c r="B134" s="847"/>
      <c r="C134" s="847"/>
      <c r="D134" s="848"/>
      <c r="E134" s="809"/>
      <c r="F134" s="347"/>
      <c r="G134" s="808"/>
      <c r="H134" s="809"/>
      <c r="I134" s="809"/>
      <c r="J134" s="809"/>
      <c r="K134" s="809"/>
      <c r="L134" s="809"/>
      <c r="M134" s="809"/>
      <c r="N134" s="809"/>
      <c r="O134" s="855"/>
      <c r="P134" s="348"/>
    </row>
    <row r="135" spans="1:16" s="814" customFormat="1" ht="27" customHeight="1">
      <c r="A135" s="1060" t="s">
        <v>21</v>
      </c>
      <c r="B135" s="1060"/>
      <c r="C135" s="1060"/>
      <c r="D135" s="1061"/>
      <c r="E135" s="813">
        <f>SUM(E136:E148)</f>
        <v>94</v>
      </c>
      <c r="F135" s="813">
        <f t="shared" ref="F135:O135" si="15">SUM(F136:F148)</f>
        <v>0</v>
      </c>
      <c r="G135" s="813">
        <f t="shared" si="15"/>
        <v>82</v>
      </c>
      <c r="H135" s="813">
        <f t="shared" si="15"/>
        <v>12</v>
      </c>
      <c r="I135" s="813">
        <f t="shared" si="15"/>
        <v>0</v>
      </c>
      <c r="J135" s="813">
        <f t="shared" si="15"/>
        <v>0</v>
      </c>
      <c r="K135" s="813">
        <f t="shared" si="15"/>
        <v>0</v>
      </c>
      <c r="L135" s="813">
        <f t="shared" si="15"/>
        <v>0</v>
      </c>
      <c r="M135" s="813">
        <f t="shared" si="15"/>
        <v>0</v>
      </c>
      <c r="N135" s="813">
        <f t="shared" si="15"/>
        <v>0</v>
      </c>
      <c r="O135" s="813">
        <f t="shared" si="15"/>
        <v>0</v>
      </c>
      <c r="P135" s="849" t="s">
        <v>11</v>
      </c>
    </row>
    <row r="136" spans="1:16" s="818" customFormat="1">
      <c r="A136" s="815"/>
      <c r="B136" s="61" t="s">
        <v>22</v>
      </c>
      <c r="C136" s="815"/>
      <c r="D136" s="816"/>
      <c r="E136" s="817"/>
      <c r="F136" s="817"/>
      <c r="G136" s="816"/>
      <c r="H136" s="817"/>
      <c r="I136" s="817"/>
      <c r="J136" s="817"/>
      <c r="K136" s="817"/>
      <c r="L136" s="817"/>
      <c r="M136" s="817"/>
      <c r="N136" s="817"/>
      <c r="O136" s="817"/>
      <c r="P136" s="60" t="s">
        <v>23</v>
      </c>
    </row>
    <row r="137" spans="1:16" s="818" customFormat="1">
      <c r="A137" s="815"/>
      <c r="B137" s="59" t="s">
        <v>24</v>
      </c>
      <c r="C137" s="815"/>
      <c r="D137" s="816"/>
      <c r="E137" s="817"/>
      <c r="F137" s="817"/>
      <c r="G137" s="816"/>
      <c r="H137" s="817"/>
      <c r="I137" s="817"/>
      <c r="J137" s="817"/>
      <c r="K137" s="817"/>
      <c r="L137" s="817"/>
      <c r="M137" s="817"/>
      <c r="N137" s="817"/>
      <c r="O137" s="817"/>
      <c r="P137" s="60" t="s">
        <v>26</v>
      </c>
    </row>
    <row r="138" spans="1:16" s="818" customFormat="1">
      <c r="A138" s="815"/>
      <c r="B138" s="59" t="s">
        <v>27</v>
      </c>
      <c r="C138" s="815"/>
      <c r="D138" s="816"/>
      <c r="E138" s="817"/>
      <c r="F138" s="817"/>
      <c r="G138" s="816"/>
      <c r="H138" s="817"/>
      <c r="I138" s="817"/>
      <c r="J138" s="817"/>
      <c r="K138" s="817"/>
      <c r="L138" s="817"/>
      <c r="M138" s="817"/>
      <c r="N138" s="817"/>
      <c r="O138" s="817"/>
      <c r="P138" s="60" t="s">
        <v>28</v>
      </c>
    </row>
    <row r="139" spans="1:16" s="818" customFormat="1">
      <c r="A139" s="815"/>
      <c r="B139" s="59" t="s">
        <v>29</v>
      </c>
      <c r="C139" s="815"/>
      <c r="D139" s="816"/>
      <c r="E139" s="817"/>
      <c r="F139" s="817"/>
      <c r="G139" s="816"/>
      <c r="H139" s="817"/>
      <c r="I139" s="817"/>
      <c r="J139" s="817"/>
      <c r="K139" s="817"/>
      <c r="L139" s="817"/>
      <c r="M139" s="817"/>
      <c r="N139" s="817"/>
      <c r="O139" s="817"/>
      <c r="P139" s="60" t="s">
        <v>30</v>
      </c>
    </row>
    <row r="140" spans="1:16" s="818" customFormat="1">
      <c r="A140" s="815"/>
      <c r="B140" s="59" t="s">
        <v>31</v>
      </c>
      <c r="C140" s="815"/>
      <c r="D140" s="816"/>
      <c r="E140" s="817"/>
      <c r="F140" s="817"/>
      <c r="G140" s="816"/>
      <c r="H140" s="817"/>
      <c r="I140" s="817"/>
      <c r="J140" s="817"/>
      <c r="K140" s="817"/>
      <c r="L140" s="817"/>
      <c r="M140" s="817"/>
      <c r="N140" s="817"/>
      <c r="O140" s="817"/>
      <c r="P140" s="60" t="s">
        <v>32</v>
      </c>
    </row>
    <row r="141" spans="1:16" s="818" customFormat="1">
      <c r="A141" s="815"/>
      <c r="B141" s="59" t="s">
        <v>33</v>
      </c>
      <c r="C141" s="815"/>
      <c r="D141" s="816"/>
      <c r="E141" s="836">
        <f>SUM(F141:O141)</f>
        <v>35</v>
      </c>
      <c r="F141" s="836">
        <v>0</v>
      </c>
      <c r="G141" s="837">
        <v>31</v>
      </c>
      <c r="H141" s="836">
        <v>4</v>
      </c>
      <c r="I141" s="836">
        <v>0</v>
      </c>
      <c r="J141" s="836">
        <v>0</v>
      </c>
      <c r="K141" s="836">
        <v>0</v>
      </c>
      <c r="L141" s="836">
        <v>0</v>
      </c>
      <c r="M141" s="836">
        <v>0</v>
      </c>
      <c r="N141" s="836">
        <v>0</v>
      </c>
      <c r="O141" s="836">
        <v>0</v>
      </c>
      <c r="P141" s="60" t="s">
        <v>34</v>
      </c>
    </row>
    <row r="142" spans="1:16" s="818" customFormat="1">
      <c r="A142" s="815"/>
      <c r="B142" s="59" t="s">
        <v>35</v>
      </c>
      <c r="C142" s="815"/>
      <c r="D142" s="816"/>
      <c r="E142" s="836">
        <f>SUM(F142:O142)</f>
        <v>26</v>
      </c>
      <c r="F142" s="836">
        <v>0</v>
      </c>
      <c r="G142" s="837">
        <v>21</v>
      </c>
      <c r="H142" s="836">
        <v>5</v>
      </c>
      <c r="I142" s="836">
        <v>0</v>
      </c>
      <c r="J142" s="836">
        <v>0</v>
      </c>
      <c r="K142" s="836">
        <v>0</v>
      </c>
      <c r="L142" s="836">
        <v>0</v>
      </c>
      <c r="M142" s="836">
        <v>0</v>
      </c>
      <c r="N142" s="836">
        <v>0</v>
      </c>
      <c r="O142" s="836">
        <v>0</v>
      </c>
      <c r="P142" s="60" t="s">
        <v>36</v>
      </c>
    </row>
    <row r="143" spans="1:16" s="818" customFormat="1">
      <c r="A143" s="815"/>
      <c r="B143" s="59" t="s">
        <v>37</v>
      </c>
      <c r="C143" s="815"/>
      <c r="D143" s="816"/>
      <c r="E143" s="817"/>
      <c r="F143" s="817"/>
      <c r="G143" s="816"/>
      <c r="H143" s="817"/>
      <c r="I143" s="817"/>
      <c r="J143" s="817"/>
      <c r="K143" s="817"/>
      <c r="L143" s="817"/>
      <c r="M143" s="817"/>
      <c r="N143" s="817"/>
      <c r="O143" s="817"/>
      <c r="P143" s="60" t="s">
        <v>38</v>
      </c>
    </row>
    <row r="144" spans="1:16" s="818" customFormat="1">
      <c r="A144" s="815"/>
      <c r="B144" s="59" t="s">
        <v>39</v>
      </c>
      <c r="C144" s="815"/>
      <c r="D144" s="816"/>
      <c r="E144" s="817"/>
      <c r="F144" s="817"/>
      <c r="G144" s="816"/>
      <c r="H144" s="817"/>
      <c r="I144" s="817"/>
      <c r="J144" s="817"/>
      <c r="K144" s="817"/>
      <c r="L144" s="817"/>
      <c r="M144" s="817"/>
      <c r="N144" s="817"/>
      <c r="O144" s="817"/>
      <c r="P144" s="60" t="s">
        <v>40</v>
      </c>
    </row>
    <row r="145" spans="1:16" s="818" customFormat="1">
      <c r="A145" s="815"/>
      <c r="B145" s="59" t="s">
        <v>41</v>
      </c>
      <c r="C145" s="815"/>
      <c r="D145" s="816"/>
      <c r="E145" s="817"/>
      <c r="F145" s="817"/>
      <c r="G145" s="816"/>
      <c r="H145" s="817"/>
      <c r="I145" s="817"/>
      <c r="J145" s="817"/>
      <c r="K145" s="817"/>
      <c r="L145" s="817"/>
      <c r="M145" s="817"/>
      <c r="N145" s="817"/>
      <c r="O145" s="817"/>
      <c r="P145" s="60" t="s">
        <v>42</v>
      </c>
    </row>
    <row r="146" spans="1:16" s="818" customFormat="1">
      <c r="A146" s="815"/>
      <c r="B146" s="59" t="s">
        <v>43</v>
      </c>
      <c r="C146" s="815"/>
      <c r="D146" s="816"/>
      <c r="E146" s="817"/>
      <c r="F146" s="817"/>
      <c r="G146" s="816"/>
      <c r="H146" s="817"/>
      <c r="I146" s="817"/>
      <c r="J146" s="817"/>
      <c r="K146" s="817"/>
      <c r="L146" s="817"/>
      <c r="M146" s="817"/>
      <c r="N146" s="817"/>
      <c r="O146" s="817"/>
      <c r="P146" s="60" t="s">
        <v>44</v>
      </c>
    </row>
    <row r="147" spans="1:16" s="818" customFormat="1">
      <c r="A147" s="815"/>
      <c r="B147" s="59" t="s">
        <v>45</v>
      </c>
      <c r="C147" s="815"/>
      <c r="D147" s="816"/>
      <c r="E147" s="817"/>
      <c r="F147" s="817"/>
      <c r="G147" s="816"/>
      <c r="H147" s="817"/>
      <c r="I147" s="817"/>
      <c r="J147" s="817"/>
      <c r="K147" s="817"/>
      <c r="L147" s="817"/>
      <c r="M147" s="817"/>
      <c r="N147" s="817"/>
      <c r="O147" s="817"/>
      <c r="P147" s="60" t="s">
        <v>46</v>
      </c>
    </row>
    <row r="148" spans="1:16" s="818" customFormat="1">
      <c r="A148" s="11"/>
      <c r="B148" s="14" t="s">
        <v>47</v>
      </c>
      <c r="C148" s="11"/>
      <c r="D148" s="301"/>
      <c r="E148" s="836">
        <f>SUM(F148:O148)</f>
        <v>33</v>
      </c>
      <c r="F148" s="836">
        <v>0</v>
      </c>
      <c r="G148" s="836">
        <v>30</v>
      </c>
      <c r="H148" s="836">
        <v>3</v>
      </c>
      <c r="I148" s="836">
        <v>0</v>
      </c>
      <c r="J148" s="836">
        <v>0</v>
      </c>
      <c r="K148" s="836">
        <v>0</v>
      </c>
      <c r="L148" s="836">
        <v>0</v>
      </c>
      <c r="M148" s="836">
        <v>0</v>
      </c>
      <c r="N148" s="836">
        <v>0</v>
      </c>
      <c r="O148" s="836">
        <v>0</v>
      </c>
      <c r="P148" s="60" t="s">
        <v>48</v>
      </c>
    </row>
    <row r="149" spans="1:16" ht="6" customHeight="1">
      <c r="A149" s="23"/>
      <c r="B149" s="23"/>
      <c r="C149" s="23"/>
      <c r="D149" s="30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3"/>
    </row>
    <row r="150" spans="1:16" ht="6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s="5" customFormat="1" ht="19.5">
      <c r="A151" s="10"/>
      <c r="B151" s="10" t="s">
        <v>66</v>
      </c>
      <c r="C151" s="10"/>
      <c r="D151" s="10"/>
      <c r="E151" s="10"/>
      <c r="F151" s="10"/>
      <c r="G151" s="10"/>
      <c r="H151" s="10"/>
      <c r="I151" s="10"/>
      <c r="J151" s="10"/>
      <c r="K151" s="10" t="s">
        <v>113</v>
      </c>
      <c r="L151" s="10"/>
      <c r="M151" s="10"/>
      <c r="N151" s="10"/>
      <c r="O151" s="10"/>
      <c r="P151" s="10"/>
    </row>
    <row r="152" spans="1:16" ht="18.75" customHeight="1">
      <c r="A152" s="10"/>
      <c r="B152" s="10" t="s">
        <v>114</v>
      </c>
      <c r="C152" s="10"/>
      <c r="D152" s="10"/>
      <c r="E152" s="10"/>
      <c r="F152" s="10"/>
      <c r="G152" s="10"/>
      <c r="H152" s="10"/>
      <c r="I152" s="10"/>
      <c r="J152" s="10"/>
      <c r="K152" s="10" t="s">
        <v>115</v>
      </c>
      <c r="L152" s="10"/>
      <c r="M152" s="10"/>
      <c r="N152" s="10"/>
      <c r="O152" s="10"/>
      <c r="P152" s="10"/>
    </row>
    <row r="153" spans="1:16">
      <c r="A153" s="10"/>
      <c r="B153" s="10"/>
      <c r="C153" s="10" t="s">
        <v>116</v>
      </c>
      <c r="D153" s="10"/>
      <c r="E153" s="10"/>
      <c r="F153" s="10"/>
      <c r="G153" s="10"/>
      <c r="H153" s="10"/>
      <c r="I153" s="10"/>
      <c r="J153" s="10"/>
      <c r="K153" s="10" t="s">
        <v>117</v>
      </c>
      <c r="L153" s="10"/>
      <c r="M153" s="10"/>
      <c r="N153" s="10"/>
      <c r="O153" s="10"/>
      <c r="P153" s="10"/>
    </row>
    <row r="154" spans="1:16" s="1" customFormat="1">
      <c r="B154" s="1" t="s">
        <v>80</v>
      </c>
      <c r="C154" s="2">
        <v>3.2</v>
      </c>
      <c r="D154" s="1" t="s">
        <v>121</v>
      </c>
    </row>
    <row r="155" spans="1:16" s="15" customFormat="1">
      <c r="B155" s="1" t="s">
        <v>2</v>
      </c>
      <c r="C155" s="2">
        <v>3.2</v>
      </c>
      <c r="D155" s="1" t="s">
        <v>122</v>
      </c>
      <c r="E155" s="1"/>
      <c r="L155" s="15" t="s">
        <v>123</v>
      </c>
    </row>
    <row r="156" spans="1:16" ht="6" customHeight="1"/>
    <row r="157" spans="1:16" ht="21.75" customHeight="1">
      <c r="A157" s="1051" t="s">
        <v>3</v>
      </c>
      <c r="B157" s="1051"/>
      <c r="C157" s="1051"/>
      <c r="D157" s="1052"/>
      <c r="E157" s="808"/>
      <c r="F157" s="1057" t="s">
        <v>81</v>
      </c>
      <c r="G157" s="1058"/>
      <c r="H157" s="1058"/>
      <c r="I157" s="1058"/>
      <c r="J157" s="1058"/>
      <c r="K157" s="1058"/>
      <c r="L157" s="1058"/>
      <c r="M157" s="1058"/>
      <c r="N157" s="1058"/>
      <c r="O157" s="1059"/>
      <c r="P157" s="344"/>
    </row>
    <row r="158" spans="1:16">
      <c r="A158" s="1053"/>
      <c r="B158" s="1053"/>
      <c r="C158" s="1053"/>
      <c r="D158" s="1054"/>
      <c r="E158" s="809"/>
      <c r="F158" s="808"/>
      <c r="G158" s="345"/>
      <c r="H158" s="808"/>
      <c r="I158" s="808"/>
      <c r="J158" s="808"/>
      <c r="K158" s="808"/>
      <c r="L158" s="808"/>
      <c r="M158" s="808"/>
      <c r="N158" s="808"/>
      <c r="O158" s="353" t="s">
        <v>82</v>
      </c>
      <c r="P158" s="348"/>
    </row>
    <row r="159" spans="1:16">
      <c r="A159" s="1053"/>
      <c r="B159" s="1053"/>
      <c r="C159" s="1053"/>
      <c r="D159" s="1054"/>
      <c r="E159" s="809"/>
      <c r="F159" s="354"/>
      <c r="G159" s="855" t="s">
        <v>83</v>
      </c>
      <c r="H159" s="354" t="s">
        <v>84</v>
      </c>
      <c r="I159" s="354" t="s">
        <v>84</v>
      </c>
      <c r="J159" s="354" t="s">
        <v>85</v>
      </c>
      <c r="K159" s="810"/>
      <c r="L159" s="354" t="s">
        <v>86</v>
      </c>
      <c r="M159" s="354" t="s">
        <v>86</v>
      </c>
      <c r="N159" s="354" t="s">
        <v>82</v>
      </c>
      <c r="O159" s="354" t="s">
        <v>87</v>
      </c>
      <c r="P159" s="348"/>
    </row>
    <row r="160" spans="1:16">
      <c r="A160" s="1053"/>
      <c r="B160" s="1053"/>
      <c r="C160" s="1053"/>
      <c r="D160" s="1054"/>
      <c r="E160" s="354" t="s">
        <v>7</v>
      </c>
      <c r="F160" s="354" t="s">
        <v>88</v>
      </c>
      <c r="G160" s="855" t="s">
        <v>89</v>
      </c>
      <c r="H160" s="354" t="s">
        <v>90</v>
      </c>
      <c r="I160" s="354" t="s">
        <v>91</v>
      </c>
      <c r="J160" s="354" t="s">
        <v>89</v>
      </c>
      <c r="K160" s="354" t="s">
        <v>89</v>
      </c>
      <c r="L160" s="354" t="s">
        <v>90</v>
      </c>
      <c r="M160" s="354" t="s">
        <v>91</v>
      </c>
      <c r="N160" s="354" t="s">
        <v>90</v>
      </c>
      <c r="O160" s="354" t="s">
        <v>82</v>
      </c>
      <c r="P160" s="853" t="s">
        <v>5</v>
      </c>
    </row>
    <row r="161" spans="1:16">
      <c r="A161" s="1053"/>
      <c r="B161" s="1053"/>
      <c r="C161" s="1053"/>
      <c r="D161" s="1054"/>
      <c r="E161" s="354" t="s">
        <v>11</v>
      </c>
      <c r="F161" s="354" t="s">
        <v>92</v>
      </c>
      <c r="G161" s="855" t="s">
        <v>93</v>
      </c>
      <c r="H161" s="354" t="s">
        <v>93</v>
      </c>
      <c r="I161" s="354" t="s">
        <v>93</v>
      </c>
      <c r="J161" s="354" t="s">
        <v>94</v>
      </c>
      <c r="K161" s="354" t="s">
        <v>95</v>
      </c>
      <c r="L161" s="354" t="s">
        <v>96</v>
      </c>
      <c r="M161" s="354" t="s">
        <v>96</v>
      </c>
      <c r="N161" s="354" t="s">
        <v>97</v>
      </c>
      <c r="O161" s="354" t="s">
        <v>91</v>
      </c>
      <c r="P161" s="348"/>
    </row>
    <row r="162" spans="1:16">
      <c r="A162" s="1053"/>
      <c r="B162" s="1053"/>
      <c r="C162" s="1053"/>
      <c r="D162" s="1054"/>
      <c r="E162" s="809"/>
      <c r="F162" s="810"/>
      <c r="G162" s="354" t="s">
        <v>95</v>
      </c>
      <c r="H162" s="354" t="s">
        <v>98</v>
      </c>
      <c r="I162" s="354" t="s">
        <v>99</v>
      </c>
      <c r="J162" s="354" t="s">
        <v>95</v>
      </c>
      <c r="K162" s="354"/>
      <c r="L162" s="354" t="s">
        <v>98</v>
      </c>
      <c r="M162" s="354" t="s">
        <v>99</v>
      </c>
      <c r="N162" s="354" t="s">
        <v>100</v>
      </c>
      <c r="O162" s="809" t="s">
        <v>101</v>
      </c>
      <c r="P162" s="348"/>
    </row>
    <row r="163" spans="1:16">
      <c r="A163" s="1055"/>
      <c r="B163" s="1055"/>
      <c r="C163" s="1055"/>
      <c r="D163" s="1056"/>
      <c r="E163" s="811"/>
      <c r="F163" s="350"/>
      <c r="G163" s="811"/>
      <c r="H163" s="811"/>
      <c r="I163" s="811"/>
      <c r="J163" s="811"/>
      <c r="K163" s="811"/>
      <c r="L163" s="811"/>
      <c r="M163" s="811"/>
      <c r="N163" s="811"/>
      <c r="O163" s="812" t="s">
        <v>100</v>
      </c>
      <c r="P163" s="351"/>
    </row>
    <row r="164" spans="1:16" ht="3" customHeight="1">
      <c r="A164" s="847"/>
      <c r="B164" s="847"/>
      <c r="C164" s="847"/>
      <c r="D164" s="848"/>
      <c r="E164" s="809"/>
      <c r="F164" s="347"/>
      <c r="G164" s="808"/>
      <c r="H164" s="809"/>
      <c r="I164" s="809"/>
      <c r="J164" s="809"/>
      <c r="K164" s="809"/>
      <c r="L164" s="809"/>
      <c r="M164" s="809"/>
      <c r="N164" s="809"/>
      <c r="O164" s="855"/>
      <c r="P164" s="348"/>
    </row>
    <row r="165" spans="1:16" s="814" customFormat="1" ht="27" customHeight="1">
      <c r="A165" s="1060" t="s">
        <v>21</v>
      </c>
      <c r="B165" s="1060"/>
      <c r="C165" s="1060"/>
      <c r="D165" s="1061"/>
      <c r="E165" s="813">
        <f>SUM(E166:E178)</f>
        <v>31</v>
      </c>
      <c r="F165" s="813">
        <f t="shared" ref="F165:O165" si="16">SUM(F166:F178)</f>
        <v>0</v>
      </c>
      <c r="G165" s="813">
        <f t="shared" si="16"/>
        <v>0</v>
      </c>
      <c r="H165" s="813">
        <f t="shared" si="16"/>
        <v>0</v>
      </c>
      <c r="I165" s="813">
        <f t="shared" si="16"/>
        <v>0</v>
      </c>
      <c r="J165" s="813">
        <f t="shared" si="16"/>
        <v>0</v>
      </c>
      <c r="K165" s="813">
        <f t="shared" si="16"/>
        <v>0</v>
      </c>
      <c r="L165" s="813">
        <f t="shared" si="16"/>
        <v>0</v>
      </c>
      <c r="M165" s="813">
        <f t="shared" si="16"/>
        <v>0</v>
      </c>
      <c r="N165" s="813">
        <f t="shared" si="16"/>
        <v>0</v>
      </c>
      <c r="O165" s="813">
        <f t="shared" si="16"/>
        <v>31</v>
      </c>
      <c r="P165" s="849" t="s">
        <v>11</v>
      </c>
    </row>
    <row r="166" spans="1:16" s="818" customFormat="1">
      <c r="A166" s="815"/>
      <c r="B166" s="61" t="s">
        <v>22</v>
      </c>
      <c r="C166" s="815"/>
      <c r="D166" s="816"/>
      <c r="E166" s="817">
        <f>SUM(F166:O166)</f>
        <v>8</v>
      </c>
      <c r="F166" s="817"/>
      <c r="G166" s="816"/>
      <c r="H166" s="817"/>
      <c r="I166" s="817"/>
      <c r="J166" s="817"/>
      <c r="K166" s="817"/>
      <c r="L166" s="817"/>
      <c r="M166" s="817"/>
      <c r="N166" s="817"/>
      <c r="O166" s="817">
        <v>8</v>
      </c>
      <c r="P166" s="60" t="s">
        <v>23</v>
      </c>
    </row>
    <row r="167" spans="1:16" s="818" customFormat="1">
      <c r="A167" s="815"/>
      <c r="B167" s="59" t="s">
        <v>24</v>
      </c>
      <c r="C167" s="815"/>
      <c r="D167" s="816"/>
      <c r="E167" s="817">
        <f t="shared" ref="E167:E178" si="17">SUM(F167:O167)</f>
        <v>2</v>
      </c>
      <c r="F167" s="817"/>
      <c r="G167" s="816"/>
      <c r="H167" s="817"/>
      <c r="I167" s="817"/>
      <c r="J167" s="817"/>
      <c r="K167" s="817"/>
      <c r="L167" s="817"/>
      <c r="M167" s="817"/>
      <c r="N167" s="817"/>
      <c r="O167" s="817">
        <v>2</v>
      </c>
      <c r="P167" s="60" t="s">
        <v>26</v>
      </c>
    </row>
    <row r="168" spans="1:16" s="818" customFormat="1">
      <c r="A168" s="815"/>
      <c r="B168" s="59" t="s">
        <v>27</v>
      </c>
      <c r="C168" s="815"/>
      <c r="D168" s="816"/>
      <c r="E168" s="817">
        <f t="shared" si="17"/>
        <v>2</v>
      </c>
      <c r="F168" s="817"/>
      <c r="G168" s="816"/>
      <c r="H168" s="817"/>
      <c r="I168" s="817"/>
      <c r="J168" s="817"/>
      <c r="K168" s="817"/>
      <c r="L168" s="817"/>
      <c r="M168" s="817"/>
      <c r="N168" s="817"/>
      <c r="O168" s="817">
        <v>2</v>
      </c>
      <c r="P168" s="60" t="s">
        <v>28</v>
      </c>
    </row>
    <row r="169" spans="1:16" s="818" customFormat="1">
      <c r="A169" s="815"/>
      <c r="B169" s="59" t="s">
        <v>29</v>
      </c>
      <c r="C169" s="815"/>
      <c r="D169" s="816"/>
      <c r="E169" s="817">
        <f t="shared" si="17"/>
        <v>1</v>
      </c>
      <c r="F169" s="817"/>
      <c r="G169" s="816"/>
      <c r="H169" s="817"/>
      <c r="I169" s="817"/>
      <c r="J169" s="817"/>
      <c r="K169" s="817"/>
      <c r="L169" s="817"/>
      <c r="M169" s="817"/>
      <c r="N169" s="817"/>
      <c r="O169" s="817">
        <v>1</v>
      </c>
      <c r="P169" s="60" t="s">
        <v>30</v>
      </c>
    </row>
    <row r="170" spans="1:16" s="818" customFormat="1">
      <c r="A170" s="815"/>
      <c r="B170" s="59" t="s">
        <v>31</v>
      </c>
      <c r="C170" s="815"/>
      <c r="D170" s="816"/>
      <c r="E170" s="817">
        <f t="shared" si="17"/>
        <v>2</v>
      </c>
      <c r="F170" s="817"/>
      <c r="G170" s="816"/>
      <c r="H170" s="817"/>
      <c r="I170" s="817"/>
      <c r="J170" s="817"/>
      <c r="K170" s="817"/>
      <c r="L170" s="817"/>
      <c r="M170" s="817"/>
      <c r="N170" s="817"/>
      <c r="O170" s="817">
        <v>2</v>
      </c>
      <c r="P170" s="60" t="s">
        <v>32</v>
      </c>
    </row>
    <row r="171" spans="1:16" s="818" customFormat="1">
      <c r="A171" s="815"/>
      <c r="B171" s="59" t="s">
        <v>33</v>
      </c>
      <c r="C171" s="815"/>
      <c r="D171" s="816"/>
      <c r="E171" s="817">
        <f t="shared" si="17"/>
        <v>1</v>
      </c>
      <c r="F171" s="817"/>
      <c r="G171" s="816"/>
      <c r="H171" s="817"/>
      <c r="I171" s="817"/>
      <c r="J171" s="817"/>
      <c r="K171" s="817"/>
      <c r="L171" s="817"/>
      <c r="M171" s="817"/>
      <c r="N171" s="817"/>
      <c r="O171" s="817">
        <v>1</v>
      </c>
      <c r="P171" s="60" t="s">
        <v>34</v>
      </c>
    </row>
    <row r="172" spans="1:16" s="818" customFormat="1">
      <c r="A172" s="815"/>
      <c r="B172" s="59" t="s">
        <v>35</v>
      </c>
      <c r="C172" s="815"/>
      <c r="D172" s="816"/>
      <c r="E172" s="817">
        <f t="shared" si="17"/>
        <v>1</v>
      </c>
      <c r="F172" s="817"/>
      <c r="G172" s="816"/>
      <c r="H172" s="817"/>
      <c r="I172" s="817"/>
      <c r="J172" s="817"/>
      <c r="K172" s="817"/>
      <c r="L172" s="817"/>
      <c r="M172" s="817"/>
      <c r="N172" s="817"/>
      <c r="O172" s="817">
        <v>1</v>
      </c>
      <c r="P172" s="60" t="s">
        <v>36</v>
      </c>
    </row>
    <row r="173" spans="1:16" s="818" customFormat="1">
      <c r="A173" s="815"/>
      <c r="B173" s="59" t="s">
        <v>37</v>
      </c>
      <c r="C173" s="815"/>
      <c r="D173" s="816"/>
      <c r="E173" s="817">
        <f t="shared" si="17"/>
        <v>2</v>
      </c>
      <c r="F173" s="817"/>
      <c r="G173" s="816"/>
      <c r="H173" s="817"/>
      <c r="I173" s="817"/>
      <c r="J173" s="817"/>
      <c r="K173" s="817"/>
      <c r="L173" s="817"/>
      <c r="M173" s="817"/>
      <c r="N173" s="817"/>
      <c r="O173" s="817">
        <v>2</v>
      </c>
      <c r="P173" s="60" t="s">
        <v>38</v>
      </c>
    </row>
    <row r="174" spans="1:16" s="818" customFormat="1">
      <c r="A174" s="815"/>
      <c r="B174" s="59" t="s">
        <v>39</v>
      </c>
      <c r="C174" s="815"/>
      <c r="D174" s="816"/>
      <c r="E174" s="817">
        <f t="shared" si="17"/>
        <v>1</v>
      </c>
      <c r="F174" s="817"/>
      <c r="G174" s="816"/>
      <c r="H174" s="817"/>
      <c r="I174" s="817"/>
      <c r="J174" s="817"/>
      <c r="K174" s="817"/>
      <c r="L174" s="817"/>
      <c r="M174" s="817"/>
      <c r="N174" s="817"/>
      <c r="O174" s="817">
        <v>1</v>
      </c>
      <c r="P174" s="60" t="s">
        <v>40</v>
      </c>
    </row>
    <row r="175" spans="1:16" s="818" customFormat="1">
      <c r="A175" s="815"/>
      <c r="B175" s="59" t="s">
        <v>41</v>
      </c>
      <c r="C175" s="815"/>
      <c r="D175" s="816"/>
      <c r="E175" s="817">
        <f t="shared" si="17"/>
        <v>3</v>
      </c>
      <c r="F175" s="817"/>
      <c r="G175" s="816"/>
      <c r="H175" s="817"/>
      <c r="I175" s="817"/>
      <c r="J175" s="817"/>
      <c r="K175" s="817"/>
      <c r="L175" s="817"/>
      <c r="M175" s="817"/>
      <c r="N175" s="817"/>
      <c r="O175" s="817">
        <v>3</v>
      </c>
      <c r="P175" s="60" t="s">
        <v>42</v>
      </c>
    </row>
    <row r="176" spans="1:16" s="818" customFormat="1">
      <c r="A176" s="815"/>
      <c r="B176" s="59" t="s">
        <v>43</v>
      </c>
      <c r="C176" s="815"/>
      <c r="D176" s="816"/>
      <c r="E176" s="817">
        <f t="shared" si="17"/>
        <v>1</v>
      </c>
      <c r="F176" s="817"/>
      <c r="G176" s="816"/>
      <c r="H176" s="817"/>
      <c r="I176" s="817"/>
      <c r="J176" s="817"/>
      <c r="K176" s="817"/>
      <c r="L176" s="817"/>
      <c r="M176" s="817"/>
      <c r="N176" s="817"/>
      <c r="O176" s="817">
        <v>1</v>
      </c>
      <c r="P176" s="60" t="s">
        <v>44</v>
      </c>
    </row>
    <row r="177" spans="1:16" s="818" customFormat="1">
      <c r="A177" s="815"/>
      <c r="B177" s="59" t="s">
        <v>45</v>
      </c>
      <c r="C177" s="815"/>
      <c r="D177" s="816"/>
      <c r="E177" s="817">
        <f t="shared" si="17"/>
        <v>3</v>
      </c>
      <c r="F177" s="817"/>
      <c r="G177" s="816"/>
      <c r="H177" s="817"/>
      <c r="I177" s="817"/>
      <c r="J177" s="817"/>
      <c r="K177" s="817"/>
      <c r="L177" s="817"/>
      <c r="M177" s="817"/>
      <c r="N177" s="817"/>
      <c r="O177" s="817">
        <v>3</v>
      </c>
      <c r="P177" s="60" t="s">
        <v>46</v>
      </c>
    </row>
    <row r="178" spans="1:16" s="818" customFormat="1">
      <c r="A178" s="11"/>
      <c r="B178" s="14" t="s">
        <v>47</v>
      </c>
      <c r="C178" s="11"/>
      <c r="D178" s="301"/>
      <c r="E178" s="817">
        <f t="shared" si="17"/>
        <v>4</v>
      </c>
      <c r="F178" s="817"/>
      <c r="G178" s="817"/>
      <c r="H178" s="817"/>
      <c r="I178" s="817"/>
      <c r="J178" s="817"/>
      <c r="K178" s="817"/>
      <c r="L178" s="817"/>
      <c r="M178" s="817"/>
      <c r="N178" s="817"/>
      <c r="O178" s="817">
        <v>4</v>
      </c>
      <c r="P178" s="60" t="s">
        <v>48</v>
      </c>
    </row>
    <row r="179" spans="1:16" ht="6" customHeight="1">
      <c r="A179" s="23"/>
      <c r="B179" s="23"/>
      <c r="C179" s="23"/>
      <c r="D179" s="30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3"/>
    </row>
    <row r="180" spans="1:16" ht="6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:16" s="5" customFormat="1" ht="19.5">
      <c r="A181" s="10"/>
      <c r="B181" s="10" t="s">
        <v>66</v>
      </c>
      <c r="C181" s="10"/>
      <c r="D181" s="10"/>
      <c r="E181" s="10"/>
      <c r="F181" s="10"/>
      <c r="G181" s="10"/>
      <c r="H181" s="10"/>
      <c r="I181" s="10"/>
      <c r="J181" s="10"/>
      <c r="K181" s="10" t="s">
        <v>113</v>
      </c>
      <c r="L181" s="10"/>
      <c r="M181" s="10"/>
      <c r="N181" s="10"/>
      <c r="O181" s="10"/>
      <c r="P181" s="10"/>
    </row>
    <row r="182" spans="1:16" ht="18.75" customHeight="1">
      <c r="A182" s="10"/>
      <c r="B182" s="10" t="s">
        <v>114</v>
      </c>
      <c r="C182" s="10"/>
      <c r="D182" s="10"/>
      <c r="E182" s="10"/>
      <c r="F182" s="10"/>
      <c r="G182" s="10"/>
      <c r="H182" s="10"/>
      <c r="I182" s="10"/>
      <c r="J182" s="10"/>
      <c r="K182" s="10" t="s">
        <v>115</v>
      </c>
      <c r="L182" s="10"/>
      <c r="M182" s="10"/>
      <c r="N182" s="10"/>
      <c r="O182" s="10"/>
      <c r="P182" s="10"/>
    </row>
    <row r="183" spans="1:16">
      <c r="A183" s="10"/>
      <c r="B183" s="10"/>
      <c r="C183" s="10" t="s">
        <v>116</v>
      </c>
      <c r="D183" s="10"/>
      <c r="E183" s="10"/>
      <c r="F183" s="10"/>
      <c r="G183" s="10"/>
      <c r="H183" s="10"/>
      <c r="I183" s="10"/>
      <c r="J183" s="10"/>
      <c r="K183" s="10" t="s">
        <v>117</v>
      </c>
      <c r="L183" s="10"/>
      <c r="M183" s="10"/>
      <c r="N183" s="10"/>
      <c r="O183" s="10"/>
      <c r="P183" s="10"/>
    </row>
    <row r="184" spans="1:16" s="1" customFormat="1">
      <c r="B184" s="1" t="s">
        <v>80</v>
      </c>
      <c r="C184" s="2">
        <v>3.2</v>
      </c>
      <c r="D184" s="1" t="s">
        <v>535</v>
      </c>
    </row>
    <row r="185" spans="1:16" s="15" customFormat="1">
      <c r="B185" s="1" t="s">
        <v>2</v>
      </c>
      <c r="C185" s="2">
        <v>3.2</v>
      </c>
      <c r="D185" s="1" t="s">
        <v>536</v>
      </c>
      <c r="E185" s="1"/>
      <c r="L185" s="15" t="s">
        <v>124</v>
      </c>
    </row>
    <row r="186" spans="1:16" ht="6" customHeight="1"/>
    <row r="187" spans="1:16" ht="21.75" customHeight="1">
      <c r="A187" s="1051" t="s">
        <v>3</v>
      </c>
      <c r="B187" s="1051"/>
      <c r="C187" s="1051"/>
      <c r="D187" s="1052"/>
      <c r="E187" s="808"/>
      <c r="F187" s="1057" t="s">
        <v>81</v>
      </c>
      <c r="G187" s="1058"/>
      <c r="H187" s="1058"/>
      <c r="I187" s="1058"/>
      <c r="J187" s="1058"/>
      <c r="K187" s="1058"/>
      <c r="L187" s="1058"/>
      <c r="M187" s="1058"/>
      <c r="N187" s="1058"/>
      <c r="O187" s="1059"/>
      <c r="P187" s="344"/>
    </row>
    <row r="188" spans="1:16">
      <c r="A188" s="1053"/>
      <c r="B188" s="1053"/>
      <c r="C188" s="1053"/>
      <c r="D188" s="1054"/>
      <c r="E188" s="809"/>
      <c r="F188" s="808"/>
      <c r="G188" s="345"/>
      <c r="H188" s="808"/>
      <c r="I188" s="808"/>
      <c r="J188" s="808"/>
      <c r="K188" s="808"/>
      <c r="L188" s="808"/>
      <c r="M188" s="808"/>
      <c r="N188" s="808"/>
      <c r="O188" s="353" t="s">
        <v>82</v>
      </c>
      <c r="P188" s="348"/>
    </row>
    <row r="189" spans="1:16">
      <c r="A189" s="1053"/>
      <c r="B189" s="1053"/>
      <c r="C189" s="1053"/>
      <c r="D189" s="1054"/>
      <c r="E189" s="809"/>
      <c r="F189" s="354"/>
      <c r="G189" s="855" t="s">
        <v>83</v>
      </c>
      <c r="H189" s="354" t="s">
        <v>84</v>
      </c>
      <c r="I189" s="354" t="s">
        <v>84</v>
      </c>
      <c r="J189" s="354" t="s">
        <v>85</v>
      </c>
      <c r="K189" s="810"/>
      <c r="L189" s="354" t="s">
        <v>86</v>
      </c>
      <c r="M189" s="354" t="s">
        <v>86</v>
      </c>
      <c r="N189" s="354" t="s">
        <v>82</v>
      </c>
      <c r="O189" s="354" t="s">
        <v>87</v>
      </c>
      <c r="P189" s="348"/>
    </row>
    <row r="190" spans="1:16">
      <c r="A190" s="1053"/>
      <c r="B190" s="1053"/>
      <c r="C190" s="1053"/>
      <c r="D190" s="1054"/>
      <c r="E190" s="354" t="s">
        <v>7</v>
      </c>
      <c r="F190" s="354" t="s">
        <v>88</v>
      </c>
      <c r="G190" s="855" t="s">
        <v>89</v>
      </c>
      <c r="H190" s="354" t="s">
        <v>90</v>
      </c>
      <c r="I190" s="354" t="s">
        <v>91</v>
      </c>
      <c r="J190" s="354" t="s">
        <v>89</v>
      </c>
      <c r="K190" s="354" t="s">
        <v>89</v>
      </c>
      <c r="L190" s="354" t="s">
        <v>90</v>
      </c>
      <c r="M190" s="354" t="s">
        <v>91</v>
      </c>
      <c r="N190" s="354" t="s">
        <v>90</v>
      </c>
      <c r="O190" s="354" t="s">
        <v>82</v>
      </c>
      <c r="P190" s="853" t="s">
        <v>5</v>
      </c>
    </row>
    <row r="191" spans="1:16">
      <c r="A191" s="1053"/>
      <c r="B191" s="1053"/>
      <c r="C191" s="1053"/>
      <c r="D191" s="1054"/>
      <c r="E191" s="354" t="s">
        <v>11</v>
      </c>
      <c r="F191" s="354" t="s">
        <v>92</v>
      </c>
      <c r="G191" s="855" t="s">
        <v>93</v>
      </c>
      <c r="H191" s="354" t="s">
        <v>93</v>
      </c>
      <c r="I191" s="354" t="s">
        <v>93</v>
      </c>
      <c r="J191" s="354" t="s">
        <v>94</v>
      </c>
      <c r="K191" s="354" t="s">
        <v>95</v>
      </c>
      <c r="L191" s="354" t="s">
        <v>96</v>
      </c>
      <c r="M191" s="354" t="s">
        <v>96</v>
      </c>
      <c r="N191" s="354" t="s">
        <v>97</v>
      </c>
      <c r="O191" s="354" t="s">
        <v>91</v>
      </c>
      <c r="P191" s="348"/>
    </row>
    <row r="192" spans="1:16">
      <c r="A192" s="1053"/>
      <c r="B192" s="1053"/>
      <c r="C192" s="1053"/>
      <c r="D192" s="1054"/>
      <c r="E192" s="809"/>
      <c r="F192" s="810"/>
      <c r="G192" s="354" t="s">
        <v>95</v>
      </c>
      <c r="H192" s="354" t="s">
        <v>98</v>
      </c>
      <c r="I192" s="354" t="s">
        <v>99</v>
      </c>
      <c r="J192" s="354" t="s">
        <v>95</v>
      </c>
      <c r="K192" s="354"/>
      <c r="L192" s="354" t="s">
        <v>98</v>
      </c>
      <c r="M192" s="354" t="s">
        <v>99</v>
      </c>
      <c r="N192" s="354" t="s">
        <v>100</v>
      </c>
      <c r="O192" s="809" t="s">
        <v>101</v>
      </c>
      <c r="P192" s="348"/>
    </row>
    <row r="193" spans="1:16">
      <c r="A193" s="1055"/>
      <c r="B193" s="1055"/>
      <c r="C193" s="1055"/>
      <c r="D193" s="1056"/>
      <c r="E193" s="811"/>
      <c r="F193" s="350"/>
      <c r="G193" s="811"/>
      <c r="H193" s="811"/>
      <c r="I193" s="811"/>
      <c r="J193" s="811"/>
      <c r="K193" s="811"/>
      <c r="L193" s="811"/>
      <c r="M193" s="811"/>
      <c r="N193" s="811"/>
      <c r="O193" s="812" t="s">
        <v>100</v>
      </c>
      <c r="P193" s="351"/>
    </row>
    <row r="194" spans="1:16" ht="3" customHeight="1">
      <c r="A194" s="847"/>
      <c r="B194" s="847"/>
      <c r="C194" s="847"/>
      <c r="D194" s="848"/>
      <c r="E194" s="809"/>
      <c r="F194" s="347"/>
      <c r="G194" s="808"/>
      <c r="H194" s="809"/>
      <c r="I194" s="809"/>
      <c r="J194" s="809"/>
      <c r="K194" s="809"/>
      <c r="L194" s="809"/>
      <c r="M194" s="809"/>
      <c r="N194" s="809"/>
      <c r="O194" s="855"/>
      <c r="P194" s="348"/>
    </row>
    <row r="195" spans="1:16" s="814" customFormat="1" ht="27" customHeight="1">
      <c r="A195" s="1060" t="s">
        <v>21</v>
      </c>
      <c r="B195" s="1060"/>
      <c r="C195" s="1060"/>
      <c r="D195" s="1061"/>
      <c r="E195" s="813">
        <f>SUM(E196:E208)</f>
        <v>9</v>
      </c>
      <c r="F195" s="813">
        <f t="shared" ref="F195:O195" si="18">SUM(F196:F208)</f>
        <v>0</v>
      </c>
      <c r="G195" s="813">
        <f t="shared" si="18"/>
        <v>0</v>
      </c>
      <c r="H195" s="813">
        <f t="shared" si="18"/>
        <v>0</v>
      </c>
      <c r="I195" s="813">
        <f t="shared" si="18"/>
        <v>0</v>
      </c>
      <c r="J195" s="813">
        <f t="shared" si="18"/>
        <v>0</v>
      </c>
      <c r="K195" s="813">
        <f t="shared" si="18"/>
        <v>0</v>
      </c>
      <c r="L195" s="813">
        <f t="shared" si="18"/>
        <v>0</v>
      </c>
      <c r="M195" s="813">
        <f t="shared" si="18"/>
        <v>0</v>
      </c>
      <c r="N195" s="813">
        <f t="shared" si="18"/>
        <v>1</v>
      </c>
      <c r="O195" s="813">
        <f t="shared" si="18"/>
        <v>8</v>
      </c>
      <c r="P195" s="849" t="s">
        <v>11</v>
      </c>
    </row>
    <row r="196" spans="1:16" s="818" customFormat="1">
      <c r="A196" s="815"/>
      <c r="B196" s="61" t="s">
        <v>22</v>
      </c>
      <c r="C196" s="815"/>
      <c r="D196" s="816"/>
      <c r="E196" s="817">
        <f>SUM(F196:O196)</f>
        <v>2</v>
      </c>
      <c r="F196" s="817"/>
      <c r="G196" s="816"/>
      <c r="H196" s="817"/>
      <c r="I196" s="817"/>
      <c r="J196" s="817"/>
      <c r="K196" s="817"/>
      <c r="L196" s="817"/>
      <c r="M196" s="817"/>
      <c r="N196" s="817"/>
      <c r="O196" s="817">
        <v>2</v>
      </c>
      <c r="P196" s="60" t="s">
        <v>23</v>
      </c>
    </row>
    <row r="197" spans="1:16" s="818" customFormat="1">
      <c r="A197" s="815"/>
      <c r="B197" s="59" t="s">
        <v>24</v>
      </c>
      <c r="C197" s="815"/>
      <c r="D197" s="816"/>
      <c r="E197" s="817">
        <f t="shared" ref="E197:E208" si="19">SUM(F197:O197)</f>
        <v>0</v>
      </c>
      <c r="F197" s="817"/>
      <c r="G197" s="816"/>
      <c r="H197" s="817"/>
      <c r="I197" s="817"/>
      <c r="J197" s="817"/>
      <c r="K197" s="817"/>
      <c r="L197" s="817"/>
      <c r="M197" s="817"/>
      <c r="N197" s="817"/>
      <c r="O197" s="817"/>
      <c r="P197" s="60" t="s">
        <v>26</v>
      </c>
    </row>
    <row r="198" spans="1:16" s="818" customFormat="1">
      <c r="A198" s="815"/>
      <c r="B198" s="59" t="s">
        <v>27</v>
      </c>
      <c r="C198" s="815"/>
      <c r="D198" s="816"/>
      <c r="E198" s="817">
        <f t="shared" si="19"/>
        <v>1</v>
      </c>
      <c r="F198" s="817"/>
      <c r="G198" s="816"/>
      <c r="H198" s="817"/>
      <c r="I198" s="817"/>
      <c r="J198" s="817"/>
      <c r="K198" s="817"/>
      <c r="L198" s="817"/>
      <c r="M198" s="817"/>
      <c r="N198" s="817"/>
      <c r="O198" s="817">
        <v>1</v>
      </c>
      <c r="P198" s="60" t="s">
        <v>28</v>
      </c>
    </row>
    <row r="199" spans="1:16" s="818" customFormat="1">
      <c r="A199" s="815"/>
      <c r="B199" s="59" t="s">
        <v>29</v>
      </c>
      <c r="C199" s="815"/>
      <c r="D199" s="816"/>
      <c r="E199" s="817">
        <f t="shared" si="19"/>
        <v>0</v>
      </c>
      <c r="F199" s="817"/>
      <c r="G199" s="816"/>
      <c r="H199" s="817"/>
      <c r="I199" s="817"/>
      <c r="J199" s="817"/>
      <c r="K199" s="817"/>
      <c r="L199" s="817"/>
      <c r="M199" s="817"/>
      <c r="N199" s="817"/>
      <c r="O199" s="817"/>
      <c r="P199" s="60" t="s">
        <v>30</v>
      </c>
    </row>
    <row r="200" spans="1:16" s="818" customFormat="1">
      <c r="A200" s="815"/>
      <c r="B200" s="59" t="s">
        <v>31</v>
      </c>
      <c r="C200" s="815"/>
      <c r="D200" s="816"/>
      <c r="E200" s="817">
        <f t="shared" si="19"/>
        <v>1</v>
      </c>
      <c r="F200" s="817"/>
      <c r="G200" s="816"/>
      <c r="H200" s="817"/>
      <c r="I200" s="817"/>
      <c r="J200" s="817"/>
      <c r="K200" s="817"/>
      <c r="L200" s="817"/>
      <c r="M200" s="817"/>
      <c r="N200" s="817"/>
      <c r="O200" s="817">
        <v>1</v>
      </c>
      <c r="P200" s="60" t="s">
        <v>32</v>
      </c>
    </row>
    <row r="201" spans="1:16" s="818" customFormat="1">
      <c r="A201" s="815"/>
      <c r="B201" s="59" t="s">
        <v>33</v>
      </c>
      <c r="C201" s="815"/>
      <c r="D201" s="816"/>
      <c r="E201" s="817">
        <f t="shared" si="19"/>
        <v>1</v>
      </c>
      <c r="F201" s="817"/>
      <c r="G201" s="816"/>
      <c r="H201" s="817"/>
      <c r="I201" s="817"/>
      <c r="J201" s="817"/>
      <c r="K201" s="817"/>
      <c r="L201" s="817"/>
      <c r="M201" s="817"/>
      <c r="N201" s="817"/>
      <c r="O201" s="817">
        <v>1</v>
      </c>
      <c r="P201" s="60" t="s">
        <v>34</v>
      </c>
    </row>
    <row r="202" spans="1:16" s="818" customFormat="1">
      <c r="A202" s="815"/>
      <c r="B202" s="59" t="s">
        <v>35</v>
      </c>
      <c r="C202" s="815"/>
      <c r="D202" s="816"/>
      <c r="E202" s="817">
        <f t="shared" si="19"/>
        <v>1</v>
      </c>
      <c r="F202" s="817"/>
      <c r="G202" s="816"/>
      <c r="H202" s="817"/>
      <c r="I202" s="817"/>
      <c r="J202" s="817"/>
      <c r="K202" s="817"/>
      <c r="L202" s="817"/>
      <c r="M202" s="817"/>
      <c r="N202" s="817"/>
      <c r="O202" s="817">
        <v>1</v>
      </c>
      <c r="P202" s="60" t="s">
        <v>36</v>
      </c>
    </row>
    <row r="203" spans="1:16" s="818" customFormat="1">
      <c r="A203" s="815"/>
      <c r="B203" s="59" t="s">
        <v>37</v>
      </c>
      <c r="C203" s="815"/>
      <c r="D203" s="816"/>
      <c r="E203" s="817">
        <f t="shared" si="19"/>
        <v>0</v>
      </c>
      <c r="F203" s="817"/>
      <c r="G203" s="816"/>
      <c r="H203" s="817"/>
      <c r="I203" s="817"/>
      <c r="J203" s="817"/>
      <c r="K203" s="817"/>
      <c r="L203" s="817"/>
      <c r="M203" s="817"/>
      <c r="N203" s="817"/>
      <c r="O203" s="817"/>
      <c r="P203" s="60" t="s">
        <v>38</v>
      </c>
    </row>
    <row r="204" spans="1:16" s="818" customFormat="1">
      <c r="A204" s="815"/>
      <c r="B204" s="59" t="s">
        <v>39</v>
      </c>
      <c r="C204" s="815"/>
      <c r="D204" s="816"/>
      <c r="E204" s="817">
        <f t="shared" si="19"/>
        <v>0</v>
      </c>
      <c r="F204" s="817"/>
      <c r="G204" s="816"/>
      <c r="H204" s="817"/>
      <c r="I204" s="817"/>
      <c r="J204" s="817"/>
      <c r="K204" s="817"/>
      <c r="L204" s="817"/>
      <c r="M204" s="817"/>
      <c r="N204" s="817"/>
      <c r="O204" s="817"/>
      <c r="P204" s="60" t="s">
        <v>40</v>
      </c>
    </row>
    <row r="205" spans="1:16" s="818" customFormat="1">
      <c r="A205" s="815"/>
      <c r="B205" s="59" t="s">
        <v>41</v>
      </c>
      <c r="C205" s="815"/>
      <c r="D205" s="816"/>
      <c r="E205" s="817">
        <f t="shared" si="19"/>
        <v>2</v>
      </c>
      <c r="F205" s="817"/>
      <c r="G205" s="816"/>
      <c r="H205" s="817"/>
      <c r="I205" s="817"/>
      <c r="J205" s="817"/>
      <c r="K205" s="817"/>
      <c r="L205" s="817"/>
      <c r="M205" s="817"/>
      <c r="N205" s="817">
        <v>1</v>
      </c>
      <c r="O205" s="817">
        <v>1</v>
      </c>
      <c r="P205" s="60" t="s">
        <v>42</v>
      </c>
    </row>
    <row r="206" spans="1:16" s="818" customFormat="1">
      <c r="A206" s="815"/>
      <c r="B206" s="59" t="s">
        <v>43</v>
      </c>
      <c r="C206" s="815"/>
      <c r="D206" s="816"/>
      <c r="E206" s="817">
        <f t="shared" si="19"/>
        <v>0</v>
      </c>
      <c r="F206" s="817"/>
      <c r="G206" s="816"/>
      <c r="H206" s="817"/>
      <c r="I206" s="817"/>
      <c r="J206" s="817"/>
      <c r="K206" s="817"/>
      <c r="L206" s="817"/>
      <c r="M206" s="817"/>
      <c r="N206" s="817"/>
      <c r="O206" s="817"/>
      <c r="P206" s="60" t="s">
        <v>44</v>
      </c>
    </row>
    <row r="207" spans="1:16" s="818" customFormat="1">
      <c r="A207" s="815"/>
      <c r="B207" s="59" t="s">
        <v>45</v>
      </c>
      <c r="C207" s="815"/>
      <c r="D207" s="816"/>
      <c r="E207" s="817">
        <f t="shared" si="19"/>
        <v>1</v>
      </c>
      <c r="F207" s="817"/>
      <c r="G207" s="816"/>
      <c r="H207" s="817"/>
      <c r="I207" s="817"/>
      <c r="J207" s="817"/>
      <c r="K207" s="817"/>
      <c r="L207" s="817"/>
      <c r="M207" s="817"/>
      <c r="N207" s="817"/>
      <c r="O207" s="817">
        <v>1</v>
      </c>
      <c r="P207" s="60" t="s">
        <v>46</v>
      </c>
    </row>
    <row r="208" spans="1:16" s="818" customFormat="1">
      <c r="A208" s="11"/>
      <c r="B208" s="14" t="s">
        <v>47</v>
      </c>
      <c r="C208" s="11"/>
      <c r="D208" s="301"/>
      <c r="E208" s="817">
        <f t="shared" si="19"/>
        <v>0</v>
      </c>
      <c r="F208" s="817"/>
      <c r="G208" s="817"/>
      <c r="H208" s="817"/>
      <c r="I208" s="817"/>
      <c r="J208" s="817"/>
      <c r="K208" s="817"/>
      <c r="L208" s="817"/>
      <c r="M208" s="817"/>
      <c r="N208" s="817"/>
      <c r="O208" s="817"/>
      <c r="P208" s="60" t="s">
        <v>48</v>
      </c>
    </row>
    <row r="209" spans="1:16" ht="6" customHeight="1">
      <c r="A209" s="23"/>
      <c r="B209" s="23"/>
      <c r="C209" s="23"/>
      <c r="D209" s="30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3"/>
    </row>
    <row r="210" spans="1:16" ht="6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1:16" s="5" customFormat="1" ht="19.5">
      <c r="A211" s="10"/>
      <c r="B211" s="10" t="s">
        <v>66</v>
      </c>
      <c r="C211" s="10"/>
      <c r="D211" s="10"/>
      <c r="E211" s="10"/>
      <c r="F211" s="10"/>
      <c r="G211" s="10"/>
      <c r="H211" s="10"/>
      <c r="I211" s="10"/>
      <c r="J211" s="10"/>
      <c r="K211" s="10" t="s">
        <v>113</v>
      </c>
      <c r="L211" s="10"/>
      <c r="M211" s="10"/>
      <c r="N211" s="10"/>
      <c r="O211" s="10"/>
      <c r="P211" s="10"/>
    </row>
    <row r="212" spans="1:16" ht="18.75" customHeight="1">
      <c r="A212" s="10"/>
      <c r="B212" s="10" t="s">
        <v>114</v>
      </c>
      <c r="C212" s="10"/>
      <c r="D212" s="10"/>
      <c r="E212" s="10"/>
      <c r="F212" s="10"/>
      <c r="G212" s="10"/>
      <c r="H212" s="10"/>
      <c r="I212" s="10"/>
      <c r="J212" s="10"/>
      <c r="K212" s="10" t="s">
        <v>115</v>
      </c>
      <c r="L212" s="10"/>
      <c r="M212" s="10"/>
      <c r="N212" s="10"/>
      <c r="O212" s="10"/>
      <c r="P212" s="10"/>
    </row>
    <row r="213" spans="1:16">
      <c r="A213" s="10"/>
      <c r="B213" s="10"/>
      <c r="C213" s="10" t="s">
        <v>116</v>
      </c>
      <c r="D213" s="10"/>
      <c r="E213" s="10"/>
      <c r="F213" s="10"/>
      <c r="G213" s="10"/>
      <c r="H213" s="10"/>
      <c r="I213" s="10"/>
      <c r="J213" s="10"/>
      <c r="K213" s="10" t="s">
        <v>117</v>
      </c>
      <c r="L213" s="10"/>
      <c r="M213" s="10"/>
      <c r="N213" s="10"/>
      <c r="O213" s="10"/>
      <c r="P213" s="10"/>
    </row>
    <row r="214" spans="1:16" s="1" customFormat="1">
      <c r="B214" s="1" t="s">
        <v>80</v>
      </c>
      <c r="C214" s="2">
        <v>3.2</v>
      </c>
      <c r="D214" s="1" t="s">
        <v>110</v>
      </c>
    </row>
    <row r="215" spans="1:16" s="15" customFormat="1">
      <c r="B215" s="1" t="s">
        <v>2</v>
      </c>
      <c r="C215" s="2">
        <v>3.2</v>
      </c>
      <c r="D215" s="1" t="s">
        <v>111</v>
      </c>
      <c r="E215" s="1"/>
      <c r="L215" s="15" t="s">
        <v>125</v>
      </c>
    </row>
    <row r="216" spans="1:16" ht="6" customHeight="1"/>
    <row r="217" spans="1:16" ht="21.75" customHeight="1">
      <c r="A217" s="1051" t="s">
        <v>3</v>
      </c>
      <c r="B217" s="1051"/>
      <c r="C217" s="1051"/>
      <c r="D217" s="1052"/>
      <c r="E217" s="808"/>
      <c r="F217" s="1057" t="s">
        <v>81</v>
      </c>
      <c r="G217" s="1058"/>
      <c r="H217" s="1058"/>
      <c r="I217" s="1058"/>
      <c r="J217" s="1058"/>
      <c r="K217" s="1058"/>
      <c r="L217" s="1058"/>
      <c r="M217" s="1058"/>
      <c r="N217" s="1058"/>
      <c r="O217" s="1059"/>
      <c r="P217" s="344"/>
    </row>
    <row r="218" spans="1:16">
      <c r="A218" s="1053"/>
      <c r="B218" s="1053"/>
      <c r="C218" s="1053"/>
      <c r="D218" s="1054"/>
      <c r="E218" s="809"/>
      <c r="F218" s="808"/>
      <c r="G218" s="345"/>
      <c r="H218" s="808"/>
      <c r="I218" s="808"/>
      <c r="J218" s="808"/>
      <c r="K218" s="808"/>
      <c r="L218" s="808"/>
      <c r="M218" s="808"/>
      <c r="N218" s="808"/>
      <c r="O218" s="353" t="s">
        <v>82</v>
      </c>
      <c r="P218" s="348"/>
    </row>
    <row r="219" spans="1:16">
      <c r="A219" s="1053"/>
      <c r="B219" s="1053"/>
      <c r="C219" s="1053"/>
      <c r="D219" s="1054"/>
      <c r="E219" s="809"/>
      <c r="F219" s="354"/>
      <c r="G219" s="855" t="s">
        <v>83</v>
      </c>
      <c r="H219" s="354" t="s">
        <v>84</v>
      </c>
      <c r="I219" s="354" t="s">
        <v>84</v>
      </c>
      <c r="J219" s="354" t="s">
        <v>85</v>
      </c>
      <c r="K219" s="810"/>
      <c r="L219" s="354" t="s">
        <v>86</v>
      </c>
      <c r="M219" s="354" t="s">
        <v>86</v>
      </c>
      <c r="N219" s="354" t="s">
        <v>82</v>
      </c>
      <c r="O219" s="354" t="s">
        <v>87</v>
      </c>
      <c r="P219" s="348"/>
    </row>
    <row r="220" spans="1:16">
      <c r="A220" s="1053"/>
      <c r="B220" s="1053"/>
      <c r="C220" s="1053"/>
      <c r="D220" s="1054"/>
      <c r="E220" s="354" t="s">
        <v>7</v>
      </c>
      <c r="F220" s="354" t="s">
        <v>88</v>
      </c>
      <c r="G220" s="855" t="s">
        <v>89</v>
      </c>
      <c r="H220" s="354" t="s">
        <v>90</v>
      </c>
      <c r="I220" s="354" t="s">
        <v>91</v>
      </c>
      <c r="J220" s="354" t="s">
        <v>89</v>
      </c>
      <c r="K220" s="354" t="s">
        <v>89</v>
      </c>
      <c r="L220" s="354" t="s">
        <v>90</v>
      </c>
      <c r="M220" s="354" t="s">
        <v>91</v>
      </c>
      <c r="N220" s="354" t="s">
        <v>90</v>
      </c>
      <c r="O220" s="354" t="s">
        <v>82</v>
      </c>
      <c r="P220" s="853" t="s">
        <v>5</v>
      </c>
    </row>
    <row r="221" spans="1:16">
      <c r="A221" s="1053"/>
      <c r="B221" s="1053"/>
      <c r="C221" s="1053"/>
      <c r="D221" s="1054"/>
      <c r="E221" s="354" t="s">
        <v>11</v>
      </c>
      <c r="F221" s="354" t="s">
        <v>92</v>
      </c>
      <c r="G221" s="855" t="s">
        <v>93</v>
      </c>
      <c r="H221" s="354" t="s">
        <v>93</v>
      </c>
      <c r="I221" s="354" t="s">
        <v>93</v>
      </c>
      <c r="J221" s="354" t="s">
        <v>94</v>
      </c>
      <c r="K221" s="354" t="s">
        <v>95</v>
      </c>
      <c r="L221" s="354" t="s">
        <v>96</v>
      </c>
      <c r="M221" s="354" t="s">
        <v>96</v>
      </c>
      <c r="N221" s="354" t="s">
        <v>97</v>
      </c>
      <c r="O221" s="354" t="s">
        <v>91</v>
      </c>
      <c r="P221" s="348"/>
    </row>
    <row r="222" spans="1:16">
      <c r="A222" s="1053"/>
      <c r="B222" s="1053"/>
      <c r="C222" s="1053"/>
      <c r="D222" s="1054"/>
      <c r="E222" s="809"/>
      <c r="F222" s="810"/>
      <c r="G222" s="354" t="s">
        <v>95</v>
      </c>
      <c r="H222" s="354" t="s">
        <v>98</v>
      </c>
      <c r="I222" s="354" t="s">
        <v>99</v>
      </c>
      <c r="J222" s="354" t="s">
        <v>95</v>
      </c>
      <c r="K222" s="354"/>
      <c r="L222" s="354" t="s">
        <v>98</v>
      </c>
      <c r="M222" s="354" t="s">
        <v>99</v>
      </c>
      <c r="N222" s="354" t="s">
        <v>100</v>
      </c>
      <c r="O222" s="809" t="s">
        <v>101</v>
      </c>
      <c r="P222" s="348"/>
    </row>
    <row r="223" spans="1:16">
      <c r="A223" s="1055"/>
      <c r="B223" s="1055"/>
      <c r="C223" s="1055"/>
      <c r="D223" s="1056"/>
      <c r="E223" s="811"/>
      <c r="F223" s="350"/>
      <c r="G223" s="811"/>
      <c r="H223" s="811"/>
      <c r="I223" s="811"/>
      <c r="J223" s="811"/>
      <c r="K223" s="811"/>
      <c r="L223" s="811"/>
      <c r="M223" s="811"/>
      <c r="N223" s="811"/>
      <c r="O223" s="812" t="s">
        <v>100</v>
      </c>
      <c r="P223" s="351"/>
    </row>
    <row r="224" spans="1:16" ht="3" customHeight="1">
      <c r="A224" s="847"/>
      <c r="B224" s="847"/>
      <c r="C224" s="847"/>
      <c r="D224" s="848"/>
      <c r="E224" s="809"/>
      <c r="F224" s="347"/>
      <c r="G224" s="808"/>
      <c r="H224" s="809"/>
      <c r="I224" s="809"/>
      <c r="J224" s="809"/>
      <c r="K224" s="809"/>
      <c r="L224" s="809"/>
      <c r="M224" s="809"/>
      <c r="N224" s="809"/>
      <c r="O224" s="855"/>
      <c r="P224" s="348"/>
    </row>
    <row r="225" spans="1:16" s="814" customFormat="1" ht="27" customHeight="1">
      <c r="A225" s="1060" t="s">
        <v>21</v>
      </c>
      <c r="B225" s="1060"/>
      <c r="C225" s="1060"/>
      <c r="D225" s="1061"/>
      <c r="E225" s="813">
        <f>SUM(E226:E238)</f>
        <v>1</v>
      </c>
      <c r="F225" s="813">
        <f t="shared" ref="F225:O225" si="20">SUM(F226:F238)</f>
        <v>0</v>
      </c>
      <c r="G225" s="813">
        <f t="shared" si="20"/>
        <v>1</v>
      </c>
      <c r="H225" s="813">
        <f t="shared" si="20"/>
        <v>0</v>
      </c>
      <c r="I225" s="813">
        <f t="shared" si="20"/>
        <v>0</v>
      </c>
      <c r="J225" s="813">
        <f t="shared" si="20"/>
        <v>0</v>
      </c>
      <c r="K225" s="813">
        <f t="shared" si="20"/>
        <v>0</v>
      </c>
      <c r="L225" s="813">
        <f t="shared" si="20"/>
        <v>0</v>
      </c>
      <c r="M225" s="813">
        <f t="shared" si="20"/>
        <v>0</v>
      </c>
      <c r="N225" s="813">
        <f t="shared" si="20"/>
        <v>0</v>
      </c>
      <c r="O225" s="813">
        <f t="shared" si="20"/>
        <v>0</v>
      </c>
      <c r="P225" s="849" t="s">
        <v>11</v>
      </c>
    </row>
    <row r="226" spans="1:16" s="818" customFormat="1">
      <c r="A226" s="815"/>
      <c r="B226" s="61" t="s">
        <v>22</v>
      </c>
      <c r="C226" s="815"/>
      <c r="D226" s="816"/>
      <c r="E226" s="817">
        <f>SUM(F226:O226)</f>
        <v>1</v>
      </c>
      <c r="F226" s="817"/>
      <c r="G226" s="816">
        <v>1</v>
      </c>
      <c r="H226" s="817"/>
      <c r="I226" s="817"/>
      <c r="J226" s="817"/>
      <c r="K226" s="817"/>
      <c r="L226" s="817"/>
      <c r="M226" s="817"/>
      <c r="N226" s="817"/>
      <c r="O226" s="817"/>
      <c r="P226" s="60" t="s">
        <v>23</v>
      </c>
    </row>
    <row r="227" spans="1:16" s="818" customFormat="1">
      <c r="A227" s="815"/>
      <c r="B227" s="59" t="s">
        <v>24</v>
      </c>
      <c r="C227" s="815"/>
      <c r="D227" s="816"/>
      <c r="E227" s="817">
        <f t="shared" ref="E227:E238" si="21">SUM(F227:O227)</f>
        <v>0</v>
      </c>
      <c r="F227" s="817"/>
      <c r="G227" s="816"/>
      <c r="H227" s="817"/>
      <c r="I227" s="817"/>
      <c r="J227" s="817"/>
      <c r="K227" s="817"/>
      <c r="L227" s="817"/>
      <c r="M227" s="817"/>
      <c r="N227" s="817"/>
      <c r="O227" s="817"/>
      <c r="P227" s="60" t="s">
        <v>26</v>
      </c>
    </row>
    <row r="228" spans="1:16" s="818" customFormat="1">
      <c r="A228" s="815"/>
      <c r="B228" s="59" t="s">
        <v>27</v>
      </c>
      <c r="C228" s="815"/>
      <c r="D228" s="816"/>
      <c r="E228" s="817">
        <f t="shared" si="21"/>
        <v>0</v>
      </c>
      <c r="F228" s="817"/>
      <c r="G228" s="816"/>
      <c r="H228" s="817"/>
      <c r="I228" s="817"/>
      <c r="J228" s="817"/>
      <c r="K228" s="817"/>
      <c r="L228" s="817"/>
      <c r="M228" s="817"/>
      <c r="N228" s="817"/>
      <c r="O228" s="817"/>
      <c r="P228" s="60" t="s">
        <v>28</v>
      </c>
    </row>
    <row r="229" spans="1:16" s="818" customFormat="1">
      <c r="A229" s="815"/>
      <c r="B229" s="59" t="s">
        <v>29</v>
      </c>
      <c r="C229" s="815"/>
      <c r="D229" s="816"/>
      <c r="E229" s="817">
        <f t="shared" si="21"/>
        <v>0</v>
      </c>
      <c r="F229" s="817"/>
      <c r="G229" s="816"/>
      <c r="H229" s="817"/>
      <c r="I229" s="817"/>
      <c r="J229" s="817"/>
      <c r="K229" s="817"/>
      <c r="L229" s="817"/>
      <c r="M229" s="817"/>
      <c r="N229" s="817"/>
      <c r="O229" s="817"/>
      <c r="P229" s="60" t="s">
        <v>30</v>
      </c>
    </row>
    <row r="230" spans="1:16" s="818" customFormat="1">
      <c r="A230" s="815"/>
      <c r="B230" s="59" t="s">
        <v>31</v>
      </c>
      <c r="C230" s="815"/>
      <c r="D230" s="816"/>
      <c r="E230" s="817">
        <f t="shared" si="21"/>
        <v>0</v>
      </c>
      <c r="F230" s="817"/>
      <c r="G230" s="816"/>
      <c r="H230" s="817"/>
      <c r="I230" s="817"/>
      <c r="J230" s="817"/>
      <c r="K230" s="817"/>
      <c r="L230" s="817"/>
      <c r="M230" s="817"/>
      <c r="N230" s="817"/>
      <c r="O230" s="817"/>
      <c r="P230" s="60" t="s">
        <v>32</v>
      </c>
    </row>
    <row r="231" spans="1:16" s="818" customFormat="1">
      <c r="A231" s="815"/>
      <c r="B231" s="59" t="s">
        <v>33</v>
      </c>
      <c r="C231" s="815"/>
      <c r="D231" s="816"/>
      <c r="E231" s="817">
        <f t="shared" si="21"/>
        <v>0</v>
      </c>
      <c r="F231" s="817"/>
      <c r="G231" s="816"/>
      <c r="H231" s="817"/>
      <c r="I231" s="817"/>
      <c r="J231" s="817"/>
      <c r="K231" s="817"/>
      <c r="L231" s="817"/>
      <c r="M231" s="817"/>
      <c r="N231" s="817"/>
      <c r="O231" s="817"/>
      <c r="P231" s="60" t="s">
        <v>34</v>
      </c>
    </row>
    <row r="232" spans="1:16" s="818" customFormat="1">
      <c r="A232" s="815"/>
      <c r="B232" s="59" t="s">
        <v>35</v>
      </c>
      <c r="C232" s="815"/>
      <c r="D232" s="816"/>
      <c r="E232" s="817">
        <f t="shared" si="21"/>
        <v>0</v>
      </c>
      <c r="F232" s="817"/>
      <c r="G232" s="816"/>
      <c r="H232" s="817"/>
      <c r="I232" s="817"/>
      <c r="J232" s="817"/>
      <c r="K232" s="817"/>
      <c r="L232" s="817"/>
      <c r="M232" s="817"/>
      <c r="N232" s="817"/>
      <c r="O232" s="817"/>
      <c r="P232" s="60" t="s">
        <v>36</v>
      </c>
    </row>
    <row r="233" spans="1:16" s="818" customFormat="1">
      <c r="A233" s="815"/>
      <c r="B233" s="59" t="s">
        <v>37</v>
      </c>
      <c r="C233" s="815"/>
      <c r="D233" s="816"/>
      <c r="E233" s="817">
        <f t="shared" si="21"/>
        <v>0</v>
      </c>
      <c r="F233" s="817"/>
      <c r="G233" s="816"/>
      <c r="H233" s="817"/>
      <c r="I233" s="817"/>
      <c r="J233" s="817"/>
      <c r="K233" s="817"/>
      <c r="L233" s="817"/>
      <c r="M233" s="817"/>
      <c r="N233" s="817"/>
      <c r="O233" s="817"/>
      <c r="P233" s="60" t="s">
        <v>38</v>
      </c>
    </row>
    <row r="234" spans="1:16" s="818" customFormat="1">
      <c r="A234" s="815"/>
      <c r="B234" s="59" t="s">
        <v>39</v>
      </c>
      <c r="C234" s="815"/>
      <c r="D234" s="816"/>
      <c r="E234" s="817">
        <f t="shared" si="21"/>
        <v>0</v>
      </c>
      <c r="F234" s="817"/>
      <c r="G234" s="816"/>
      <c r="H234" s="817"/>
      <c r="I234" s="817"/>
      <c r="J234" s="817"/>
      <c r="K234" s="817"/>
      <c r="L234" s="817"/>
      <c r="M234" s="817"/>
      <c r="N234" s="817"/>
      <c r="O234" s="817"/>
      <c r="P234" s="60" t="s">
        <v>40</v>
      </c>
    </row>
    <row r="235" spans="1:16" s="818" customFormat="1">
      <c r="A235" s="815"/>
      <c r="B235" s="59" t="s">
        <v>41</v>
      </c>
      <c r="C235" s="815"/>
      <c r="D235" s="816"/>
      <c r="E235" s="817">
        <f t="shared" si="21"/>
        <v>0</v>
      </c>
      <c r="F235" s="817"/>
      <c r="G235" s="816"/>
      <c r="H235" s="817"/>
      <c r="I235" s="817"/>
      <c r="J235" s="817"/>
      <c r="K235" s="817"/>
      <c r="L235" s="817"/>
      <c r="M235" s="817"/>
      <c r="N235" s="817"/>
      <c r="O235" s="817"/>
      <c r="P235" s="60" t="s">
        <v>42</v>
      </c>
    </row>
    <row r="236" spans="1:16" s="818" customFormat="1">
      <c r="A236" s="815"/>
      <c r="B236" s="59" t="s">
        <v>43</v>
      </c>
      <c r="C236" s="815"/>
      <c r="D236" s="816"/>
      <c r="E236" s="817">
        <f t="shared" si="21"/>
        <v>0</v>
      </c>
      <c r="F236" s="817"/>
      <c r="G236" s="816"/>
      <c r="H236" s="817"/>
      <c r="I236" s="817"/>
      <c r="J236" s="817"/>
      <c r="K236" s="817"/>
      <c r="L236" s="817"/>
      <c r="M236" s="817"/>
      <c r="N236" s="817"/>
      <c r="O236" s="817"/>
      <c r="P236" s="60" t="s">
        <v>44</v>
      </c>
    </row>
    <row r="237" spans="1:16" s="818" customFormat="1">
      <c r="A237" s="815"/>
      <c r="B237" s="59" t="s">
        <v>45</v>
      </c>
      <c r="C237" s="815"/>
      <c r="D237" s="816"/>
      <c r="E237" s="817">
        <f t="shared" si="21"/>
        <v>0</v>
      </c>
      <c r="F237" s="817"/>
      <c r="G237" s="816"/>
      <c r="H237" s="817"/>
      <c r="I237" s="817"/>
      <c r="J237" s="817"/>
      <c r="K237" s="817"/>
      <c r="L237" s="817"/>
      <c r="M237" s="817"/>
      <c r="N237" s="817"/>
      <c r="O237" s="817"/>
      <c r="P237" s="60" t="s">
        <v>46</v>
      </c>
    </row>
    <row r="238" spans="1:16" s="818" customFormat="1">
      <c r="A238" s="11"/>
      <c r="B238" s="14" t="s">
        <v>47</v>
      </c>
      <c r="C238" s="11"/>
      <c r="D238" s="301"/>
      <c r="E238" s="817">
        <f t="shared" si="21"/>
        <v>0</v>
      </c>
      <c r="F238" s="817"/>
      <c r="G238" s="817"/>
      <c r="H238" s="817"/>
      <c r="I238" s="817"/>
      <c r="J238" s="817"/>
      <c r="K238" s="817"/>
      <c r="L238" s="817"/>
      <c r="M238" s="817"/>
      <c r="N238" s="817"/>
      <c r="O238" s="817"/>
      <c r="P238" s="60" t="s">
        <v>48</v>
      </c>
    </row>
    <row r="239" spans="1:16" ht="6" customHeight="1">
      <c r="A239" s="23"/>
      <c r="B239" s="23"/>
      <c r="C239" s="23"/>
      <c r="D239" s="30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3"/>
    </row>
    <row r="240" spans="1:16" ht="6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</row>
    <row r="241" spans="1:16" s="5" customFormat="1" ht="19.5">
      <c r="A241" s="10"/>
      <c r="B241" s="10" t="s">
        <v>66</v>
      </c>
      <c r="C241" s="10"/>
      <c r="D241" s="10"/>
      <c r="E241" s="10"/>
      <c r="F241" s="10"/>
      <c r="G241" s="10"/>
      <c r="H241" s="10"/>
      <c r="I241" s="10"/>
      <c r="J241" s="10"/>
      <c r="K241" s="10" t="s">
        <v>113</v>
      </c>
      <c r="L241" s="10"/>
      <c r="M241" s="10"/>
      <c r="N241" s="10"/>
      <c r="O241" s="10"/>
      <c r="P241" s="10"/>
    </row>
    <row r="242" spans="1:16" ht="18.75" customHeight="1">
      <c r="A242" s="10"/>
      <c r="B242" s="10" t="s">
        <v>114</v>
      </c>
      <c r="C242" s="10"/>
      <c r="D242" s="10"/>
      <c r="E242" s="10"/>
      <c r="F242" s="10"/>
      <c r="G242" s="10"/>
      <c r="H242" s="10"/>
      <c r="I242" s="10"/>
      <c r="J242" s="10"/>
      <c r="K242" s="10" t="s">
        <v>115</v>
      </c>
      <c r="L242" s="10"/>
      <c r="M242" s="10"/>
      <c r="N242" s="10"/>
      <c r="O242" s="10"/>
      <c r="P242" s="10"/>
    </row>
    <row r="243" spans="1:16">
      <c r="A243" s="10"/>
      <c r="B243" s="10"/>
      <c r="C243" s="10" t="s">
        <v>116</v>
      </c>
      <c r="D243" s="10"/>
      <c r="E243" s="10"/>
      <c r="F243" s="10"/>
      <c r="G243" s="10"/>
      <c r="H243" s="10"/>
      <c r="I243" s="10"/>
      <c r="J243" s="10"/>
      <c r="K243" s="10" t="s">
        <v>117</v>
      </c>
      <c r="L243" s="10"/>
      <c r="M243" s="10"/>
      <c r="N243" s="10"/>
      <c r="O243" s="10"/>
      <c r="P243" s="10"/>
    </row>
    <row r="244" spans="1:16" s="1" customFormat="1">
      <c r="B244" s="1" t="s">
        <v>80</v>
      </c>
      <c r="C244" s="2">
        <v>3.2</v>
      </c>
      <c r="D244" s="1" t="s">
        <v>535</v>
      </c>
    </row>
    <row r="245" spans="1:16" s="15" customFormat="1">
      <c r="B245" s="1" t="s">
        <v>2</v>
      </c>
      <c r="C245" s="2">
        <v>3.2</v>
      </c>
      <c r="D245" s="1" t="s">
        <v>536</v>
      </c>
      <c r="E245" s="1"/>
      <c r="L245" s="15" t="s">
        <v>126</v>
      </c>
    </row>
    <row r="246" spans="1:16" ht="6" customHeight="1"/>
    <row r="247" spans="1:16" ht="21.75" customHeight="1">
      <c r="A247" s="1051" t="s">
        <v>3</v>
      </c>
      <c r="B247" s="1051"/>
      <c r="C247" s="1051"/>
      <c r="D247" s="1052"/>
      <c r="E247" s="808"/>
      <c r="F247" s="1057" t="s">
        <v>81</v>
      </c>
      <c r="G247" s="1058"/>
      <c r="H247" s="1058"/>
      <c r="I247" s="1058"/>
      <c r="J247" s="1058"/>
      <c r="K247" s="1058"/>
      <c r="L247" s="1058"/>
      <c r="M247" s="1058"/>
      <c r="N247" s="1058"/>
      <c r="O247" s="1059"/>
      <c r="P247" s="344"/>
    </row>
    <row r="248" spans="1:16">
      <c r="A248" s="1053"/>
      <c r="B248" s="1053"/>
      <c r="C248" s="1053"/>
      <c r="D248" s="1054"/>
      <c r="E248" s="809"/>
      <c r="F248" s="808"/>
      <c r="G248" s="345"/>
      <c r="H248" s="808"/>
      <c r="I248" s="808"/>
      <c r="J248" s="808"/>
      <c r="K248" s="808"/>
      <c r="L248" s="808"/>
      <c r="M248" s="808"/>
      <c r="N248" s="808"/>
      <c r="O248" s="353" t="s">
        <v>82</v>
      </c>
      <c r="P248" s="348"/>
    </row>
    <row r="249" spans="1:16">
      <c r="A249" s="1053"/>
      <c r="B249" s="1053"/>
      <c r="C249" s="1053"/>
      <c r="D249" s="1054"/>
      <c r="E249" s="809"/>
      <c r="F249" s="354"/>
      <c r="G249" s="855" t="s">
        <v>83</v>
      </c>
      <c r="H249" s="354" t="s">
        <v>84</v>
      </c>
      <c r="I249" s="354" t="s">
        <v>84</v>
      </c>
      <c r="J249" s="354" t="s">
        <v>85</v>
      </c>
      <c r="K249" s="810"/>
      <c r="L249" s="354" t="s">
        <v>86</v>
      </c>
      <c r="M249" s="354" t="s">
        <v>86</v>
      </c>
      <c r="N249" s="354" t="s">
        <v>82</v>
      </c>
      <c r="O249" s="354" t="s">
        <v>87</v>
      </c>
      <c r="P249" s="348"/>
    </row>
    <row r="250" spans="1:16">
      <c r="A250" s="1053"/>
      <c r="B250" s="1053"/>
      <c r="C250" s="1053"/>
      <c r="D250" s="1054"/>
      <c r="E250" s="354" t="s">
        <v>7</v>
      </c>
      <c r="F250" s="354" t="s">
        <v>88</v>
      </c>
      <c r="G250" s="855" t="s">
        <v>89</v>
      </c>
      <c r="H250" s="354" t="s">
        <v>90</v>
      </c>
      <c r="I250" s="354" t="s">
        <v>91</v>
      </c>
      <c r="J250" s="354" t="s">
        <v>89</v>
      </c>
      <c r="K250" s="354" t="s">
        <v>89</v>
      </c>
      <c r="L250" s="354" t="s">
        <v>90</v>
      </c>
      <c r="M250" s="354" t="s">
        <v>91</v>
      </c>
      <c r="N250" s="354" t="s">
        <v>90</v>
      </c>
      <c r="O250" s="354" t="s">
        <v>82</v>
      </c>
      <c r="P250" s="853" t="s">
        <v>5</v>
      </c>
    </row>
    <row r="251" spans="1:16">
      <c r="A251" s="1053"/>
      <c r="B251" s="1053"/>
      <c r="C251" s="1053"/>
      <c r="D251" s="1054"/>
      <c r="E251" s="354" t="s">
        <v>11</v>
      </c>
      <c r="F251" s="354" t="s">
        <v>92</v>
      </c>
      <c r="G251" s="855" t="s">
        <v>93</v>
      </c>
      <c r="H251" s="354" t="s">
        <v>93</v>
      </c>
      <c r="I251" s="354" t="s">
        <v>93</v>
      </c>
      <c r="J251" s="354" t="s">
        <v>94</v>
      </c>
      <c r="K251" s="354" t="s">
        <v>95</v>
      </c>
      <c r="L251" s="354" t="s">
        <v>96</v>
      </c>
      <c r="M251" s="354" t="s">
        <v>96</v>
      </c>
      <c r="N251" s="354" t="s">
        <v>97</v>
      </c>
      <c r="O251" s="354" t="s">
        <v>91</v>
      </c>
      <c r="P251" s="348"/>
    </row>
    <row r="252" spans="1:16">
      <c r="A252" s="1053"/>
      <c r="B252" s="1053"/>
      <c r="C252" s="1053"/>
      <c r="D252" s="1054"/>
      <c r="E252" s="809"/>
      <c r="F252" s="810"/>
      <c r="G252" s="354" t="s">
        <v>95</v>
      </c>
      <c r="H252" s="354" t="s">
        <v>98</v>
      </c>
      <c r="I252" s="354" t="s">
        <v>99</v>
      </c>
      <c r="J252" s="354" t="s">
        <v>95</v>
      </c>
      <c r="K252" s="354"/>
      <c r="L252" s="354" t="s">
        <v>98</v>
      </c>
      <c r="M252" s="354" t="s">
        <v>99</v>
      </c>
      <c r="N252" s="354" t="s">
        <v>100</v>
      </c>
      <c r="O252" s="809" t="s">
        <v>101</v>
      </c>
      <c r="P252" s="348"/>
    </row>
    <row r="253" spans="1:16">
      <c r="A253" s="1055"/>
      <c r="B253" s="1055"/>
      <c r="C253" s="1055"/>
      <c r="D253" s="1056"/>
      <c r="E253" s="811"/>
      <c r="F253" s="350"/>
      <c r="G253" s="811"/>
      <c r="H253" s="811"/>
      <c r="I253" s="811"/>
      <c r="J253" s="811"/>
      <c r="K253" s="811"/>
      <c r="L253" s="811"/>
      <c r="M253" s="811"/>
      <c r="N253" s="811"/>
      <c r="O253" s="812" t="s">
        <v>100</v>
      </c>
      <c r="P253" s="351"/>
    </row>
    <row r="254" spans="1:16" ht="3" customHeight="1">
      <c r="A254" s="847"/>
      <c r="B254" s="847"/>
      <c r="C254" s="847"/>
      <c r="D254" s="848"/>
      <c r="E254" s="809"/>
      <c r="F254" s="347"/>
      <c r="G254" s="808"/>
      <c r="H254" s="809"/>
      <c r="I254" s="809"/>
      <c r="J254" s="809"/>
      <c r="K254" s="809"/>
      <c r="L254" s="809"/>
      <c r="M254" s="809"/>
      <c r="N254" s="809"/>
      <c r="O254" s="855"/>
      <c r="P254" s="348"/>
    </row>
    <row r="255" spans="1:16" s="814" customFormat="1" ht="27" customHeight="1">
      <c r="A255" s="1060" t="s">
        <v>21</v>
      </c>
      <c r="B255" s="1060"/>
      <c r="C255" s="1060"/>
      <c r="D255" s="1061"/>
      <c r="E255" s="813">
        <f>SUM(E256:E268)</f>
        <v>6</v>
      </c>
      <c r="F255" s="813">
        <f t="shared" ref="F255:O255" si="22">SUM(F256:F268)</f>
        <v>0</v>
      </c>
      <c r="G255" s="813">
        <f t="shared" si="22"/>
        <v>3</v>
      </c>
      <c r="H255" s="813">
        <f t="shared" si="22"/>
        <v>3</v>
      </c>
      <c r="I255" s="813">
        <f t="shared" si="22"/>
        <v>0</v>
      </c>
      <c r="J255" s="813">
        <f t="shared" si="22"/>
        <v>0</v>
      </c>
      <c r="K255" s="813">
        <f t="shared" si="22"/>
        <v>0</v>
      </c>
      <c r="L255" s="813">
        <f t="shared" si="22"/>
        <v>0</v>
      </c>
      <c r="M255" s="813">
        <f t="shared" si="22"/>
        <v>0</v>
      </c>
      <c r="N255" s="813">
        <f t="shared" si="22"/>
        <v>0</v>
      </c>
      <c r="O255" s="813">
        <f t="shared" si="22"/>
        <v>0</v>
      </c>
      <c r="P255" s="849" t="s">
        <v>11</v>
      </c>
    </row>
    <row r="256" spans="1:16" s="818" customFormat="1">
      <c r="A256" s="815"/>
      <c r="B256" s="61" t="s">
        <v>22</v>
      </c>
      <c r="C256" s="815"/>
      <c r="D256" s="816"/>
      <c r="E256" s="817">
        <f>SUM(F256:O256)</f>
        <v>6</v>
      </c>
      <c r="F256" s="817"/>
      <c r="G256" s="816">
        <v>3</v>
      </c>
      <c r="H256" s="817">
        <v>3</v>
      </c>
      <c r="I256" s="817"/>
      <c r="J256" s="817"/>
      <c r="K256" s="817"/>
      <c r="L256" s="817"/>
      <c r="M256" s="817"/>
      <c r="N256" s="817"/>
      <c r="O256" s="817"/>
      <c r="P256" s="60" t="s">
        <v>23</v>
      </c>
    </row>
    <row r="257" spans="1:16" s="818" customFormat="1">
      <c r="A257" s="815"/>
      <c r="B257" s="59" t="s">
        <v>24</v>
      </c>
      <c r="C257" s="815"/>
      <c r="D257" s="816"/>
      <c r="E257" s="817">
        <f t="shared" ref="E257:E268" si="23">SUM(F257:O257)</f>
        <v>0</v>
      </c>
      <c r="F257" s="817"/>
      <c r="G257" s="816"/>
      <c r="H257" s="817"/>
      <c r="I257" s="817"/>
      <c r="J257" s="817"/>
      <c r="K257" s="817"/>
      <c r="L257" s="817"/>
      <c r="M257" s="817"/>
      <c r="N257" s="817"/>
      <c r="O257" s="817"/>
      <c r="P257" s="60" t="s">
        <v>26</v>
      </c>
    </row>
    <row r="258" spans="1:16" s="818" customFormat="1">
      <c r="A258" s="815"/>
      <c r="B258" s="59" t="s">
        <v>27</v>
      </c>
      <c r="C258" s="815"/>
      <c r="D258" s="816"/>
      <c r="E258" s="817">
        <f t="shared" si="23"/>
        <v>0</v>
      </c>
      <c r="F258" s="817"/>
      <c r="G258" s="816"/>
      <c r="H258" s="817"/>
      <c r="I258" s="817"/>
      <c r="J258" s="817"/>
      <c r="K258" s="817"/>
      <c r="L258" s="817"/>
      <c r="M258" s="817"/>
      <c r="N258" s="817"/>
      <c r="O258" s="817"/>
      <c r="P258" s="60" t="s">
        <v>28</v>
      </c>
    </row>
    <row r="259" spans="1:16" s="818" customFormat="1">
      <c r="A259" s="815"/>
      <c r="B259" s="59" t="s">
        <v>29</v>
      </c>
      <c r="C259" s="815"/>
      <c r="D259" s="816"/>
      <c r="E259" s="817">
        <f t="shared" si="23"/>
        <v>0</v>
      </c>
      <c r="F259" s="817"/>
      <c r="G259" s="816"/>
      <c r="H259" s="817"/>
      <c r="I259" s="817"/>
      <c r="J259" s="817"/>
      <c r="K259" s="817"/>
      <c r="L259" s="817"/>
      <c r="M259" s="817"/>
      <c r="N259" s="817"/>
      <c r="O259" s="817"/>
      <c r="P259" s="60" t="s">
        <v>30</v>
      </c>
    </row>
    <row r="260" spans="1:16" s="818" customFormat="1">
      <c r="A260" s="815"/>
      <c r="B260" s="59" t="s">
        <v>31</v>
      </c>
      <c r="C260" s="815"/>
      <c r="D260" s="816"/>
      <c r="E260" s="817">
        <f t="shared" si="23"/>
        <v>0</v>
      </c>
      <c r="F260" s="817"/>
      <c r="G260" s="816"/>
      <c r="H260" s="817"/>
      <c r="I260" s="817"/>
      <c r="J260" s="817"/>
      <c r="K260" s="817"/>
      <c r="L260" s="817"/>
      <c r="M260" s="817"/>
      <c r="N260" s="817"/>
      <c r="O260" s="817"/>
      <c r="P260" s="60" t="s">
        <v>32</v>
      </c>
    </row>
    <row r="261" spans="1:16" s="818" customFormat="1">
      <c r="A261" s="815"/>
      <c r="B261" s="59" t="s">
        <v>33</v>
      </c>
      <c r="C261" s="815"/>
      <c r="D261" s="816"/>
      <c r="E261" s="817">
        <f t="shared" si="23"/>
        <v>0</v>
      </c>
      <c r="F261" s="817"/>
      <c r="G261" s="816"/>
      <c r="H261" s="817"/>
      <c r="I261" s="817"/>
      <c r="J261" s="817"/>
      <c r="K261" s="817"/>
      <c r="L261" s="817"/>
      <c r="M261" s="817"/>
      <c r="N261" s="817"/>
      <c r="O261" s="817"/>
      <c r="P261" s="60" t="s">
        <v>34</v>
      </c>
    </row>
    <row r="262" spans="1:16" s="818" customFormat="1">
      <c r="A262" s="815"/>
      <c r="B262" s="59" t="s">
        <v>35</v>
      </c>
      <c r="C262" s="815"/>
      <c r="D262" s="816"/>
      <c r="E262" s="817">
        <f t="shared" si="23"/>
        <v>0</v>
      </c>
      <c r="F262" s="817"/>
      <c r="G262" s="816"/>
      <c r="H262" s="817"/>
      <c r="I262" s="817"/>
      <c r="J262" s="817"/>
      <c r="K262" s="817"/>
      <c r="L262" s="817"/>
      <c r="M262" s="817"/>
      <c r="N262" s="817"/>
      <c r="O262" s="817"/>
      <c r="P262" s="60" t="s">
        <v>36</v>
      </c>
    </row>
    <row r="263" spans="1:16" s="818" customFormat="1">
      <c r="A263" s="815"/>
      <c r="B263" s="59" t="s">
        <v>37</v>
      </c>
      <c r="C263" s="815"/>
      <c r="D263" s="816"/>
      <c r="E263" s="817">
        <f t="shared" si="23"/>
        <v>0</v>
      </c>
      <c r="F263" s="817"/>
      <c r="G263" s="816"/>
      <c r="H263" s="817"/>
      <c r="I263" s="817"/>
      <c r="J263" s="817"/>
      <c r="K263" s="817"/>
      <c r="L263" s="817"/>
      <c r="M263" s="817"/>
      <c r="N263" s="817"/>
      <c r="O263" s="817"/>
      <c r="P263" s="60" t="s">
        <v>38</v>
      </c>
    </row>
    <row r="264" spans="1:16" s="818" customFormat="1">
      <c r="A264" s="815"/>
      <c r="B264" s="59" t="s">
        <v>39</v>
      </c>
      <c r="C264" s="815"/>
      <c r="D264" s="816"/>
      <c r="E264" s="817">
        <f t="shared" si="23"/>
        <v>0</v>
      </c>
      <c r="F264" s="817"/>
      <c r="G264" s="816"/>
      <c r="H264" s="817"/>
      <c r="I264" s="817"/>
      <c r="J264" s="817"/>
      <c r="K264" s="817"/>
      <c r="L264" s="817"/>
      <c r="M264" s="817"/>
      <c r="N264" s="817"/>
      <c r="O264" s="817"/>
      <c r="P264" s="60" t="s">
        <v>40</v>
      </c>
    </row>
    <row r="265" spans="1:16" s="818" customFormat="1">
      <c r="A265" s="815"/>
      <c r="B265" s="59" t="s">
        <v>41</v>
      </c>
      <c r="C265" s="815"/>
      <c r="D265" s="816"/>
      <c r="E265" s="817">
        <f t="shared" si="23"/>
        <v>0</v>
      </c>
      <c r="F265" s="817"/>
      <c r="G265" s="816"/>
      <c r="H265" s="817"/>
      <c r="I265" s="817"/>
      <c r="J265" s="817"/>
      <c r="K265" s="817"/>
      <c r="L265" s="817"/>
      <c r="M265" s="817"/>
      <c r="N265" s="817"/>
      <c r="O265" s="817"/>
      <c r="P265" s="60" t="s">
        <v>42</v>
      </c>
    </row>
    <row r="266" spans="1:16" s="818" customFormat="1">
      <c r="A266" s="815"/>
      <c r="B266" s="59" t="s">
        <v>43</v>
      </c>
      <c r="C266" s="815"/>
      <c r="D266" s="816"/>
      <c r="E266" s="817">
        <f t="shared" si="23"/>
        <v>0</v>
      </c>
      <c r="F266" s="817"/>
      <c r="G266" s="816"/>
      <c r="H266" s="817"/>
      <c r="I266" s="817"/>
      <c r="J266" s="817"/>
      <c r="K266" s="817"/>
      <c r="L266" s="817"/>
      <c r="M266" s="817"/>
      <c r="N266" s="817"/>
      <c r="O266" s="817"/>
      <c r="P266" s="60" t="s">
        <v>44</v>
      </c>
    </row>
    <row r="267" spans="1:16" s="818" customFormat="1">
      <c r="A267" s="815"/>
      <c r="B267" s="59" t="s">
        <v>45</v>
      </c>
      <c r="C267" s="815"/>
      <c r="D267" s="816"/>
      <c r="E267" s="817">
        <f t="shared" si="23"/>
        <v>0</v>
      </c>
      <c r="F267" s="817"/>
      <c r="G267" s="816"/>
      <c r="H267" s="817"/>
      <c r="I267" s="817"/>
      <c r="J267" s="817"/>
      <c r="K267" s="817"/>
      <c r="L267" s="817"/>
      <c r="M267" s="817"/>
      <c r="N267" s="817"/>
      <c r="O267" s="817"/>
      <c r="P267" s="60" t="s">
        <v>46</v>
      </c>
    </row>
    <row r="268" spans="1:16" s="818" customFormat="1">
      <c r="A268" s="11"/>
      <c r="B268" s="14" t="s">
        <v>47</v>
      </c>
      <c r="C268" s="11"/>
      <c r="D268" s="301"/>
      <c r="E268" s="817">
        <f t="shared" si="23"/>
        <v>0</v>
      </c>
      <c r="F268" s="817"/>
      <c r="G268" s="817"/>
      <c r="H268" s="817"/>
      <c r="I268" s="817"/>
      <c r="J268" s="817"/>
      <c r="K268" s="817"/>
      <c r="L268" s="817"/>
      <c r="M268" s="817"/>
      <c r="N268" s="817"/>
      <c r="O268" s="817"/>
      <c r="P268" s="60" t="s">
        <v>48</v>
      </c>
    </row>
    <row r="269" spans="1:16" ht="6" customHeight="1">
      <c r="A269" s="23"/>
      <c r="B269" s="23"/>
      <c r="C269" s="23"/>
      <c r="D269" s="30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3"/>
    </row>
    <row r="270" spans="1:16" ht="6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</row>
    <row r="271" spans="1:16" s="5" customFormat="1" ht="19.5">
      <c r="A271" s="10"/>
      <c r="B271" s="10" t="s">
        <v>66</v>
      </c>
      <c r="C271" s="10"/>
      <c r="D271" s="10"/>
      <c r="E271" s="10"/>
      <c r="F271" s="10"/>
      <c r="G271" s="10"/>
      <c r="H271" s="10"/>
      <c r="I271" s="10"/>
      <c r="J271" s="10"/>
      <c r="K271" s="10" t="s">
        <v>113</v>
      </c>
      <c r="L271" s="10"/>
      <c r="M271" s="10"/>
      <c r="N271" s="10"/>
      <c r="O271" s="10"/>
      <c r="P271" s="10"/>
    </row>
    <row r="272" spans="1:16" ht="18.75" customHeight="1">
      <c r="A272" s="10"/>
      <c r="B272" s="10" t="s">
        <v>114</v>
      </c>
      <c r="C272" s="10"/>
      <c r="D272" s="10"/>
      <c r="E272" s="10"/>
      <c r="F272" s="10"/>
      <c r="G272" s="10"/>
      <c r="H272" s="10"/>
      <c r="I272" s="10"/>
      <c r="J272" s="10"/>
      <c r="K272" s="10" t="s">
        <v>115</v>
      </c>
      <c r="L272" s="10"/>
      <c r="M272" s="10"/>
      <c r="N272" s="10"/>
      <c r="O272" s="10"/>
      <c r="P272" s="10"/>
    </row>
    <row r="273" spans="1:16">
      <c r="A273" s="10"/>
      <c r="B273" s="10"/>
      <c r="C273" s="10" t="s">
        <v>116</v>
      </c>
      <c r="D273" s="10"/>
      <c r="E273" s="10"/>
      <c r="F273" s="10"/>
      <c r="G273" s="10"/>
      <c r="H273" s="10"/>
      <c r="I273" s="10"/>
      <c r="J273" s="10"/>
      <c r="K273" s="10" t="s">
        <v>117</v>
      </c>
      <c r="L273" s="10"/>
      <c r="M273" s="10"/>
      <c r="N273" s="10"/>
      <c r="O273" s="10"/>
      <c r="P273" s="10"/>
    </row>
  </sheetData>
  <mergeCells count="27">
    <mergeCell ref="F4:O4"/>
    <mergeCell ref="A4:D10"/>
    <mergeCell ref="A12:D12"/>
    <mergeCell ref="A67:D73"/>
    <mergeCell ref="F67:O67"/>
    <mergeCell ref="A37:D43"/>
    <mergeCell ref="F37:O37"/>
    <mergeCell ref="A45:D45"/>
    <mergeCell ref="A75:D75"/>
    <mergeCell ref="A165:D165"/>
    <mergeCell ref="A187:D193"/>
    <mergeCell ref="F187:O187"/>
    <mergeCell ref="A105:D105"/>
    <mergeCell ref="A127:D133"/>
    <mergeCell ref="F127:O127"/>
    <mergeCell ref="A135:D135"/>
    <mergeCell ref="A157:D163"/>
    <mergeCell ref="F157:O157"/>
    <mergeCell ref="A97:D103"/>
    <mergeCell ref="F97:O97"/>
    <mergeCell ref="A247:D253"/>
    <mergeCell ref="F247:O247"/>
    <mergeCell ref="A255:D255"/>
    <mergeCell ref="A195:D195"/>
    <mergeCell ref="A217:D223"/>
    <mergeCell ref="F217:O217"/>
    <mergeCell ref="A225:D22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5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308" customWidth="1"/>
    <col min="2" max="2" width="5" style="308" customWidth="1"/>
    <col min="3" max="3" width="4.09765625" style="308" customWidth="1"/>
    <col min="4" max="4" width="7" style="308" customWidth="1"/>
    <col min="5" max="5" width="10.69921875" style="308" customWidth="1"/>
    <col min="6" max="6" width="12.8984375" style="308" customWidth="1"/>
    <col min="7" max="7" width="12.3984375" style="308" customWidth="1"/>
    <col min="8" max="8" width="10.5" style="308" customWidth="1"/>
    <col min="9" max="9" width="7.5" style="308" customWidth="1"/>
    <col min="10" max="10" width="8.69921875" style="308" customWidth="1"/>
    <col min="11" max="12" width="8.19921875" style="308" customWidth="1"/>
    <col min="13" max="13" width="16.59765625" style="308" customWidth="1"/>
    <col min="14" max="14" width="2.296875" style="308" customWidth="1"/>
    <col min="15" max="15" width="2" style="308" customWidth="1"/>
    <col min="16" max="16" width="9.09765625" style="308"/>
    <col min="17" max="17" width="9.8984375" style="308" bestFit="1" customWidth="1"/>
    <col min="18" max="16384" width="9.09765625" style="308"/>
  </cols>
  <sheetData>
    <row r="1" spans="1:17" s="302" customFormat="1">
      <c r="B1" s="303" t="s">
        <v>127</v>
      </c>
      <c r="C1" s="304">
        <v>3.3</v>
      </c>
      <c r="D1" s="303" t="s">
        <v>507</v>
      </c>
    </row>
    <row r="2" spans="1:17" s="305" customFormat="1">
      <c r="B2" s="306" t="s">
        <v>2</v>
      </c>
      <c r="C2" s="304">
        <v>3.3</v>
      </c>
      <c r="D2" s="306" t="s">
        <v>557</v>
      </c>
      <c r="E2" s="307"/>
    </row>
    <row r="3" spans="1:17" ht="1.5" customHeight="1"/>
    <row r="4" spans="1:17" s="310" customFormat="1" ht="18.75" customHeight="1">
      <c r="A4" s="1067" t="s">
        <v>3</v>
      </c>
      <c r="B4" s="1068"/>
      <c r="C4" s="1068"/>
      <c r="D4" s="1069"/>
      <c r="E4" s="309"/>
      <c r="F4" s="1074" t="s">
        <v>4</v>
      </c>
      <c r="G4" s="1075"/>
      <c r="H4" s="1075"/>
      <c r="I4" s="1076"/>
      <c r="J4" s="1074" t="s">
        <v>129</v>
      </c>
      <c r="K4" s="1077"/>
      <c r="L4" s="1077"/>
      <c r="M4" s="1062" t="s">
        <v>5</v>
      </c>
    </row>
    <row r="5" spans="1:17" s="310" customFormat="1" ht="18.75" customHeight="1">
      <c r="A5" s="1070"/>
      <c r="B5" s="1070"/>
      <c r="C5" s="1070"/>
      <c r="D5" s="1071"/>
      <c r="F5" s="309"/>
      <c r="G5" s="311" t="s">
        <v>6</v>
      </c>
      <c r="H5" s="312" t="s">
        <v>10</v>
      </c>
      <c r="I5" s="312"/>
      <c r="J5" s="309"/>
      <c r="K5" s="309"/>
      <c r="L5" s="309"/>
      <c r="M5" s="1063"/>
    </row>
    <row r="6" spans="1:17" s="310" customFormat="1" ht="18.75" customHeight="1">
      <c r="A6" s="1070"/>
      <c r="B6" s="1070"/>
      <c r="C6" s="1070"/>
      <c r="D6" s="1071"/>
      <c r="F6" s="313" t="s">
        <v>8</v>
      </c>
      <c r="G6" s="313" t="s">
        <v>9</v>
      </c>
      <c r="H6" s="313" t="s">
        <v>130</v>
      </c>
      <c r="I6" s="314"/>
      <c r="J6" s="314"/>
      <c r="K6" s="314"/>
      <c r="L6" s="314"/>
      <c r="M6" s="1063"/>
    </row>
    <row r="7" spans="1:17" s="310" customFormat="1">
      <c r="A7" s="1070"/>
      <c r="B7" s="1070"/>
      <c r="C7" s="1070"/>
      <c r="D7" s="1071"/>
      <c r="E7" s="315" t="s">
        <v>7</v>
      </c>
      <c r="F7" s="313" t="s">
        <v>12</v>
      </c>
      <c r="G7" s="315" t="s">
        <v>13</v>
      </c>
      <c r="H7" s="313" t="s">
        <v>131</v>
      </c>
      <c r="I7" s="316" t="s">
        <v>132</v>
      </c>
      <c r="J7" s="313" t="s">
        <v>133</v>
      </c>
      <c r="K7" s="313" t="s">
        <v>89</v>
      </c>
      <c r="L7" s="313" t="s">
        <v>134</v>
      </c>
      <c r="M7" s="1063"/>
    </row>
    <row r="8" spans="1:17" s="310" customFormat="1" ht="18.75" customHeight="1">
      <c r="A8" s="1070"/>
      <c r="B8" s="1070"/>
      <c r="C8" s="1070"/>
      <c r="D8" s="1071"/>
      <c r="E8" s="313" t="s">
        <v>11</v>
      </c>
      <c r="F8" s="315" t="s">
        <v>135</v>
      </c>
      <c r="G8" s="313" t="s">
        <v>136</v>
      </c>
      <c r="H8" s="313" t="s">
        <v>137</v>
      </c>
      <c r="I8" s="313" t="s">
        <v>18</v>
      </c>
      <c r="J8" s="313" t="s">
        <v>138</v>
      </c>
      <c r="K8" s="313" t="s">
        <v>95</v>
      </c>
      <c r="L8" s="317" t="s">
        <v>100</v>
      </c>
      <c r="M8" s="1063"/>
    </row>
    <row r="9" spans="1:17" s="310" customFormat="1" ht="18.75" customHeight="1">
      <c r="A9" s="1070"/>
      <c r="B9" s="1070"/>
      <c r="C9" s="1070"/>
      <c r="D9" s="1071"/>
      <c r="E9" s="318"/>
      <c r="F9" s="313" t="s">
        <v>19</v>
      </c>
      <c r="G9" s="313" t="s">
        <v>139</v>
      </c>
      <c r="H9" s="313" t="s">
        <v>140</v>
      </c>
      <c r="I9" s="313"/>
      <c r="K9" s="314"/>
      <c r="L9" s="314"/>
      <c r="M9" s="1063"/>
      <c r="Q9" s="319"/>
    </row>
    <row r="10" spans="1:17" s="310" customFormat="1" ht="18.75" customHeight="1">
      <c r="A10" s="1072"/>
      <c r="B10" s="1072"/>
      <c r="C10" s="1072"/>
      <c r="D10" s="1073"/>
      <c r="E10" s="320"/>
      <c r="F10" s="321"/>
      <c r="G10" s="322" t="s">
        <v>141</v>
      </c>
      <c r="H10" s="322" t="s">
        <v>20</v>
      </c>
      <c r="I10" s="323"/>
      <c r="J10" s="324"/>
      <c r="K10" s="321"/>
      <c r="L10" s="321"/>
      <c r="M10" s="1064"/>
    </row>
    <row r="11" spans="1:17" s="310" customFormat="1" ht="3" customHeight="1">
      <c r="A11" s="325"/>
      <c r="B11" s="325"/>
      <c r="C11" s="325"/>
      <c r="D11" s="326"/>
      <c r="E11" s="314"/>
      <c r="F11" s="314"/>
      <c r="G11" s="313"/>
      <c r="H11" s="313"/>
      <c r="I11" s="313"/>
      <c r="J11" s="313"/>
      <c r="K11" s="313"/>
      <c r="L11" s="313"/>
      <c r="M11" s="327"/>
    </row>
    <row r="12" spans="1:17" s="331" customFormat="1" ht="19.5">
      <c r="A12" s="1065" t="s">
        <v>21</v>
      </c>
      <c r="B12" s="1065"/>
      <c r="C12" s="1065"/>
      <c r="D12" s="1066"/>
      <c r="E12" s="328">
        <f>E44+E75+E106+E136+E167+E197+E227+E257</f>
        <v>4644</v>
      </c>
      <c r="F12" s="329">
        <f t="shared" ref="F12:L12" si="0">F44+F75+F106+F136+F167+F197+F227+F257</f>
        <v>3731</v>
      </c>
      <c r="G12" s="329">
        <f t="shared" si="0"/>
        <v>714</v>
      </c>
      <c r="H12" s="328">
        <f t="shared" si="0"/>
        <v>123</v>
      </c>
      <c r="I12" s="328">
        <f t="shared" si="0"/>
        <v>61</v>
      </c>
      <c r="J12" s="328">
        <f t="shared" si="0"/>
        <v>875</v>
      </c>
      <c r="K12" s="328">
        <f t="shared" si="0"/>
        <v>2563</v>
      </c>
      <c r="L12" s="328">
        <f t="shared" si="0"/>
        <v>1389</v>
      </c>
      <c r="M12" s="850" t="s">
        <v>11</v>
      </c>
      <c r="N12" s="330"/>
      <c r="O12" s="330"/>
      <c r="Q12" s="332">
        <f>SUM(J12:L12)</f>
        <v>4827</v>
      </c>
    </row>
    <row r="13" spans="1:17" s="331" customFormat="1" ht="18.75" customHeight="1">
      <c r="A13" s="333"/>
      <c r="B13" s="61" t="s">
        <v>22</v>
      </c>
      <c r="C13" s="850"/>
      <c r="D13" s="851"/>
      <c r="E13" s="334">
        <f t="shared" ref="E13:E23" si="1">E45+E76+E107+E137+E168+E198+E228+E258</f>
        <v>1363</v>
      </c>
      <c r="F13" s="335">
        <f>F45+F76+F107+F137+F168+F198+F228+F258</f>
        <v>746</v>
      </c>
      <c r="G13" s="335">
        <f t="shared" ref="F13:L23" si="2">G45+G76+G107+G137+G168+G198+G228+G258</f>
        <v>458</v>
      </c>
      <c r="H13" s="334">
        <f t="shared" si="2"/>
        <v>123</v>
      </c>
      <c r="I13" s="334">
        <f t="shared" si="2"/>
        <v>21</v>
      </c>
      <c r="J13" s="334">
        <f t="shared" si="2"/>
        <v>263</v>
      </c>
      <c r="K13" s="334">
        <f t="shared" si="2"/>
        <v>633</v>
      </c>
      <c r="L13" s="334">
        <f t="shared" si="2"/>
        <v>467</v>
      </c>
      <c r="M13" s="60" t="s">
        <v>23</v>
      </c>
      <c r="N13" s="330"/>
      <c r="O13" s="330"/>
      <c r="Q13" s="332">
        <f>SUM(J13:L13)</f>
        <v>1363</v>
      </c>
    </row>
    <row r="14" spans="1:17" s="331" customFormat="1" ht="18.75" customHeight="1">
      <c r="A14" s="850"/>
      <c r="B14" s="59" t="s">
        <v>24</v>
      </c>
      <c r="C14" s="850"/>
      <c r="D14" s="851"/>
      <c r="E14" s="334">
        <f t="shared" si="1"/>
        <v>227</v>
      </c>
      <c r="F14" s="335">
        <f t="shared" si="2"/>
        <v>227</v>
      </c>
      <c r="G14" s="335" t="s">
        <v>25</v>
      </c>
      <c r="H14" s="334" t="s">
        <v>25</v>
      </c>
      <c r="I14" s="334" t="s">
        <v>25</v>
      </c>
      <c r="J14" s="334">
        <f t="shared" si="2"/>
        <v>36</v>
      </c>
      <c r="K14" s="334">
        <f t="shared" si="2"/>
        <v>142</v>
      </c>
      <c r="L14" s="334">
        <f t="shared" si="2"/>
        <v>49</v>
      </c>
      <c r="M14" s="60" t="s">
        <v>26</v>
      </c>
      <c r="Q14" s="332">
        <f t="shared" ref="Q14:Q25" si="3">SUM(J14:L14)</f>
        <v>227</v>
      </c>
    </row>
    <row r="15" spans="1:17" s="310" customFormat="1" ht="18.75" customHeight="1">
      <c r="A15" s="318"/>
      <c r="B15" s="59" t="s">
        <v>27</v>
      </c>
      <c r="C15" s="318"/>
      <c r="D15" s="336"/>
      <c r="E15" s="334">
        <f t="shared" si="1"/>
        <v>273</v>
      </c>
      <c r="F15" s="335">
        <f t="shared" si="2"/>
        <v>204</v>
      </c>
      <c r="G15" s="335">
        <f t="shared" si="2"/>
        <v>63</v>
      </c>
      <c r="H15" s="334" t="s">
        <v>25</v>
      </c>
      <c r="I15" s="334" t="s">
        <v>25</v>
      </c>
      <c r="J15" s="334">
        <f t="shared" si="2"/>
        <v>60</v>
      </c>
      <c r="K15" s="334">
        <f t="shared" si="2"/>
        <v>151</v>
      </c>
      <c r="L15" s="334">
        <f t="shared" si="2"/>
        <v>62</v>
      </c>
      <c r="M15" s="60" t="s">
        <v>28</v>
      </c>
      <c r="Q15" s="332">
        <f t="shared" si="3"/>
        <v>273</v>
      </c>
    </row>
    <row r="16" spans="1:17" s="310" customFormat="1" ht="18.75" customHeight="1">
      <c r="A16" s="318"/>
      <c r="B16" s="59" t="s">
        <v>29</v>
      </c>
      <c r="C16" s="318"/>
      <c r="D16" s="336"/>
      <c r="E16" s="334">
        <f t="shared" si="1"/>
        <v>244</v>
      </c>
      <c r="F16" s="335">
        <f t="shared" si="2"/>
        <v>244</v>
      </c>
      <c r="G16" s="335" t="s">
        <v>25</v>
      </c>
      <c r="H16" s="334" t="s">
        <v>25</v>
      </c>
      <c r="I16" s="334" t="s">
        <v>25</v>
      </c>
      <c r="J16" s="334">
        <f t="shared" si="2"/>
        <v>49</v>
      </c>
      <c r="K16" s="334">
        <f t="shared" si="2"/>
        <v>149</v>
      </c>
      <c r="L16" s="334">
        <f t="shared" si="2"/>
        <v>46</v>
      </c>
      <c r="M16" s="60" t="s">
        <v>30</v>
      </c>
      <c r="Q16" s="332">
        <f t="shared" si="3"/>
        <v>244</v>
      </c>
    </row>
    <row r="17" spans="1:17" s="310" customFormat="1" ht="18.75" customHeight="1">
      <c r="A17" s="318"/>
      <c r="B17" s="59" t="s">
        <v>31</v>
      </c>
      <c r="C17" s="318"/>
      <c r="D17" s="336"/>
      <c r="E17" s="334">
        <f t="shared" si="1"/>
        <v>354</v>
      </c>
      <c r="F17" s="335">
        <f t="shared" si="2"/>
        <v>281</v>
      </c>
      <c r="G17" s="335">
        <f t="shared" si="2"/>
        <v>67</v>
      </c>
      <c r="H17" s="334" t="s">
        <v>25</v>
      </c>
      <c r="I17" s="334">
        <f t="shared" si="2"/>
        <v>6</v>
      </c>
      <c r="J17" s="334">
        <f t="shared" si="2"/>
        <v>59</v>
      </c>
      <c r="K17" s="334">
        <f t="shared" si="2"/>
        <v>201</v>
      </c>
      <c r="L17" s="334">
        <f t="shared" si="2"/>
        <v>94</v>
      </c>
      <c r="M17" s="60" t="s">
        <v>32</v>
      </c>
      <c r="Q17" s="332">
        <f t="shared" si="3"/>
        <v>354</v>
      </c>
    </row>
    <row r="18" spans="1:17" s="310" customFormat="1" ht="18.75" customHeight="1">
      <c r="A18" s="318"/>
      <c r="B18" s="59" t="s">
        <v>33</v>
      </c>
      <c r="C18" s="318"/>
      <c r="D18" s="336"/>
      <c r="E18" s="334">
        <f t="shared" si="1"/>
        <v>324</v>
      </c>
      <c r="F18" s="335">
        <f t="shared" si="2"/>
        <v>318</v>
      </c>
      <c r="G18" s="335" t="s">
        <v>25</v>
      </c>
      <c r="H18" s="334" t="s">
        <v>25</v>
      </c>
      <c r="I18" s="334">
        <f t="shared" si="2"/>
        <v>6</v>
      </c>
      <c r="J18" s="334">
        <f t="shared" si="2"/>
        <v>63</v>
      </c>
      <c r="K18" s="334">
        <f t="shared" si="2"/>
        <v>207</v>
      </c>
      <c r="L18" s="334">
        <f t="shared" si="2"/>
        <v>54</v>
      </c>
      <c r="M18" s="60" t="s">
        <v>34</v>
      </c>
      <c r="Q18" s="332">
        <f t="shared" si="3"/>
        <v>324</v>
      </c>
    </row>
    <row r="19" spans="1:17" s="310" customFormat="1" ht="18.75" customHeight="1">
      <c r="A19" s="318"/>
      <c r="B19" s="59" t="s">
        <v>35</v>
      </c>
      <c r="C19" s="318"/>
      <c r="D19" s="336"/>
      <c r="E19" s="334">
        <f t="shared" si="1"/>
        <v>269</v>
      </c>
      <c r="F19" s="335">
        <f t="shared" si="2"/>
        <v>263</v>
      </c>
      <c r="G19" s="335" t="s">
        <v>25</v>
      </c>
      <c r="H19" s="334" t="s">
        <v>25</v>
      </c>
      <c r="I19" s="334">
        <f t="shared" si="2"/>
        <v>6</v>
      </c>
      <c r="J19" s="334">
        <f t="shared" si="2"/>
        <v>51</v>
      </c>
      <c r="K19" s="334">
        <f t="shared" si="2"/>
        <v>156</v>
      </c>
      <c r="L19" s="334">
        <f t="shared" si="2"/>
        <v>240</v>
      </c>
      <c r="M19" s="60" t="s">
        <v>36</v>
      </c>
      <c r="Q19" s="332">
        <f>SUM(J19:L19)</f>
        <v>447</v>
      </c>
    </row>
    <row r="20" spans="1:17" s="310" customFormat="1" ht="18.75" customHeight="1">
      <c r="A20" s="318"/>
      <c r="B20" s="59" t="s">
        <v>37</v>
      </c>
      <c r="C20" s="318"/>
      <c r="D20" s="336"/>
      <c r="E20" s="334">
        <f t="shared" si="1"/>
        <v>449</v>
      </c>
      <c r="F20" s="335">
        <f t="shared" si="2"/>
        <v>394</v>
      </c>
      <c r="G20" s="335">
        <f t="shared" si="2"/>
        <v>55</v>
      </c>
      <c r="H20" s="334" t="s">
        <v>25</v>
      </c>
      <c r="I20" s="334" t="s">
        <v>25</v>
      </c>
      <c r="J20" s="334">
        <f t="shared" si="2"/>
        <v>83</v>
      </c>
      <c r="K20" s="334">
        <f t="shared" si="2"/>
        <v>235</v>
      </c>
      <c r="L20" s="334">
        <f t="shared" si="2"/>
        <v>131</v>
      </c>
      <c r="M20" s="60" t="s">
        <v>38</v>
      </c>
      <c r="Q20" s="332">
        <f t="shared" si="3"/>
        <v>449</v>
      </c>
    </row>
    <row r="21" spans="1:17" s="310" customFormat="1" ht="18.75" customHeight="1">
      <c r="A21" s="318"/>
      <c r="B21" s="59" t="s">
        <v>39</v>
      </c>
      <c r="C21" s="318"/>
      <c r="D21" s="336"/>
      <c r="E21" s="334">
        <f t="shared" si="1"/>
        <v>125</v>
      </c>
      <c r="F21" s="335">
        <f t="shared" si="2"/>
        <v>96</v>
      </c>
      <c r="G21" s="335">
        <f t="shared" si="2"/>
        <v>29</v>
      </c>
      <c r="H21" s="334" t="s">
        <v>25</v>
      </c>
      <c r="I21" s="334" t="s">
        <v>25</v>
      </c>
      <c r="J21" s="334">
        <f t="shared" si="2"/>
        <v>23</v>
      </c>
      <c r="K21" s="334">
        <f t="shared" si="2"/>
        <v>66</v>
      </c>
      <c r="L21" s="334">
        <f t="shared" si="2"/>
        <v>36</v>
      </c>
      <c r="M21" s="60" t="s">
        <v>40</v>
      </c>
      <c r="Q21" s="332">
        <f t="shared" si="3"/>
        <v>125</v>
      </c>
    </row>
    <row r="22" spans="1:17" s="310" customFormat="1" ht="18.75" customHeight="1">
      <c r="A22" s="318"/>
      <c r="B22" s="59" t="s">
        <v>41</v>
      </c>
      <c r="C22" s="318"/>
      <c r="D22" s="336"/>
      <c r="E22" s="334">
        <f t="shared" si="1"/>
        <v>322</v>
      </c>
      <c r="F22" s="335">
        <f t="shared" si="2"/>
        <v>288</v>
      </c>
      <c r="G22" s="335">
        <f t="shared" si="2"/>
        <v>24</v>
      </c>
      <c r="H22" s="334" t="s">
        <v>25</v>
      </c>
      <c r="I22" s="334">
        <f t="shared" si="2"/>
        <v>10</v>
      </c>
      <c r="J22" s="334">
        <f t="shared" si="2"/>
        <v>57</v>
      </c>
      <c r="K22" s="334">
        <f t="shared" si="2"/>
        <v>193</v>
      </c>
      <c r="L22" s="334">
        <f t="shared" si="2"/>
        <v>72</v>
      </c>
      <c r="M22" s="60" t="s">
        <v>42</v>
      </c>
      <c r="Q22" s="332">
        <f t="shared" si="3"/>
        <v>322</v>
      </c>
    </row>
    <row r="23" spans="1:17" s="310" customFormat="1" ht="18.75" customHeight="1">
      <c r="A23" s="318"/>
      <c r="B23" s="59" t="s">
        <v>43</v>
      </c>
      <c r="C23" s="318"/>
      <c r="D23" s="336"/>
      <c r="E23" s="334">
        <f t="shared" si="1"/>
        <v>165</v>
      </c>
      <c r="F23" s="335">
        <f t="shared" si="2"/>
        <v>165</v>
      </c>
      <c r="G23" s="335" t="s">
        <v>25</v>
      </c>
      <c r="H23" s="334" t="s">
        <v>25</v>
      </c>
      <c r="I23" s="334" t="s">
        <v>25</v>
      </c>
      <c r="J23" s="334">
        <f t="shared" si="2"/>
        <v>30</v>
      </c>
      <c r="K23" s="334">
        <f t="shared" si="2"/>
        <v>98</v>
      </c>
      <c r="L23" s="334">
        <f t="shared" si="2"/>
        <v>37</v>
      </c>
      <c r="M23" s="60" t="s">
        <v>44</v>
      </c>
      <c r="Q23" s="332">
        <f t="shared" si="3"/>
        <v>165</v>
      </c>
    </row>
    <row r="24" spans="1:17" s="310" customFormat="1" ht="18.75" customHeight="1">
      <c r="A24" s="318"/>
      <c r="B24" s="59" t="s">
        <v>45</v>
      </c>
      <c r="C24" s="318"/>
      <c r="D24" s="336"/>
      <c r="E24" s="334">
        <f t="shared" ref="E24:L24" si="4">E56+E87+E118+E148+E179+E209+E239+E269</f>
        <v>237</v>
      </c>
      <c r="F24" s="335">
        <f t="shared" si="4"/>
        <v>213</v>
      </c>
      <c r="G24" s="335">
        <f t="shared" si="4"/>
        <v>18</v>
      </c>
      <c r="H24" s="334" t="s">
        <v>25</v>
      </c>
      <c r="I24" s="334">
        <f t="shared" si="4"/>
        <v>6</v>
      </c>
      <c r="J24" s="334">
        <f t="shared" si="4"/>
        <v>41</v>
      </c>
      <c r="K24" s="334">
        <f t="shared" si="4"/>
        <v>139</v>
      </c>
      <c r="L24" s="334">
        <f t="shared" si="4"/>
        <v>57</v>
      </c>
      <c r="M24" s="60" t="s">
        <v>46</v>
      </c>
      <c r="Q24" s="332">
        <f t="shared" si="3"/>
        <v>237</v>
      </c>
    </row>
    <row r="25" spans="1:17" s="310" customFormat="1">
      <c r="A25" s="318"/>
      <c r="B25" s="14" t="s">
        <v>47</v>
      </c>
      <c r="C25" s="318"/>
      <c r="D25" s="336"/>
      <c r="E25" s="334">
        <f t="shared" ref="E25:L25" si="5">E57+E88+E119+E149+E180+E210+E240+E270</f>
        <v>292</v>
      </c>
      <c r="F25" s="335">
        <f t="shared" si="5"/>
        <v>292</v>
      </c>
      <c r="G25" s="335" t="s">
        <v>25</v>
      </c>
      <c r="H25" s="334" t="s">
        <v>25</v>
      </c>
      <c r="I25" s="334" t="s">
        <v>25</v>
      </c>
      <c r="J25" s="334">
        <f t="shared" si="5"/>
        <v>60</v>
      </c>
      <c r="K25" s="334">
        <f t="shared" si="5"/>
        <v>193</v>
      </c>
      <c r="L25" s="334">
        <f t="shared" si="5"/>
        <v>44</v>
      </c>
      <c r="M25" s="60" t="s">
        <v>48</v>
      </c>
      <c r="Q25" s="332">
        <f t="shared" si="3"/>
        <v>297</v>
      </c>
    </row>
    <row r="26" spans="1:17" s="310" customFormat="1" ht="3" customHeight="1">
      <c r="A26" s="320"/>
      <c r="B26" s="320"/>
      <c r="C26" s="320"/>
      <c r="D26" s="337"/>
      <c r="E26" s="321"/>
      <c r="F26" s="321"/>
      <c r="G26" s="321"/>
      <c r="H26" s="321"/>
      <c r="I26" s="321"/>
      <c r="J26" s="321"/>
      <c r="K26" s="321"/>
      <c r="L26" s="321"/>
      <c r="M26" s="338"/>
    </row>
    <row r="27" spans="1:17" s="310" customFormat="1" ht="3" customHeight="1">
      <c r="A27" s="318"/>
      <c r="B27" s="318"/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</row>
    <row r="28" spans="1:17" s="5" customFormat="1" ht="19.5">
      <c r="A28" s="14"/>
      <c r="B28" s="375" t="s">
        <v>49</v>
      </c>
      <c r="C28" s="376" t="s">
        <v>50</v>
      </c>
      <c r="D28" s="14"/>
      <c r="E28" s="14"/>
      <c r="F28" s="14"/>
      <c r="G28" s="14"/>
      <c r="H28" s="375" t="s">
        <v>49</v>
      </c>
      <c r="I28" s="376" t="s">
        <v>104</v>
      </c>
      <c r="J28" s="340"/>
      <c r="K28" s="14"/>
    </row>
    <row r="29" spans="1:17" s="5" customFormat="1" ht="19.5">
      <c r="A29" s="14"/>
      <c r="C29" s="376" t="s">
        <v>52</v>
      </c>
      <c r="D29" s="14"/>
      <c r="E29" s="14"/>
      <c r="F29" s="14"/>
      <c r="G29" s="14"/>
      <c r="I29" s="377" t="s">
        <v>105</v>
      </c>
      <c r="J29" s="340"/>
      <c r="K29" s="14"/>
    </row>
    <row r="30" spans="1:17" s="5" customFormat="1" ht="19.5">
      <c r="B30" s="375" t="s">
        <v>54</v>
      </c>
      <c r="C30" s="376" t="s">
        <v>552</v>
      </c>
      <c r="H30" s="375" t="s">
        <v>106</v>
      </c>
      <c r="I30" s="376" t="s">
        <v>558</v>
      </c>
    </row>
    <row r="31" spans="1:17" s="4" customFormat="1">
      <c r="C31" s="376" t="s">
        <v>553</v>
      </c>
      <c r="D31" s="5"/>
      <c r="E31" s="5"/>
      <c r="F31" s="5"/>
      <c r="G31" s="5"/>
      <c r="H31" s="5"/>
      <c r="I31" s="376" t="s">
        <v>559</v>
      </c>
    </row>
    <row r="32" spans="1:17" s="4" customFormat="1">
      <c r="C32" s="376" t="s">
        <v>116</v>
      </c>
      <c r="D32" s="5"/>
      <c r="E32" s="5"/>
      <c r="F32" s="5"/>
      <c r="G32" s="5"/>
      <c r="H32" s="5"/>
      <c r="I32" s="376" t="s">
        <v>560</v>
      </c>
    </row>
    <row r="33" spans="1:15" s="302" customFormat="1">
      <c r="B33" s="303" t="s">
        <v>127</v>
      </c>
      <c r="C33" s="304">
        <v>3.3</v>
      </c>
      <c r="D33" s="303" t="s">
        <v>128</v>
      </c>
    </row>
    <row r="34" spans="1:15" s="305" customFormat="1">
      <c r="B34" s="306" t="s">
        <v>2</v>
      </c>
      <c r="C34" s="304">
        <v>3.3</v>
      </c>
      <c r="D34" s="306" t="s">
        <v>142</v>
      </c>
      <c r="E34" s="307"/>
      <c r="J34" s="15" t="s">
        <v>112</v>
      </c>
    </row>
    <row r="35" spans="1:15" ht="6" customHeight="1"/>
    <row r="36" spans="1:15" s="310" customFormat="1" ht="18.75" customHeight="1">
      <c r="A36" s="1067" t="s">
        <v>3</v>
      </c>
      <c r="B36" s="1068"/>
      <c r="C36" s="1068"/>
      <c r="D36" s="1069"/>
      <c r="E36" s="309"/>
      <c r="F36" s="1074" t="s">
        <v>4</v>
      </c>
      <c r="G36" s="1075"/>
      <c r="H36" s="1075"/>
      <c r="I36" s="1076"/>
      <c r="J36" s="1074" t="s">
        <v>129</v>
      </c>
      <c r="K36" s="1077"/>
      <c r="L36" s="1077"/>
      <c r="M36" s="1062" t="s">
        <v>5</v>
      </c>
    </row>
    <row r="37" spans="1:15" s="310" customFormat="1" ht="18.75" customHeight="1">
      <c r="A37" s="1070"/>
      <c r="B37" s="1070"/>
      <c r="C37" s="1070"/>
      <c r="D37" s="1071"/>
      <c r="F37" s="309"/>
      <c r="G37" s="311" t="s">
        <v>6</v>
      </c>
      <c r="H37" s="312" t="s">
        <v>10</v>
      </c>
      <c r="I37" s="312"/>
      <c r="J37" s="309"/>
      <c r="K37" s="309"/>
      <c r="L37" s="309"/>
      <c r="M37" s="1063"/>
    </row>
    <row r="38" spans="1:15" s="310" customFormat="1" ht="18.75" customHeight="1">
      <c r="A38" s="1070"/>
      <c r="B38" s="1070"/>
      <c r="C38" s="1070"/>
      <c r="D38" s="1071"/>
      <c r="F38" s="313" t="s">
        <v>8</v>
      </c>
      <c r="G38" s="313" t="s">
        <v>9</v>
      </c>
      <c r="H38" s="313" t="s">
        <v>130</v>
      </c>
      <c r="I38" s="314"/>
      <c r="J38" s="314"/>
      <c r="K38" s="314"/>
      <c r="L38" s="314"/>
      <c r="M38" s="1063"/>
    </row>
    <row r="39" spans="1:15" s="310" customFormat="1" ht="18.75" customHeight="1">
      <c r="A39" s="1070"/>
      <c r="B39" s="1070"/>
      <c r="C39" s="1070"/>
      <c r="D39" s="1071"/>
      <c r="E39" s="315" t="s">
        <v>7</v>
      </c>
      <c r="F39" s="313" t="s">
        <v>12</v>
      </c>
      <c r="G39" s="315" t="s">
        <v>13</v>
      </c>
      <c r="H39" s="313" t="s">
        <v>131</v>
      </c>
      <c r="I39" s="316" t="s">
        <v>143</v>
      </c>
      <c r="J39" s="313" t="s">
        <v>133</v>
      </c>
      <c r="K39" s="313" t="s">
        <v>89</v>
      </c>
      <c r="L39" s="313" t="s">
        <v>134</v>
      </c>
      <c r="M39" s="1063"/>
    </row>
    <row r="40" spans="1:15" s="310" customFormat="1" ht="18.75" customHeight="1">
      <c r="A40" s="1070"/>
      <c r="B40" s="1070"/>
      <c r="C40" s="1070"/>
      <c r="D40" s="1071"/>
      <c r="E40" s="313" t="s">
        <v>11</v>
      </c>
      <c r="F40" s="315" t="s">
        <v>135</v>
      </c>
      <c r="G40" s="313" t="s">
        <v>136</v>
      </c>
      <c r="H40" s="313" t="s">
        <v>137</v>
      </c>
      <c r="I40" s="313" t="s">
        <v>18</v>
      </c>
      <c r="J40" s="313" t="s">
        <v>138</v>
      </c>
      <c r="K40" s="313" t="s">
        <v>95</v>
      </c>
      <c r="L40" s="317" t="s">
        <v>100</v>
      </c>
      <c r="M40" s="1063"/>
    </row>
    <row r="41" spans="1:15" s="310" customFormat="1" ht="18.75" customHeight="1">
      <c r="A41" s="1070"/>
      <c r="B41" s="1070"/>
      <c r="C41" s="1070"/>
      <c r="D41" s="1071"/>
      <c r="E41" s="318"/>
      <c r="F41" s="313" t="s">
        <v>19</v>
      </c>
      <c r="G41" s="313" t="s">
        <v>139</v>
      </c>
      <c r="H41" s="313" t="s">
        <v>140</v>
      </c>
      <c r="I41" s="313"/>
      <c r="K41" s="314"/>
      <c r="L41" s="314"/>
      <c r="M41" s="1063"/>
    </row>
    <row r="42" spans="1:15" s="310" customFormat="1" ht="18.75" customHeight="1">
      <c r="A42" s="1072"/>
      <c r="B42" s="1072"/>
      <c r="C42" s="1072"/>
      <c r="D42" s="1073"/>
      <c r="E42" s="320"/>
      <c r="F42" s="321"/>
      <c r="G42" s="322" t="s">
        <v>141</v>
      </c>
      <c r="H42" s="322" t="s">
        <v>20</v>
      </c>
      <c r="I42" s="323"/>
      <c r="J42" s="324"/>
      <c r="K42" s="321"/>
      <c r="L42" s="321"/>
      <c r="M42" s="1064"/>
    </row>
    <row r="43" spans="1:15" s="310" customFormat="1" ht="3" customHeight="1">
      <c r="A43" s="325"/>
      <c r="B43" s="325"/>
      <c r="C43" s="325"/>
      <c r="D43" s="326"/>
      <c r="E43" s="314"/>
      <c r="F43" s="314"/>
      <c r="G43" s="313"/>
      <c r="H43" s="313"/>
      <c r="I43" s="313"/>
      <c r="J43" s="313"/>
      <c r="K43" s="313"/>
      <c r="L43" s="313"/>
      <c r="M43" s="327"/>
    </row>
    <row r="44" spans="1:15" s="331" customFormat="1" ht="27.75" customHeight="1">
      <c r="A44" s="1065" t="s">
        <v>21</v>
      </c>
      <c r="B44" s="1065"/>
      <c r="C44" s="1065"/>
      <c r="D44" s="1066"/>
      <c r="E44" s="824">
        <f>SUM(E45:E57)</f>
        <v>1116</v>
      </c>
      <c r="F44" s="824">
        <f t="shared" ref="F44:K44" si="6">SUM(F45:F57)</f>
        <v>1116</v>
      </c>
      <c r="G44" s="824">
        <f t="shared" si="6"/>
        <v>0</v>
      </c>
      <c r="H44" s="824">
        <f t="shared" si="6"/>
        <v>0</v>
      </c>
      <c r="I44" s="824">
        <f t="shared" si="6"/>
        <v>0</v>
      </c>
      <c r="J44" s="824">
        <f>SUM(J45:J57)</f>
        <v>232</v>
      </c>
      <c r="K44" s="824">
        <f t="shared" si="6"/>
        <v>808</v>
      </c>
      <c r="L44" s="824">
        <f>SUM(L45:L57)</f>
        <v>76</v>
      </c>
      <c r="M44" s="850" t="s">
        <v>11</v>
      </c>
      <c r="N44" s="330"/>
      <c r="O44" s="330"/>
    </row>
    <row r="45" spans="1:15" s="331" customFormat="1" ht="18.75" customHeight="1">
      <c r="A45" s="333"/>
      <c r="B45" s="61" t="s">
        <v>22</v>
      </c>
      <c r="C45" s="850"/>
      <c r="D45" s="851"/>
      <c r="E45" s="825">
        <f>SUM(F45:I45)</f>
        <v>497</v>
      </c>
      <c r="F45" s="826">
        <v>497</v>
      </c>
      <c r="G45" s="825"/>
      <c r="H45" s="825"/>
      <c r="I45" s="825"/>
      <c r="J45" s="825">
        <v>114</v>
      </c>
      <c r="K45" s="825">
        <v>362</v>
      </c>
      <c r="L45" s="825">
        <v>21</v>
      </c>
      <c r="M45" s="60" t="s">
        <v>23</v>
      </c>
      <c r="N45" s="330"/>
      <c r="O45" s="330"/>
    </row>
    <row r="46" spans="1:15" s="331" customFormat="1" ht="18.75" customHeight="1">
      <c r="A46" s="850"/>
      <c r="B46" s="59" t="s">
        <v>24</v>
      </c>
      <c r="C46" s="850"/>
      <c r="D46" s="851"/>
      <c r="E46" s="825">
        <f>SUM(F46:I46)</f>
        <v>196</v>
      </c>
      <c r="F46" s="826">
        <v>196</v>
      </c>
      <c r="G46" s="825"/>
      <c r="H46" s="825"/>
      <c r="I46" s="825"/>
      <c r="J46" s="825">
        <v>36</v>
      </c>
      <c r="K46" s="825">
        <v>142</v>
      </c>
      <c r="L46" s="825">
        <v>18</v>
      </c>
      <c r="M46" s="60" t="s">
        <v>26</v>
      </c>
    </row>
    <row r="47" spans="1:15" s="310" customFormat="1" ht="18.75" customHeight="1">
      <c r="A47" s="318"/>
      <c r="B47" s="59" t="s">
        <v>27</v>
      </c>
      <c r="C47" s="318"/>
      <c r="D47" s="336"/>
      <c r="E47" s="825">
        <f t="shared" ref="E47:E57" si="7">SUM(F47:I47)</f>
        <v>0</v>
      </c>
      <c r="F47" s="827"/>
      <c r="G47" s="314"/>
      <c r="H47" s="314"/>
      <c r="I47" s="314"/>
      <c r="J47" s="314"/>
      <c r="K47" s="314"/>
      <c r="L47" s="314"/>
      <c r="M47" s="60" t="s">
        <v>28</v>
      </c>
    </row>
    <row r="48" spans="1:15" s="310" customFormat="1" ht="18.75" customHeight="1">
      <c r="A48" s="318"/>
      <c r="B48" s="59" t="s">
        <v>29</v>
      </c>
      <c r="C48" s="318"/>
      <c r="D48" s="336"/>
      <c r="E48" s="825">
        <f t="shared" si="7"/>
        <v>0</v>
      </c>
      <c r="F48" s="827"/>
      <c r="G48" s="314"/>
      <c r="H48" s="314"/>
      <c r="I48" s="314"/>
      <c r="J48" s="314"/>
      <c r="K48" s="314"/>
      <c r="L48" s="314"/>
      <c r="M48" s="60" t="s">
        <v>30</v>
      </c>
    </row>
    <row r="49" spans="1:13" s="310" customFormat="1" ht="18.75" customHeight="1">
      <c r="A49" s="318"/>
      <c r="B49" s="59" t="s">
        <v>31</v>
      </c>
      <c r="C49" s="318"/>
      <c r="D49" s="336"/>
      <c r="E49" s="825">
        <f t="shared" si="7"/>
        <v>243</v>
      </c>
      <c r="F49" s="827">
        <v>243</v>
      </c>
      <c r="G49" s="314"/>
      <c r="H49" s="314"/>
      <c r="I49" s="314"/>
      <c r="J49" s="314">
        <v>44</v>
      </c>
      <c r="K49" s="314">
        <v>171</v>
      </c>
      <c r="L49" s="314">
        <v>28</v>
      </c>
      <c r="M49" s="60" t="s">
        <v>32</v>
      </c>
    </row>
    <row r="50" spans="1:13" s="310" customFormat="1" ht="18.75" customHeight="1">
      <c r="A50" s="318"/>
      <c r="B50" s="59" t="s">
        <v>33</v>
      </c>
      <c r="C50" s="318"/>
      <c r="D50" s="336"/>
      <c r="E50" s="825">
        <f t="shared" si="7"/>
        <v>0</v>
      </c>
      <c r="F50" s="827"/>
      <c r="G50" s="314"/>
      <c r="H50" s="314"/>
      <c r="I50" s="314"/>
      <c r="J50" s="314"/>
      <c r="K50" s="314"/>
      <c r="L50" s="314"/>
      <c r="M50" s="60" t="s">
        <v>34</v>
      </c>
    </row>
    <row r="51" spans="1:13" s="310" customFormat="1" ht="18.75" customHeight="1">
      <c r="A51" s="318"/>
      <c r="B51" s="59" t="s">
        <v>35</v>
      </c>
      <c r="C51" s="318"/>
      <c r="D51" s="336"/>
      <c r="E51" s="825">
        <f t="shared" si="7"/>
        <v>0</v>
      </c>
      <c r="F51" s="827"/>
      <c r="G51" s="314"/>
      <c r="H51" s="314"/>
      <c r="I51" s="314"/>
      <c r="J51" s="314"/>
      <c r="K51" s="314"/>
      <c r="L51" s="314"/>
      <c r="M51" s="60" t="s">
        <v>36</v>
      </c>
    </row>
    <row r="52" spans="1:13" s="310" customFormat="1" ht="18.75" customHeight="1">
      <c r="A52" s="318"/>
      <c r="B52" s="59" t="s">
        <v>37</v>
      </c>
      <c r="C52" s="318"/>
      <c r="D52" s="336"/>
      <c r="E52" s="825">
        <f t="shared" si="7"/>
        <v>0</v>
      </c>
      <c r="F52" s="827"/>
      <c r="G52" s="314"/>
      <c r="H52" s="314"/>
      <c r="I52" s="314"/>
      <c r="J52" s="314"/>
      <c r="K52" s="314"/>
      <c r="L52" s="314"/>
      <c r="M52" s="60" t="s">
        <v>38</v>
      </c>
    </row>
    <row r="53" spans="1:13" s="310" customFormat="1" ht="18.75" customHeight="1">
      <c r="A53" s="318"/>
      <c r="B53" s="59" t="s">
        <v>39</v>
      </c>
      <c r="C53" s="318"/>
      <c r="D53" s="336"/>
      <c r="E53" s="825">
        <f t="shared" si="7"/>
        <v>0</v>
      </c>
      <c r="F53" s="827"/>
      <c r="G53" s="314"/>
      <c r="H53" s="314"/>
      <c r="I53" s="314"/>
      <c r="J53" s="314"/>
      <c r="K53" s="314"/>
      <c r="L53" s="314"/>
      <c r="M53" s="60" t="s">
        <v>40</v>
      </c>
    </row>
    <row r="54" spans="1:13" s="310" customFormat="1" ht="18.75" customHeight="1">
      <c r="A54" s="318"/>
      <c r="B54" s="59" t="s">
        <v>41</v>
      </c>
      <c r="C54" s="318"/>
      <c r="D54" s="336"/>
      <c r="E54" s="825">
        <f t="shared" si="7"/>
        <v>0</v>
      </c>
      <c r="F54" s="827"/>
      <c r="G54" s="314"/>
      <c r="H54" s="314"/>
      <c r="I54" s="314"/>
      <c r="J54" s="314"/>
      <c r="K54" s="314"/>
      <c r="L54" s="314"/>
      <c r="M54" s="60" t="s">
        <v>42</v>
      </c>
    </row>
    <row r="55" spans="1:13" s="310" customFormat="1" ht="18.75" customHeight="1">
      <c r="A55" s="318"/>
      <c r="B55" s="59" t="s">
        <v>43</v>
      </c>
      <c r="C55" s="318"/>
      <c r="D55" s="336"/>
      <c r="E55" s="825">
        <f>SUM(F55:I55)</f>
        <v>0</v>
      </c>
      <c r="F55" s="827"/>
      <c r="G55" s="314"/>
      <c r="H55" s="314"/>
      <c r="I55" s="314"/>
      <c r="J55" s="314"/>
      <c r="K55" s="314"/>
      <c r="L55" s="314"/>
      <c r="M55" s="60" t="s">
        <v>44</v>
      </c>
    </row>
    <row r="56" spans="1:13" s="310" customFormat="1" ht="18.75" customHeight="1">
      <c r="A56" s="318"/>
      <c r="B56" s="59" t="s">
        <v>45</v>
      </c>
      <c r="C56" s="318"/>
      <c r="D56" s="336"/>
      <c r="E56" s="825">
        <f>SUM(F56:I56)</f>
        <v>180</v>
      </c>
      <c r="F56" s="827">
        <v>180</v>
      </c>
      <c r="G56" s="314"/>
      <c r="H56" s="314"/>
      <c r="I56" s="314"/>
      <c r="J56" s="314">
        <v>38</v>
      </c>
      <c r="K56" s="314">
        <v>133</v>
      </c>
      <c r="L56" s="314">
        <v>9</v>
      </c>
      <c r="M56" s="60" t="s">
        <v>46</v>
      </c>
    </row>
    <row r="57" spans="1:13" s="310" customFormat="1" ht="18.75" customHeight="1">
      <c r="A57" s="318"/>
      <c r="B57" s="14" t="s">
        <v>47</v>
      </c>
      <c r="C57" s="318"/>
      <c r="D57" s="336"/>
      <c r="E57" s="825">
        <f t="shared" si="7"/>
        <v>0</v>
      </c>
      <c r="F57" s="827"/>
      <c r="G57" s="314"/>
      <c r="H57" s="314"/>
      <c r="I57" s="314"/>
      <c r="J57" s="314"/>
      <c r="K57" s="314"/>
      <c r="L57" s="314"/>
      <c r="M57" s="907" t="s">
        <v>48</v>
      </c>
    </row>
    <row r="58" spans="1:13" s="310" customFormat="1" ht="3" customHeight="1">
      <c r="A58" s="320"/>
      <c r="B58" s="320"/>
      <c r="C58" s="320"/>
      <c r="D58" s="337"/>
      <c r="E58" s="321"/>
      <c r="F58" s="321"/>
      <c r="G58" s="321"/>
      <c r="H58" s="321"/>
      <c r="I58" s="321"/>
      <c r="J58" s="321"/>
      <c r="K58" s="321"/>
      <c r="L58" s="321"/>
      <c r="M58" s="338"/>
    </row>
    <row r="59" spans="1:13" s="310" customFormat="1" ht="3" customHeight="1">
      <c r="A59" s="318"/>
      <c r="B59" s="318"/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</row>
    <row r="60" spans="1:13" s="829" customFormat="1" ht="18.75" customHeight="1">
      <c r="A60" s="59"/>
      <c r="B60" s="829" t="s">
        <v>144</v>
      </c>
      <c r="C60" s="59"/>
      <c r="D60" s="59"/>
      <c r="E60" s="59"/>
      <c r="F60" s="59"/>
      <c r="G60" s="59"/>
      <c r="H60" s="59"/>
      <c r="I60" s="829" t="s">
        <v>145</v>
      </c>
      <c r="J60" s="59"/>
      <c r="K60" s="59"/>
      <c r="L60" s="59"/>
      <c r="M60" s="59"/>
    </row>
    <row r="61" spans="1:13" s="829" customFormat="1" ht="20.25" customHeight="1">
      <c r="B61" s="829" t="s">
        <v>146</v>
      </c>
      <c r="I61" s="829" t="s">
        <v>113</v>
      </c>
    </row>
    <row r="62" spans="1:13" s="818" customFormat="1">
      <c r="B62" s="829" t="s">
        <v>114</v>
      </c>
      <c r="C62" s="829"/>
      <c r="D62" s="829"/>
      <c r="E62" s="829"/>
      <c r="F62" s="829"/>
      <c r="G62" s="829"/>
      <c r="H62" s="829"/>
      <c r="I62" s="829" t="s">
        <v>147</v>
      </c>
      <c r="J62" s="829"/>
    </row>
    <row r="63" spans="1:13" s="818" customFormat="1">
      <c r="B63" s="829" t="s">
        <v>148</v>
      </c>
      <c r="C63" s="829"/>
      <c r="D63" s="829"/>
      <c r="E63" s="829"/>
      <c r="F63" s="829"/>
      <c r="G63" s="829"/>
      <c r="H63" s="829" t="s">
        <v>149</v>
      </c>
      <c r="I63" s="829"/>
    </row>
    <row r="64" spans="1:13" s="302" customFormat="1">
      <c r="B64" s="303" t="s">
        <v>127</v>
      </c>
      <c r="C64" s="304">
        <v>3.3</v>
      </c>
      <c r="D64" s="303" t="s">
        <v>507</v>
      </c>
    </row>
    <row r="65" spans="1:18" s="305" customFormat="1">
      <c r="B65" s="306" t="s">
        <v>2</v>
      </c>
      <c r="C65" s="304">
        <v>3.3</v>
      </c>
      <c r="D65" s="306" t="s">
        <v>142</v>
      </c>
      <c r="E65" s="307"/>
      <c r="J65" s="305" t="s">
        <v>151</v>
      </c>
    </row>
    <row r="66" spans="1:18" ht="6" customHeight="1"/>
    <row r="67" spans="1:18" s="310" customFormat="1" ht="18.75" customHeight="1">
      <c r="A67" s="1067" t="s">
        <v>3</v>
      </c>
      <c r="B67" s="1068"/>
      <c r="C67" s="1068"/>
      <c r="D67" s="1069"/>
      <c r="E67" s="309"/>
      <c r="F67" s="1074" t="s">
        <v>4</v>
      </c>
      <c r="G67" s="1075"/>
      <c r="H67" s="1075"/>
      <c r="I67" s="1076"/>
      <c r="J67" s="1074" t="s">
        <v>129</v>
      </c>
      <c r="K67" s="1077"/>
      <c r="L67" s="1077"/>
      <c r="M67" s="1062" t="s">
        <v>5</v>
      </c>
    </row>
    <row r="68" spans="1:18" s="310" customFormat="1" ht="18.75" customHeight="1">
      <c r="A68" s="1070"/>
      <c r="B68" s="1070"/>
      <c r="C68" s="1070"/>
      <c r="D68" s="1071"/>
      <c r="F68" s="309"/>
      <c r="G68" s="311" t="s">
        <v>6</v>
      </c>
      <c r="H68" s="312" t="s">
        <v>10</v>
      </c>
      <c r="I68" s="312"/>
      <c r="J68" s="309"/>
      <c r="K68" s="309"/>
      <c r="L68" s="309"/>
      <c r="M68" s="1063"/>
    </row>
    <row r="69" spans="1:18" s="310" customFormat="1" ht="18.75" customHeight="1">
      <c r="A69" s="1070"/>
      <c r="B69" s="1070"/>
      <c r="C69" s="1070"/>
      <c r="D69" s="1071"/>
      <c r="F69" s="313" t="s">
        <v>8</v>
      </c>
      <c r="G69" s="313" t="s">
        <v>9</v>
      </c>
      <c r="H69" s="313" t="s">
        <v>130</v>
      </c>
      <c r="I69" s="314"/>
      <c r="J69" s="314"/>
      <c r="K69" s="314"/>
      <c r="L69" s="314"/>
      <c r="M69" s="1063"/>
    </row>
    <row r="70" spans="1:18" s="310" customFormat="1" ht="18.75" customHeight="1">
      <c r="A70" s="1070"/>
      <c r="B70" s="1070"/>
      <c r="C70" s="1070"/>
      <c r="D70" s="1071"/>
      <c r="E70" s="315" t="s">
        <v>7</v>
      </c>
      <c r="F70" s="313" t="s">
        <v>12</v>
      </c>
      <c r="G70" s="315" t="s">
        <v>13</v>
      </c>
      <c r="H70" s="313" t="s">
        <v>131</v>
      </c>
      <c r="I70" s="316" t="s">
        <v>143</v>
      </c>
      <c r="J70" s="313" t="s">
        <v>133</v>
      </c>
      <c r="K70" s="313" t="s">
        <v>89</v>
      </c>
      <c r="L70" s="313" t="s">
        <v>134</v>
      </c>
      <c r="M70" s="1063"/>
    </row>
    <row r="71" spans="1:18" s="310" customFormat="1" ht="18.75" customHeight="1">
      <c r="A71" s="1070"/>
      <c r="B71" s="1070"/>
      <c r="C71" s="1070"/>
      <c r="D71" s="1071"/>
      <c r="E71" s="313" t="s">
        <v>11</v>
      </c>
      <c r="F71" s="315" t="s">
        <v>135</v>
      </c>
      <c r="G71" s="313" t="s">
        <v>136</v>
      </c>
      <c r="H71" s="313" t="s">
        <v>137</v>
      </c>
      <c r="I71" s="313" t="s">
        <v>152</v>
      </c>
      <c r="J71" s="313" t="s">
        <v>138</v>
      </c>
      <c r="K71" s="313" t="s">
        <v>95</v>
      </c>
      <c r="L71" s="317" t="s">
        <v>100</v>
      </c>
      <c r="M71" s="1063"/>
    </row>
    <row r="72" spans="1:18" s="310" customFormat="1" ht="18.75" customHeight="1">
      <c r="A72" s="1070"/>
      <c r="B72" s="1070"/>
      <c r="C72" s="1070"/>
      <c r="D72" s="1071"/>
      <c r="E72" s="318"/>
      <c r="F72" s="313" t="s">
        <v>19</v>
      </c>
      <c r="G72" s="313" t="s">
        <v>139</v>
      </c>
      <c r="H72" s="313" t="s">
        <v>140</v>
      </c>
      <c r="I72" s="313"/>
      <c r="K72" s="314"/>
      <c r="L72" s="314"/>
      <c r="M72" s="1063"/>
    </row>
    <row r="73" spans="1:18" s="310" customFormat="1" ht="18.75" customHeight="1">
      <c r="A73" s="1072"/>
      <c r="B73" s="1072"/>
      <c r="C73" s="1072"/>
      <c r="D73" s="1073"/>
      <c r="E73" s="320"/>
      <c r="F73" s="321"/>
      <c r="G73" s="322" t="s">
        <v>141</v>
      </c>
      <c r="H73" s="322" t="s">
        <v>20</v>
      </c>
      <c r="I73" s="323"/>
      <c r="J73" s="324"/>
      <c r="K73" s="321"/>
      <c r="L73" s="321"/>
      <c r="M73" s="1064"/>
    </row>
    <row r="74" spans="1:18" s="310" customFormat="1" ht="3" customHeight="1">
      <c r="A74" s="325"/>
      <c r="B74" s="325"/>
      <c r="C74" s="325"/>
      <c r="D74" s="326"/>
      <c r="E74" s="314"/>
      <c r="F74" s="314"/>
      <c r="G74" s="313"/>
      <c r="H74" s="313"/>
      <c r="I74" s="313"/>
      <c r="J74" s="313"/>
      <c r="K74" s="313"/>
      <c r="L74" s="313"/>
      <c r="M74" s="327"/>
    </row>
    <row r="75" spans="1:18" s="331" customFormat="1" ht="27.75" customHeight="1">
      <c r="A75" s="1065" t="s">
        <v>21</v>
      </c>
      <c r="B75" s="1065"/>
      <c r="C75" s="1065"/>
      <c r="D75" s="1066"/>
      <c r="E75" s="824">
        <f>SUM(E76:E88)</f>
        <v>543</v>
      </c>
      <c r="F75" s="824">
        <f t="shared" ref="F75:L75" si="8">SUM(F76:F88)</f>
        <v>0</v>
      </c>
      <c r="G75" s="824">
        <f>SUM(G76:G88)</f>
        <v>543</v>
      </c>
      <c r="H75" s="824">
        <f t="shared" si="8"/>
        <v>0</v>
      </c>
      <c r="I75" s="824">
        <f t="shared" si="8"/>
        <v>0</v>
      </c>
      <c r="J75" s="824">
        <f t="shared" si="8"/>
        <v>122</v>
      </c>
      <c r="K75" s="824">
        <f t="shared" si="8"/>
        <v>232</v>
      </c>
      <c r="L75" s="824">
        <f t="shared" si="8"/>
        <v>189</v>
      </c>
      <c r="M75" s="850" t="s">
        <v>11</v>
      </c>
      <c r="N75" s="330"/>
      <c r="O75" s="330"/>
      <c r="Q75" s="331">
        <f>SUM(J75:L75)</f>
        <v>543</v>
      </c>
      <c r="R75" s="331">
        <v>716</v>
      </c>
    </row>
    <row r="76" spans="1:18" s="331" customFormat="1" ht="18.75" customHeight="1">
      <c r="A76" s="333"/>
      <c r="B76" s="61" t="s">
        <v>22</v>
      </c>
      <c r="C76" s="850"/>
      <c r="D76" s="851"/>
      <c r="E76" s="825">
        <f>SUM(F76:I76)</f>
        <v>458</v>
      </c>
      <c r="F76" s="826"/>
      <c r="G76" s="825">
        <v>458</v>
      </c>
      <c r="H76" s="825"/>
      <c r="I76" s="825"/>
      <c r="J76" s="825">
        <v>104</v>
      </c>
      <c r="K76" s="825">
        <v>196</v>
      </c>
      <c r="L76" s="825">
        <v>158</v>
      </c>
      <c r="M76" s="60" t="s">
        <v>23</v>
      </c>
      <c r="N76" s="330"/>
      <c r="O76" s="330"/>
      <c r="P76" s="331">
        <f>324*100/630</f>
        <v>51.428571428571431</v>
      </c>
      <c r="Q76" s="331">
        <f>SUM(J76:L76)</f>
        <v>458</v>
      </c>
      <c r="R76" s="331">
        <v>630</v>
      </c>
    </row>
    <row r="77" spans="1:18" s="331" customFormat="1" ht="18.75" customHeight="1">
      <c r="A77" s="850"/>
      <c r="B77" s="59" t="s">
        <v>24</v>
      </c>
      <c r="C77" s="850"/>
      <c r="D77" s="851"/>
      <c r="E77" s="825">
        <f t="shared" ref="E77:E88" si="9">SUM(F77:I77)</f>
        <v>0</v>
      </c>
      <c r="F77" s="826"/>
      <c r="G77" s="825">
        <v>0</v>
      </c>
      <c r="H77" s="825"/>
      <c r="I77" s="825"/>
      <c r="J77" s="825">
        <v>0</v>
      </c>
      <c r="K77" s="825">
        <v>0</v>
      </c>
      <c r="L77" s="825">
        <v>0</v>
      </c>
      <c r="M77" s="60" t="s">
        <v>26</v>
      </c>
      <c r="Q77" s="331">
        <f t="shared" ref="Q77:Q90" si="10">SUM(J77:L77)</f>
        <v>0</v>
      </c>
    </row>
    <row r="78" spans="1:18" s="310" customFormat="1" ht="18.75" customHeight="1">
      <c r="A78" s="318"/>
      <c r="B78" s="59" t="s">
        <v>27</v>
      </c>
      <c r="C78" s="318"/>
      <c r="D78" s="336"/>
      <c r="E78" s="825">
        <f t="shared" si="9"/>
        <v>0</v>
      </c>
      <c r="F78" s="827"/>
      <c r="G78" s="314"/>
      <c r="H78" s="314"/>
      <c r="I78" s="314"/>
      <c r="J78" s="314"/>
      <c r="K78" s="314"/>
      <c r="L78" s="314"/>
      <c r="M78" s="60" t="s">
        <v>28</v>
      </c>
      <c r="Q78" s="331">
        <f t="shared" si="10"/>
        <v>0</v>
      </c>
    </row>
    <row r="79" spans="1:18" s="310" customFormat="1" ht="18.75" customHeight="1">
      <c r="A79" s="318"/>
      <c r="B79" s="59" t="s">
        <v>29</v>
      </c>
      <c r="C79" s="318"/>
      <c r="D79" s="336"/>
      <c r="E79" s="825">
        <f t="shared" si="9"/>
        <v>0</v>
      </c>
      <c r="F79" s="827"/>
      <c r="G79" s="314"/>
      <c r="H79" s="314"/>
      <c r="I79" s="314"/>
      <c r="J79" s="314"/>
      <c r="K79" s="314"/>
      <c r="L79" s="314"/>
      <c r="M79" s="60" t="s">
        <v>30</v>
      </c>
      <c r="Q79" s="331">
        <f t="shared" si="10"/>
        <v>0</v>
      </c>
    </row>
    <row r="80" spans="1:18" s="310" customFormat="1" ht="18.75" customHeight="1">
      <c r="A80" s="318"/>
      <c r="B80" s="59" t="s">
        <v>31</v>
      </c>
      <c r="C80" s="318"/>
      <c r="D80" s="336"/>
      <c r="E80" s="825">
        <f t="shared" si="9"/>
        <v>67</v>
      </c>
      <c r="F80" s="827"/>
      <c r="G80" s="314">
        <v>67</v>
      </c>
      <c r="H80" s="314"/>
      <c r="I80" s="314"/>
      <c r="J80" s="314">
        <v>15</v>
      </c>
      <c r="K80" s="314">
        <v>30</v>
      </c>
      <c r="L80" s="314">
        <v>22</v>
      </c>
      <c r="M80" s="60" t="s">
        <v>32</v>
      </c>
      <c r="P80" s="310">
        <f>23*100/68</f>
        <v>33.823529411764703</v>
      </c>
      <c r="Q80" s="331">
        <f>SUM(J80:L80)</f>
        <v>67</v>
      </c>
      <c r="R80" s="310">
        <v>68</v>
      </c>
    </row>
    <row r="81" spans="1:17" s="310" customFormat="1" ht="18.75" customHeight="1">
      <c r="A81" s="318"/>
      <c r="B81" s="59" t="s">
        <v>33</v>
      </c>
      <c r="C81" s="318"/>
      <c r="D81" s="336"/>
      <c r="E81" s="825">
        <f t="shared" si="9"/>
        <v>0</v>
      </c>
      <c r="F81" s="827"/>
      <c r="G81" s="314"/>
      <c r="H81" s="314"/>
      <c r="I81" s="314"/>
      <c r="J81" s="314"/>
      <c r="K81" s="314"/>
      <c r="L81" s="314"/>
      <c r="M81" s="60" t="s">
        <v>34</v>
      </c>
      <c r="Q81" s="331">
        <f t="shared" si="10"/>
        <v>0</v>
      </c>
    </row>
    <row r="82" spans="1:17" s="310" customFormat="1" ht="18.75" customHeight="1">
      <c r="A82" s="318"/>
      <c r="B82" s="59" t="s">
        <v>35</v>
      </c>
      <c r="C82" s="318"/>
      <c r="D82" s="336"/>
      <c r="E82" s="825">
        <f t="shared" si="9"/>
        <v>0</v>
      </c>
      <c r="F82" s="827"/>
      <c r="G82" s="314"/>
      <c r="H82" s="314"/>
      <c r="I82" s="314"/>
      <c r="J82" s="314"/>
      <c r="K82" s="314"/>
      <c r="L82" s="314"/>
      <c r="M82" s="60" t="s">
        <v>36</v>
      </c>
      <c r="Q82" s="331">
        <f t="shared" si="10"/>
        <v>0</v>
      </c>
    </row>
    <row r="83" spans="1:17" s="310" customFormat="1" ht="18.75" customHeight="1">
      <c r="A83" s="318"/>
      <c r="B83" s="59" t="s">
        <v>37</v>
      </c>
      <c r="C83" s="318"/>
      <c r="D83" s="336"/>
      <c r="E83" s="825">
        <f t="shared" si="9"/>
        <v>0</v>
      </c>
      <c r="F83" s="827"/>
      <c r="G83" s="314"/>
      <c r="H83" s="314"/>
      <c r="I83" s="314"/>
      <c r="J83" s="314"/>
      <c r="K83" s="314"/>
      <c r="L83" s="314"/>
      <c r="M83" s="60" t="s">
        <v>38</v>
      </c>
      <c r="Q83" s="331">
        <f t="shared" si="10"/>
        <v>0</v>
      </c>
    </row>
    <row r="84" spans="1:17" s="310" customFormat="1" ht="18.75" customHeight="1">
      <c r="A84" s="318"/>
      <c r="B84" s="59" t="s">
        <v>39</v>
      </c>
      <c r="C84" s="318"/>
      <c r="D84" s="336"/>
      <c r="E84" s="825">
        <f t="shared" si="9"/>
        <v>0</v>
      </c>
      <c r="F84" s="827"/>
      <c r="G84" s="314"/>
      <c r="H84" s="314"/>
      <c r="I84" s="314"/>
      <c r="J84" s="314"/>
      <c r="K84" s="314"/>
      <c r="L84" s="314"/>
      <c r="M84" s="60" t="s">
        <v>40</v>
      </c>
      <c r="Q84" s="331">
        <f t="shared" si="10"/>
        <v>0</v>
      </c>
    </row>
    <row r="85" spans="1:17" s="310" customFormat="1" ht="18.75" customHeight="1">
      <c r="A85" s="318"/>
      <c r="B85" s="59" t="s">
        <v>41</v>
      </c>
      <c r="C85" s="318"/>
      <c r="D85" s="336"/>
      <c r="E85" s="825">
        <f t="shared" si="9"/>
        <v>0</v>
      </c>
      <c r="F85" s="827"/>
      <c r="G85" s="314"/>
      <c r="H85" s="314"/>
      <c r="I85" s="314"/>
      <c r="J85" s="314"/>
      <c r="K85" s="314"/>
      <c r="L85" s="314"/>
      <c r="M85" s="60" t="s">
        <v>42</v>
      </c>
      <c r="Q85" s="331">
        <f t="shared" si="10"/>
        <v>0</v>
      </c>
    </row>
    <row r="86" spans="1:17" s="310" customFormat="1" ht="18.75" customHeight="1">
      <c r="A86" s="318"/>
      <c r="B86" s="59" t="s">
        <v>43</v>
      </c>
      <c r="C86" s="318"/>
      <c r="D86" s="336"/>
      <c r="E86" s="825">
        <f t="shared" si="9"/>
        <v>0</v>
      </c>
      <c r="F86" s="827"/>
      <c r="G86" s="314"/>
      <c r="H86" s="314"/>
      <c r="I86" s="314"/>
      <c r="J86" s="314"/>
      <c r="K86" s="314"/>
      <c r="L86" s="314"/>
      <c r="M86" s="60" t="s">
        <v>44</v>
      </c>
      <c r="Q86" s="331">
        <f t="shared" si="10"/>
        <v>0</v>
      </c>
    </row>
    <row r="87" spans="1:17" s="310" customFormat="1" ht="18.75" customHeight="1">
      <c r="A87" s="318"/>
      <c r="B87" s="59" t="s">
        <v>45</v>
      </c>
      <c r="C87" s="318"/>
      <c r="D87" s="336"/>
      <c r="E87" s="825">
        <f t="shared" si="9"/>
        <v>18</v>
      </c>
      <c r="F87" s="827"/>
      <c r="G87" s="314">
        <v>18</v>
      </c>
      <c r="H87" s="314"/>
      <c r="I87" s="314"/>
      <c r="J87" s="314">
        <v>3</v>
      </c>
      <c r="K87" s="314">
        <v>6</v>
      </c>
      <c r="L87" s="314">
        <v>9</v>
      </c>
      <c r="M87" s="60" t="s">
        <v>46</v>
      </c>
      <c r="Q87" s="331">
        <f t="shared" si="10"/>
        <v>18</v>
      </c>
    </row>
    <row r="88" spans="1:17" s="310" customFormat="1" ht="18.75" customHeight="1">
      <c r="A88" s="318"/>
      <c r="B88" s="14" t="s">
        <v>47</v>
      </c>
      <c r="C88" s="318"/>
      <c r="D88" s="336"/>
      <c r="E88" s="825">
        <f t="shared" si="9"/>
        <v>0</v>
      </c>
      <c r="F88" s="827"/>
      <c r="G88" s="314"/>
      <c r="H88" s="314"/>
      <c r="I88" s="314"/>
      <c r="J88" s="314"/>
      <c r="K88" s="314"/>
      <c r="L88" s="314"/>
      <c r="M88" s="907" t="s">
        <v>48</v>
      </c>
      <c r="Q88" s="331">
        <f t="shared" si="10"/>
        <v>0</v>
      </c>
    </row>
    <row r="89" spans="1:17" s="310" customFormat="1" ht="3" customHeight="1">
      <c r="A89" s="320"/>
      <c r="B89" s="320"/>
      <c r="C89" s="320"/>
      <c r="D89" s="337"/>
      <c r="E89" s="321"/>
      <c r="F89" s="321"/>
      <c r="G89" s="321"/>
      <c r="H89" s="321"/>
      <c r="I89" s="321"/>
      <c r="J89" s="321"/>
      <c r="K89" s="321"/>
      <c r="L89" s="321"/>
      <c r="M89" s="338"/>
      <c r="Q89" s="331">
        <f t="shared" si="10"/>
        <v>0</v>
      </c>
    </row>
    <row r="90" spans="1:17" s="310" customFormat="1" ht="3" customHeight="1">
      <c r="A90" s="318"/>
      <c r="B90" s="318"/>
      <c r="C90" s="318"/>
      <c r="D90" s="318"/>
      <c r="E90" s="318"/>
      <c r="F90" s="318"/>
      <c r="G90" s="318"/>
      <c r="H90" s="318"/>
      <c r="I90" s="318"/>
      <c r="J90" s="318"/>
      <c r="K90" s="318"/>
      <c r="L90" s="318"/>
      <c r="M90" s="318"/>
      <c r="Q90" s="331">
        <f t="shared" si="10"/>
        <v>0</v>
      </c>
    </row>
    <row r="91" spans="1:17" s="829" customFormat="1" ht="18.75" customHeight="1">
      <c r="A91" s="59"/>
      <c r="B91" s="829" t="s">
        <v>144</v>
      </c>
      <c r="C91" s="59"/>
      <c r="D91" s="59"/>
      <c r="E91" s="59"/>
      <c r="F91" s="59"/>
      <c r="G91" s="59"/>
      <c r="H91" s="59"/>
      <c r="I91" s="829" t="s">
        <v>145</v>
      </c>
      <c r="J91" s="59"/>
      <c r="K91" s="59"/>
      <c r="L91" s="59"/>
      <c r="M91" s="59"/>
    </row>
    <row r="92" spans="1:17" s="829" customFormat="1" ht="20.25" customHeight="1">
      <c r="B92" s="829" t="s">
        <v>146</v>
      </c>
      <c r="I92" s="829" t="s">
        <v>113</v>
      </c>
    </row>
    <row r="93" spans="1:17" s="818" customFormat="1">
      <c r="B93" s="829" t="s">
        <v>114</v>
      </c>
      <c r="C93" s="829"/>
      <c r="D93" s="829"/>
      <c r="E93" s="829"/>
      <c r="F93" s="829"/>
      <c r="G93" s="829"/>
      <c r="H93" s="829"/>
      <c r="I93" s="829" t="s">
        <v>147</v>
      </c>
      <c r="J93" s="829"/>
    </row>
    <row r="94" spans="1:17" s="818" customFormat="1">
      <c r="B94" s="829" t="s">
        <v>148</v>
      </c>
      <c r="C94" s="829"/>
      <c r="D94" s="829"/>
      <c r="E94" s="829"/>
      <c r="F94" s="829"/>
      <c r="G94" s="829"/>
      <c r="H94" s="829" t="s">
        <v>149</v>
      </c>
      <c r="I94" s="829"/>
    </row>
    <row r="95" spans="1:17" s="302" customFormat="1">
      <c r="B95" s="303" t="s">
        <v>127</v>
      </c>
      <c r="C95" s="304">
        <v>3.3</v>
      </c>
      <c r="D95" s="303" t="s">
        <v>153</v>
      </c>
    </row>
    <row r="96" spans="1:17" s="305" customFormat="1">
      <c r="B96" s="306" t="s">
        <v>2</v>
      </c>
      <c r="C96" s="304">
        <v>3.3</v>
      </c>
      <c r="D96" s="306" t="s">
        <v>150</v>
      </c>
      <c r="E96" s="307"/>
      <c r="J96" s="305" t="s">
        <v>154</v>
      </c>
    </row>
    <row r="97" spans="1:15" ht="6" customHeight="1"/>
    <row r="98" spans="1:15" s="310" customFormat="1" ht="18.75" customHeight="1">
      <c r="A98" s="1067" t="s">
        <v>3</v>
      </c>
      <c r="B98" s="1068"/>
      <c r="C98" s="1068"/>
      <c r="D98" s="1069"/>
      <c r="E98" s="309"/>
      <c r="F98" s="1074" t="s">
        <v>4</v>
      </c>
      <c r="G98" s="1075"/>
      <c r="H98" s="1075"/>
      <c r="I98" s="1076"/>
      <c r="J98" s="1074" t="s">
        <v>129</v>
      </c>
      <c r="K98" s="1077"/>
      <c r="L98" s="1077"/>
      <c r="M98" s="1062" t="s">
        <v>5</v>
      </c>
    </row>
    <row r="99" spans="1:15" s="310" customFormat="1" ht="18.75" customHeight="1">
      <c r="A99" s="1070"/>
      <c r="B99" s="1070"/>
      <c r="C99" s="1070"/>
      <c r="D99" s="1071"/>
      <c r="F99" s="309"/>
      <c r="G99" s="311" t="s">
        <v>6</v>
      </c>
      <c r="H99" s="312" t="s">
        <v>10</v>
      </c>
      <c r="I99" s="312"/>
      <c r="J99" s="309"/>
      <c r="K99" s="309"/>
      <c r="L99" s="309"/>
      <c r="M99" s="1063"/>
    </row>
    <row r="100" spans="1:15" s="310" customFormat="1" ht="18.75" customHeight="1">
      <c r="A100" s="1070"/>
      <c r="B100" s="1070"/>
      <c r="C100" s="1070"/>
      <c r="D100" s="1071"/>
      <c r="F100" s="313" t="s">
        <v>8</v>
      </c>
      <c r="G100" s="313" t="s">
        <v>9</v>
      </c>
      <c r="H100" s="313" t="s">
        <v>130</v>
      </c>
      <c r="I100" s="314"/>
      <c r="J100" s="314"/>
      <c r="K100" s="314"/>
      <c r="L100" s="314"/>
      <c r="M100" s="1063"/>
    </row>
    <row r="101" spans="1:15" s="310" customFormat="1" ht="18.75" customHeight="1">
      <c r="A101" s="1070"/>
      <c r="B101" s="1070"/>
      <c r="C101" s="1070"/>
      <c r="D101" s="1071"/>
      <c r="E101" s="315" t="s">
        <v>7</v>
      </c>
      <c r="F101" s="313" t="s">
        <v>12</v>
      </c>
      <c r="G101" s="315" t="s">
        <v>13</v>
      </c>
      <c r="H101" s="313" t="s">
        <v>131</v>
      </c>
      <c r="I101" s="316" t="s">
        <v>143</v>
      </c>
      <c r="J101" s="313" t="s">
        <v>133</v>
      </c>
      <c r="K101" s="313" t="s">
        <v>89</v>
      </c>
      <c r="L101" s="313" t="s">
        <v>134</v>
      </c>
      <c r="M101" s="1063"/>
    </row>
    <row r="102" spans="1:15" s="310" customFormat="1" ht="18.75" customHeight="1">
      <c r="A102" s="1070"/>
      <c r="B102" s="1070"/>
      <c r="C102" s="1070"/>
      <c r="D102" s="1071"/>
      <c r="E102" s="313" t="s">
        <v>11</v>
      </c>
      <c r="F102" s="315" t="s">
        <v>135</v>
      </c>
      <c r="G102" s="313" t="s">
        <v>136</v>
      </c>
      <c r="H102" s="313" t="s">
        <v>137</v>
      </c>
      <c r="I102" s="313" t="s">
        <v>152</v>
      </c>
      <c r="J102" s="313" t="s">
        <v>138</v>
      </c>
      <c r="K102" s="313" t="s">
        <v>95</v>
      </c>
      <c r="L102" s="317" t="s">
        <v>100</v>
      </c>
      <c r="M102" s="1063"/>
    </row>
    <row r="103" spans="1:15" s="310" customFormat="1" ht="18.75" customHeight="1">
      <c r="A103" s="1070"/>
      <c r="B103" s="1070"/>
      <c r="C103" s="1070"/>
      <c r="D103" s="1071"/>
      <c r="E103" s="318"/>
      <c r="F103" s="313" t="s">
        <v>19</v>
      </c>
      <c r="G103" s="313" t="s">
        <v>139</v>
      </c>
      <c r="H103" s="313" t="s">
        <v>140</v>
      </c>
      <c r="I103" s="313"/>
      <c r="K103" s="314"/>
      <c r="L103" s="314"/>
      <c r="M103" s="1063"/>
    </row>
    <row r="104" spans="1:15" s="310" customFormat="1" ht="18.75" customHeight="1">
      <c r="A104" s="1072"/>
      <c r="B104" s="1072"/>
      <c r="C104" s="1072"/>
      <c r="D104" s="1073"/>
      <c r="E104" s="320"/>
      <c r="F104" s="321"/>
      <c r="G104" s="322" t="s">
        <v>141</v>
      </c>
      <c r="H104" s="322" t="s">
        <v>20</v>
      </c>
      <c r="I104" s="323"/>
      <c r="J104" s="324"/>
      <c r="K104" s="321"/>
      <c r="L104" s="321"/>
      <c r="M104" s="1064"/>
    </row>
    <row r="105" spans="1:15" s="310" customFormat="1" ht="3" customHeight="1">
      <c r="A105" s="325"/>
      <c r="B105" s="325"/>
      <c r="C105" s="325"/>
      <c r="D105" s="326"/>
      <c r="E105" s="314"/>
      <c r="F105" s="314"/>
      <c r="G105" s="313"/>
      <c r="H105" s="313"/>
      <c r="I105" s="313"/>
      <c r="J105" s="313"/>
      <c r="K105" s="313"/>
      <c r="L105" s="313"/>
      <c r="M105" s="327"/>
    </row>
    <row r="106" spans="1:15" s="331" customFormat="1" ht="27.75" customHeight="1">
      <c r="A106" s="1065" t="s">
        <v>21</v>
      </c>
      <c r="B106" s="1065"/>
      <c r="C106" s="1065"/>
      <c r="D106" s="1066"/>
      <c r="E106" s="824">
        <f t="shared" ref="E106:L106" si="11">SUM(E107:E118)</f>
        <v>1370</v>
      </c>
      <c r="F106" s="824">
        <f t="shared" si="11"/>
        <v>1199</v>
      </c>
      <c r="G106" s="824">
        <f t="shared" si="11"/>
        <v>171</v>
      </c>
      <c r="H106" s="824">
        <f t="shared" si="11"/>
        <v>0</v>
      </c>
      <c r="I106" s="824">
        <f t="shared" si="11"/>
        <v>0</v>
      </c>
      <c r="J106" s="824">
        <f>SUM(J107:J118)</f>
        <v>302</v>
      </c>
      <c r="K106" s="824">
        <f t="shared" si="11"/>
        <v>892</v>
      </c>
      <c r="L106" s="824">
        <f t="shared" si="11"/>
        <v>176</v>
      </c>
      <c r="M106" s="850" t="s">
        <v>11</v>
      </c>
      <c r="N106" s="330"/>
      <c r="O106" s="330"/>
    </row>
    <row r="107" spans="1:15" s="331" customFormat="1" ht="18.75" customHeight="1">
      <c r="A107" s="333"/>
      <c r="B107" s="61" t="s">
        <v>22</v>
      </c>
      <c r="C107" s="850"/>
      <c r="D107" s="851"/>
      <c r="E107" s="825">
        <f>SUM(F107:I107)</f>
        <v>0</v>
      </c>
      <c r="F107" s="826"/>
      <c r="G107" s="825"/>
      <c r="H107" s="825"/>
      <c r="I107" s="825"/>
      <c r="J107" s="825"/>
      <c r="K107" s="825"/>
      <c r="L107" s="825"/>
      <c r="M107" s="60" t="s">
        <v>23</v>
      </c>
      <c r="N107" s="330"/>
      <c r="O107" s="330"/>
    </row>
    <row r="108" spans="1:15" s="331" customFormat="1" ht="18.75" customHeight="1">
      <c r="A108" s="850"/>
      <c r="B108" s="59" t="s">
        <v>24</v>
      </c>
      <c r="C108" s="850"/>
      <c r="D108" s="851"/>
      <c r="E108" s="825">
        <f t="shared" ref="E108:E118" si="12">SUM(F108:I108)</f>
        <v>0</v>
      </c>
      <c r="F108" s="826"/>
      <c r="G108" s="825"/>
      <c r="H108" s="825"/>
      <c r="I108" s="825"/>
      <c r="J108" s="825"/>
      <c r="K108" s="825"/>
      <c r="L108" s="825"/>
      <c r="M108" s="60" t="s">
        <v>26</v>
      </c>
    </row>
    <row r="109" spans="1:15" s="310" customFormat="1" ht="18.75" customHeight="1">
      <c r="A109" s="318"/>
      <c r="B109" s="59" t="s">
        <v>27</v>
      </c>
      <c r="C109" s="318"/>
      <c r="D109" s="336"/>
      <c r="E109" s="825">
        <f t="shared" si="12"/>
        <v>249</v>
      </c>
      <c r="F109" s="827">
        <v>186</v>
      </c>
      <c r="G109" s="314">
        <v>63</v>
      </c>
      <c r="H109" s="314"/>
      <c r="I109" s="314"/>
      <c r="J109" s="314">
        <v>60</v>
      </c>
      <c r="K109" s="314">
        <v>151</v>
      </c>
      <c r="L109" s="314">
        <v>38</v>
      </c>
      <c r="M109" s="60" t="s">
        <v>28</v>
      </c>
    </row>
    <row r="110" spans="1:15" s="310" customFormat="1" ht="18.75" customHeight="1">
      <c r="A110" s="318"/>
      <c r="B110" s="59" t="s">
        <v>29</v>
      </c>
      <c r="C110" s="318"/>
      <c r="D110" s="336"/>
      <c r="E110" s="825">
        <f t="shared" si="12"/>
        <v>210</v>
      </c>
      <c r="F110" s="827">
        <v>210</v>
      </c>
      <c r="G110" s="314">
        <v>0</v>
      </c>
      <c r="H110" s="314"/>
      <c r="I110" s="314"/>
      <c r="J110" s="314">
        <v>49</v>
      </c>
      <c r="K110" s="314">
        <v>149</v>
      </c>
      <c r="L110" s="314">
        <v>12</v>
      </c>
      <c r="M110" s="60" t="s">
        <v>30</v>
      </c>
    </row>
    <row r="111" spans="1:15" s="310" customFormat="1" ht="18.75" customHeight="1">
      <c r="A111" s="318"/>
      <c r="B111" s="59" t="s">
        <v>31</v>
      </c>
      <c r="C111" s="318"/>
      <c r="D111" s="336"/>
      <c r="E111" s="825">
        <f t="shared" si="12"/>
        <v>0</v>
      </c>
      <c r="F111" s="827"/>
      <c r="G111" s="314"/>
      <c r="H111" s="314"/>
      <c r="I111" s="314"/>
      <c r="J111" s="314"/>
      <c r="K111" s="314"/>
      <c r="L111" s="314"/>
      <c r="M111" s="60" t="s">
        <v>32</v>
      </c>
    </row>
    <row r="112" spans="1:15" s="310" customFormat="1" ht="18.75" customHeight="1">
      <c r="A112" s="318"/>
      <c r="B112" s="59" t="s">
        <v>33</v>
      </c>
      <c r="C112" s="318"/>
      <c r="D112" s="336"/>
      <c r="E112" s="825">
        <f t="shared" si="12"/>
        <v>0</v>
      </c>
      <c r="F112" s="827"/>
      <c r="G112" s="314"/>
      <c r="H112" s="314"/>
      <c r="I112" s="314"/>
      <c r="J112" s="314"/>
      <c r="K112" s="314"/>
      <c r="L112" s="314"/>
      <c r="M112" s="60" t="s">
        <v>34</v>
      </c>
    </row>
    <row r="113" spans="1:13" s="310" customFormat="1" ht="18.75" customHeight="1">
      <c r="A113" s="318"/>
      <c r="B113" s="59" t="s">
        <v>35</v>
      </c>
      <c r="C113" s="318"/>
      <c r="D113" s="336"/>
      <c r="E113" s="825">
        <f t="shared" si="12"/>
        <v>0</v>
      </c>
      <c r="F113" s="827"/>
      <c r="G113" s="314"/>
      <c r="H113" s="314"/>
      <c r="I113" s="314"/>
      <c r="J113" s="314"/>
      <c r="K113" s="314"/>
      <c r="L113" s="314"/>
      <c r="M113" s="60" t="s">
        <v>36</v>
      </c>
    </row>
    <row r="114" spans="1:13" s="310" customFormat="1" ht="18.75" customHeight="1">
      <c r="A114" s="318"/>
      <c r="B114" s="59" t="s">
        <v>37</v>
      </c>
      <c r="C114" s="318"/>
      <c r="D114" s="336"/>
      <c r="E114" s="825">
        <f t="shared" si="12"/>
        <v>388</v>
      </c>
      <c r="F114" s="827">
        <v>333</v>
      </c>
      <c r="G114" s="314">
        <v>55</v>
      </c>
      <c r="H114" s="314"/>
      <c r="I114" s="314"/>
      <c r="J114" s="314">
        <v>83</v>
      </c>
      <c r="K114" s="314">
        <v>235</v>
      </c>
      <c r="L114" s="314">
        <v>70</v>
      </c>
      <c r="M114" s="60" t="s">
        <v>38</v>
      </c>
    </row>
    <row r="115" spans="1:13" s="310" customFormat="1" ht="18.75" customHeight="1">
      <c r="A115" s="318"/>
      <c r="B115" s="59" t="s">
        <v>39</v>
      </c>
      <c r="C115" s="318"/>
      <c r="D115" s="336"/>
      <c r="E115" s="825">
        <f t="shared" si="12"/>
        <v>113</v>
      </c>
      <c r="F115" s="827">
        <v>84</v>
      </c>
      <c r="G115" s="314">
        <v>29</v>
      </c>
      <c r="H115" s="314"/>
      <c r="I115" s="314"/>
      <c r="J115" s="314">
        <v>23</v>
      </c>
      <c r="K115" s="314">
        <v>66</v>
      </c>
      <c r="L115" s="314">
        <v>24</v>
      </c>
      <c r="M115" s="60" t="s">
        <v>40</v>
      </c>
    </row>
    <row r="116" spans="1:13" s="310" customFormat="1" ht="18.75" customHeight="1">
      <c r="A116" s="318"/>
      <c r="B116" s="59" t="s">
        <v>41</v>
      </c>
      <c r="C116" s="318"/>
      <c r="D116" s="336"/>
      <c r="E116" s="825">
        <f t="shared" si="12"/>
        <v>274</v>
      </c>
      <c r="F116" s="827">
        <v>250</v>
      </c>
      <c r="G116" s="314">
        <v>24</v>
      </c>
      <c r="H116" s="314"/>
      <c r="I116" s="314"/>
      <c r="J116" s="314">
        <v>57</v>
      </c>
      <c r="K116" s="314">
        <v>193</v>
      </c>
      <c r="L116" s="314">
        <v>24</v>
      </c>
      <c r="M116" s="60" t="s">
        <v>42</v>
      </c>
    </row>
    <row r="117" spans="1:13" s="310" customFormat="1" ht="18.75" customHeight="1">
      <c r="A117" s="318"/>
      <c r="B117" s="59" t="s">
        <v>43</v>
      </c>
      <c r="C117" s="318"/>
      <c r="D117" s="336"/>
      <c r="E117" s="825">
        <f t="shared" si="12"/>
        <v>136</v>
      </c>
      <c r="F117" s="827">
        <v>136</v>
      </c>
      <c r="G117" s="314">
        <v>0</v>
      </c>
      <c r="H117" s="314"/>
      <c r="I117" s="314"/>
      <c r="J117" s="314">
        <v>30</v>
      </c>
      <c r="K117" s="314">
        <v>98</v>
      </c>
      <c r="L117" s="314">
        <v>8</v>
      </c>
      <c r="M117" s="60" t="s">
        <v>44</v>
      </c>
    </row>
    <row r="118" spans="1:13" s="310" customFormat="1" ht="18.75" customHeight="1">
      <c r="A118" s="318"/>
      <c r="B118" s="59" t="s">
        <v>45</v>
      </c>
      <c r="C118" s="318"/>
      <c r="D118" s="336"/>
      <c r="E118" s="825">
        <f t="shared" si="12"/>
        <v>0</v>
      </c>
      <c r="F118" s="827"/>
      <c r="G118" s="314"/>
      <c r="H118" s="314"/>
      <c r="I118" s="314"/>
      <c r="J118" s="314"/>
      <c r="K118" s="314"/>
      <c r="L118" s="314"/>
      <c r="M118" s="60" t="s">
        <v>46</v>
      </c>
    </row>
    <row r="119" spans="1:13" s="310" customFormat="1">
      <c r="A119" s="320"/>
      <c r="B119" s="49" t="s">
        <v>47</v>
      </c>
      <c r="C119" s="320"/>
      <c r="D119" s="337"/>
      <c r="E119" s="828">
        <f>SUM(F119:I119)</f>
        <v>0</v>
      </c>
      <c r="F119" s="321"/>
      <c r="G119" s="321"/>
      <c r="H119" s="321"/>
      <c r="I119" s="321"/>
      <c r="J119" s="321"/>
      <c r="K119" s="321"/>
      <c r="L119" s="321"/>
      <c r="M119" s="338" t="s">
        <v>48</v>
      </c>
    </row>
    <row r="120" spans="1:13" s="310" customFormat="1" ht="3" customHeight="1">
      <c r="A120" s="318"/>
      <c r="B120" s="318"/>
      <c r="C120" s="318"/>
      <c r="D120" s="318"/>
      <c r="E120" s="318"/>
      <c r="F120" s="318"/>
      <c r="G120" s="318"/>
      <c r="H120" s="318"/>
      <c r="I120" s="318"/>
      <c r="J120" s="318"/>
      <c r="K120" s="318"/>
      <c r="L120" s="318"/>
      <c r="M120" s="318"/>
    </row>
    <row r="121" spans="1:13" s="829" customFormat="1" ht="18.75" customHeight="1">
      <c r="A121" s="59"/>
      <c r="B121" s="829" t="s">
        <v>144</v>
      </c>
      <c r="C121" s="59"/>
      <c r="D121" s="59"/>
      <c r="E121" s="59"/>
      <c r="F121" s="59"/>
      <c r="G121" s="59"/>
      <c r="H121" s="59"/>
      <c r="I121" s="829" t="s">
        <v>145</v>
      </c>
      <c r="J121" s="59"/>
      <c r="K121" s="59"/>
      <c r="L121" s="59"/>
      <c r="M121" s="59"/>
    </row>
    <row r="122" spans="1:13" s="829" customFormat="1" ht="20.25" customHeight="1">
      <c r="B122" s="829" t="s">
        <v>146</v>
      </c>
      <c r="I122" s="829" t="s">
        <v>113</v>
      </c>
    </row>
    <row r="123" spans="1:13" s="818" customFormat="1">
      <c r="B123" s="829" t="s">
        <v>114</v>
      </c>
      <c r="C123" s="829"/>
      <c r="D123" s="829"/>
      <c r="E123" s="829"/>
      <c r="F123" s="829"/>
      <c r="G123" s="829"/>
      <c r="H123" s="829"/>
      <c r="I123" s="829" t="s">
        <v>147</v>
      </c>
      <c r="J123" s="829"/>
    </row>
    <row r="124" spans="1:13" s="818" customFormat="1">
      <c r="B124" s="829" t="s">
        <v>148</v>
      </c>
      <c r="C124" s="829"/>
      <c r="D124" s="829"/>
      <c r="E124" s="829"/>
      <c r="F124" s="829"/>
      <c r="G124" s="829"/>
      <c r="H124" s="829" t="s">
        <v>149</v>
      </c>
      <c r="I124" s="829"/>
    </row>
    <row r="125" spans="1:13" s="302" customFormat="1">
      <c r="B125" s="303" t="s">
        <v>127</v>
      </c>
      <c r="C125" s="304">
        <v>3.3</v>
      </c>
      <c r="D125" s="303" t="s">
        <v>507</v>
      </c>
    </row>
    <row r="126" spans="1:13" s="305" customFormat="1">
      <c r="B126" s="306" t="s">
        <v>2</v>
      </c>
      <c r="C126" s="304">
        <v>3.3</v>
      </c>
      <c r="D126" s="306" t="s">
        <v>544</v>
      </c>
      <c r="E126" s="307"/>
      <c r="J126" s="305" t="s">
        <v>120</v>
      </c>
    </row>
    <row r="127" spans="1:13" ht="6" customHeight="1"/>
    <row r="128" spans="1:13" s="310" customFormat="1" ht="18.75" customHeight="1">
      <c r="A128" s="1067" t="s">
        <v>3</v>
      </c>
      <c r="B128" s="1068"/>
      <c r="C128" s="1068"/>
      <c r="D128" s="1069"/>
      <c r="E128" s="309"/>
      <c r="F128" s="1074" t="s">
        <v>4</v>
      </c>
      <c r="G128" s="1075"/>
      <c r="H128" s="1075"/>
      <c r="I128" s="1076"/>
      <c r="J128" s="1074" t="s">
        <v>129</v>
      </c>
      <c r="K128" s="1077"/>
      <c r="L128" s="1077"/>
      <c r="M128" s="1062" t="s">
        <v>5</v>
      </c>
    </row>
    <row r="129" spans="1:16" s="310" customFormat="1" ht="18.75" customHeight="1">
      <c r="A129" s="1070"/>
      <c r="B129" s="1070"/>
      <c r="C129" s="1070"/>
      <c r="D129" s="1071"/>
      <c r="F129" s="309"/>
      <c r="G129" s="311" t="s">
        <v>6</v>
      </c>
      <c r="H129" s="312" t="s">
        <v>10</v>
      </c>
      <c r="I129" s="312"/>
      <c r="J129" s="309"/>
      <c r="K129" s="309"/>
      <c r="L129" s="309"/>
      <c r="M129" s="1063"/>
    </row>
    <row r="130" spans="1:16" s="310" customFormat="1" ht="18.75" customHeight="1">
      <c r="A130" s="1070"/>
      <c r="B130" s="1070"/>
      <c r="C130" s="1070"/>
      <c r="D130" s="1071"/>
      <c r="F130" s="313" t="s">
        <v>8</v>
      </c>
      <c r="G130" s="313" t="s">
        <v>9</v>
      </c>
      <c r="H130" s="313" t="s">
        <v>130</v>
      </c>
      <c r="I130" s="314"/>
      <c r="J130" s="314"/>
      <c r="K130" s="314"/>
      <c r="L130" s="314"/>
      <c r="M130" s="1063"/>
    </row>
    <row r="131" spans="1:16" s="310" customFormat="1" ht="18.75" customHeight="1">
      <c r="A131" s="1070"/>
      <c r="B131" s="1070"/>
      <c r="C131" s="1070"/>
      <c r="D131" s="1071"/>
      <c r="E131" s="315" t="s">
        <v>7</v>
      </c>
      <c r="F131" s="313" t="s">
        <v>12</v>
      </c>
      <c r="G131" s="315" t="s">
        <v>13</v>
      </c>
      <c r="H131" s="313" t="s">
        <v>131</v>
      </c>
      <c r="I131" s="316" t="s">
        <v>143</v>
      </c>
      <c r="J131" s="313" t="s">
        <v>133</v>
      </c>
      <c r="K131" s="313" t="s">
        <v>89</v>
      </c>
      <c r="L131" s="313" t="s">
        <v>134</v>
      </c>
      <c r="M131" s="1063"/>
    </row>
    <row r="132" spans="1:16" s="310" customFormat="1" ht="18.75" customHeight="1">
      <c r="A132" s="1070"/>
      <c r="B132" s="1070"/>
      <c r="C132" s="1070"/>
      <c r="D132" s="1071"/>
      <c r="E132" s="313" t="s">
        <v>11</v>
      </c>
      <c r="F132" s="315" t="s">
        <v>135</v>
      </c>
      <c r="G132" s="313" t="s">
        <v>136</v>
      </c>
      <c r="H132" s="313" t="s">
        <v>137</v>
      </c>
      <c r="I132" s="313" t="s">
        <v>152</v>
      </c>
      <c r="J132" s="313" t="s">
        <v>138</v>
      </c>
      <c r="K132" s="313" t="s">
        <v>95</v>
      </c>
      <c r="L132" s="317" t="s">
        <v>100</v>
      </c>
      <c r="M132" s="1063"/>
    </row>
    <row r="133" spans="1:16" s="310" customFormat="1" ht="18.75" customHeight="1">
      <c r="A133" s="1070"/>
      <c r="B133" s="1070"/>
      <c r="C133" s="1070"/>
      <c r="D133" s="1071"/>
      <c r="E133" s="318"/>
      <c r="F133" s="313" t="s">
        <v>19</v>
      </c>
      <c r="G133" s="313" t="s">
        <v>139</v>
      </c>
      <c r="H133" s="313" t="s">
        <v>140</v>
      </c>
      <c r="I133" s="313"/>
      <c r="K133" s="314"/>
      <c r="L133" s="314"/>
      <c r="M133" s="1063"/>
    </row>
    <row r="134" spans="1:16" s="310" customFormat="1" ht="18.75" customHeight="1">
      <c r="A134" s="1072"/>
      <c r="B134" s="1072"/>
      <c r="C134" s="1072"/>
      <c r="D134" s="1073"/>
      <c r="E134" s="320"/>
      <c r="F134" s="321"/>
      <c r="G134" s="322" t="s">
        <v>141</v>
      </c>
      <c r="H134" s="322" t="s">
        <v>20</v>
      </c>
      <c r="I134" s="323"/>
      <c r="J134" s="324"/>
      <c r="K134" s="321"/>
      <c r="L134" s="321"/>
      <c r="M134" s="1064"/>
    </row>
    <row r="135" spans="1:16" s="310" customFormat="1" ht="3" customHeight="1">
      <c r="A135" s="325"/>
      <c r="B135" s="325"/>
      <c r="C135" s="325"/>
      <c r="D135" s="326"/>
      <c r="E135" s="314"/>
      <c r="F135" s="314"/>
      <c r="G135" s="313"/>
      <c r="H135" s="313"/>
      <c r="I135" s="313"/>
      <c r="J135" s="313"/>
      <c r="K135" s="313"/>
      <c r="L135" s="313"/>
      <c r="M135" s="327"/>
    </row>
    <row r="136" spans="1:16" s="331" customFormat="1" ht="27.75" customHeight="1">
      <c r="A136" s="1065" t="s">
        <v>21</v>
      </c>
      <c r="B136" s="1065"/>
      <c r="C136" s="1065"/>
      <c r="D136" s="1066"/>
      <c r="E136" s="824">
        <f t="shared" ref="E136:L136" si="13">SUM(E137:E149)</f>
        <v>762</v>
      </c>
      <c r="F136" s="824">
        <f t="shared" si="13"/>
        <v>762</v>
      </c>
      <c r="G136" s="824">
        <f t="shared" si="13"/>
        <v>0</v>
      </c>
      <c r="H136" s="824">
        <f t="shared" si="13"/>
        <v>0</v>
      </c>
      <c r="I136" s="824">
        <f t="shared" si="13"/>
        <v>0</v>
      </c>
      <c r="J136" s="824">
        <f t="shared" si="13"/>
        <v>174</v>
      </c>
      <c r="K136" s="824">
        <f t="shared" si="13"/>
        <v>556</v>
      </c>
      <c r="L136" s="824">
        <f t="shared" si="13"/>
        <v>215</v>
      </c>
      <c r="M136" s="813"/>
      <c r="N136" s="813"/>
      <c r="O136" s="813"/>
    </row>
    <row r="137" spans="1:16" s="331" customFormat="1" ht="18.75" customHeight="1">
      <c r="A137" s="333"/>
      <c r="B137" s="61" t="s">
        <v>22</v>
      </c>
      <c r="C137" s="850"/>
      <c r="D137" s="851"/>
      <c r="E137" s="825">
        <f>SUM(F137:L137)</f>
        <v>0</v>
      </c>
      <c r="F137" s="826"/>
      <c r="G137" s="825"/>
      <c r="H137" s="825"/>
      <c r="I137" s="825"/>
      <c r="J137" s="825"/>
      <c r="K137" s="825"/>
      <c r="L137" s="825"/>
      <c r="M137" s="817"/>
      <c r="N137" s="817"/>
      <c r="O137" s="817"/>
    </row>
    <row r="138" spans="1:16" s="331" customFormat="1" ht="18.75" customHeight="1">
      <c r="A138" s="850"/>
      <c r="B138" s="59" t="s">
        <v>24</v>
      </c>
      <c r="C138" s="850"/>
      <c r="D138" s="851"/>
      <c r="E138" s="825">
        <f>SUM(F138:L138)</f>
        <v>0</v>
      </c>
      <c r="F138" s="826"/>
      <c r="G138" s="825"/>
      <c r="H138" s="825"/>
      <c r="I138" s="825"/>
      <c r="J138" s="825"/>
      <c r="K138" s="825"/>
      <c r="L138" s="825"/>
      <c r="M138" s="817"/>
      <c r="N138" s="817"/>
      <c r="O138" s="817"/>
    </row>
    <row r="139" spans="1:16" s="310" customFormat="1" ht="18.75" customHeight="1">
      <c r="A139" s="318"/>
      <c r="B139" s="59" t="s">
        <v>27</v>
      </c>
      <c r="C139" s="318"/>
      <c r="D139" s="336"/>
      <c r="E139" s="825">
        <f>SUM(F139:L139)</f>
        <v>0</v>
      </c>
      <c r="F139" s="827"/>
      <c r="G139" s="314"/>
      <c r="H139" s="314"/>
      <c r="I139" s="314"/>
      <c r="J139" s="314"/>
      <c r="K139" s="314"/>
      <c r="L139" s="314"/>
      <c r="M139" s="817"/>
      <c r="N139" s="817"/>
      <c r="O139" s="817"/>
    </row>
    <row r="140" spans="1:16" s="310" customFormat="1" ht="18.75" customHeight="1">
      <c r="A140" s="318"/>
      <c r="B140" s="59" t="s">
        <v>29</v>
      </c>
      <c r="C140" s="318"/>
      <c r="D140" s="336"/>
      <c r="E140" s="825">
        <f>SUM(F140:L140)</f>
        <v>0</v>
      </c>
      <c r="F140" s="827"/>
      <c r="G140" s="314"/>
      <c r="H140" s="314"/>
      <c r="I140" s="314"/>
      <c r="J140" s="314"/>
      <c r="K140" s="314"/>
      <c r="L140" s="314"/>
      <c r="M140" s="817"/>
      <c r="N140" s="817"/>
      <c r="O140" s="817"/>
    </row>
    <row r="141" spans="1:16" s="310" customFormat="1" ht="18.75" customHeight="1">
      <c r="A141" s="318"/>
      <c r="B141" s="59" t="s">
        <v>31</v>
      </c>
      <c r="C141" s="318"/>
      <c r="D141" s="336"/>
      <c r="E141" s="825">
        <f>SUM(F141:L141)</f>
        <v>0</v>
      </c>
      <c r="F141" s="827"/>
      <c r="G141" s="314"/>
      <c r="H141" s="314"/>
      <c r="I141" s="314"/>
      <c r="J141" s="314"/>
      <c r="K141" s="314"/>
      <c r="L141" s="314"/>
      <c r="M141" s="817"/>
      <c r="N141" s="817"/>
      <c r="O141" s="817"/>
    </row>
    <row r="142" spans="1:16" s="310" customFormat="1" ht="18.75" customHeight="1">
      <c r="A142" s="318"/>
      <c r="B142" s="59" t="s">
        <v>33</v>
      </c>
      <c r="C142" s="318"/>
      <c r="D142" s="336"/>
      <c r="E142" s="838">
        <f>SUM(F142:I142)</f>
        <v>285</v>
      </c>
      <c r="F142" s="839">
        <v>285</v>
      </c>
      <c r="G142" s="840">
        <v>0</v>
      </c>
      <c r="H142" s="840">
        <v>0</v>
      </c>
      <c r="I142" s="840">
        <v>0</v>
      </c>
      <c r="J142" s="840">
        <v>63</v>
      </c>
      <c r="K142" s="840">
        <v>207</v>
      </c>
      <c r="L142" s="840">
        <v>15</v>
      </c>
      <c r="M142" s="836">
        <v>0</v>
      </c>
      <c r="N142" s="836">
        <v>0</v>
      </c>
      <c r="O142" s="836">
        <v>0</v>
      </c>
      <c r="P142" s="331"/>
    </row>
    <row r="143" spans="1:16" s="310" customFormat="1" ht="18.75" customHeight="1">
      <c r="A143" s="318"/>
      <c r="B143" s="59" t="s">
        <v>35</v>
      </c>
      <c r="C143" s="318"/>
      <c r="D143" s="336"/>
      <c r="E143" s="838">
        <f>SUM(F143:I143)</f>
        <v>223</v>
      </c>
      <c r="F143" s="839">
        <v>223</v>
      </c>
      <c r="G143" s="840">
        <v>0</v>
      </c>
      <c r="H143" s="840">
        <v>0</v>
      </c>
      <c r="I143" s="840">
        <v>0</v>
      </c>
      <c r="J143" s="840">
        <v>51</v>
      </c>
      <c r="K143" s="840">
        <v>156</v>
      </c>
      <c r="L143" s="840">
        <v>194</v>
      </c>
      <c r="M143" s="836">
        <v>0</v>
      </c>
      <c r="N143" s="836">
        <v>0</v>
      </c>
      <c r="O143" s="836">
        <v>0</v>
      </c>
      <c r="P143" s="331"/>
    </row>
    <row r="144" spans="1:16" s="310" customFormat="1" ht="18.75" customHeight="1">
      <c r="A144" s="318"/>
      <c r="B144" s="59" t="s">
        <v>37</v>
      </c>
      <c r="C144" s="318"/>
      <c r="D144" s="336"/>
      <c r="E144" s="838">
        <f t="shared" ref="E144:E149" si="14">SUM(F144:I144)</f>
        <v>0</v>
      </c>
      <c r="F144" s="827"/>
      <c r="G144" s="314"/>
      <c r="H144" s="314"/>
      <c r="I144" s="314"/>
      <c r="J144" s="314"/>
      <c r="K144" s="314"/>
      <c r="L144" s="314"/>
      <c r="M144" s="817"/>
      <c r="N144" s="817"/>
      <c r="O144" s="817"/>
    </row>
    <row r="145" spans="1:16" s="310" customFormat="1" ht="18.75" customHeight="1">
      <c r="A145" s="318"/>
      <c r="B145" s="59" t="s">
        <v>39</v>
      </c>
      <c r="C145" s="318"/>
      <c r="D145" s="336"/>
      <c r="E145" s="838">
        <f t="shared" si="14"/>
        <v>0</v>
      </c>
      <c r="F145" s="827"/>
      <c r="G145" s="314"/>
      <c r="H145" s="314"/>
      <c r="I145" s="314"/>
      <c r="J145" s="314"/>
      <c r="K145" s="314"/>
      <c r="L145" s="314"/>
      <c r="M145" s="817"/>
      <c r="N145" s="817"/>
      <c r="O145" s="817"/>
    </row>
    <row r="146" spans="1:16" s="310" customFormat="1" ht="18.75" customHeight="1">
      <c r="A146" s="318"/>
      <c r="B146" s="59" t="s">
        <v>41</v>
      </c>
      <c r="C146" s="318"/>
      <c r="D146" s="336"/>
      <c r="E146" s="838">
        <f t="shared" si="14"/>
        <v>0</v>
      </c>
      <c r="F146" s="827"/>
      <c r="G146" s="314"/>
      <c r="H146" s="314"/>
      <c r="I146" s="314"/>
      <c r="J146" s="314"/>
      <c r="K146" s="314"/>
      <c r="L146" s="314"/>
      <c r="M146" s="817"/>
      <c r="N146" s="817"/>
      <c r="O146" s="817"/>
    </row>
    <row r="147" spans="1:16" s="310" customFormat="1" ht="18.75" customHeight="1">
      <c r="A147" s="318"/>
      <c r="B147" s="59" t="s">
        <v>43</v>
      </c>
      <c r="C147" s="318"/>
      <c r="D147" s="336"/>
      <c r="E147" s="838">
        <f t="shared" si="14"/>
        <v>0</v>
      </c>
      <c r="F147" s="827"/>
      <c r="G147" s="314"/>
      <c r="H147" s="314"/>
      <c r="I147" s="314"/>
      <c r="J147" s="314"/>
      <c r="K147" s="314"/>
      <c r="L147" s="314"/>
      <c r="M147" s="817"/>
      <c r="N147" s="817"/>
      <c r="O147" s="817"/>
    </row>
    <row r="148" spans="1:16" s="310" customFormat="1" ht="18.75" customHeight="1">
      <c r="A148" s="318"/>
      <c r="B148" s="59" t="s">
        <v>45</v>
      </c>
      <c r="C148" s="318"/>
      <c r="D148" s="336"/>
      <c r="E148" s="838">
        <f t="shared" si="14"/>
        <v>0</v>
      </c>
      <c r="F148" s="827"/>
      <c r="G148" s="314"/>
      <c r="H148" s="314"/>
      <c r="I148" s="314"/>
      <c r="J148" s="314"/>
      <c r="K148" s="314"/>
      <c r="L148" s="314"/>
      <c r="M148" s="817"/>
      <c r="N148" s="817"/>
      <c r="O148" s="817"/>
    </row>
    <row r="149" spans="1:16">
      <c r="B149" s="14" t="s">
        <v>47</v>
      </c>
      <c r="D149" s="908"/>
      <c r="E149" s="838">
        <f t="shared" si="14"/>
        <v>254</v>
      </c>
      <c r="F149" s="909">
        <v>254</v>
      </c>
      <c r="G149" s="909">
        <v>0</v>
      </c>
      <c r="H149" s="909">
        <v>0</v>
      </c>
      <c r="I149" s="909">
        <v>0</v>
      </c>
      <c r="J149" s="909">
        <v>60</v>
      </c>
      <c r="K149" s="909">
        <v>193</v>
      </c>
      <c r="L149" s="909">
        <v>6</v>
      </c>
      <c r="M149" s="836">
        <v>0</v>
      </c>
      <c r="N149" s="836">
        <v>0</v>
      </c>
      <c r="O149" s="836">
        <v>0</v>
      </c>
      <c r="P149" s="331"/>
    </row>
    <row r="150" spans="1:16" s="310" customFormat="1" ht="3" customHeight="1">
      <c r="A150" s="320"/>
      <c r="B150" s="320"/>
      <c r="C150" s="320"/>
      <c r="D150" s="337"/>
      <c r="E150" s="321"/>
      <c r="F150" s="321"/>
      <c r="G150" s="321"/>
      <c r="H150" s="321"/>
      <c r="I150" s="321"/>
      <c r="J150" s="321"/>
      <c r="K150" s="321"/>
      <c r="L150" s="321"/>
      <c r="M150" s="338"/>
    </row>
    <row r="151" spans="1:16" s="310" customFormat="1" ht="3" customHeight="1">
      <c r="A151" s="318"/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</row>
    <row r="152" spans="1:16" s="829" customFormat="1" ht="18.75" customHeight="1">
      <c r="A152" s="59"/>
      <c r="B152" s="829" t="s">
        <v>144</v>
      </c>
      <c r="C152" s="59"/>
      <c r="D152" s="59"/>
      <c r="E152" s="59"/>
      <c r="F152" s="59"/>
      <c r="G152" s="59"/>
      <c r="H152" s="59"/>
      <c r="I152" s="829" t="s">
        <v>145</v>
      </c>
      <c r="J152" s="59"/>
      <c r="K152" s="59"/>
      <c r="L152" s="59"/>
      <c r="M152" s="59"/>
    </row>
    <row r="153" spans="1:16" s="829" customFormat="1" ht="20.25" customHeight="1">
      <c r="B153" s="829" t="s">
        <v>146</v>
      </c>
      <c r="I153" s="829" t="s">
        <v>113</v>
      </c>
    </row>
    <row r="154" spans="1:16" s="818" customFormat="1">
      <c r="B154" s="829" t="s">
        <v>114</v>
      </c>
      <c r="C154" s="829"/>
      <c r="D154" s="829"/>
      <c r="E154" s="829"/>
      <c r="F154" s="829"/>
      <c r="G154" s="829"/>
      <c r="H154" s="829"/>
      <c r="I154" s="829" t="s">
        <v>147</v>
      </c>
      <c r="J154" s="829"/>
    </row>
    <row r="155" spans="1:16" s="818" customFormat="1">
      <c r="B155" s="829" t="s">
        <v>148</v>
      </c>
      <c r="C155" s="829"/>
      <c r="D155" s="829"/>
      <c r="E155" s="829"/>
      <c r="F155" s="829"/>
      <c r="G155" s="829"/>
      <c r="H155" s="829" t="s">
        <v>149</v>
      </c>
      <c r="I155" s="829"/>
    </row>
    <row r="156" spans="1:16" s="302" customFormat="1">
      <c r="B156" s="303" t="s">
        <v>127</v>
      </c>
      <c r="C156" s="304">
        <v>3.3</v>
      </c>
      <c r="D156" s="303" t="s">
        <v>155</v>
      </c>
    </row>
    <row r="157" spans="1:16" s="305" customFormat="1">
      <c r="B157" s="306" t="s">
        <v>2</v>
      </c>
      <c r="C157" s="304">
        <v>3.3</v>
      </c>
      <c r="D157" s="306" t="s">
        <v>156</v>
      </c>
      <c r="E157" s="307"/>
      <c r="J157" s="305" t="s">
        <v>157</v>
      </c>
    </row>
    <row r="158" spans="1:16" ht="6" customHeight="1"/>
    <row r="159" spans="1:16" s="310" customFormat="1" ht="18.75" customHeight="1">
      <c r="A159" s="1067" t="s">
        <v>3</v>
      </c>
      <c r="B159" s="1068"/>
      <c r="C159" s="1068"/>
      <c r="D159" s="1069"/>
      <c r="E159" s="309"/>
      <c r="F159" s="1074" t="s">
        <v>4</v>
      </c>
      <c r="G159" s="1075"/>
      <c r="H159" s="1075"/>
      <c r="I159" s="1076"/>
      <c r="J159" s="1074" t="s">
        <v>129</v>
      </c>
      <c r="K159" s="1077"/>
      <c r="L159" s="1077"/>
      <c r="M159" s="1062" t="s">
        <v>5</v>
      </c>
    </row>
    <row r="160" spans="1:16" s="310" customFormat="1" ht="18.75" customHeight="1">
      <c r="A160" s="1070"/>
      <c r="B160" s="1070"/>
      <c r="C160" s="1070"/>
      <c r="D160" s="1071"/>
      <c r="F160" s="309"/>
      <c r="G160" s="311" t="s">
        <v>6</v>
      </c>
      <c r="H160" s="312" t="s">
        <v>10</v>
      </c>
      <c r="I160" s="312"/>
      <c r="J160" s="309"/>
      <c r="K160" s="309"/>
      <c r="L160" s="309"/>
      <c r="M160" s="1063"/>
    </row>
    <row r="161" spans="1:15" s="310" customFormat="1" ht="18.75" customHeight="1">
      <c r="A161" s="1070"/>
      <c r="B161" s="1070"/>
      <c r="C161" s="1070"/>
      <c r="D161" s="1071"/>
      <c r="F161" s="313" t="s">
        <v>8</v>
      </c>
      <c r="G161" s="313" t="s">
        <v>9</v>
      </c>
      <c r="H161" s="313" t="s">
        <v>130</v>
      </c>
      <c r="I161" s="314"/>
      <c r="J161" s="314"/>
      <c r="K161" s="314"/>
      <c r="L161" s="314"/>
      <c r="M161" s="1063"/>
    </row>
    <row r="162" spans="1:15" s="310" customFormat="1" ht="18.75" customHeight="1">
      <c r="A162" s="1070"/>
      <c r="B162" s="1070"/>
      <c r="C162" s="1070"/>
      <c r="D162" s="1071"/>
      <c r="E162" s="315" t="s">
        <v>7</v>
      </c>
      <c r="F162" s="313" t="s">
        <v>12</v>
      </c>
      <c r="G162" s="315" t="s">
        <v>13</v>
      </c>
      <c r="H162" s="313" t="s">
        <v>131</v>
      </c>
      <c r="I162" s="316" t="s">
        <v>143</v>
      </c>
      <c r="J162" s="313" t="s">
        <v>133</v>
      </c>
      <c r="K162" s="313" t="s">
        <v>89</v>
      </c>
      <c r="L162" s="313" t="s">
        <v>134</v>
      </c>
      <c r="M162" s="1063"/>
    </row>
    <row r="163" spans="1:15" s="310" customFormat="1" ht="18.75" customHeight="1">
      <c r="A163" s="1070"/>
      <c r="B163" s="1070"/>
      <c r="C163" s="1070"/>
      <c r="D163" s="1071"/>
      <c r="E163" s="313" t="s">
        <v>11</v>
      </c>
      <c r="F163" s="315" t="s">
        <v>135</v>
      </c>
      <c r="G163" s="313" t="s">
        <v>136</v>
      </c>
      <c r="H163" s="313" t="s">
        <v>137</v>
      </c>
      <c r="I163" s="313" t="s">
        <v>152</v>
      </c>
      <c r="J163" s="313" t="s">
        <v>138</v>
      </c>
      <c r="K163" s="313" t="s">
        <v>95</v>
      </c>
      <c r="L163" s="317" t="s">
        <v>100</v>
      </c>
      <c r="M163" s="1063"/>
    </row>
    <row r="164" spans="1:15" s="310" customFormat="1" ht="18.75" customHeight="1">
      <c r="A164" s="1070"/>
      <c r="B164" s="1070"/>
      <c r="C164" s="1070"/>
      <c r="D164" s="1071"/>
      <c r="E164" s="318"/>
      <c r="F164" s="313" t="s">
        <v>19</v>
      </c>
      <c r="G164" s="313" t="s">
        <v>139</v>
      </c>
      <c r="H164" s="313" t="s">
        <v>140</v>
      </c>
      <c r="I164" s="313"/>
      <c r="K164" s="314"/>
      <c r="L164" s="314"/>
      <c r="M164" s="1063"/>
    </row>
    <row r="165" spans="1:15" s="310" customFormat="1" ht="18.75" customHeight="1">
      <c r="A165" s="1072"/>
      <c r="B165" s="1072"/>
      <c r="C165" s="1072"/>
      <c r="D165" s="1073"/>
      <c r="E165" s="320"/>
      <c r="F165" s="321"/>
      <c r="G165" s="322" t="s">
        <v>141</v>
      </c>
      <c r="H165" s="322" t="s">
        <v>20</v>
      </c>
      <c r="I165" s="323"/>
      <c r="J165" s="324"/>
      <c r="K165" s="321"/>
      <c r="L165" s="321"/>
      <c r="M165" s="1064"/>
    </row>
    <row r="166" spans="1:15" s="310" customFormat="1" ht="3" customHeight="1">
      <c r="A166" s="325"/>
      <c r="B166" s="325"/>
      <c r="C166" s="325"/>
      <c r="D166" s="326"/>
      <c r="E166" s="314"/>
      <c r="F166" s="314"/>
      <c r="G166" s="313"/>
      <c r="H166" s="313"/>
      <c r="I166" s="313"/>
      <c r="J166" s="313"/>
      <c r="K166" s="313"/>
      <c r="L166" s="312"/>
      <c r="M166" s="327"/>
    </row>
    <row r="167" spans="1:15" s="331" customFormat="1" ht="27.75" customHeight="1">
      <c r="A167" s="1065" t="s">
        <v>21</v>
      </c>
      <c r="B167" s="1065"/>
      <c r="C167" s="1065"/>
      <c r="D167" s="1066"/>
      <c r="E167" s="824">
        <f>SUM(E168:E180)</f>
        <v>654</v>
      </c>
      <c r="F167" s="824">
        <f>SUM(F168:F180)</f>
        <v>654</v>
      </c>
      <c r="G167" s="824">
        <f>SUM(G168:G179)</f>
        <v>0</v>
      </c>
      <c r="H167" s="824">
        <f>SUM(H168:H179)</f>
        <v>0</v>
      </c>
      <c r="I167" s="824">
        <f>SUM(I168:I179)</f>
        <v>0</v>
      </c>
      <c r="J167" s="824">
        <f>SUM(J168:J179)</f>
        <v>0</v>
      </c>
      <c r="K167" s="824">
        <f>SUM(K168:K179)</f>
        <v>0</v>
      </c>
      <c r="L167" s="824">
        <f>SUM(L168:L180)</f>
        <v>654</v>
      </c>
      <c r="M167" s="850" t="s">
        <v>11</v>
      </c>
      <c r="N167" s="330"/>
      <c r="O167" s="330"/>
    </row>
    <row r="168" spans="1:15" s="331" customFormat="1" ht="18.75" customHeight="1">
      <c r="A168" s="333"/>
      <c r="B168" s="61" t="s">
        <v>22</v>
      </c>
      <c r="C168" s="850"/>
      <c r="D168" s="851"/>
      <c r="E168" s="825">
        <v>249</v>
      </c>
      <c r="F168" s="825">
        <v>249</v>
      </c>
      <c r="G168" s="825"/>
      <c r="H168" s="825"/>
      <c r="I168" s="825"/>
      <c r="J168" s="825"/>
      <c r="K168" s="825"/>
      <c r="L168" s="825">
        <v>249</v>
      </c>
      <c r="M168" s="60" t="s">
        <v>23</v>
      </c>
      <c r="N168" s="330"/>
      <c r="O168" s="330"/>
    </row>
    <row r="169" spans="1:15" s="331" customFormat="1" ht="18.75" customHeight="1">
      <c r="A169" s="850"/>
      <c r="B169" s="59" t="s">
        <v>24</v>
      </c>
      <c r="C169" s="850"/>
      <c r="D169" s="851"/>
      <c r="E169" s="825">
        <v>31</v>
      </c>
      <c r="F169" s="825">
        <v>31</v>
      </c>
      <c r="G169" s="825"/>
      <c r="H169" s="825"/>
      <c r="I169" s="825"/>
      <c r="J169" s="825"/>
      <c r="K169" s="825"/>
      <c r="L169" s="825">
        <v>31</v>
      </c>
      <c r="M169" s="60" t="s">
        <v>26</v>
      </c>
    </row>
    <row r="170" spans="1:15" s="310" customFormat="1" ht="18.75" customHeight="1">
      <c r="A170" s="318"/>
      <c r="B170" s="59" t="s">
        <v>27</v>
      </c>
      <c r="C170" s="318"/>
      <c r="D170" s="336"/>
      <c r="E170" s="825">
        <v>18</v>
      </c>
      <c r="F170" s="314">
        <v>18</v>
      </c>
      <c r="G170" s="314"/>
      <c r="H170" s="314"/>
      <c r="I170" s="314"/>
      <c r="J170" s="314"/>
      <c r="K170" s="314"/>
      <c r="L170" s="314">
        <v>18</v>
      </c>
      <c r="M170" s="60" t="s">
        <v>28</v>
      </c>
    </row>
    <row r="171" spans="1:15" s="310" customFormat="1" ht="18.75" customHeight="1">
      <c r="A171" s="318"/>
      <c r="B171" s="59" t="s">
        <v>29</v>
      </c>
      <c r="C171" s="318"/>
      <c r="D171" s="336"/>
      <c r="E171" s="825">
        <v>34</v>
      </c>
      <c r="F171" s="314">
        <v>34</v>
      </c>
      <c r="G171" s="314"/>
      <c r="H171" s="314"/>
      <c r="I171" s="314"/>
      <c r="J171" s="314"/>
      <c r="K171" s="314"/>
      <c r="L171" s="314">
        <v>34</v>
      </c>
      <c r="M171" s="60" t="s">
        <v>30</v>
      </c>
    </row>
    <row r="172" spans="1:15" s="310" customFormat="1" ht="18.75" customHeight="1">
      <c r="A172" s="318"/>
      <c r="B172" s="59" t="s">
        <v>31</v>
      </c>
      <c r="C172" s="318"/>
      <c r="D172" s="336"/>
      <c r="E172" s="825">
        <v>38</v>
      </c>
      <c r="F172" s="314">
        <v>38</v>
      </c>
      <c r="G172" s="314"/>
      <c r="H172" s="314"/>
      <c r="I172" s="314"/>
      <c r="J172" s="314"/>
      <c r="K172" s="314"/>
      <c r="L172" s="314">
        <v>38</v>
      </c>
      <c r="M172" s="60" t="s">
        <v>32</v>
      </c>
    </row>
    <row r="173" spans="1:15" s="310" customFormat="1" ht="18.75" customHeight="1">
      <c r="A173" s="318"/>
      <c r="B173" s="59" t="s">
        <v>33</v>
      </c>
      <c r="C173" s="318"/>
      <c r="D173" s="336"/>
      <c r="E173" s="825">
        <v>33</v>
      </c>
      <c r="F173" s="314">
        <v>33</v>
      </c>
      <c r="G173" s="314"/>
      <c r="H173" s="314"/>
      <c r="I173" s="314"/>
      <c r="J173" s="314"/>
      <c r="K173" s="314"/>
      <c r="L173" s="314">
        <v>33</v>
      </c>
      <c r="M173" s="60" t="s">
        <v>34</v>
      </c>
    </row>
    <row r="174" spans="1:15" s="310" customFormat="1" ht="18.75" customHeight="1">
      <c r="A174" s="318"/>
      <c r="B174" s="59" t="s">
        <v>35</v>
      </c>
      <c r="C174" s="318"/>
      <c r="D174" s="336"/>
      <c r="E174" s="825">
        <v>40</v>
      </c>
      <c r="F174" s="314">
        <v>40</v>
      </c>
      <c r="G174" s="314"/>
      <c r="H174" s="314"/>
      <c r="I174" s="314"/>
      <c r="J174" s="314"/>
      <c r="K174" s="314"/>
      <c r="L174" s="314">
        <v>40</v>
      </c>
      <c r="M174" s="60" t="s">
        <v>36</v>
      </c>
    </row>
    <row r="175" spans="1:15" s="310" customFormat="1" ht="18.75" customHeight="1">
      <c r="A175" s="318"/>
      <c r="B175" s="59" t="s">
        <v>37</v>
      </c>
      <c r="C175" s="318"/>
      <c r="D175" s="336"/>
      <c r="E175" s="825">
        <v>61</v>
      </c>
      <c r="F175" s="314">
        <v>61</v>
      </c>
      <c r="G175" s="314"/>
      <c r="H175" s="314"/>
      <c r="I175" s="314"/>
      <c r="J175" s="314"/>
      <c r="K175" s="314"/>
      <c r="L175" s="314">
        <v>61</v>
      </c>
      <c r="M175" s="60" t="s">
        <v>38</v>
      </c>
    </row>
    <row r="176" spans="1:15" s="310" customFormat="1" ht="18.75" customHeight="1">
      <c r="A176" s="318"/>
      <c r="B176" s="59" t="s">
        <v>39</v>
      </c>
      <c r="C176" s="318"/>
      <c r="D176" s="336"/>
      <c r="E176" s="825">
        <v>12</v>
      </c>
      <c r="F176" s="314">
        <v>12</v>
      </c>
      <c r="G176" s="314"/>
      <c r="H176" s="314"/>
      <c r="I176" s="314"/>
      <c r="J176" s="314"/>
      <c r="K176" s="314"/>
      <c r="L176" s="314">
        <v>12</v>
      </c>
      <c r="M176" s="60" t="s">
        <v>40</v>
      </c>
    </row>
    <row r="177" spans="1:13" s="310" customFormat="1" ht="18.75" customHeight="1">
      <c r="A177" s="318"/>
      <c r="B177" s="59" t="s">
        <v>41</v>
      </c>
      <c r="C177" s="318"/>
      <c r="D177" s="336"/>
      <c r="E177" s="825">
        <v>38</v>
      </c>
      <c r="F177" s="314">
        <v>38</v>
      </c>
      <c r="G177" s="314"/>
      <c r="H177" s="314"/>
      <c r="I177" s="314"/>
      <c r="J177" s="314"/>
      <c r="K177" s="314"/>
      <c r="L177" s="314">
        <v>38</v>
      </c>
      <c r="M177" s="60" t="s">
        <v>42</v>
      </c>
    </row>
    <row r="178" spans="1:13" s="310" customFormat="1" ht="18.75" customHeight="1">
      <c r="A178" s="318"/>
      <c r="B178" s="59" t="s">
        <v>43</v>
      </c>
      <c r="C178" s="318"/>
      <c r="D178" s="336"/>
      <c r="E178" s="825">
        <v>29</v>
      </c>
      <c r="F178" s="314">
        <v>29</v>
      </c>
      <c r="G178" s="314"/>
      <c r="H178" s="314"/>
      <c r="I178" s="314"/>
      <c r="J178" s="314"/>
      <c r="K178" s="314"/>
      <c r="L178" s="314">
        <v>29</v>
      </c>
      <c r="M178" s="60" t="s">
        <v>44</v>
      </c>
    </row>
    <row r="179" spans="1:13" s="310" customFormat="1" ht="18.75" customHeight="1">
      <c r="A179" s="318"/>
      <c r="B179" s="59" t="s">
        <v>45</v>
      </c>
      <c r="C179" s="318"/>
      <c r="D179" s="336"/>
      <c r="E179" s="825">
        <v>33</v>
      </c>
      <c r="F179" s="314">
        <v>33</v>
      </c>
      <c r="G179" s="314"/>
      <c r="H179" s="314"/>
      <c r="I179" s="314"/>
      <c r="J179" s="314"/>
      <c r="K179" s="314"/>
      <c r="L179" s="314">
        <v>33</v>
      </c>
      <c r="M179" s="60" t="s">
        <v>46</v>
      </c>
    </row>
    <row r="180" spans="1:13" s="310" customFormat="1">
      <c r="A180" s="320"/>
      <c r="B180" s="49" t="s">
        <v>47</v>
      </c>
      <c r="C180" s="320"/>
      <c r="D180" s="337"/>
      <c r="E180" s="828">
        <v>38</v>
      </c>
      <c r="F180" s="321">
        <v>38</v>
      </c>
      <c r="G180" s="321"/>
      <c r="H180" s="321"/>
      <c r="I180" s="321"/>
      <c r="J180" s="321"/>
      <c r="K180" s="321"/>
      <c r="L180" s="321">
        <v>38</v>
      </c>
      <c r="M180" s="338" t="s">
        <v>48</v>
      </c>
    </row>
    <row r="181" spans="1:13" s="310" customFormat="1" ht="3" customHeight="1">
      <c r="A181" s="318"/>
      <c r="B181" s="318"/>
      <c r="C181" s="318"/>
      <c r="D181" s="318"/>
      <c r="E181" s="318"/>
      <c r="F181" s="318"/>
      <c r="G181" s="318"/>
      <c r="H181" s="318"/>
      <c r="I181" s="318"/>
      <c r="J181" s="318"/>
      <c r="K181" s="318"/>
      <c r="L181" s="318"/>
      <c r="M181" s="318"/>
    </row>
    <row r="182" spans="1:13" s="829" customFormat="1" ht="18.75" customHeight="1">
      <c r="A182" s="59"/>
      <c r="B182" s="829" t="s">
        <v>144</v>
      </c>
      <c r="C182" s="59"/>
      <c r="D182" s="59"/>
      <c r="E182" s="59"/>
      <c r="F182" s="59"/>
      <c r="G182" s="59"/>
      <c r="H182" s="59"/>
      <c r="I182" s="829" t="s">
        <v>145</v>
      </c>
      <c r="J182" s="59"/>
      <c r="K182" s="59"/>
      <c r="L182" s="59"/>
      <c r="M182" s="59"/>
    </row>
    <row r="183" spans="1:13" s="829" customFormat="1" ht="20.25" customHeight="1">
      <c r="B183" s="829" t="s">
        <v>146</v>
      </c>
      <c r="I183" s="829" t="s">
        <v>113</v>
      </c>
    </row>
    <row r="184" spans="1:13" s="818" customFormat="1">
      <c r="B184" s="829" t="s">
        <v>114</v>
      </c>
      <c r="C184" s="829"/>
      <c r="D184" s="829"/>
      <c r="E184" s="829"/>
      <c r="F184" s="829"/>
      <c r="G184" s="829"/>
      <c r="H184" s="829"/>
      <c r="I184" s="829" t="s">
        <v>147</v>
      </c>
      <c r="J184" s="829"/>
    </row>
    <row r="185" spans="1:13" s="818" customFormat="1">
      <c r="B185" s="829" t="s">
        <v>148</v>
      </c>
      <c r="C185" s="829"/>
      <c r="D185" s="829"/>
      <c r="E185" s="829"/>
      <c r="F185" s="829"/>
      <c r="G185" s="829"/>
      <c r="H185" s="829" t="s">
        <v>149</v>
      </c>
      <c r="I185" s="829"/>
    </row>
    <row r="186" spans="1:13" s="302" customFormat="1">
      <c r="B186" s="303" t="s">
        <v>127</v>
      </c>
      <c r="C186" s="304">
        <v>3.3</v>
      </c>
      <c r="D186" s="303" t="s">
        <v>158</v>
      </c>
    </row>
    <row r="187" spans="1:13" s="305" customFormat="1">
      <c r="B187" s="306" t="s">
        <v>2</v>
      </c>
      <c r="C187" s="304">
        <v>3.3</v>
      </c>
      <c r="D187" s="306" t="s">
        <v>150</v>
      </c>
      <c r="E187" s="307"/>
      <c r="J187" s="305" t="s">
        <v>124</v>
      </c>
    </row>
    <row r="188" spans="1:13" ht="6" customHeight="1"/>
    <row r="189" spans="1:13" s="310" customFormat="1" ht="18.75" customHeight="1">
      <c r="A189" s="1067" t="s">
        <v>3</v>
      </c>
      <c r="B189" s="1068"/>
      <c r="C189" s="1068"/>
      <c r="D189" s="1069"/>
      <c r="E189" s="309"/>
      <c r="F189" s="1074" t="s">
        <v>4</v>
      </c>
      <c r="G189" s="1075"/>
      <c r="H189" s="1075"/>
      <c r="I189" s="1076"/>
      <c r="J189" s="1074" t="s">
        <v>129</v>
      </c>
      <c r="K189" s="1077"/>
      <c r="L189" s="1077"/>
      <c r="M189" s="1062" t="s">
        <v>5</v>
      </c>
    </row>
    <row r="190" spans="1:13" s="310" customFormat="1" ht="18.75" customHeight="1">
      <c r="A190" s="1070"/>
      <c r="B190" s="1070"/>
      <c r="C190" s="1070"/>
      <c r="D190" s="1071"/>
      <c r="F190" s="309"/>
      <c r="G190" s="311" t="s">
        <v>6</v>
      </c>
      <c r="H190" s="312" t="s">
        <v>10</v>
      </c>
      <c r="I190" s="312"/>
      <c r="J190" s="309"/>
      <c r="K190" s="309"/>
      <c r="L190" s="309"/>
      <c r="M190" s="1063"/>
    </row>
    <row r="191" spans="1:13" s="310" customFormat="1" ht="18.75" customHeight="1">
      <c r="A191" s="1070"/>
      <c r="B191" s="1070"/>
      <c r="C191" s="1070"/>
      <c r="D191" s="1071"/>
      <c r="F191" s="313" t="s">
        <v>8</v>
      </c>
      <c r="G191" s="313" t="s">
        <v>9</v>
      </c>
      <c r="H191" s="313" t="s">
        <v>130</v>
      </c>
      <c r="I191" s="314"/>
      <c r="J191" s="314"/>
      <c r="K191" s="314"/>
      <c r="L191" s="314"/>
      <c r="M191" s="1063"/>
    </row>
    <row r="192" spans="1:13" s="310" customFormat="1" ht="18.75" customHeight="1">
      <c r="A192" s="1070"/>
      <c r="B192" s="1070"/>
      <c r="C192" s="1070"/>
      <c r="D192" s="1071"/>
      <c r="E192" s="315" t="s">
        <v>7</v>
      </c>
      <c r="F192" s="313" t="s">
        <v>12</v>
      </c>
      <c r="G192" s="315" t="s">
        <v>13</v>
      </c>
      <c r="H192" s="313" t="s">
        <v>131</v>
      </c>
      <c r="I192" s="316" t="s">
        <v>143</v>
      </c>
      <c r="J192" s="313" t="s">
        <v>133</v>
      </c>
      <c r="K192" s="313" t="s">
        <v>89</v>
      </c>
      <c r="L192" s="313" t="s">
        <v>134</v>
      </c>
      <c r="M192" s="1063"/>
    </row>
    <row r="193" spans="1:15" s="310" customFormat="1" ht="18.75" customHeight="1">
      <c r="A193" s="1070"/>
      <c r="B193" s="1070"/>
      <c r="C193" s="1070"/>
      <c r="D193" s="1071"/>
      <c r="E193" s="313" t="s">
        <v>11</v>
      </c>
      <c r="F193" s="315" t="s">
        <v>135</v>
      </c>
      <c r="G193" s="313" t="s">
        <v>136</v>
      </c>
      <c r="H193" s="313" t="s">
        <v>137</v>
      </c>
      <c r="I193" s="313" t="s">
        <v>152</v>
      </c>
      <c r="J193" s="313" t="s">
        <v>138</v>
      </c>
      <c r="K193" s="313" t="s">
        <v>95</v>
      </c>
      <c r="L193" s="317" t="s">
        <v>100</v>
      </c>
      <c r="M193" s="1063"/>
    </row>
    <row r="194" spans="1:15" s="310" customFormat="1" ht="18.75" customHeight="1">
      <c r="A194" s="1070"/>
      <c r="B194" s="1070"/>
      <c r="C194" s="1070"/>
      <c r="D194" s="1071"/>
      <c r="E194" s="318"/>
      <c r="F194" s="313" t="s">
        <v>19</v>
      </c>
      <c r="G194" s="313" t="s">
        <v>139</v>
      </c>
      <c r="H194" s="313" t="s">
        <v>140</v>
      </c>
      <c r="I194" s="313"/>
      <c r="K194" s="314"/>
      <c r="L194" s="314"/>
      <c r="M194" s="1063"/>
    </row>
    <row r="195" spans="1:15" s="310" customFormat="1" ht="18.75" customHeight="1">
      <c r="A195" s="1072"/>
      <c r="B195" s="1072"/>
      <c r="C195" s="1072"/>
      <c r="D195" s="1073"/>
      <c r="E195" s="320"/>
      <c r="F195" s="321"/>
      <c r="G195" s="322" t="s">
        <v>141</v>
      </c>
      <c r="H195" s="322" t="s">
        <v>20</v>
      </c>
      <c r="I195" s="323"/>
      <c r="J195" s="324"/>
      <c r="K195" s="321"/>
      <c r="L195" s="321"/>
      <c r="M195" s="1064"/>
    </row>
    <row r="196" spans="1:15" s="310" customFormat="1" ht="3" customHeight="1">
      <c r="A196" s="325"/>
      <c r="B196" s="325"/>
      <c r="C196" s="325"/>
      <c r="D196" s="326"/>
      <c r="E196" s="314"/>
      <c r="F196" s="314"/>
      <c r="G196" s="313"/>
      <c r="H196" s="313"/>
      <c r="I196" s="313"/>
      <c r="J196" s="313"/>
      <c r="K196" s="313"/>
      <c r="L196" s="313"/>
      <c r="M196" s="327"/>
    </row>
    <row r="197" spans="1:15" s="331" customFormat="1" ht="27.75" customHeight="1">
      <c r="A197" s="1065" t="s">
        <v>21</v>
      </c>
      <c r="B197" s="1065"/>
      <c r="C197" s="1065"/>
      <c r="D197" s="1066"/>
      <c r="E197" s="824">
        <f>SUM(E198:E210)</f>
        <v>61</v>
      </c>
      <c r="F197" s="824">
        <f t="shared" ref="F197:L197" si="15">SUM(F198:F209)</f>
        <v>0</v>
      </c>
      <c r="G197" s="824">
        <f t="shared" si="15"/>
        <v>0</v>
      </c>
      <c r="H197" s="824">
        <f t="shared" si="15"/>
        <v>0</v>
      </c>
      <c r="I197" s="824">
        <f t="shared" si="15"/>
        <v>61</v>
      </c>
      <c r="J197" s="824">
        <f t="shared" si="15"/>
        <v>0</v>
      </c>
      <c r="K197" s="824">
        <f t="shared" si="15"/>
        <v>0</v>
      </c>
      <c r="L197" s="824">
        <f t="shared" si="15"/>
        <v>61</v>
      </c>
      <c r="M197" s="850" t="s">
        <v>11</v>
      </c>
      <c r="N197" s="330"/>
      <c r="O197" s="330"/>
    </row>
    <row r="198" spans="1:15" s="331" customFormat="1" ht="18.75" customHeight="1">
      <c r="A198" s="333"/>
      <c r="B198" s="61" t="s">
        <v>22</v>
      </c>
      <c r="C198" s="850"/>
      <c r="D198" s="851"/>
      <c r="E198" s="825">
        <f>SUM(F198:I198)</f>
        <v>21</v>
      </c>
      <c r="F198" s="826"/>
      <c r="G198" s="825"/>
      <c r="H198" s="825"/>
      <c r="I198" s="825">
        <v>21</v>
      </c>
      <c r="J198" s="825"/>
      <c r="K198" s="825"/>
      <c r="L198" s="825">
        <v>21</v>
      </c>
      <c r="M198" s="60" t="s">
        <v>23</v>
      </c>
      <c r="N198" s="330"/>
      <c r="O198" s="330"/>
    </row>
    <row r="199" spans="1:15" s="331" customFormat="1" ht="18.75" customHeight="1">
      <c r="A199" s="850"/>
      <c r="B199" s="59" t="s">
        <v>24</v>
      </c>
      <c r="C199" s="850"/>
      <c r="D199" s="851"/>
      <c r="E199" s="825">
        <f t="shared" ref="E199:E210" si="16">SUM(F199:I199)</f>
        <v>0</v>
      </c>
      <c r="F199" s="826"/>
      <c r="G199" s="825"/>
      <c r="H199" s="825"/>
      <c r="I199" s="825"/>
      <c r="J199" s="825"/>
      <c r="K199" s="825"/>
      <c r="L199" s="825"/>
      <c r="M199" s="60" t="s">
        <v>26</v>
      </c>
    </row>
    <row r="200" spans="1:15" s="310" customFormat="1" ht="18.75" customHeight="1">
      <c r="A200" s="318"/>
      <c r="B200" s="59" t="s">
        <v>27</v>
      </c>
      <c r="C200" s="318"/>
      <c r="D200" s="336"/>
      <c r="E200" s="825">
        <f t="shared" si="16"/>
        <v>6</v>
      </c>
      <c r="F200" s="827"/>
      <c r="G200" s="314"/>
      <c r="H200" s="314"/>
      <c r="I200" s="314">
        <v>6</v>
      </c>
      <c r="J200" s="314"/>
      <c r="K200" s="314"/>
      <c r="L200" s="314">
        <v>6</v>
      </c>
      <c r="M200" s="60" t="s">
        <v>28</v>
      </c>
    </row>
    <row r="201" spans="1:15" s="310" customFormat="1" ht="18.75" customHeight="1">
      <c r="A201" s="318"/>
      <c r="B201" s="59" t="s">
        <v>29</v>
      </c>
      <c r="C201" s="318"/>
      <c r="D201" s="336"/>
      <c r="E201" s="825">
        <f t="shared" si="16"/>
        <v>0</v>
      </c>
      <c r="F201" s="827"/>
      <c r="G201" s="314"/>
      <c r="H201" s="314"/>
      <c r="I201" s="314"/>
      <c r="J201" s="314"/>
      <c r="K201" s="314"/>
      <c r="L201" s="314"/>
      <c r="M201" s="60" t="s">
        <v>30</v>
      </c>
    </row>
    <row r="202" spans="1:15" s="310" customFormat="1" ht="18.75" customHeight="1">
      <c r="A202" s="318"/>
      <c r="B202" s="59" t="s">
        <v>31</v>
      </c>
      <c r="C202" s="318"/>
      <c r="D202" s="336"/>
      <c r="E202" s="825">
        <f t="shared" si="16"/>
        <v>6</v>
      </c>
      <c r="F202" s="827"/>
      <c r="G202" s="314"/>
      <c r="H202" s="314"/>
      <c r="I202" s="314">
        <v>6</v>
      </c>
      <c r="J202" s="314"/>
      <c r="K202" s="314"/>
      <c r="L202" s="314">
        <v>6</v>
      </c>
      <c r="M202" s="60" t="s">
        <v>32</v>
      </c>
    </row>
    <row r="203" spans="1:15" s="310" customFormat="1" ht="18.75" customHeight="1">
      <c r="A203" s="318"/>
      <c r="B203" s="59" t="s">
        <v>33</v>
      </c>
      <c r="C203" s="318"/>
      <c r="D203" s="336"/>
      <c r="E203" s="825">
        <f t="shared" si="16"/>
        <v>6</v>
      </c>
      <c r="F203" s="827"/>
      <c r="G203" s="314"/>
      <c r="H203" s="314"/>
      <c r="I203" s="314">
        <v>6</v>
      </c>
      <c r="J203" s="314"/>
      <c r="K203" s="314"/>
      <c r="L203" s="314">
        <v>6</v>
      </c>
      <c r="M203" s="60" t="s">
        <v>34</v>
      </c>
    </row>
    <row r="204" spans="1:15" s="310" customFormat="1" ht="18.75" customHeight="1">
      <c r="A204" s="318"/>
      <c r="B204" s="59" t="s">
        <v>35</v>
      </c>
      <c r="C204" s="318"/>
      <c r="D204" s="336"/>
      <c r="E204" s="825">
        <f t="shared" si="16"/>
        <v>6</v>
      </c>
      <c r="F204" s="827"/>
      <c r="G204" s="314"/>
      <c r="H204" s="314"/>
      <c r="I204" s="314">
        <v>6</v>
      </c>
      <c r="J204" s="314"/>
      <c r="K204" s="314"/>
      <c r="L204" s="314">
        <v>6</v>
      </c>
      <c r="M204" s="60" t="s">
        <v>36</v>
      </c>
    </row>
    <row r="205" spans="1:15" s="310" customFormat="1" ht="18.75" customHeight="1">
      <c r="A205" s="318"/>
      <c r="B205" s="59" t="s">
        <v>37</v>
      </c>
      <c r="C205" s="318"/>
      <c r="D205" s="336"/>
      <c r="E205" s="825">
        <f t="shared" si="16"/>
        <v>0</v>
      </c>
      <c r="F205" s="827"/>
      <c r="G205" s="314"/>
      <c r="H205" s="314"/>
      <c r="I205" s="314"/>
      <c r="J205" s="314"/>
      <c r="K205" s="314"/>
      <c r="L205" s="314"/>
      <c r="M205" s="60" t="s">
        <v>38</v>
      </c>
    </row>
    <row r="206" spans="1:15" s="310" customFormat="1" ht="18.75" customHeight="1">
      <c r="A206" s="318"/>
      <c r="B206" s="59" t="s">
        <v>39</v>
      </c>
      <c r="C206" s="318"/>
      <c r="D206" s="336"/>
      <c r="E206" s="825">
        <f t="shared" si="16"/>
        <v>0</v>
      </c>
      <c r="F206" s="827"/>
      <c r="G206" s="314"/>
      <c r="H206" s="314"/>
      <c r="I206" s="314"/>
      <c r="J206" s="314"/>
      <c r="K206" s="314"/>
      <c r="L206" s="314"/>
      <c r="M206" s="60" t="s">
        <v>40</v>
      </c>
    </row>
    <row r="207" spans="1:15" s="310" customFormat="1" ht="18.75" customHeight="1">
      <c r="A207" s="318"/>
      <c r="B207" s="59" t="s">
        <v>41</v>
      </c>
      <c r="C207" s="318"/>
      <c r="D207" s="336"/>
      <c r="E207" s="825">
        <f t="shared" si="16"/>
        <v>10</v>
      </c>
      <c r="F207" s="827"/>
      <c r="G207" s="314"/>
      <c r="H207" s="314"/>
      <c r="I207" s="314">
        <v>10</v>
      </c>
      <c r="J207" s="314"/>
      <c r="K207" s="314"/>
      <c r="L207" s="314">
        <v>10</v>
      </c>
      <c r="M207" s="60" t="s">
        <v>42</v>
      </c>
    </row>
    <row r="208" spans="1:15" s="310" customFormat="1" ht="18.75" customHeight="1">
      <c r="A208" s="318"/>
      <c r="B208" s="59" t="s">
        <v>43</v>
      </c>
      <c r="C208" s="318"/>
      <c r="D208" s="336"/>
      <c r="E208" s="825">
        <f t="shared" si="16"/>
        <v>0</v>
      </c>
      <c r="F208" s="827"/>
      <c r="G208" s="314"/>
      <c r="H208" s="314"/>
      <c r="I208" s="314"/>
      <c r="J208" s="314"/>
      <c r="K208" s="314"/>
      <c r="L208" s="314"/>
      <c r="M208" s="60" t="s">
        <v>44</v>
      </c>
    </row>
    <row r="209" spans="1:13" s="310" customFormat="1">
      <c r="A209" s="318"/>
      <c r="B209" s="59" t="s">
        <v>45</v>
      </c>
      <c r="C209" s="318"/>
      <c r="D209" s="336"/>
      <c r="E209" s="825">
        <f t="shared" si="16"/>
        <v>6</v>
      </c>
      <c r="F209" s="827"/>
      <c r="G209" s="314"/>
      <c r="H209" s="314"/>
      <c r="I209" s="314">
        <v>6</v>
      </c>
      <c r="J209" s="314"/>
      <c r="K209" s="314"/>
      <c r="L209" s="314">
        <v>6</v>
      </c>
      <c r="M209" s="60" t="s">
        <v>46</v>
      </c>
    </row>
    <row r="210" spans="1:13" s="310" customFormat="1">
      <c r="A210" s="320"/>
      <c r="B210" s="49" t="s">
        <v>47</v>
      </c>
      <c r="C210" s="320"/>
      <c r="D210" s="337"/>
      <c r="E210" s="828">
        <f t="shared" si="16"/>
        <v>0</v>
      </c>
      <c r="F210" s="321"/>
      <c r="G210" s="321"/>
      <c r="H210" s="321"/>
      <c r="I210" s="321"/>
      <c r="J210" s="321"/>
      <c r="K210" s="321"/>
      <c r="L210" s="321"/>
      <c r="M210" s="338" t="s">
        <v>48</v>
      </c>
    </row>
    <row r="211" spans="1:13" s="310" customFormat="1" ht="3" customHeight="1">
      <c r="A211" s="318"/>
      <c r="B211" s="318"/>
      <c r="C211" s="318"/>
      <c r="D211" s="318"/>
      <c r="E211" s="318"/>
      <c r="F211" s="318"/>
      <c r="G211" s="318"/>
      <c r="H211" s="318"/>
      <c r="I211" s="318"/>
      <c r="J211" s="318"/>
      <c r="K211" s="318"/>
      <c r="L211" s="318"/>
      <c r="M211" s="318"/>
    </row>
    <row r="212" spans="1:13" s="829" customFormat="1" ht="18.75" customHeight="1">
      <c r="A212" s="59"/>
      <c r="B212" s="829" t="s">
        <v>144</v>
      </c>
      <c r="C212" s="59"/>
      <c r="D212" s="59"/>
      <c r="E212" s="59"/>
      <c r="F212" s="59"/>
      <c r="G212" s="59"/>
      <c r="H212" s="59"/>
      <c r="I212" s="829" t="s">
        <v>145</v>
      </c>
      <c r="J212" s="59"/>
      <c r="K212" s="59"/>
      <c r="L212" s="59"/>
      <c r="M212" s="59"/>
    </row>
    <row r="213" spans="1:13" s="829" customFormat="1" ht="20.25" customHeight="1">
      <c r="B213" s="829" t="s">
        <v>146</v>
      </c>
      <c r="I213" s="829" t="s">
        <v>113</v>
      </c>
    </row>
    <row r="214" spans="1:13" s="818" customFormat="1">
      <c r="B214" s="829" t="s">
        <v>114</v>
      </c>
      <c r="C214" s="829"/>
      <c r="D214" s="829"/>
      <c r="E214" s="829"/>
      <c r="F214" s="829"/>
      <c r="G214" s="829"/>
      <c r="H214" s="829"/>
      <c r="I214" s="829" t="s">
        <v>147</v>
      </c>
      <c r="J214" s="829"/>
    </row>
    <row r="215" spans="1:13" s="818" customFormat="1">
      <c r="B215" s="829" t="s">
        <v>148</v>
      </c>
      <c r="C215" s="829"/>
      <c r="D215" s="829"/>
      <c r="E215" s="829"/>
      <c r="F215" s="829"/>
      <c r="G215" s="829"/>
      <c r="H215" s="829" t="s">
        <v>149</v>
      </c>
      <c r="I215" s="829"/>
    </row>
    <row r="216" spans="1:13" s="302" customFormat="1">
      <c r="B216" s="303" t="s">
        <v>127</v>
      </c>
      <c r="C216" s="304">
        <v>3.3</v>
      </c>
      <c r="D216" s="303" t="s">
        <v>507</v>
      </c>
    </row>
    <row r="217" spans="1:13" s="305" customFormat="1">
      <c r="B217" s="306" t="s">
        <v>2</v>
      </c>
      <c r="C217" s="304">
        <v>3.3</v>
      </c>
      <c r="D217" s="306" t="s">
        <v>150</v>
      </c>
      <c r="E217" s="307"/>
      <c r="J217" s="305" t="s">
        <v>159</v>
      </c>
    </row>
    <row r="218" spans="1:13" ht="6" customHeight="1"/>
    <row r="219" spans="1:13" s="310" customFormat="1" ht="18.75" customHeight="1">
      <c r="A219" s="1067" t="s">
        <v>3</v>
      </c>
      <c r="B219" s="1068"/>
      <c r="C219" s="1068"/>
      <c r="D219" s="1069"/>
      <c r="E219" s="309"/>
      <c r="F219" s="1074" t="s">
        <v>4</v>
      </c>
      <c r="G219" s="1075"/>
      <c r="H219" s="1075"/>
      <c r="I219" s="1076"/>
      <c r="J219" s="1074" t="s">
        <v>129</v>
      </c>
      <c r="K219" s="1077"/>
      <c r="L219" s="1077"/>
      <c r="M219" s="1062" t="s">
        <v>5</v>
      </c>
    </row>
    <row r="220" spans="1:13" s="310" customFormat="1" ht="18.75" customHeight="1">
      <c r="A220" s="1070"/>
      <c r="B220" s="1070"/>
      <c r="C220" s="1070"/>
      <c r="D220" s="1071"/>
      <c r="F220" s="309"/>
      <c r="G220" s="311" t="s">
        <v>6</v>
      </c>
      <c r="H220" s="312" t="s">
        <v>10</v>
      </c>
      <c r="I220" s="312"/>
      <c r="J220" s="309"/>
      <c r="K220" s="309"/>
      <c r="L220" s="309"/>
      <c r="M220" s="1063"/>
    </row>
    <row r="221" spans="1:13" s="310" customFormat="1" ht="18.75" customHeight="1">
      <c r="A221" s="1070"/>
      <c r="B221" s="1070"/>
      <c r="C221" s="1070"/>
      <c r="D221" s="1071"/>
      <c r="F221" s="313" t="s">
        <v>8</v>
      </c>
      <c r="G221" s="313" t="s">
        <v>9</v>
      </c>
      <c r="H221" s="313" t="s">
        <v>130</v>
      </c>
      <c r="I221" s="314"/>
      <c r="J221" s="314"/>
      <c r="K221" s="314"/>
      <c r="L221" s="314"/>
      <c r="M221" s="1063"/>
    </row>
    <row r="222" spans="1:13" s="310" customFormat="1" ht="18.75" customHeight="1">
      <c r="A222" s="1070"/>
      <c r="B222" s="1070"/>
      <c r="C222" s="1070"/>
      <c r="D222" s="1071"/>
      <c r="E222" s="315" t="s">
        <v>7</v>
      </c>
      <c r="F222" s="313" t="s">
        <v>12</v>
      </c>
      <c r="G222" s="315" t="s">
        <v>13</v>
      </c>
      <c r="H222" s="313" t="s">
        <v>131</v>
      </c>
      <c r="I222" s="316" t="s">
        <v>143</v>
      </c>
      <c r="J222" s="313" t="s">
        <v>133</v>
      </c>
      <c r="K222" s="313" t="s">
        <v>89</v>
      </c>
      <c r="L222" s="313" t="s">
        <v>134</v>
      </c>
      <c r="M222" s="1063"/>
    </row>
    <row r="223" spans="1:13" s="310" customFormat="1" ht="18.75" customHeight="1">
      <c r="A223" s="1070"/>
      <c r="B223" s="1070"/>
      <c r="C223" s="1070"/>
      <c r="D223" s="1071"/>
      <c r="E223" s="313" t="s">
        <v>11</v>
      </c>
      <c r="F223" s="315" t="s">
        <v>135</v>
      </c>
      <c r="G223" s="313" t="s">
        <v>136</v>
      </c>
      <c r="H223" s="313" t="s">
        <v>137</v>
      </c>
      <c r="I223" s="313" t="s">
        <v>152</v>
      </c>
      <c r="J223" s="313" t="s">
        <v>138</v>
      </c>
      <c r="K223" s="313" t="s">
        <v>95</v>
      </c>
      <c r="L223" s="317" t="s">
        <v>100</v>
      </c>
      <c r="M223" s="1063"/>
    </row>
    <row r="224" spans="1:13" s="310" customFormat="1" ht="18.75" customHeight="1">
      <c r="A224" s="1070"/>
      <c r="B224" s="1070"/>
      <c r="C224" s="1070"/>
      <c r="D224" s="1071"/>
      <c r="E224" s="318"/>
      <c r="F224" s="313" t="s">
        <v>19</v>
      </c>
      <c r="G224" s="313" t="s">
        <v>139</v>
      </c>
      <c r="H224" s="313" t="s">
        <v>140</v>
      </c>
      <c r="I224" s="313"/>
      <c r="K224" s="314"/>
      <c r="L224" s="314"/>
      <c r="M224" s="1063"/>
    </row>
    <row r="225" spans="1:15" s="310" customFormat="1" ht="18.75" customHeight="1">
      <c r="A225" s="1072"/>
      <c r="B225" s="1072"/>
      <c r="C225" s="1072"/>
      <c r="D225" s="1073"/>
      <c r="E225" s="320"/>
      <c r="F225" s="321"/>
      <c r="G225" s="322" t="s">
        <v>141</v>
      </c>
      <c r="H225" s="322" t="s">
        <v>20</v>
      </c>
      <c r="I225" s="323"/>
      <c r="J225" s="324"/>
      <c r="K225" s="321"/>
      <c r="L225" s="321"/>
      <c r="M225" s="1064"/>
    </row>
    <row r="226" spans="1:15" s="310" customFormat="1" ht="3" customHeight="1">
      <c r="A226" s="325"/>
      <c r="B226" s="325"/>
      <c r="C226" s="325"/>
      <c r="D226" s="326"/>
      <c r="E226" s="314"/>
      <c r="F226" s="314"/>
      <c r="G226" s="313"/>
      <c r="H226" s="313"/>
      <c r="I226" s="313"/>
      <c r="J226" s="313"/>
      <c r="K226" s="313"/>
      <c r="L226" s="313"/>
      <c r="M226" s="327"/>
    </row>
    <row r="227" spans="1:15" s="331" customFormat="1" ht="27.75" customHeight="1">
      <c r="A227" s="1065" t="s">
        <v>21</v>
      </c>
      <c r="B227" s="1065"/>
      <c r="C227" s="1065"/>
      <c r="D227" s="1066"/>
      <c r="E227" s="824">
        <f>SUM(E228:E240)</f>
        <v>15</v>
      </c>
      <c r="F227" s="824">
        <f t="shared" ref="F227:L227" si="17">SUM(F228:F240)</f>
        <v>0</v>
      </c>
      <c r="G227" s="824">
        <f t="shared" si="17"/>
        <v>0</v>
      </c>
      <c r="H227" s="824">
        <f t="shared" si="17"/>
        <v>0</v>
      </c>
      <c r="I227" s="824">
        <f t="shared" si="17"/>
        <v>0</v>
      </c>
      <c r="J227" s="824">
        <f t="shared" si="17"/>
        <v>12</v>
      </c>
      <c r="K227" s="824">
        <f t="shared" si="17"/>
        <v>3</v>
      </c>
      <c r="L227" s="824">
        <f t="shared" si="17"/>
        <v>0</v>
      </c>
      <c r="M227" s="850" t="s">
        <v>11</v>
      </c>
      <c r="N227" s="330"/>
      <c r="O227" s="330"/>
    </row>
    <row r="228" spans="1:15" s="331" customFormat="1" ht="18.75" customHeight="1">
      <c r="A228" s="333"/>
      <c r="B228" s="61" t="s">
        <v>22</v>
      </c>
      <c r="C228" s="850"/>
      <c r="D228" s="851"/>
      <c r="E228" s="825">
        <f>SUM(F228:L228)</f>
        <v>15</v>
      </c>
      <c r="F228" s="826"/>
      <c r="G228" s="825"/>
      <c r="H228" s="825"/>
      <c r="I228" s="825"/>
      <c r="J228" s="825">
        <v>12</v>
      </c>
      <c r="K228" s="825">
        <v>3</v>
      </c>
      <c r="L228" s="825"/>
      <c r="M228" s="60" t="s">
        <v>23</v>
      </c>
      <c r="N228" s="330"/>
      <c r="O228" s="330"/>
    </row>
    <row r="229" spans="1:15" s="331" customFormat="1" ht="18.75" customHeight="1">
      <c r="A229" s="850"/>
      <c r="B229" s="59" t="s">
        <v>24</v>
      </c>
      <c r="C229" s="850"/>
      <c r="D229" s="851"/>
      <c r="E229" s="825">
        <f t="shared" ref="E229:E240" si="18">SUM(F229:I229)</f>
        <v>0</v>
      </c>
      <c r="F229" s="826"/>
      <c r="G229" s="825"/>
      <c r="H229" s="825"/>
      <c r="I229" s="825"/>
      <c r="J229" s="825"/>
      <c r="K229" s="825"/>
      <c r="L229" s="825"/>
      <c r="M229" s="60" t="s">
        <v>26</v>
      </c>
    </row>
    <row r="230" spans="1:15" s="310" customFormat="1" ht="18.75" customHeight="1">
      <c r="A230" s="318"/>
      <c r="B230" s="59" t="s">
        <v>27</v>
      </c>
      <c r="C230" s="318"/>
      <c r="D230" s="336"/>
      <c r="E230" s="825">
        <f t="shared" si="18"/>
        <v>0</v>
      </c>
      <c r="F230" s="827"/>
      <c r="G230" s="314"/>
      <c r="H230" s="314"/>
      <c r="I230" s="314"/>
      <c r="J230" s="314"/>
      <c r="K230" s="314"/>
      <c r="L230" s="314"/>
      <c r="M230" s="60" t="s">
        <v>28</v>
      </c>
    </row>
    <row r="231" spans="1:15" s="310" customFormat="1" ht="18.75" customHeight="1">
      <c r="A231" s="318"/>
      <c r="B231" s="59" t="s">
        <v>29</v>
      </c>
      <c r="C231" s="318"/>
      <c r="D231" s="336"/>
      <c r="E231" s="825">
        <f t="shared" si="18"/>
        <v>0</v>
      </c>
      <c r="F231" s="827"/>
      <c r="G231" s="314"/>
      <c r="H231" s="314"/>
      <c r="I231" s="314"/>
      <c r="J231" s="314"/>
      <c r="K231" s="314"/>
      <c r="L231" s="314"/>
      <c r="M231" s="60" t="s">
        <v>30</v>
      </c>
    </row>
    <row r="232" spans="1:15" s="310" customFormat="1" ht="18.75" customHeight="1">
      <c r="A232" s="318"/>
      <c r="B232" s="59" t="s">
        <v>31</v>
      </c>
      <c r="C232" s="318"/>
      <c r="D232" s="336"/>
      <c r="E232" s="825">
        <f t="shared" si="18"/>
        <v>0</v>
      </c>
      <c r="F232" s="827"/>
      <c r="G232" s="314"/>
      <c r="H232" s="314"/>
      <c r="I232" s="314"/>
      <c r="J232" s="314"/>
      <c r="K232" s="314"/>
      <c r="L232" s="314"/>
      <c r="M232" s="60" t="s">
        <v>32</v>
      </c>
    </row>
    <row r="233" spans="1:15" s="310" customFormat="1" ht="18.75" customHeight="1">
      <c r="A233" s="318"/>
      <c r="B233" s="59" t="s">
        <v>33</v>
      </c>
      <c r="C233" s="318"/>
      <c r="D233" s="336"/>
      <c r="E233" s="825">
        <f t="shared" si="18"/>
        <v>0</v>
      </c>
      <c r="F233" s="827"/>
      <c r="G233" s="314"/>
      <c r="H233" s="314"/>
      <c r="I233" s="314"/>
      <c r="J233" s="314"/>
      <c r="K233" s="314"/>
      <c r="L233" s="314"/>
      <c r="M233" s="60" t="s">
        <v>34</v>
      </c>
    </row>
    <row r="234" spans="1:15" s="310" customFormat="1" ht="18.75" customHeight="1">
      <c r="A234" s="318"/>
      <c r="B234" s="59" t="s">
        <v>35</v>
      </c>
      <c r="C234" s="318"/>
      <c r="D234" s="336"/>
      <c r="E234" s="825">
        <f t="shared" si="18"/>
        <v>0</v>
      </c>
      <c r="F234" s="827"/>
      <c r="G234" s="314"/>
      <c r="H234" s="314"/>
      <c r="I234" s="314"/>
      <c r="J234" s="314"/>
      <c r="K234" s="314"/>
      <c r="L234" s="314"/>
      <c r="M234" s="60" t="s">
        <v>36</v>
      </c>
    </row>
    <row r="235" spans="1:15" s="310" customFormat="1" ht="18.75" customHeight="1">
      <c r="A235" s="318"/>
      <c r="B235" s="59" t="s">
        <v>37</v>
      </c>
      <c r="C235" s="318"/>
      <c r="D235" s="336"/>
      <c r="E235" s="825">
        <f t="shared" si="18"/>
        <v>0</v>
      </c>
      <c r="F235" s="827"/>
      <c r="G235" s="314"/>
      <c r="H235" s="314"/>
      <c r="I235" s="314"/>
      <c r="J235" s="314"/>
      <c r="K235" s="314"/>
      <c r="L235" s="314"/>
      <c r="M235" s="60" t="s">
        <v>38</v>
      </c>
    </row>
    <row r="236" spans="1:15" s="310" customFormat="1" ht="18.75" customHeight="1">
      <c r="A236" s="318"/>
      <c r="B236" s="59" t="s">
        <v>39</v>
      </c>
      <c r="C236" s="318"/>
      <c r="D236" s="336"/>
      <c r="E236" s="825">
        <f t="shared" si="18"/>
        <v>0</v>
      </c>
      <c r="F236" s="827"/>
      <c r="G236" s="314"/>
      <c r="H236" s="314"/>
      <c r="I236" s="314"/>
      <c r="J236" s="314"/>
      <c r="K236" s="314"/>
      <c r="L236" s="314"/>
      <c r="M236" s="60" t="s">
        <v>40</v>
      </c>
    </row>
    <row r="237" spans="1:15" s="310" customFormat="1" ht="18.75" customHeight="1">
      <c r="A237" s="318"/>
      <c r="B237" s="59" t="s">
        <v>41</v>
      </c>
      <c r="C237" s="318"/>
      <c r="D237" s="336"/>
      <c r="E237" s="825">
        <f t="shared" si="18"/>
        <v>0</v>
      </c>
      <c r="F237" s="827"/>
      <c r="G237" s="314"/>
      <c r="H237" s="314"/>
      <c r="I237" s="314"/>
      <c r="J237" s="314"/>
      <c r="K237" s="314"/>
      <c r="L237" s="314"/>
      <c r="M237" s="60" t="s">
        <v>42</v>
      </c>
    </row>
    <row r="238" spans="1:15" s="310" customFormat="1" ht="18.75" customHeight="1">
      <c r="A238" s="318"/>
      <c r="B238" s="59" t="s">
        <v>43</v>
      </c>
      <c r="C238" s="318"/>
      <c r="D238" s="336"/>
      <c r="E238" s="825">
        <f t="shared" si="18"/>
        <v>0</v>
      </c>
      <c r="F238" s="827"/>
      <c r="G238" s="314"/>
      <c r="H238" s="314"/>
      <c r="I238" s="314"/>
      <c r="J238" s="314"/>
      <c r="K238" s="314"/>
      <c r="L238" s="314"/>
      <c r="M238" s="60" t="s">
        <v>44</v>
      </c>
    </row>
    <row r="239" spans="1:15" s="310" customFormat="1">
      <c r="A239" s="318"/>
      <c r="B239" s="59" t="s">
        <v>45</v>
      </c>
      <c r="C239" s="318"/>
      <c r="D239" s="336"/>
      <c r="E239" s="825">
        <f t="shared" si="18"/>
        <v>0</v>
      </c>
      <c r="F239" s="827"/>
      <c r="G239" s="314"/>
      <c r="H239" s="314"/>
      <c r="I239" s="314"/>
      <c r="J239" s="314"/>
      <c r="K239" s="314"/>
      <c r="L239" s="314"/>
      <c r="M239" s="60" t="s">
        <v>46</v>
      </c>
    </row>
    <row r="240" spans="1:15" s="310" customFormat="1">
      <c r="A240" s="320"/>
      <c r="B240" s="49" t="s">
        <v>47</v>
      </c>
      <c r="C240" s="320"/>
      <c r="D240" s="337"/>
      <c r="E240" s="828">
        <f t="shared" si="18"/>
        <v>0</v>
      </c>
      <c r="F240" s="321"/>
      <c r="G240" s="321"/>
      <c r="H240" s="321"/>
      <c r="I240" s="321"/>
      <c r="J240" s="321"/>
      <c r="K240" s="321"/>
      <c r="L240" s="321"/>
      <c r="M240" s="338" t="s">
        <v>48</v>
      </c>
    </row>
    <row r="241" spans="1:13" s="310" customFormat="1" ht="3" customHeight="1">
      <c r="A241" s="318"/>
      <c r="B241" s="318"/>
      <c r="C241" s="318"/>
      <c r="D241" s="318"/>
      <c r="E241" s="318"/>
      <c r="F241" s="318"/>
      <c r="G241" s="318"/>
      <c r="H241" s="318"/>
      <c r="I241" s="318"/>
      <c r="J241" s="318"/>
      <c r="K241" s="318"/>
      <c r="L241" s="318"/>
      <c r="M241" s="318"/>
    </row>
    <row r="242" spans="1:13" s="829" customFormat="1" ht="18.75" customHeight="1">
      <c r="A242" s="59"/>
      <c r="B242" s="829" t="s">
        <v>144</v>
      </c>
      <c r="C242" s="59"/>
      <c r="D242" s="59"/>
      <c r="E242" s="59"/>
      <c r="F242" s="59"/>
      <c r="G242" s="59"/>
      <c r="H242" s="59"/>
      <c r="I242" s="829" t="s">
        <v>145</v>
      </c>
      <c r="J242" s="59"/>
      <c r="K242" s="59"/>
      <c r="L242" s="59"/>
      <c r="M242" s="59"/>
    </row>
    <row r="243" spans="1:13" s="829" customFormat="1" ht="20.25" customHeight="1">
      <c r="B243" s="829" t="s">
        <v>146</v>
      </c>
      <c r="I243" s="829" t="s">
        <v>113</v>
      </c>
    </row>
    <row r="244" spans="1:13" s="818" customFormat="1">
      <c r="B244" s="829" t="s">
        <v>114</v>
      </c>
      <c r="C244" s="829"/>
      <c r="D244" s="829"/>
      <c r="E244" s="829"/>
      <c r="F244" s="829"/>
      <c r="G244" s="829"/>
      <c r="H244" s="829"/>
      <c r="I244" s="829" t="s">
        <v>147</v>
      </c>
      <c r="J244" s="829"/>
    </row>
    <row r="245" spans="1:13" s="818" customFormat="1">
      <c r="B245" s="829" t="s">
        <v>148</v>
      </c>
      <c r="C245" s="829"/>
      <c r="D245" s="829"/>
      <c r="E245" s="829"/>
      <c r="F245" s="829"/>
      <c r="G245" s="829"/>
      <c r="H245" s="829" t="s">
        <v>149</v>
      </c>
      <c r="I245" s="829"/>
    </row>
    <row r="246" spans="1:13" s="302" customFormat="1">
      <c r="B246" s="303" t="s">
        <v>127</v>
      </c>
      <c r="C246" s="304">
        <v>3.3</v>
      </c>
      <c r="D246" s="303" t="s">
        <v>543</v>
      </c>
    </row>
    <row r="247" spans="1:13" s="305" customFormat="1">
      <c r="B247" s="306" t="s">
        <v>2</v>
      </c>
      <c r="C247" s="304">
        <v>3.3</v>
      </c>
      <c r="D247" s="306" t="s">
        <v>544</v>
      </c>
      <c r="E247" s="307"/>
      <c r="J247" s="305" t="s">
        <v>160</v>
      </c>
    </row>
    <row r="248" spans="1:13" ht="6" customHeight="1"/>
    <row r="249" spans="1:13" s="310" customFormat="1" ht="18.75" customHeight="1">
      <c r="A249" s="1067" t="s">
        <v>3</v>
      </c>
      <c r="B249" s="1068"/>
      <c r="C249" s="1068"/>
      <c r="D249" s="1069"/>
      <c r="E249" s="309"/>
      <c r="F249" s="1074" t="s">
        <v>4</v>
      </c>
      <c r="G249" s="1075"/>
      <c r="H249" s="1075"/>
      <c r="I249" s="1076"/>
      <c r="J249" s="1074" t="s">
        <v>129</v>
      </c>
      <c r="K249" s="1077"/>
      <c r="L249" s="1077"/>
      <c r="M249" s="1062" t="s">
        <v>5</v>
      </c>
    </row>
    <row r="250" spans="1:13" s="310" customFormat="1" ht="18.75" customHeight="1">
      <c r="A250" s="1070"/>
      <c r="B250" s="1070"/>
      <c r="C250" s="1070"/>
      <c r="D250" s="1071"/>
      <c r="F250" s="309"/>
      <c r="G250" s="311" t="s">
        <v>6</v>
      </c>
      <c r="H250" s="312" t="s">
        <v>10</v>
      </c>
      <c r="I250" s="312"/>
      <c r="J250" s="309"/>
      <c r="K250" s="309"/>
      <c r="L250" s="309"/>
      <c r="M250" s="1063"/>
    </row>
    <row r="251" spans="1:13" s="310" customFormat="1" ht="18.75" customHeight="1">
      <c r="A251" s="1070"/>
      <c r="B251" s="1070"/>
      <c r="C251" s="1070"/>
      <c r="D251" s="1071"/>
      <c r="F251" s="313" t="s">
        <v>8</v>
      </c>
      <c r="G251" s="313" t="s">
        <v>9</v>
      </c>
      <c r="H251" s="313" t="s">
        <v>130</v>
      </c>
      <c r="I251" s="314"/>
      <c r="J251" s="314"/>
      <c r="K251" s="314"/>
      <c r="L251" s="314"/>
      <c r="M251" s="1063"/>
    </row>
    <row r="252" spans="1:13" s="310" customFormat="1" ht="18.75" customHeight="1">
      <c r="A252" s="1070"/>
      <c r="B252" s="1070"/>
      <c r="C252" s="1070"/>
      <c r="D252" s="1071"/>
      <c r="E252" s="315" t="s">
        <v>7</v>
      </c>
      <c r="F252" s="313" t="s">
        <v>12</v>
      </c>
      <c r="G252" s="315" t="s">
        <v>13</v>
      </c>
      <c r="H252" s="313" t="s">
        <v>131</v>
      </c>
      <c r="I252" s="316" t="s">
        <v>143</v>
      </c>
      <c r="J252" s="313" t="s">
        <v>133</v>
      </c>
      <c r="K252" s="313" t="s">
        <v>89</v>
      </c>
      <c r="L252" s="313" t="s">
        <v>134</v>
      </c>
      <c r="M252" s="1063"/>
    </row>
    <row r="253" spans="1:13" s="310" customFormat="1" ht="18.75" customHeight="1">
      <c r="A253" s="1070"/>
      <c r="B253" s="1070"/>
      <c r="C253" s="1070"/>
      <c r="D253" s="1071"/>
      <c r="E253" s="313" t="s">
        <v>11</v>
      </c>
      <c r="F253" s="315" t="s">
        <v>135</v>
      </c>
      <c r="G253" s="313" t="s">
        <v>136</v>
      </c>
      <c r="H253" s="313" t="s">
        <v>137</v>
      </c>
      <c r="I253" s="313" t="s">
        <v>152</v>
      </c>
      <c r="J253" s="313" t="s">
        <v>138</v>
      </c>
      <c r="K253" s="313" t="s">
        <v>95</v>
      </c>
      <c r="L253" s="317" t="s">
        <v>100</v>
      </c>
      <c r="M253" s="1063"/>
    </row>
    <row r="254" spans="1:13" s="310" customFormat="1" ht="18.75" customHeight="1">
      <c r="A254" s="1070"/>
      <c r="B254" s="1070"/>
      <c r="C254" s="1070"/>
      <c r="D254" s="1071"/>
      <c r="E254" s="318"/>
      <c r="F254" s="313" t="s">
        <v>19</v>
      </c>
      <c r="G254" s="313" t="s">
        <v>139</v>
      </c>
      <c r="H254" s="313" t="s">
        <v>140</v>
      </c>
      <c r="I254" s="313"/>
      <c r="K254" s="314"/>
      <c r="L254" s="314"/>
      <c r="M254" s="1063"/>
    </row>
    <row r="255" spans="1:13" s="310" customFormat="1" ht="18.75" customHeight="1">
      <c r="A255" s="1072"/>
      <c r="B255" s="1072"/>
      <c r="C255" s="1072"/>
      <c r="D255" s="1073"/>
      <c r="E255" s="320"/>
      <c r="F255" s="321"/>
      <c r="G255" s="322" t="s">
        <v>141</v>
      </c>
      <c r="H255" s="322" t="s">
        <v>20</v>
      </c>
      <c r="I255" s="323"/>
      <c r="J255" s="324"/>
      <c r="K255" s="321"/>
      <c r="L255" s="321"/>
      <c r="M255" s="1064"/>
    </row>
    <row r="256" spans="1:13" s="310" customFormat="1" ht="3" customHeight="1">
      <c r="A256" s="325"/>
      <c r="B256" s="325"/>
      <c r="C256" s="325"/>
      <c r="D256" s="326"/>
      <c r="E256" s="314"/>
      <c r="F256" s="314"/>
      <c r="G256" s="313"/>
      <c r="H256" s="313"/>
      <c r="I256" s="313"/>
      <c r="J256" s="313"/>
      <c r="K256" s="313"/>
      <c r="L256" s="313"/>
      <c r="M256" s="327"/>
    </row>
    <row r="257" spans="1:15" s="331" customFormat="1" ht="27.75" customHeight="1">
      <c r="A257" s="1065" t="s">
        <v>21</v>
      </c>
      <c r="B257" s="1065"/>
      <c r="C257" s="1065"/>
      <c r="D257" s="1066"/>
      <c r="E257" s="819">
        <f t="shared" ref="E257:L257" si="19">SUM(E258:E270)</f>
        <v>123</v>
      </c>
      <c r="F257" s="819">
        <f t="shared" si="19"/>
        <v>0</v>
      </c>
      <c r="G257" s="819">
        <f t="shared" si="19"/>
        <v>0</v>
      </c>
      <c r="H257" s="819">
        <f t="shared" si="19"/>
        <v>123</v>
      </c>
      <c r="I257" s="819">
        <f t="shared" si="19"/>
        <v>0</v>
      </c>
      <c r="J257" s="819">
        <f t="shared" si="19"/>
        <v>33</v>
      </c>
      <c r="K257" s="819">
        <f t="shared" si="19"/>
        <v>72</v>
      </c>
      <c r="L257" s="819">
        <f t="shared" si="19"/>
        <v>18</v>
      </c>
      <c r="M257" s="850" t="s">
        <v>11</v>
      </c>
      <c r="N257" s="330"/>
      <c r="O257" s="330"/>
    </row>
    <row r="258" spans="1:15" s="331" customFormat="1" ht="18.75" customHeight="1">
      <c r="A258" s="333"/>
      <c r="B258" s="61" t="s">
        <v>22</v>
      </c>
      <c r="C258" s="850"/>
      <c r="D258" s="851"/>
      <c r="E258" s="820">
        <f>SUM(F258:I258)</f>
        <v>123</v>
      </c>
      <c r="F258" s="820"/>
      <c r="G258" s="820"/>
      <c r="H258" s="820">
        <v>123</v>
      </c>
      <c r="I258" s="820"/>
      <c r="J258" s="820">
        <v>33</v>
      </c>
      <c r="K258" s="820">
        <v>72</v>
      </c>
      <c r="L258" s="820">
        <v>18</v>
      </c>
      <c r="M258" s="60" t="s">
        <v>23</v>
      </c>
      <c r="N258" s="330"/>
      <c r="O258" s="330"/>
    </row>
    <row r="259" spans="1:15" s="331" customFormat="1" ht="18.75" customHeight="1">
      <c r="A259" s="850"/>
      <c r="B259" s="59" t="s">
        <v>24</v>
      </c>
      <c r="C259" s="850"/>
      <c r="D259" s="851"/>
      <c r="E259" s="820">
        <f t="shared" ref="E259:E270" si="20">SUM(F259:I259)</f>
        <v>0</v>
      </c>
      <c r="F259" s="820"/>
      <c r="G259" s="820"/>
      <c r="H259" s="820"/>
      <c r="I259" s="820"/>
      <c r="J259" s="820"/>
      <c r="K259" s="820"/>
      <c r="L259" s="820"/>
      <c r="M259" s="60" t="s">
        <v>26</v>
      </c>
    </row>
    <row r="260" spans="1:15" s="310" customFormat="1" ht="18.75" customHeight="1">
      <c r="A260" s="318"/>
      <c r="B260" s="59" t="s">
        <v>27</v>
      </c>
      <c r="C260" s="318"/>
      <c r="D260" s="336"/>
      <c r="E260" s="820">
        <f t="shared" si="20"/>
        <v>0</v>
      </c>
      <c r="F260" s="820"/>
      <c r="G260" s="820"/>
      <c r="H260" s="820"/>
      <c r="I260" s="820"/>
      <c r="J260" s="820"/>
      <c r="K260" s="820"/>
      <c r="L260" s="820"/>
      <c r="M260" s="60" t="s">
        <v>28</v>
      </c>
    </row>
    <row r="261" spans="1:15" s="310" customFormat="1" ht="18.75" customHeight="1">
      <c r="A261" s="318"/>
      <c r="B261" s="59" t="s">
        <v>29</v>
      </c>
      <c r="C261" s="318"/>
      <c r="D261" s="336"/>
      <c r="E261" s="820">
        <f t="shared" si="20"/>
        <v>0</v>
      </c>
      <c r="F261" s="820"/>
      <c r="G261" s="820"/>
      <c r="H261" s="820"/>
      <c r="I261" s="820"/>
      <c r="J261" s="820"/>
      <c r="K261" s="820"/>
      <c r="L261" s="820"/>
      <c r="M261" s="60" t="s">
        <v>30</v>
      </c>
    </row>
    <row r="262" spans="1:15" s="310" customFormat="1" ht="18.75" customHeight="1">
      <c r="A262" s="318"/>
      <c r="B262" s="59" t="s">
        <v>31</v>
      </c>
      <c r="C262" s="318"/>
      <c r="D262" s="336"/>
      <c r="E262" s="820">
        <f t="shared" si="20"/>
        <v>0</v>
      </c>
      <c r="F262" s="820"/>
      <c r="G262" s="820"/>
      <c r="H262" s="820"/>
      <c r="I262" s="820"/>
      <c r="J262" s="820"/>
      <c r="K262" s="820"/>
      <c r="L262" s="820"/>
      <c r="M262" s="60" t="s">
        <v>32</v>
      </c>
    </row>
    <row r="263" spans="1:15" s="310" customFormat="1" ht="18.75" customHeight="1">
      <c r="A263" s="318"/>
      <c r="B263" s="59" t="s">
        <v>33</v>
      </c>
      <c r="C263" s="318"/>
      <c r="D263" s="336"/>
      <c r="E263" s="820">
        <f t="shared" si="20"/>
        <v>0</v>
      </c>
      <c r="F263" s="820"/>
      <c r="G263" s="820"/>
      <c r="H263" s="820"/>
      <c r="I263" s="820"/>
      <c r="J263" s="820"/>
      <c r="K263" s="820"/>
      <c r="L263" s="820"/>
      <c r="M263" s="60" t="s">
        <v>34</v>
      </c>
    </row>
    <row r="264" spans="1:15" s="310" customFormat="1" ht="18.75" customHeight="1">
      <c r="A264" s="318"/>
      <c r="B264" s="59" t="s">
        <v>35</v>
      </c>
      <c r="C264" s="318"/>
      <c r="D264" s="336"/>
      <c r="E264" s="820">
        <f t="shared" si="20"/>
        <v>0</v>
      </c>
      <c r="F264" s="820"/>
      <c r="G264" s="820"/>
      <c r="H264" s="820"/>
      <c r="I264" s="820"/>
      <c r="J264" s="820"/>
      <c r="K264" s="820"/>
      <c r="L264" s="820"/>
      <c r="M264" s="60" t="s">
        <v>36</v>
      </c>
    </row>
    <row r="265" spans="1:15" s="310" customFormat="1" ht="18.75" customHeight="1">
      <c r="A265" s="318"/>
      <c r="B265" s="59" t="s">
        <v>37</v>
      </c>
      <c r="C265" s="318"/>
      <c r="D265" s="336"/>
      <c r="E265" s="820">
        <f t="shared" si="20"/>
        <v>0</v>
      </c>
      <c r="F265" s="820"/>
      <c r="G265" s="820"/>
      <c r="H265" s="820"/>
      <c r="I265" s="820"/>
      <c r="J265" s="820"/>
      <c r="K265" s="820"/>
      <c r="L265" s="820"/>
      <c r="M265" s="60" t="s">
        <v>38</v>
      </c>
    </row>
    <row r="266" spans="1:15" s="310" customFormat="1" ht="18.75" customHeight="1">
      <c r="A266" s="318"/>
      <c r="B266" s="59" t="s">
        <v>39</v>
      </c>
      <c r="C266" s="318"/>
      <c r="D266" s="336"/>
      <c r="E266" s="820">
        <f t="shared" si="20"/>
        <v>0</v>
      </c>
      <c r="F266" s="820"/>
      <c r="G266" s="820"/>
      <c r="H266" s="820"/>
      <c r="I266" s="820"/>
      <c r="J266" s="820"/>
      <c r="K266" s="820"/>
      <c r="L266" s="820"/>
      <c r="M266" s="60" t="s">
        <v>40</v>
      </c>
    </row>
    <row r="267" spans="1:15" s="310" customFormat="1" ht="18.75" customHeight="1">
      <c r="A267" s="318"/>
      <c r="B267" s="59" t="s">
        <v>41</v>
      </c>
      <c r="C267" s="318"/>
      <c r="D267" s="336"/>
      <c r="E267" s="820">
        <f t="shared" si="20"/>
        <v>0</v>
      </c>
      <c r="F267" s="820"/>
      <c r="G267" s="820"/>
      <c r="H267" s="820"/>
      <c r="I267" s="820"/>
      <c r="J267" s="820"/>
      <c r="K267" s="820"/>
      <c r="L267" s="820"/>
      <c r="M267" s="60" t="s">
        <v>42</v>
      </c>
    </row>
    <row r="268" spans="1:15" s="310" customFormat="1" ht="18.75" customHeight="1">
      <c r="A268" s="318"/>
      <c r="B268" s="59" t="s">
        <v>43</v>
      </c>
      <c r="C268" s="318"/>
      <c r="D268" s="336"/>
      <c r="E268" s="820">
        <f t="shared" si="20"/>
        <v>0</v>
      </c>
      <c r="F268" s="820"/>
      <c r="G268" s="820"/>
      <c r="H268" s="820"/>
      <c r="I268" s="820"/>
      <c r="J268" s="820"/>
      <c r="K268" s="820"/>
      <c r="L268" s="820"/>
      <c r="M268" s="60" t="s">
        <v>44</v>
      </c>
    </row>
    <row r="269" spans="1:15" s="310" customFormat="1">
      <c r="A269" s="318"/>
      <c r="B269" s="59" t="s">
        <v>45</v>
      </c>
      <c r="C269" s="318"/>
      <c r="D269" s="336"/>
      <c r="E269" s="820">
        <f t="shared" si="20"/>
        <v>0</v>
      </c>
      <c r="F269" s="820"/>
      <c r="G269" s="820"/>
      <c r="H269" s="820"/>
      <c r="I269" s="820"/>
      <c r="J269" s="820"/>
      <c r="K269" s="820"/>
      <c r="L269" s="820"/>
      <c r="M269" s="60" t="s">
        <v>46</v>
      </c>
    </row>
    <row r="270" spans="1:15" s="310" customFormat="1">
      <c r="A270" s="320"/>
      <c r="B270" s="320" t="s">
        <v>161</v>
      </c>
      <c r="C270" s="320"/>
      <c r="D270" s="337"/>
      <c r="E270" s="820">
        <f t="shared" si="20"/>
        <v>0</v>
      </c>
      <c r="F270" s="821"/>
      <c r="G270" s="821"/>
      <c r="H270" s="821"/>
      <c r="I270" s="821"/>
      <c r="J270" s="821"/>
      <c r="K270" s="821"/>
      <c r="L270" s="821"/>
      <c r="M270" s="338" t="s">
        <v>162</v>
      </c>
    </row>
    <row r="271" spans="1:15" s="310" customFormat="1" ht="3" customHeight="1">
      <c r="A271" s="318"/>
      <c r="B271" s="318"/>
      <c r="C271" s="318"/>
      <c r="D271" s="318"/>
      <c r="E271" s="318"/>
      <c r="F271" s="318"/>
      <c r="G271" s="318"/>
      <c r="H271" s="318"/>
      <c r="I271" s="318"/>
      <c r="J271" s="318"/>
      <c r="K271" s="318"/>
      <c r="L271" s="318"/>
      <c r="M271" s="318"/>
    </row>
    <row r="272" spans="1:15" s="829" customFormat="1" ht="18.75" customHeight="1">
      <c r="A272" s="59"/>
      <c r="B272" s="829" t="s">
        <v>144</v>
      </c>
      <c r="C272" s="59"/>
      <c r="D272" s="59"/>
      <c r="E272" s="59"/>
      <c r="F272" s="59"/>
      <c r="G272" s="59"/>
      <c r="H272" s="59"/>
      <c r="I272" s="829" t="s">
        <v>145</v>
      </c>
      <c r="J272" s="59"/>
      <c r="K272" s="59"/>
      <c r="L272" s="59"/>
      <c r="M272" s="59"/>
    </row>
    <row r="273" spans="2:10" s="829" customFormat="1" ht="20.25" customHeight="1">
      <c r="B273" s="829" t="s">
        <v>146</v>
      </c>
      <c r="I273" s="829" t="s">
        <v>113</v>
      </c>
    </row>
    <row r="274" spans="2:10" s="818" customFormat="1">
      <c r="B274" s="829" t="s">
        <v>114</v>
      </c>
      <c r="C274" s="829"/>
      <c r="D274" s="829"/>
      <c r="E274" s="829"/>
      <c r="F274" s="829"/>
      <c r="G274" s="829"/>
      <c r="H274" s="829"/>
      <c r="I274" s="829" t="s">
        <v>147</v>
      </c>
      <c r="J274" s="829"/>
    </row>
    <row r="275" spans="2:10" s="818" customFormat="1">
      <c r="B275" s="829" t="s">
        <v>148</v>
      </c>
      <c r="C275" s="829"/>
      <c r="D275" s="829"/>
      <c r="E275" s="829"/>
      <c r="F275" s="829"/>
      <c r="G275" s="829"/>
      <c r="H275" s="829" t="s">
        <v>149</v>
      </c>
      <c r="I275" s="829"/>
    </row>
  </sheetData>
  <mergeCells count="45">
    <mergeCell ref="M36:M42"/>
    <mergeCell ref="A12:D12"/>
    <mergeCell ref="M4:M10"/>
    <mergeCell ref="A4:D10"/>
    <mergeCell ref="J4:L4"/>
    <mergeCell ref="F4:I4"/>
    <mergeCell ref="A44:D44"/>
    <mergeCell ref="A67:D73"/>
    <mergeCell ref="F67:I67"/>
    <mergeCell ref="J67:L67"/>
    <mergeCell ref="A36:D42"/>
    <mergeCell ref="F36:I36"/>
    <mergeCell ref="J36:L36"/>
    <mergeCell ref="A106:D106"/>
    <mergeCell ref="A128:D134"/>
    <mergeCell ref="F128:I128"/>
    <mergeCell ref="J128:L128"/>
    <mergeCell ref="M67:M73"/>
    <mergeCell ref="A75:D75"/>
    <mergeCell ref="A98:D104"/>
    <mergeCell ref="F98:I98"/>
    <mergeCell ref="J98:L98"/>
    <mergeCell ref="M98:M104"/>
    <mergeCell ref="A167:D167"/>
    <mergeCell ref="A189:D195"/>
    <mergeCell ref="F189:I189"/>
    <mergeCell ref="J189:L189"/>
    <mergeCell ref="M128:M134"/>
    <mergeCell ref="A136:D136"/>
    <mergeCell ref="A159:D165"/>
    <mergeCell ref="F159:I159"/>
    <mergeCell ref="J159:L159"/>
    <mergeCell ref="M159:M165"/>
    <mergeCell ref="M189:M195"/>
    <mergeCell ref="A197:D197"/>
    <mergeCell ref="A219:D225"/>
    <mergeCell ref="F219:I219"/>
    <mergeCell ref="J219:L219"/>
    <mergeCell ref="M219:M225"/>
    <mergeCell ref="M249:M255"/>
    <mergeCell ref="A257:D257"/>
    <mergeCell ref="A227:D227"/>
    <mergeCell ref="A249:D255"/>
    <mergeCell ref="F249:I249"/>
    <mergeCell ref="J249:L249"/>
  </mergeCells>
  <phoneticPr fontId="2" type="noConversion"/>
  <pageMargins left="0.55118110236220497" right="0.35433070866141703" top="0.78740157480314998" bottom="0.59055118110236204" header="0.511811023622047" footer="0.511811023622047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9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4.59765625" style="4" customWidth="1"/>
    <col min="3" max="3" width="3.5" style="4" customWidth="1"/>
    <col min="4" max="4" width="5.796875" style="4" customWidth="1"/>
    <col min="5" max="19" width="6" style="4" customWidth="1"/>
    <col min="20" max="20" width="1.296875" style="4" customWidth="1"/>
    <col min="21" max="21" width="18.69921875" style="4" customWidth="1"/>
    <col min="22" max="22" width="4.09765625" style="4" customWidth="1"/>
    <col min="23" max="23" width="2.59765625" style="4" customWidth="1"/>
    <col min="24" max="16384" width="9.09765625" style="4"/>
  </cols>
  <sheetData>
    <row r="1" spans="1:24" s="1" customFormat="1">
      <c r="B1" s="341" t="s">
        <v>127</v>
      </c>
      <c r="C1" s="2">
        <v>3.4</v>
      </c>
      <c r="D1" s="341" t="s">
        <v>561</v>
      </c>
      <c r="L1" s="910"/>
    </row>
    <row r="2" spans="1:24" s="3" customFormat="1">
      <c r="B2" s="342" t="s">
        <v>2</v>
      </c>
      <c r="C2" s="2">
        <v>3.4</v>
      </c>
      <c r="D2" s="342" t="s">
        <v>562</v>
      </c>
    </row>
    <row r="3" spans="1:24" ht="6" customHeight="1"/>
    <row r="4" spans="1:24" s="346" customFormat="1" ht="21.75" customHeight="1">
      <c r="A4" s="1051" t="s">
        <v>3</v>
      </c>
      <c r="B4" s="1051"/>
      <c r="C4" s="1051"/>
      <c r="D4" s="1052"/>
      <c r="E4" s="343"/>
      <c r="F4" s="344"/>
      <c r="G4" s="345"/>
      <c r="H4" s="1057" t="s">
        <v>4</v>
      </c>
      <c r="I4" s="1058"/>
      <c r="J4" s="1058"/>
      <c r="K4" s="1058"/>
      <c r="L4" s="1058"/>
      <c r="M4" s="1058"/>
      <c r="N4" s="1058"/>
      <c r="O4" s="1058"/>
      <c r="P4" s="1058"/>
      <c r="Q4" s="1058"/>
      <c r="R4" s="1058"/>
      <c r="S4" s="1059"/>
      <c r="T4" s="1080" t="s">
        <v>5</v>
      </c>
      <c r="U4" s="1051"/>
    </row>
    <row r="5" spans="1:24" s="346" customFormat="1" ht="21.75" customHeight="1">
      <c r="A5" s="1053"/>
      <c r="B5" s="1053"/>
      <c r="C5" s="1053"/>
      <c r="D5" s="1054"/>
      <c r="E5" s="347"/>
      <c r="F5" s="348"/>
      <c r="G5" s="349" t="s">
        <v>163</v>
      </c>
      <c r="H5" s="1083" t="s">
        <v>8</v>
      </c>
      <c r="I5" s="1084"/>
      <c r="J5" s="1085"/>
      <c r="K5" s="1083" t="s">
        <v>6</v>
      </c>
      <c r="L5" s="1084"/>
      <c r="M5" s="1084"/>
      <c r="N5" s="343"/>
      <c r="O5" s="344"/>
      <c r="P5" s="345"/>
      <c r="Q5" s="348"/>
      <c r="R5" s="348"/>
      <c r="S5" s="349"/>
      <c r="T5" s="1081"/>
      <c r="U5" s="1053"/>
    </row>
    <row r="6" spans="1:24" s="346" customFormat="1" ht="21.75" customHeight="1">
      <c r="A6" s="1053"/>
      <c r="B6" s="1053"/>
      <c r="C6" s="1053"/>
      <c r="D6" s="1054"/>
      <c r="E6" s="1083" t="s">
        <v>7</v>
      </c>
      <c r="F6" s="1084"/>
      <c r="G6" s="1085"/>
      <c r="H6" s="1083" t="s">
        <v>12</v>
      </c>
      <c r="I6" s="1084"/>
      <c r="J6" s="1085"/>
      <c r="K6" s="1083" t="s">
        <v>9</v>
      </c>
      <c r="L6" s="1084"/>
      <c r="M6" s="1084"/>
      <c r="N6" s="1083" t="s">
        <v>164</v>
      </c>
      <c r="O6" s="1084"/>
      <c r="P6" s="1085"/>
      <c r="Q6" s="1086" t="s">
        <v>165</v>
      </c>
      <c r="R6" s="1087"/>
      <c r="S6" s="1088"/>
      <c r="T6" s="1081"/>
      <c r="U6" s="1053"/>
    </row>
    <row r="7" spans="1:24" s="346" customFormat="1" ht="21.75" customHeight="1">
      <c r="A7" s="1053"/>
      <c r="B7" s="1053"/>
      <c r="C7" s="1053"/>
      <c r="D7" s="1054"/>
      <c r="E7" s="1083" t="s">
        <v>11</v>
      </c>
      <c r="F7" s="1084"/>
      <c r="G7" s="1085"/>
      <c r="H7" s="1083" t="s">
        <v>15</v>
      </c>
      <c r="I7" s="1084"/>
      <c r="J7" s="1085"/>
      <c r="K7" s="1083" t="s">
        <v>13</v>
      </c>
      <c r="L7" s="1084"/>
      <c r="M7" s="1084"/>
      <c r="N7" s="1083" t="s">
        <v>17</v>
      </c>
      <c r="O7" s="1084"/>
      <c r="P7" s="1085"/>
      <c r="Q7" s="1084" t="s">
        <v>166</v>
      </c>
      <c r="R7" s="1084"/>
      <c r="S7" s="1085"/>
      <c r="T7" s="1081"/>
      <c r="U7" s="1053"/>
    </row>
    <row r="8" spans="1:24" s="346" customFormat="1" ht="21.75" customHeight="1">
      <c r="A8" s="1053"/>
      <c r="B8" s="1053"/>
      <c r="C8" s="1053"/>
      <c r="D8" s="1054"/>
      <c r="E8" s="347"/>
      <c r="F8" s="348"/>
      <c r="G8" s="349"/>
      <c r="H8" s="1083" t="s">
        <v>19</v>
      </c>
      <c r="I8" s="1084"/>
      <c r="J8" s="1085"/>
      <c r="K8" s="1083" t="s">
        <v>16</v>
      </c>
      <c r="L8" s="1084"/>
      <c r="M8" s="1084"/>
      <c r="N8" s="1083" t="s">
        <v>20</v>
      </c>
      <c r="O8" s="1084"/>
      <c r="P8" s="1085"/>
      <c r="T8" s="1081"/>
      <c r="U8" s="1053"/>
    </row>
    <row r="9" spans="1:24" s="346" customFormat="1" ht="21.75" customHeight="1">
      <c r="A9" s="1053"/>
      <c r="B9" s="1053"/>
      <c r="C9" s="1053"/>
      <c r="D9" s="1054"/>
      <c r="E9" s="1018"/>
      <c r="F9" s="351"/>
      <c r="G9" s="352"/>
      <c r="J9" s="352"/>
      <c r="K9" s="1089" t="s">
        <v>19</v>
      </c>
      <c r="L9" s="1090"/>
      <c r="M9" s="1090"/>
      <c r="N9" s="350"/>
      <c r="O9" s="351"/>
      <c r="P9" s="352"/>
      <c r="Q9" s="351"/>
      <c r="R9" s="351"/>
      <c r="S9" s="352"/>
      <c r="T9" s="1081"/>
      <c r="U9" s="1053"/>
    </row>
    <row r="10" spans="1:24" s="346" customFormat="1" ht="21.75" customHeight="1">
      <c r="A10" s="1053"/>
      <c r="B10" s="1053"/>
      <c r="C10" s="1053"/>
      <c r="D10" s="1054"/>
      <c r="E10" s="353" t="s">
        <v>7</v>
      </c>
      <c r="F10" s="353" t="s">
        <v>167</v>
      </c>
      <c r="G10" s="353" t="s">
        <v>168</v>
      </c>
      <c r="H10" s="353" t="s">
        <v>7</v>
      </c>
      <c r="I10" s="353" t="s">
        <v>167</v>
      </c>
      <c r="J10" s="855" t="s">
        <v>168</v>
      </c>
      <c r="K10" s="353" t="s">
        <v>7</v>
      </c>
      <c r="L10" s="353" t="s">
        <v>167</v>
      </c>
      <c r="M10" s="353" t="s">
        <v>168</v>
      </c>
      <c r="N10" s="354" t="s">
        <v>7</v>
      </c>
      <c r="O10" s="354" t="s">
        <v>167</v>
      </c>
      <c r="P10" s="354" t="s">
        <v>168</v>
      </c>
      <c r="Q10" s="353" t="s">
        <v>7</v>
      </c>
      <c r="R10" s="353" t="s">
        <v>167</v>
      </c>
      <c r="S10" s="855" t="s">
        <v>168</v>
      </c>
      <c r="T10" s="1081"/>
      <c r="U10" s="1053"/>
    </row>
    <row r="11" spans="1:24" s="346" customFormat="1" ht="17.25">
      <c r="A11" s="1055"/>
      <c r="B11" s="1055"/>
      <c r="C11" s="1055"/>
      <c r="D11" s="1056"/>
      <c r="E11" s="355" t="s">
        <v>11</v>
      </c>
      <c r="F11" s="355" t="s">
        <v>169</v>
      </c>
      <c r="G11" s="355" t="s">
        <v>170</v>
      </c>
      <c r="H11" s="355" t="s">
        <v>11</v>
      </c>
      <c r="I11" s="355" t="s">
        <v>169</v>
      </c>
      <c r="J11" s="355" t="s">
        <v>170</v>
      </c>
      <c r="K11" s="355" t="s">
        <v>11</v>
      </c>
      <c r="L11" s="355" t="s">
        <v>169</v>
      </c>
      <c r="M11" s="355" t="s">
        <v>170</v>
      </c>
      <c r="N11" s="355" t="s">
        <v>11</v>
      </c>
      <c r="O11" s="355" t="s">
        <v>169</v>
      </c>
      <c r="P11" s="355" t="s">
        <v>170</v>
      </c>
      <c r="Q11" s="355" t="s">
        <v>11</v>
      </c>
      <c r="R11" s="355" t="s">
        <v>169</v>
      </c>
      <c r="S11" s="355" t="s">
        <v>170</v>
      </c>
      <c r="T11" s="1082"/>
      <c r="U11" s="1055"/>
    </row>
    <row r="12" spans="1:24" s="348" customFormat="1" ht="3" customHeight="1">
      <c r="A12" s="847"/>
      <c r="B12" s="847"/>
      <c r="C12" s="847"/>
      <c r="D12" s="848"/>
      <c r="E12" s="855"/>
      <c r="F12" s="354"/>
      <c r="G12" s="354"/>
      <c r="H12" s="354"/>
      <c r="I12" s="354"/>
      <c r="J12" s="855"/>
      <c r="K12" s="354"/>
      <c r="L12" s="354"/>
      <c r="M12" s="354"/>
      <c r="N12" s="354"/>
      <c r="O12" s="354"/>
      <c r="P12" s="354"/>
      <c r="Q12" s="354"/>
      <c r="R12" s="354"/>
      <c r="S12" s="855"/>
      <c r="T12" s="853"/>
    </row>
    <row r="13" spans="1:24" s="51" customFormat="1" ht="24.75" customHeight="1">
      <c r="A13" s="1035" t="s">
        <v>21</v>
      </c>
      <c r="B13" s="1035"/>
      <c r="C13" s="1035"/>
      <c r="D13" s="1036"/>
      <c r="E13" s="911">
        <f>SUM(E14:E26)</f>
        <v>5638</v>
      </c>
      <c r="F13" s="911">
        <f>SUM(F14:F26)</f>
        <v>1744</v>
      </c>
      <c r="G13" s="911">
        <f>SUM(G14:G26)</f>
        <v>3894</v>
      </c>
      <c r="H13" s="912">
        <f>SUM(H14:H26)</f>
        <v>4045</v>
      </c>
      <c r="I13" s="911">
        <f>I44+I75+I106+I137+I168+I199+I230+I261</f>
        <v>1334</v>
      </c>
      <c r="J13" s="911">
        <f t="shared" ref="J13:T13" si="0">J44+J75+J106+J137+J168+J199+J230+J261</f>
        <v>2711</v>
      </c>
      <c r="K13" s="911">
        <f t="shared" si="0"/>
        <v>1276</v>
      </c>
      <c r="L13" s="911">
        <f t="shared" si="0"/>
        <v>292</v>
      </c>
      <c r="M13" s="911">
        <f t="shared" si="0"/>
        <v>984</v>
      </c>
      <c r="N13" s="913">
        <f t="shared" si="0"/>
        <v>180</v>
      </c>
      <c r="O13" s="913">
        <f t="shared" si="0"/>
        <v>37</v>
      </c>
      <c r="P13" s="913">
        <f t="shared" si="0"/>
        <v>143</v>
      </c>
      <c r="Q13" s="913">
        <f t="shared" si="0"/>
        <v>137</v>
      </c>
      <c r="R13" s="913">
        <f t="shared" si="0"/>
        <v>81</v>
      </c>
      <c r="S13" s="913">
        <f t="shared" si="0"/>
        <v>56</v>
      </c>
      <c r="T13" s="914">
        <f t="shared" si="0"/>
        <v>0</v>
      </c>
      <c r="U13" s="852" t="s">
        <v>11</v>
      </c>
      <c r="W13" s="356"/>
      <c r="X13" s="51">
        <v>4527</v>
      </c>
    </row>
    <row r="14" spans="1:24" ht="19.5" customHeight="1">
      <c r="A14" s="8"/>
      <c r="B14" s="61" t="s">
        <v>22</v>
      </c>
      <c r="C14" s="11"/>
      <c r="D14" s="1017"/>
      <c r="E14" s="915">
        <f t="shared" ref="E14:E24" si="1">E45+E76+E107+E138+E169+E200+E231+E262</f>
        <v>2255</v>
      </c>
      <c r="F14" s="916">
        <f t="shared" ref="F14:H15" si="2">F45+F76+F107+F138+F169+F200+F231+F262</f>
        <v>549</v>
      </c>
      <c r="G14" s="916">
        <f t="shared" si="2"/>
        <v>1706</v>
      </c>
      <c r="H14" s="916">
        <f t="shared" si="2"/>
        <v>1074</v>
      </c>
      <c r="I14" s="916">
        <f>I45+I76+I107+I138+I169+I200+I231+I262</f>
        <v>286</v>
      </c>
      <c r="J14" s="916">
        <f>J45+J76+J107+J138+J169+J200+J231+J262</f>
        <v>788</v>
      </c>
      <c r="K14" s="916">
        <f>K45+K76+K107+K138+K169+K200+K231+K262</f>
        <v>941</v>
      </c>
      <c r="L14" s="916">
        <f>L45+L76+L107+L138+L169+L200+L231+L262</f>
        <v>195</v>
      </c>
      <c r="M14" s="916">
        <f>M45+M76+M107+M138+M169+M200+M231+M262</f>
        <v>746</v>
      </c>
      <c r="N14" s="917">
        <f t="shared" ref="N14:S14" si="3">N45+N76+N107+N138+N169+N200+N231+N262</f>
        <v>180</v>
      </c>
      <c r="O14" s="917">
        <f t="shared" si="3"/>
        <v>37</v>
      </c>
      <c r="P14" s="917">
        <f t="shared" si="3"/>
        <v>143</v>
      </c>
      <c r="Q14" s="917">
        <f t="shared" si="3"/>
        <v>60</v>
      </c>
      <c r="R14" s="917">
        <f t="shared" si="3"/>
        <v>31</v>
      </c>
      <c r="S14" s="917">
        <f t="shared" si="3"/>
        <v>29</v>
      </c>
      <c r="T14" s="357"/>
      <c r="U14" s="60" t="s">
        <v>23</v>
      </c>
      <c r="V14" s="854"/>
      <c r="W14" s="11"/>
      <c r="X14" s="4">
        <f>H13-X13</f>
        <v>-482</v>
      </c>
    </row>
    <row r="15" spans="1:24" ht="19.5" customHeight="1">
      <c r="A15" s="11"/>
      <c r="B15" s="59" t="s">
        <v>24</v>
      </c>
      <c r="C15" s="11"/>
      <c r="D15" s="1017"/>
      <c r="E15" s="915">
        <f t="shared" si="1"/>
        <v>252</v>
      </c>
      <c r="F15" s="916">
        <f t="shared" si="2"/>
        <v>75</v>
      </c>
      <c r="G15" s="916">
        <f t="shared" si="2"/>
        <v>177</v>
      </c>
      <c r="H15" s="916">
        <f t="shared" si="2"/>
        <v>252</v>
      </c>
      <c r="I15" s="916">
        <f t="shared" ref="H15:K26" si="4">I46+I77+I108+I139+I170+I201+I232+I263</f>
        <v>75</v>
      </c>
      <c r="J15" s="916">
        <f t="shared" si="4"/>
        <v>177</v>
      </c>
      <c r="K15" s="916" t="s">
        <v>25</v>
      </c>
      <c r="L15" s="916" t="s">
        <v>25</v>
      </c>
      <c r="M15" s="916" t="s">
        <v>25</v>
      </c>
      <c r="N15" s="917" t="s">
        <v>25</v>
      </c>
      <c r="O15" s="917" t="s">
        <v>25</v>
      </c>
      <c r="P15" s="917" t="s">
        <v>25</v>
      </c>
      <c r="Q15" s="917" t="s">
        <v>25</v>
      </c>
      <c r="R15" s="917" t="s">
        <v>25</v>
      </c>
      <c r="S15" s="917" t="s">
        <v>25</v>
      </c>
      <c r="T15" s="358"/>
      <c r="U15" s="60" t="s">
        <v>26</v>
      </c>
      <c r="V15" s="359"/>
      <c r="W15" s="359"/>
    </row>
    <row r="16" spans="1:24" ht="19.5" customHeight="1">
      <c r="A16" s="11"/>
      <c r="B16" s="59" t="s">
        <v>27</v>
      </c>
      <c r="C16" s="11"/>
      <c r="D16" s="1017"/>
      <c r="E16" s="915">
        <f t="shared" si="1"/>
        <v>308</v>
      </c>
      <c r="F16" s="916">
        <f t="shared" ref="F16:G25" si="5">F47+F78+F109+F140+F171+F202+F233+F264</f>
        <v>85</v>
      </c>
      <c r="G16" s="916">
        <f t="shared" si="5"/>
        <v>223</v>
      </c>
      <c r="H16" s="916">
        <f t="shared" si="4"/>
        <v>220</v>
      </c>
      <c r="I16" s="916">
        <f t="shared" si="4"/>
        <v>66</v>
      </c>
      <c r="J16" s="916">
        <f t="shared" si="4"/>
        <v>154</v>
      </c>
      <c r="K16" s="916">
        <f t="shared" si="4"/>
        <v>78</v>
      </c>
      <c r="L16" s="916">
        <f t="shared" ref="L16:M18" si="6">L47+L78+L109+L140+L171+L202+L233+L264</f>
        <v>13</v>
      </c>
      <c r="M16" s="916">
        <f t="shared" si="6"/>
        <v>65</v>
      </c>
      <c r="N16" s="917" t="s">
        <v>25</v>
      </c>
      <c r="O16" s="917" t="s">
        <v>25</v>
      </c>
      <c r="P16" s="917" t="s">
        <v>25</v>
      </c>
      <c r="Q16" s="917" t="s">
        <v>25</v>
      </c>
      <c r="R16" s="917" t="s">
        <v>25</v>
      </c>
      <c r="S16" s="917" t="s">
        <v>25</v>
      </c>
      <c r="T16" s="358"/>
      <c r="U16" s="60" t="s">
        <v>28</v>
      </c>
      <c r="V16" s="359"/>
      <c r="W16" s="359"/>
    </row>
    <row r="17" spans="1:21" ht="19.5" customHeight="1">
      <c r="A17" s="11"/>
      <c r="B17" s="59" t="s">
        <v>29</v>
      </c>
      <c r="C17" s="11"/>
      <c r="D17" s="1017"/>
      <c r="E17" s="915">
        <f t="shared" si="1"/>
        <v>227</v>
      </c>
      <c r="F17" s="916">
        <f t="shared" si="5"/>
        <v>94</v>
      </c>
      <c r="G17" s="916">
        <f t="shared" si="5"/>
        <v>133</v>
      </c>
      <c r="H17" s="916">
        <f t="shared" si="4"/>
        <v>227</v>
      </c>
      <c r="I17" s="916">
        <f t="shared" si="4"/>
        <v>94</v>
      </c>
      <c r="J17" s="916">
        <f t="shared" si="4"/>
        <v>133</v>
      </c>
      <c r="K17" s="916" t="s">
        <v>25</v>
      </c>
      <c r="L17" s="916">
        <f t="shared" si="6"/>
        <v>0</v>
      </c>
      <c r="M17" s="916">
        <f t="shared" si="6"/>
        <v>0</v>
      </c>
      <c r="N17" s="917" t="s">
        <v>25</v>
      </c>
      <c r="O17" s="917" t="s">
        <v>25</v>
      </c>
      <c r="P17" s="917" t="s">
        <v>25</v>
      </c>
      <c r="Q17" s="917" t="s">
        <v>25</v>
      </c>
      <c r="R17" s="917" t="s">
        <v>25</v>
      </c>
      <c r="S17" s="917" t="s">
        <v>25</v>
      </c>
      <c r="T17" s="358"/>
      <c r="U17" s="60" t="s">
        <v>30</v>
      </c>
    </row>
    <row r="18" spans="1:21" ht="19.5" customHeight="1">
      <c r="A18" s="11"/>
      <c r="B18" s="59" t="s">
        <v>31</v>
      </c>
      <c r="C18" s="11"/>
      <c r="D18" s="1017"/>
      <c r="E18" s="915">
        <f t="shared" si="1"/>
        <v>431</v>
      </c>
      <c r="F18" s="916">
        <f t="shared" si="5"/>
        <v>162</v>
      </c>
      <c r="G18" s="916">
        <f t="shared" si="5"/>
        <v>269</v>
      </c>
      <c r="H18" s="916">
        <f t="shared" si="4"/>
        <v>319</v>
      </c>
      <c r="I18" s="916">
        <f t="shared" si="4"/>
        <v>122</v>
      </c>
      <c r="J18" s="916">
        <f t="shared" si="4"/>
        <v>197</v>
      </c>
      <c r="K18" s="916">
        <f t="shared" si="4"/>
        <v>100</v>
      </c>
      <c r="L18" s="916">
        <f t="shared" si="6"/>
        <v>32</v>
      </c>
      <c r="M18" s="916">
        <f t="shared" si="6"/>
        <v>68</v>
      </c>
      <c r="N18" s="917" t="s">
        <v>25</v>
      </c>
      <c r="O18" s="917" t="s">
        <v>25</v>
      </c>
      <c r="P18" s="917" t="s">
        <v>25</v>
      </c>
      <c r="Q18" s="917">
        <f t="shared" ref="Q18:S20" si="7">Q49+Q80+Q111+Q142+Q173+Q204+Q235+Q266</f>
        <v>12</v>
      </c>
      <c r="R18" s="917">
        <f t="shared" si="7"/>
        <v>8</v>
      </c>
      <c r="S18" s="917">
        <f t="shared" si="7"/>
        <v>4</v>
      </c>
      <c r="T18" s="358"/>
      <c r="U18" s="60" t="s">
        <v>32</v>
      </c>
    </row>
    <row r="19" spans="1:21" ht="19.5" customHeight="1">
      <c r="A19" s="11"/>
      <c r="B19" s="59" t="s">
        <v>33</v>
      </c>
      <c r="C19" s="11"/>
      <c r="D19" s="1017"/>
      <c r="E19" s="915">
        <f t="shared" si="1"/>
        <v>263</v>
      </c>
      <c r="F19" s="916">
        <f>F50+F81+F112+F143+F174+F205+F236+F267</f>
        <v>115</v>
      </c>
      <c r="G19" s="916">
        <f t="shared" si="5"/>
        <v>148</v>
      </c>
      <c r="H19" s="916">
        <f t="shared" si="4"/>
        <v>254</v>
      </c>
      <c r="I19" s="916">
        <f t="shared" si="4"/>
        <v>109</v>
      </c>
      <c r="J19" s="916">
        <f t="shared" si="4"/>
        <v>145</v>
      </c>
      <c r="K19" s="916" t="s">
        <v>25</v>
      </c>
      <c r="L19" s="916" t="s">
        <v>25</v>
      </c>
      <c r="M19" s="916" t="s">
        <v>25</v>
      </c>
      <c r="N19" s="917" t="s">
        <v>25</v>
      </c>
      <c r="O19" s="917" t="s">
        <v>25</v>
      </c>
      <c r="P19" s="917" t="s">
        <v>25</v>
      </c>
      <c r="Q19" s="917">
        <f t="shared" si="7"/>
        <v>9</v>
      </c>
      <c r="R19" s="917">
        <f t="shared" si="7"/>
        <v>6</v>
      </c>
      <c r="S19" s="917">
        <f t="shared" si="7"/>
        <v>3</v>
      </c>
      <c r="T19" s="358"/>
      <c r="U19" s="60" t="s">
        <v>34</v>
      </c>
    </row>
    <row r="20" spans="1:21" ht="19.5" customHeight="1">
      <c r="A20" s="11"/>
      <c r="B20" s="59" t="s">
        <v>35</v>
      </c>
      <c r="C20" s="11"/>
      <c r="D20" s="1017"/>
      <c r="E20" s="915">
        <f t="shared" si="1"/>
        <v>268</v>
      </c>
      <c r="F20" s="916">
        <f t="shared" si="5"/>
        <v>105</v>
      </c>
      <c r="G20" s="916">
        <f t="shared" si="5"/>
        <v>163</v>
      </c>
      <c r="H20" s="916">
        <f t="shared" si="4"/>
        <v>258</v>
      </c>
      <c r="I20" s="916">
        <f t="shared" si="4"/>
        <v>100</v>
      </c>
      <c r="J20" s="916">
        <f t="shared" si="4"/>
        <v>158</v>
      </c>
      <c r="K20" s="916" t="s">
        <v>25</v>
      </c>
      <c r="L20" s="916" t="s">
        <v>25</v>
      </c>
      <c r="M20" s="916" t="s">
        <v>25</v>
      </c>
      <c r="N20" s="917" t="s">
        <v>25</v>
      </c>
      <c r="O20" s="917" t="s">
        <v>25</v>
      </c>
      <c r="P20" s="917" t="s">
        <v>25</v>
      </c>
      <c r="Q20" s="917">
        <f t="shared" si="7"/>
        <v>10</v>
      </c>
      <c r="R20" s="917">
        <f t="shared" si="7"/>
        <v>5</v>
      </c>
      <c r="S20" s="917">
        <f t="shared" si="7"/>
        <v>5</v>
      </c>
      <c r="T20" s="358"/>
      <c r="U20" s="60" t="s">
        <v>36</v>
      </c>
    </row>
    <row r="21" spans="1:21" ht="19.5" customHeight="1">
      <c r="A21" s="11"/>
      <c r="B21" s="59" t="s">
        <v>37</v>
      </c>
      <c r="C21" s="11"/>
      <c r="D21" s="1017"/>
      <c r="E21" s="915">
        <f t="shared" si="1"/>
        <v>485</v>
      </c>
      <c r="F21" s="916">
        <f t="shared" si="5"/>
        <v>151</v>
      </c>
      <c r="G21" s="916">
        <f t="shared" si="5"/>
        <v>334</v>
      </c>
      <c r="H21" s="916">
        <f t="shared" si="4"/>
        <v>407</v>
      </c>
      <c r="I21" s="916">
        <f t="shared" si="4"/>
        <v>131</v>
      </c>
      <c r="J21" s="916">
        <f t="shared" si="4"/>
        <v>276</v>
      </c>
      <c r="K21" s="916">
        <f t="shared" si="4"/>
        <v>78</v>
      </c>
      <c r="L21" s="916">
        <f t="shared" ref="L21:M23" si="8">L52+L83+L114+L145+L176+L207+L238+L269</f>
        <v>20</v>
      </c>
      <c r="M21" s="916">
        <f t="shared" si="8"/>
        <v>58</v>
      </c>
      <c r="N21" s="917" t="s">
        <v>25</v>
      </c>
      <c r="O21" s="917" t="s">
        <v>25</v>
      </c>
      <c r="P21" s="917" t="s">
        <v>25</v>
      </c>
      <c r="Q21" s="917" t="s">
        <v>25</v>
      </c>
      <c r="R21" s="917" t="s">
        <v>25</v>
      </c>
      <c r="S21" s="917" t="s">
        <v>25</v>
      </c>
      <c r="T21" s="358"/>
      <c r="U21" s="60" t="s">
        <v>38</v>
      </c>
    </row>
    <row r="22" spans="1:21" ht="19.5" customHeight="1">
      <c r="A22" s="11"/>
      <c r="B22" s="59" t="s">
        <v>39</v>
      </c>
      <c r="C22" s="11"/>
      <c r="D22" s="1017"/>
      <c r="E22" s="915">
        <f t="shared" si="1"/>
        <v>141</v>
      </c>
      <c r="F22" s="916">
        <f t="shared" si="5"/>
        <v>43</v>
      </c>
      <c r="G22" s="916">
        <f t="shared" si="5"/>
        <v>98</v>
      </c>
      <c r="H22" s="916">
        <f t="shared" si="4"/>
        <v>106</v>
      </c>
      <c r="I22" s="916">
        <f t="shared" si="4"/>
        <v>29</v>
      </c>
      <c r="J22" s="916">
        <f t="shared" si="4"/>
        <v>77</v>
      </c>
      <c r="K22" s="916">
        <f t="shared" si="4"/>
        <v>35</v>
      </c>
      <c r="L22" s="916">
        <f t="shared" si="8"/>
        <v>14</v>
      </c>
      <c r="M22" s="916">
        <f t="shared" si="8"/>
        <v>21</v>
      </c>
      <c r="N22" s="917" t="s">
        <v>25</v>
      </c>
      <c r="O22" s="917" t="s">
        <v>25</v>
      </c>
      <c r="P22" s="917" t="s">
        <v>25</v>
      </c>
      <c r="Q22" s="917" t="s">
        <v>25</v>
      </c>
      <c r="R22" s="917" t="s">
        <v>25</v>
      </c>
      <c r="S22" s="917" t="s">
        <v>25</v>
      </c>
      <c r="T22" s="358"/>
      <c r="U22" s="60" t="s">
        <v>40</v>
      </c>
    </row>
    <row r="23" spans="1:21" ht="19.5" customHeight="1">
      <c r="A23" s="11"/>
      <c r="B23" s="59" t="s">
        <v>41</v>
      </c>
      <c r="C23" s="11"/>
      <c r="D23" s="1017"/>
      <c r="E23" s="915">
        <f t="shared" si="1"/>
        <v>337</v>
      </c>
      <c r="F23" s="916">
        <f t="shared" si="5"/>
        <v>132</v>
      </c>
      <c r="G23" s="916">
        <f t="shared" si="5"/>
        <v>205</v>
      </c>
      <c r="H23" s="916">
        <f t="shared" si="4"/>
        <v>287</v>
      </c>
      <c r="I23" s="916">
        <f t="shared" si="4"/>
        <v>105</v>
      </c>
      <c r="J23" s="916">
        <f t="shared" si="4"/>
        <v>182</v>
      </c>
      <c r="K23" s="916">
        <f t="shared" si="4"/>
        <v>28</v>
      </c>
      <c r="L23" s="916">
        <f t="shared" si="8"/>
        <v>12</v>
      </c>
      <c r="M23" s="916">
        <f t="shared" si="8"/>
        <v>16</v>
      </c>
      <c r="N23" s="917" t="s">
        <v>25</v>
      </c>
      <c r="O23" s="917" t="s">
        <v>25</v>
      </c>
      <c r="P23" s="917" t="s">
        <v>25</v>
      </c>
      <c r="Q23" s="917">
        <f>Q54+Q85+Q116+Q147+Q178+Q209+Q240+Q271</f>
        <v>22</v>
      </c>
      <c r="R23" s="917">
        <f>R54+R85+R116+R147+R178+R209+R240+R271</f>
        <v>15</v>
      </c>
      <c r="S23" s="917">
        <f>S54+S85+S116+S147+S178+S209+S240+S271</f>
        <v>7</v>
      </c>
      <c r="T23" s="358"/>
      <c r="U23" s="60" t="s">
        <v>42</v>
      </c>
    </row>
    <row r="24" spans="1:21" ht="19.5" customHeight="1">
      <c r="A24" s="11"/>
      <c r="B24" s="59" t="s">
        <v>43</v>
      </c>
      <c r="C24" s="11"/>
      <c r="D24" s="1017"/>
      <c r="E24" s="915">
        <f t="shared" si="1"/>
        <v>164</v>
      </c>
      <c r="F24" s="916">
        <f t="shared" si="5"/>
        <v>56</v>
      </c>
      <c r="G24" s="916">
        <f t="shared" si="5"/>
        <v>108</v>
      </c>
      <c r="H24" s="916">
        <f t="shared" si="4"/>
        <v>164</v>
      </c>
      <c r="I24" s="916">
        <f t="shared" si="4"/>
        <v>56</v>
      </c>
      <c r="J24" s="916">
        <f t="shared" si="4"/>
        <v>108</v>
      </c>
      <c r="K24" s="916" t="s">
        <v>25</v>
      </c>
      <c r="L24" s="916" t="s">
        <v>25</v>
      </c>
      <c r="M24" s="916" t="s">
        <v>25</v>
      </c>
      <c r="N24" s="917" t="s">
        <v>25</v>
      </c>
      <c r="O24" s="917" t="s">
        <v>25</v>
      </c>
      <c r="P24" s="917" t="s">
        <v>25</v>
      </c>
      <c r="Q24" s="917" t="s">
        <v>25</v>
      </c>
      <c r="R24" s="917" t="s">
        <v>25</v>
      </c>
      <c r="S24" s="917" t="s">
        <v>25</v>
      </c>
      <c r="T24" s="358"/>
      <c r="U24" s="60" t="s">
        <v>44</v>
      </c>
    </row>
    <row r="25" spans="1:21" ht="19.5" customHeight="1">
      <c r="A25" s="11"/>
      <c r="B25" s="59" t="s">
        <v>45</v>
      </c>
      <c r="C25" s="11"/>
      <c r="D25" s="1017"/>
      <c r="E25" s="915">
        <f>E56+E87+E118+E149+E180+E211+E242+E273</f>
        <v>276</v>
      </c>
      <c r="F25" s="916">
        <f t="shared" si="5"/>
        <v>84</v>
      </c>
      <c r="G25" s="916">
        <f t="shared" si="5"/>
        <v>192</v>
      </c>
      <c r="H25" s="916">
        <f t="shared" si="4"/>
        <v>246</v>
      </c>
      <c r="I25" s="916">
        <f t="shared" si="4"/>
        <v>68</v>
      </c>
      <c r="J25" s="916">
        <f t="shared" si="4"/>
        <v>178</v>
      </c>
      <c r="K25" s="916">
        <f t="shared" si="4"/>
        <v>16</v>
      </c>
      <c r="L25" s="916">
        <f>L56+L87+L118+L149+L180+L211+L242+L273</f>
        <v>6</v>
      </c>
      <c r="M25" s="916">
        <f>M56+M87+M118+M149+M180+M211+M242+M273</f>
        <v>10</v>
      </c>
      <c r="N25" s="917" t="s">
        <v>25</v>
      </c>
      <c r="O25" s="917" t="s">
        <v>25</v>
      </c>
      <c r="P25" s="917" t="s">
        <v>25</v>
      </c>
      <c r="Q25" s="917">
        <f>Q56+Q87+Q118+Q149+Q180+Q211+Q242+Q273</f>
        <v>14</v>
      </c>
      <c r="R25" s="917">
        <f>R56+R87+R118+R149+R180+R211+R242+R273</f>
        <v>10</v>
      </c>
      <c r="S25" s="917">
        <f>S56+S87+S118+S149+S180+S211+S242+S273</f>
        <v>4</v>
      </c>
      <c r="T25" s="358"/>
      <c r="U25" s="60" t="s">
        <v>46</v>
      </c>
    </row>
    <row r="26" spans="1:21" ht="19.5" customHeight="1">
      <c r="A26" s="12"/>
      <c r="B26" s="49" t="s">
        <v>47</v>
      </c>
      <c r="C26" s="12"/>
      <c r="D26" s="1019"/>
      <c r="E26" s="919">
        <f>E57+E88+E119+E150+E181+E212+E243+E274</f>
        <v>231</v>
      </c>
      <c r="F26" s="918">
        <f>F57+F88+F119+F150+F181+F212+F243+F274</f>
        <v>93</v>
      </c>
      <c r="G26" s="918">
        <f>G57+G88+G119+G150+G181+G212+G243+G274</f>
        <v>138</v>
      </c>
      <c r="H26" s="919">
        <f t="shared" si="4"/>
        <v>231</v>
      </c>
      <c r="I26" s="918">
        <f t="shared" si="4"/>
        <v>93</v>
      </c>
      <c r="J26" s="918">
        <f t="shared" si="4"/>
        <v>138</v>
      </c>
      <c r="K26" s="919" t="s">
        <v>25</v>
      </c>
      <c r="L26" s="918" t="s">
        <v>25</v>
      </c>
      <c r="M26" s="918" t="s">
        <v>25</v>
      </c>
      <c r="N26" s="920" t="s">
        <v>25</v>
      </c>
      <c r="O26" s="920" t="s">
        <v>25</v>
      </c>
      <c r="P26" s="920" t="s">
        <v>25</v>
      </c>
      <c r="Q26" s="920" t="s">
        <v>25</v>
      </c>
      <c r="R26" s="920" t="s">
        <v>25</v>
      </c>
      <c r="S26" s="920" t="s">
        <v>25</v>
      </c>
      <c r="T26" s="299"/>
      <c r="U26" s="12" t="s">
        <v>48</v>
      </c>
    </row>
    <row r="27" spans="1:21" ht="3" customHeight="1"/>
    <row r="28" spans="1:21" s="5" customFormat="1" ht="19.5">
      <c r="A28" s="14"/>
      <c r="B28" s="375" t="s">
        <v>49</v>
      </c>
      <c r="C28" s="376" t="s">
        <v>50</v>
      </c>
      <c r="D28" s="14"/>
      <c r="E28" s="14"/>
      <c r="F28" s="14"/>
      <c r="G28" s="14"/>
      <c r="K28" s="339"/>
      <c r="L28" s="375" t="s">
        <v>49</v>
      </c>
      <c r="M28" s="376" t="s">
        <v>171</v>
      </c>
    </row>
    <row r="29" spans="1:21" s="5" customFormat="1" ht="19.5">
      <c r="A29" s="14"/>
      <c r="C29" s="376" t="s">
        <v>52</v>
      </c>
      <c r="D29" s="14"/>
      <c r="E29" s="14"/>
      <c r="F29" s="14"/>
      <c r="G29" s="14"/>
      <c r="K29" s="339"/>
      <c r="L29" s="375" t="s">
        <v>172</v>
      </c>
      <c r="M29" s="376" t="s">
        <v>105</v>
      </c>
    </row>
    <row r="30" spans="1:21" s="5" customFormat="1" ht="19.5">
      <c r="B30" s="375" t="s">
        <v>54</v>
      </c>
      <c r="C30" s="376" t="s">
        <v>552</v>
      </c>
      <c r="L30" s="375" t="s">
        <v>106</v>
      </c>
      <c r="M30" s="376" t="s">
        <v>558</v>
      </c>
    </row>
    <row r="31" spans="1:21">
      <c r="C31" s="376" t="s">
        <v>553</v>
      </c>
      <c r="D31" s="5"/>
      <c r="E31" s="5"/>
      <c r="F31" s="5"/>
      <c r="G31" s="5"/>
      <c r="K31" s="5"/>
      <c r="M31" s="376" t="s">
        <v>559</v>
      </c>
    </row>
    <row r="32" spans="1:21" s="1" customFormat="1">
      <c r="B32" s="4"/>
      <c r="C32" s="376" t="s">
        <v>116</v>
      </c>
      <c r="D32" s="5"/>
      <c r="E32" s="5"/>
      <c r="F32" s="5"/>
      <c r="G32" s="5"/>
      <c r="M32" s="377" t="s">
        <v>560</v>
      </c>
    </row>
    <row r="33" spans="1:25" s="3" customFormat="1">
      <c r="B33" s="342" t="s">
        <v>2</v>
      </c>
      <c r="C33" s="2">
        <v>3.4</v>
      </c>
      <c r="D33" s="342" t="s">
        <v>173</v>
      </c>
      <c r="O33" s="3" t="s">
        <v>174</v>
      </c>
    </row>
    <row r="34" spans="1:25" ht="6" customHeight="1"/>
    <row r="35" spans="1:25" s="346" customFormat="1" ht="21" customHeight="1">
      <c r="A35" s="1051" t="s">
        <v>3</v>
      </c>
      <c r="B35" s="1051"/>
      <c r="C35" s="1051"/>
      <c r="D35" s="1052"/>
      <c r="E35" s="343"/>
      <c r="F35" s="344"/>
      <c r="G35" s="345"/>
      <c r="H35" s="1057" t="s">
        <v>4</v>
      </c>
      <c r="I35" s="1058"/>
      <c r="J35" s="1058"/>
      <c r="K35" s="1058"/>
      <c r="L35" s="1058"/>
      <c r="M35" s="1058"/>
      <c r="N35" s="1058"/>
      <c r="O35" s="1058"/>
      <c r="P35" s="1058"/>
      <c r="Q35" s="1058"/>
      <c r="R35" s="1058"/>
      <c r="S35" s="1059"/>
      <c r="T35" s="1080" t="s">
        <v>5</v>
      </c>
      <c r="U35" s="1051"/>
    </row>
    <row r="36" spans="1:25" s="346" customFormat="1" ht="17.25">
      <c r="A36" s="1053"/>
      <c r="B36" s="1053"/>
      <c r="C36" s="1053"/>
      <c r="D36" s="1054"/>
      <c r="E36" s="347"/>
      <c r="F36" s="348"/>
      <c r="G36" s="349" t="s">
        <v>163</v>
      </c>
      <c r="H36" s="1083" t="s">
        <v>8</v>
      </c>
      <c r="I36" s="1084"/>
      <c r="J36" s="1085"/>
      <c r="K36" s="1083" t="s">
        <v>6</v>
      </c>
      <c r="L36" s="1084"/>
      <c r="M36" s="1084"/>
      <c r="N36" s="343"/>
      <c r="O36" s="344"/>
      <c r="P36" s="345"/>
      <c r="Q36" s="348"/>
      <c r="R36" s="348"/>
      <c r="S36" s="349"/>
      <c r="T36" s="1081"/>
      <c r="U36" s="1053"/>
    </row>
    <row r="37" spans="1:25" s="346" customFormat="1" ht="19.5">
      <c r="A37" s="1053"/>
      <c r="B37" s="1053"/>
      <c r="C37" s="1053"/>
      <c r="D37" s="1054"/>
      <c r="E37" s="1083" t="s">
        <v>7</v>
      </c>
      <c r="F37" s="1084"/>
      <c r="G37" s="1085"/>
      <c r="H37" s="1083" t="s">
        <v>12</v>
      </c>
      <c r="I37" s="1084"/>
      <c r="J37" s="1085"/>
      <c r="K37" s="1083" t="s">
        <v>9</v>
      </c>
      <c r="L37" s="1084"/>
      <c r="M37" s="1084"/>
      <c r="N37" s="1083" t="s">
        <v>164</v>
      </c>
      <c r="O37" s="1084"/>
      <c r="P37" s="1085"/>
      <c r="Q37" s="1086" t="s">
        <v>165</v>
      </c>
      <c r="R37" s="1087"/>
      <c r="S37" s="1088"/>
      <c r="T37" s="1081"/>
      <c r="U37" s="1053"/>
    </row>
    <row r="38" spans="1:25" s="346" customFormat="1" ht="17.25">
      <c r="A38" s="1053"/>
      <c r="B38" s="1053"/>
      <c r="C38" s="1053"/>
      <c r="D38" s="1054"/>
      <c r="E38" s="1083" t="s">
        <v>11</v>
      </c>
      <c r="F38" s="1084"/>
      <c r="G38" s="1085"/>
      <c r="H38" s="1083" t="s">
        <v>15</v>
      </c>
      <c r="I38" s="1084"/>
      <c r="J38" s="1085"/>
      <c r="K38" s="1083" t="s">
        <v>13</v>
      </c>
      <c r="L38" s="1084"/>
      <c r="M38" s="1084"/>
      <c r="N38" s="1083" t="s">
        <v>17</v>
      </c>
      <c r="O38" s="1084"/>
      <c r="P38" s="1085"/>
      <c r="Q38" s="1084" t="s">
        <v>166</v>
      </c>
      <c r="R38" s="1084"/>
      <c r="S38" s="1085"/>
      <c r="T38" s="1081"/>
      <c r="U38" s="1053"/>
    </row>
    <row r="39" spans="1:25" s="346" customFormat="1" ht="17.25">
      <c r="A39" s="1053"/>
      <c r="B39" s="1053"/>
      <c r="C39" s="1053"/>
      <c r="D39" s="1054"/>
      <c r="E39" s="347"/>
      <c r="F39" s="348"/>
      <c r="G39" s="349"/>
      <c r="H39" s="1083" t="s">
        <v>19</v>
      </c>
      <c r="I39" s="1084"/>
      <c r="J39" s="1085"/>
      <c r="K39" s="1083" t="s">
        <v>16</v>
      </c>
      <c r="L39" s="1084"/>
      <c r="M39" s="1084"/>
      <c r="N39" s="1083" t="s">
        <v>20</v>
      </c>
      <c r="O39" s="1084"/>
      <c r="P39" s="1085"/>
      <c r="T39" s="1081"/>
      <c r="U39" s="1053"/>
    </row>
    <row r="40" spans="1:25" s="346" customFormat="1" ht="17.25">
      <c r="A40" s="1053"/>
      <c r="B40" s="1053"/>
      <c r="C40" s="1053"/>
      <c r="D40" s="1054"/>
      <c r="E40" s="350"/>
      <c r="F40" s="351"/>
      <c r="G40" s="352"/>
      <c r="J40" s="352"/>
      <c r="K40" s="1089" t="s">
        <v>19</v>
      </c>
      <c r="L40" s="1090"/>
      <c r="M40" s="1090"/>
      <c r="N40" s="350"/>
      <c r="O40" s="351"/>
      <c r="P40" s="352"/>
      <c r="Q40" s="351"/>
      <c r="R40" s="351"/>
      <c r="S40" s="352"/>
      <c r="T40" s="1081"/>
      <c r="U40" s="1053"/>
    </row>
    <row r="41" spans="1:25" s="346" customFormat="1" ht="17.25">
      <c r="A41" s="1053"/>
      <c r="B41" s="1053"/>
      <c r="C41" s="1053"/>
      <c r="D41" s="1054"/>
      <c r="E41" s="353" t="s">
        <v>7</v>
      </c>
      <c r="F41" s="353" t="s">
        <v>167</v>
      </c>
      <c r="G41" s="353" t="s">
        <v>168</v>
      </c>
      <c r="H41" s="353" t="s">
        <v>7</v>
      </c>
      <c r="I41" s="353" t="s">
        <v>167</v>
      </c>
      <c r="J41" s="855" t="s">
        <v>168</v>
      </c>
      <c r="K41" s="353" t="s">
        <v>7</v>
      </c>
      <c r="L41" s="353" t="s">
        <v>167</v>
      </c>
      <c r="M41" s="353" t="s">
        <v>168</v>
      </c>
      <c r="N41" s="354" t="s">
        <v>7</v>
      </c>
      <c r="O41" s="354" t="s">
        <v>167</v>
      </c>
      <c r="P41" s="354" t="s">
        <v>168</v>
      </c>
      <c r="Q41" s="353" t="s">
        <v>7</v>
      </c>
      <c r="R41" s="353" t="s">
        <v>167</v>
      </c>
      <c r="S41" s="855" t="s">
        <v>168</v>
      </c>
      <c r="T41" s="1081"/>
      <c r="U41" s="1053"/>
    </row>
    <row r="42" spans="1:25" s="346" customFormat="1" ht="17.25">
      <c r="A42" s="1055"/>
      <c r="B42" s="1055"/>
      <c r="C42" s="1055"/>
      <c r="D42" s="1056"/>
      <c r="E42" s="355" t="s">
        <v>11</v>
      </c>
      <c r="F42" s="355" t="s">
        <v>169</v>
      </c>
      <c r="G42" s="355" t="s">
        <v>170</v>
      </c>
      <c r="H42" s="355" t="s">
        <v>11</v>
      </c>
      <c r="I42" s="355" t="s">
        <v>169</v>
      </c>
      <c r="J42" s="355" t="s">
        <v>170</v>
      </c>
      <c r="K42" s="355" t="s">
        <v>11</v>
      </c>
      <c r="L42" s="355" t="s">
        <v>169</v>
      </c>
      <c r="M42" s="355" t="s">
        <v>170</v>
      </c>
      <c r="N42" s="355" t="s">
        <v>11</v>
      </c>
      <c r="O42" s="355" t="s">
        <v>169</v>
      </c>
      <c r="P42" s="355" t="s">
        <v>170</v>
      </c>
      <c r="Q42" s="355" t="s">
        <v>11</v>
      </c>
      <c r="R42" s="355" t="s">
        <v>169</v>
      </c>
      <c r="S42" s="355" t="s">
        <v>170</v>
      </c>
      <c r="T42" s="1082"/>
      <c r="U42" s="1055"/>
      <c r="Y42" s="346">
        <f>973-128</f>
        <v>845</v>
      </c>
    </row>
    <row r="43" spans="1:25" s="348" customFormat="1" ht="3" customHeight="1">
      <c r="A43" s="847"/>
      <c r="B43" s="847"/>
      <c r="C43" s="847"/>
      <c r="D43" s="848"/>
      <c r="E43" s="855"/>
      <c r="F43" s="354"/>
      <c r="G43" s="354"/>
      <c r="H43" s="354"/>
      <c r="I43" s="354"/>
      <c r="J43" s="855"/>
      <c r="K43" s="354"/>
      <c r="L43" s="354"/>
      <c r="M43" s="354"/>
      <c r="N43" s="354"/>
      <c r="O43" s="354"/>
      <c r="P43" s="354"/>
      <c r="Q43" s="354"/>
      <c r="R43" s="354"/>
      <c r="S43" s="855"/>
      <c r="T43" s="853"/>
    </row>
    <row r="44" spans="1:25" s="51" customFormat="1" ht="24" customHeight="1">
      <c r="A44" s="1078" t="s">
        <v>21</v>
      </c>
      <c r="B44" s="1078"/>
      <c r="C44" s="1078"/>
      <c r="D44" s="1079"/>
      <c r="E44" s="368">
        <f>SUM(E45:E57)</f>
        <v>1190</v>
      </c>
      <c r="F44" s="368">
        <f t="shared" ref="F44:S44" si="9">SUM(F45:F57)</f>
        <v>321</v>
      </c>
      <c r="G44" s="368">
        <f t="shared" si="9"/>
        <v>869</v>
      </c>
      <c r="H44" s="368">
        <f t="shared" si="9"/>
        <v>1190</v>
      </c>
      <c r="I44" s="368">
        <f t="shared" si="9"/>
        <v>321</v>
      </c>
      <c r="J44" s="368">
        <f t="shared" si="9"/>
        <v>869</v>
      </c>
      <c r="K44" s="368">
        <f t="shared" si="9"/>
        <v>0</v>
      </c>
      <c r="L44" s="368">
        <f t="shared" si="9"/>
        <v>0</v>
      </c>
      <c r="M44" s="368">
        <f t="shared" si="9"/>
        <v>0</v>
      </c>
      <c r="N44" s="368">
        <f t="shared" si="9"/>
        <v>0</v>
      </c>
      <c r="O44" s="368">
        <f t="shared" si="9"/>
        <v>0</v>
      </c>
      <c r="P44" s="368">
        <f t="shared" si="9"/>
        <v>0</v>
      </c>
      <c r="Q44" s="368">
        <f t="shared" si="9"/>
        <v>0</v>
      </c>
      <c r="R44" s="368">
        <f t="shared" si="9"/>
        <v>0</v>
      </c>
      <c r="S44" s="368">
        <f t="shared" si="9"/>
        <v>0</v>
      </c>
      <c r="T44" s="665"/>
      <c r="U44" s="852" t="s">
        <v>11</v>
      </c>
    </row>
    <row r="45" spans="1:25">
      <c r="A45" s="8"/>
      <c r="B45" s="61" t="s">
        <v>22</v>
      </c>
      <c r="C45" s="11"/>
      <c r="D45" s="11"/>
      <c r="E45" s="9">
        <f>SUM(F45:G45)</f>
        <v>559</v>
      </c>
      <c r="F45" s="9">
        <f>I45+L45+O45+R45</f>
        <v>119</v>
      </c>
      <c r="G45" s="9">
        <f>J45+M45+P45+S45</f>
        <v>440</v>
      </c>
      <c r="H45" s="9">
        <f>SUM(I45:J45)</f>
        <v>559</v>
      </c>
      <c r="I45" s="9">
        <v>119</v>
      </c>
      <c r="J45" s="301">
        <v>440</v>
      </c>
      <c r="K45" s="9">
        <f>SUM(L45:M45)</f>
        <v>0</v>
      </c>
      <c r="L45" s="9"/>
      <c r="M45" s="9"/>
      <c r="N45" s="9">
        <f>SUM(O45:P45)</f>
        <v>0</v>
      </c>
      <c r="O45" s="9"/>
      <c r="P45" s="9"/>
      <c r="Q45" s="9">
        <f>SUM(R45:S45)</f>
        <v>0</v>
      </c>
      <c r="R45" s="9"/>
      <c r="S45" s="301"/>
      <c r="T45" s="357"/>
      <c r="U45" s="60" t="s">
        <v>23</v>
      </c>
      <c r="V45" s="854"/>
      <c r="W45" s="11"/>
    </row>
    <row r="46" spans="1:25">
      <c r="B46" s="59" t="s">
        <v>24</v>
      </c>
      <c r="E46" s="9">
        <f t="shared" ref="E46:E57" si="10">SUM(F46:G46)</f>
        <v>198</v>
      </c>
      <c r="F46" s="9">
        <f t="shared" ref="F46:F57" si="11">I46+L46+O46+R46</f>
        <v>60</v>
      </c>
      <c r="G46" s="9">
        <f>J46+M46+P46+S46</f>
        <v>138</v>
      </c>
      <c r="H46" s="9">
        <f t="shared" ref="H46:H57" si="12">SUM(I46:J46)</f>
        <v>198</v>
      </c>
      <c r="I46" s="9">
        <v>60</v>
      </c>
      <c r="J46" s="301">
        <v>138</v>
      </c>
      <c r="K46" s="9">
        <f t="shared" ref="K46:K57" si="13">SUM(L46:M46)</f>
        <v>0</v>
      </c>
      <c r="L46" s="9"/>
      <c r="M46" s="9"/>
      <c r="N46" s="9">
        <f t="shared" ref="N46:N57" si="14">SUM(O46:P46)</f>
        <v>0</v>
      </c>
      <c r="O46" s="9"/>
      <c r="P46" s="9"/>
      <c r="Q46" s="9">
        <f t="shared" ref="Q46:Q57" si="15">SUM(R46:S46)</f>
        <v>0</v>
      </c>
      <c r="R46" s="9"/>
      <c r="S46" s="301"/>
      <c r="T46" s="358"/>
      <c r="U46" s="60" t="s">
        <v>26</v>
      </c>
      <c r="V46" s="359"/>
      <c r="W46" s="359"/>
    </row>
    <row r="47" spans="1:25">
      <c r="A47" s="11"/>
      <c r="B47" s="59" t="s">
        <v>27</v>
      </c>
      <c r="C47" s="11"/>
      <c r="D47" s="11"/>
      <c r="E47" s="9">
        <f t="shared" si="10"/>
        <v>0</v>
      </c>
      <c r="F47" s="9">
        <f t="shared" si="11"/>
        <v>0</v>
      </c>
      <c r="G47" s="9">
        <f t="shared" ref="G47:G57" si="16">J47+M47+P47+S47</f>
        <v>0</v>
      </c>
      <c r="H47" s="9">
        <f t="shared" si="12"/>
        <v>0</v>
      </c>
      <c r="I47" s="9"/>
      <c r="J47" s="301"/>
      <c r="K47" s="9">
        <f t="shared" si="13"/>
        <v>0</v>
      </c>
      <c r="L47" s="9"/>
      <c r="M47" s="9"/>
      <c r="N47" s="9">
        <f t="shared" si="14"/>
        <v>0</v>
      </c>
      <c r="O47" s="9"/>
      <c r="P47" s="9"/>
      <c r="Q47" s="9">
        <f t="shared" si="15"/>
        <v>0</v>
      </c>
      <c r="R47" s="9"/>
      <c r="S47" s="301"/>
      <c r="T47" s="358"/>
      <c r="U47" s="60" t="s">
        <v>28</v>
      </c>
      <c r="V47" s="359"/>
      <c r="W47" s="359"/>
    </row>
    <row r="48" spans="1:25">
      <c r="A48" s="11"/>
      <c r="B48" s="59" t="s">
        <v>29</v>
      </c>
      <c r="C48" s="11"/>
      <c r="D48" s="301"/>
      <c r="E48" s="9">
        <f t="shared" si="10"/>
        <v>0</v>
      </c>
      <c r="F48" s="9">
        <f t="shared" si="11"/>
        <v>0</v>
      </c>
      <c r="G48" s="9">
        <f t="shared" si="16"/>
        <v>0</v>
      </c>
      <c r="H48" s="9">
        <f t="shared" si="12"/>
        <v>0</v>
      </c>
      <c r="I48" s="9"/>
      <c r="J48" s="301"/>
      <c r="K48" s="9">
        <f t="shared" si="13"/>
        <v>0</v>
      </c>
      <c r="L48" s="9"/>
      <c r="M48" s="9"/>
      <c r="N48" s="9">
        <f t="shared" si="14"/>
        <v>0</v>
      </c>
      <c r="O48" s="9"/>
      <c r="P48" s="9"/>
      <c r="Q48" s="9">
        <f t="shared" si="15"/>
        <v>0</v>
      </c>
      <c r="R48" s="9"/>
      <c r="S48" s="301"/>
      <c r="T48" s="358"/>
      <c r="U48" s="60" t="s">
        <v>30</v>
      </c>
    </row>
    <row r="49" spans="1:21">
      <c r="A49" s="11"/>
      <c r="B49" s="59" t="s">
        <v>31</v>
      </c>
      <c r="C49" s="11"/>
      <c r="D49" s="301"/>
      <c r="E49" s="9">
        <f t="shared" si="10"/>
        <v>250</v>
      </c>
      <c r="F49" s="9">
        <f t="shared" si="11"/>
        <v>94</v>
      </c>
      <c r="G49" s="9">
        <f t="shared" si="16"/>
        <v>156</v>
      </c>
      <c r="H49" s="9">
        <f t="shared" si="12"/>
        <v>250</v>
      </c>
      <c r="I49" s="9">
        <v>94</v>
      </c>
      <c r="J49" s="301">
        <v>156</v>
      </c>
      <c r="K49" s="9">
        <f t="shared" si="13"/>
        <v>0</v>
      </c>
      <c r="L49" s="9"/>
      <c r="M49" s="9"/>
      <c r="N49" s="9">
        <f t="shared" si="14"/>
        <v>0</v>
      </c>
      <c r="O49" s="9"/>
      <c r="P49" s="9"/>
      <c r="Q49" s="9">
        <f t="shared" si="15"/>
        <v>0</v>
      </c>
      <c r="R49" s="9"/>
      <c r="S49" s="301"/>
      <c r="T49" s="358"/>
      <c r="U49" s="60" t="s">
        <v>32</v>
      </c>
    </row>
    <row r="50" spans="1:21">
      <c r="A50" s="11"/>
      <c r="B50" s="59" t="s">
        <v>33</v>
      </c>
      <c r="C50" s="11"/>
      <c r="D50" s="301"/>
      <c r="E50" s="9">
        <f t="shared" si="10"/>
        <v>0</v>
      </c>
      <c r="F50" s="9">
        <f t="shared" si="11"/>
        <v>0</v>
      </c>
      <c r="G50" s="9">
        <f t="shared" si="16"/>
        <v>0</v>
      </c>
      <c r="H50" s="9">
        <f t="shared" si="12"/>
        <v>0</v>
      </c>
      <c r="I50" s="9"/>
      <c r="J50" s="301"/>
      <c r="K50" s="9">
        <f t="shared" si="13"/>
        <v>0</v>
      </c>
      <c r="L50" s="9"/>
      <c r="M50" s="9"/>
      <c r="N50" s="9">
        <f t="shared" si="14"/>
        <v>0</v>
      </c>
      <c r="O50" s="9"/>
      <c r="P50" s="9"/>
      <c r="Q50" s="9">
        <f t="shared" si="15"/>
        <v>0</v>
      </c>
      <c r="R50" s="9"/>
      <c r="S50" s="301"/>
      <c r="T50" s="358"/>
      <c r="U50" s="60" t="s">
        <v>34</v>
      </c>
    </row>
    <row r="51" spans="1:21">
      <c r="A51" s="11"/>
      <c r="B51" s="59" t="s">
        <v>35</v>
      </c>
      <c r="C51" s="11"/>
      <c r="D51" s="301"/>
      <c r="E51" s="9">
        <f t="shared" si="10"/>
        <v>0</v>
      </c>
      <c r="F51" s="9">
        <f t="shared" si="11"/>
        <v>0</v>
      </c>
      <c r="G51" s="9">
        <f t="shared" si="16"/>
        <v>0</v>
      </c>
      <c r="H51" s="9">
        <f t="shared" si="12"/>
        <v>0</v>
      </c>
      <c r="I51" s="9"/>
      <c r="J51" s="301"/>
      <c r="K51" s="9">
        <f t="shared" si="13"/>
        <v>0</v>
      </c>
      <c r="L51" s="9"/>
      <c r="M51" s="9"/>
      <c r="N51" s="9">
        <f t="shared" si="14"/>
        <v>0</v>
      </c>
      <c r="O51" s="9"/>
      <c r="P51" s="9"/>
      <c r="Q51" s="9">
        <f t="shared" si="15"/>
        <v>0</v>
      </c>
      <c r="R51" s="9"/>
      <c r="S51" s="301"/>
      <c r="T51" s="358"/>
      <c r="U51" s="60" t="s">
        <v>36</v>
      </c>
    </row>
    <row r="52" spans="1:21">
      <c r="A52" s="11"/>
      <c r="B52" s="59" t="s">
        <v>37</v>
      </c>
      <c r="C52" s="11"/>
      <c r="D52" s="301"/>
      <c r="E52" s="9">
        <f t="shared" si="10"/>
        <v>0</v>
      </c>
      <c r="F52" s="9">
        <f t="shared" si="11"/>
        <v>0</v>
      </c>
      <c r="G52" s="9">
        <f t="shared" si="16"/>
        <v>0</v>
      </c>
      <c r="H52" s="9">
        <f t="shared" si="12"/>
        <v>0</v>
      </c>
      <c r="I52" s="9"/>
      <c r="J52" s="301"/>
      <c r="K52" s="9">
        <f t="shared" si="13"/>
        <v>0</v>
      </c>
      <c r="L52" s="9"/>
      <c r="M52" s="9"/>
      <c r="N52" s="9">
        <f t="shared" si="14"/>
        <v>0</v>
      </c>
      <c r="O52" s="9"/>
      <c r="P52" s="9"/>
      <c r="Q52" s="9">
        <f t="shared" si="15"/>
        <v>0</v>
      </c>
      <c r="R52" s="9"/>
      <c r="S52" s="301"/>
      <c r="T52" s="358"/>
      <c r="U52" s="60" t="s">
        <v>38</v>
      </c>
    </row>
    <row r="53" spans="1:21">
      <c r="A53" s="11"/>
      <c r="B53" s="59" t="s">
        <v>39</v>
      </c>
      <c r="C53" s="11"/>
      <c r="D53" s="301"/>
      <c r="E53" s="9">
        <f t="shared" si="10"/>
        <v>0</v>
      </c>
      <c r="F53" s="9">
        <f t="shared" si="11"/>
        <v>0</v>
      </c>
      <c r="G53" s="9">
        <f t="shared" si="16"/>
        <v>0</v>
      </c>
      <c r="H53" s="9">
        <f t="shared" si="12"/>
        <v>0</v>
      </c>
      <c r="I53" s="9"/>
      <c r="J53" s="301"/>
      <c r="K53" s="9">
        <f t="shared" si="13"/>
        <v>0</v>
      </c>
      <c r="L53" s="9"/>
      <c r="M53" s="9"/>
      <c r="N53" s="9">
        <f t="shared" si="14"/>
        <v>0</v>
      </c>
      <c r="O53" s="9"/>
      <c r="P53" s="9"/>
      <c r="Q53" s="9">
        <f t="shared" si="15"/>
        <v>0</v>
      </c>
      <c r="R53" s="9"/>
      <c r="S53" s="301"/>
      <c r="T53" s="358"/>
      <c r="U53" s="60" t="s">
        <v>40</v>
      </c>
    </row>
    <row r="54" spans="1:21">
      <c r="A54" s="11"/>
      <c r="B54" s="59" t="s">
        <v>41</v>
      </c>
      <c r="C54" s="11"/>
      <c r="D54" s="301"/>
      <c r="E54" s="9">
        <f t="shared" si="10"/>
        <v>0</v>
      </c>
      <c r="F54" s="9">
        <f t="shared" si="11"/>
        <v>0</v>
      </c>
      <c r="G54" s="9">
        <f t="shared" si="16"/>
        <v>0</v>
      </c>
      <c r="H54" s="9">
        <f t="shared" si="12"/>
        <v>0</v>
      </c>
      <c r="I54" s="9"/>
      <c r="J54" s="301"/>
      <c r="K54" s="9">
        <f t="shared" si="13"/>
        <v>0</v>
      </c>
      <c r="L54" s="9"/>
      <c r="M54" s="9"/>
      <c r="N54" s="9">
        <f t="shared" si="14"/>
        <v>0</v>
      </c>
      <c r="O54" s="9"/>
      <c r="P54" s="9"/>
      <c r="Q54" s="9">
        <f t="shared" si="15"/>
        <v>0</v>
      </c>
      <c r="R54" s="9"/>
      <c r="S54" s="301"/>
      <c r="T54" s="358"/>
      <c r="U54" s="60" t="s">
        <v>42</v>
      </c>
    </row>
    <row r="55" spans="1:21">
      <c r="A55" s="11"/>
      <c r="B55" s="59" t="s">
        <v>43</v>
      </c>
      <c r="C55" s="11"/>
      <c r="D55" s="301"/>
      <c r="E55" s="9">
        <f t="shared" si="10"/>
        <v>0</v>
      </c>
      <c r="F55" s="9">
        <f t="shared" si="11"/>
        <v>0</v>
      </c>
      <c r="G55" s="9">
        <f t="shared" si="16"/>
        <v>0</v>
      </c>
      <c r="H55" s="9">
        <f t="shared" si="12"/>
        <v>0</v>
      </c>
      <c r="I55" s="9"/>
      <c r="J55" s="301"/>
      <c r="K55" s="9">
        <f t="shared" si="13"/>
        <v>0</v>
      </c>
      <c r="L55" s="9"/>
      <c r="M55" s="9"/>
      <c r="N55" s="9">
        <f t="shared" si="14"/>
        <v>0</v>
      </c>
      <c r="O55" s="9"/>
      <c r="P55" s="9"/>
      <c r="Q55" s="9">
        <f t="shared" si="15"/>
        <v>0</v>
      </c>
      <c r="R55" s="9"/>
      <c r="S55" s="301"/>
      <c r="T55" s="358"/>
      <c r="U55" s="60" t="s">
        <v>44</v>
      </c>
    </row>
    <row r="56" spans="1:21">
      <c r="A56" s="11"/>
      <c r="B56" s="59" t="s">
        <v>45</v>
      </c>
      <c r="C56" s="11"/>
      <c r="D56" s="301"/>
      <c r="E56" s="9">
        <f t="shared" si="10"/>
        <v>183</v>
      </c>
      <c r="F56" s="9">
        <f t="shared" si="11"/>
        <v>48</v>
      </c>
      <c r="G56" s="9">
        <f t="shared" si="16"/>
        <v>135</v>
      </c>
      <c r="H56" s="9">
        <f t="shared" si="12"/>
        <v>183</v>
      </c>
      <c r="I56" s="9">
        <v>48</v>
      </c>
      <c r="J56" s="301">
        <v>135</v>
      </c>
      <c r="K56" s="9">
        <f t="shared" si="13"/>
        <v>0</v>
      </c>
      <c r="L56" s="9"/>
      <c r="M56" s="9"/>
      <c r="N56" s="9">
        <f t="shared" si="14"/>
        <v>0</v>
      </c>
      <c r="O56" s="9"/>
      <c r="P56" s="9"/>
      <c r="Q56" s="9">
        <f t="shared" si="15"/>
        <v>0</v>
      </c>
      <c r="R56" s="9"/>
      <c r="S56" s="301"/>
      <c r="T56" s="358"/>
      <c r="U56" s="60" t="s">
        <v>46</v>
      </c>
    </row>
    <row r="57" spans="1:21">
      <c r="A57" s="12"/>
      <c r="B57" s="49" t="s">
        <v>47</v>
      </c>
      <c r="C57" s="12"/>
      <c r="D57" s="298"/>
      <c r="E57" s="13">
        <f t="shared" si="10"/>
        <v>0</v>
      </c>
      <c r="F57" s="13">
        <f t="shared" si="11"/>
        <v>0</v>
      </c>
      <c r="G57" s="13">
        <f t="shared" si="16"/>
        <v>0</v>
      </c>
      <c r="H57" s="13">
        <f t="shared" si="12"/>
        <v>0</v>
      </c>
      <c r="I57" s="13"/>
      <c r="J57" s="13"/>
      <c r="K57" s="13">
        <f t="shared" si="13"/>
        <v>0</v>
      </c>
      <c r="L57" s="13"/>
      <c r="M57" s="13"/>
      <c r="N57" s="13">
        <f t="shared" si="14"/>
        <v>0</v>
      </c>
      <c r="O57" s="13"/>
      <c r="P57" s="13"/>
      <c r="Q57" s="13">
        <f t="shared" si="15"/>
        <v>0</v>
      </c>
      <c r="R57" s="13"/>
      <c r="S57" s="13"/>
      <c r="T57" s="299"/>
      <c r="U57" s="12" t="s">
        <v>48</v>
      </c>
    </row>
    <row r="58" spans="1:21" ht="3" customHeight="1"/>
    <row r="59" spans="1:21" s="346" customFormat="1" ht="17.25">
      <c r="A59" s="348"/>
      <c r="B59" s="346" t="s">
        <v>175</v>
      </c>
      <c r="C59" s="348" t="s">
        <v>176</v>
      </c>
      <c r="D59" s="348"/>
      <c r="E59" s="348"/>
      <c r="F59" s="348"/>
      <c r="G59" s="348"/>
      <c r="H59" s="348"/>
      <c r="J59" s="348"/>
      <c r="M59" s="346" t="s">
        <v>177</v>
      </c>
    </row>
    <row r="60" spans="1:21" s="346" customFormat="1" ht="17.25">
      <c r="B60" s="346" t="s">
        <v>66</v>
      </c>
      <c r="M60" s="346" t="s">
        <v>113</v>
      </c>
    </row>
    <row r="61" spans="1:21">
      <c r="B61" s="346" t="s">
        <v>114</v>
      </c>
      <c r="C61" s="346"/>
      <c r="M61" s="346" t="s">
        <v>178</v>
      </c>
    </row>
    <row r="62" spans="1:21">
      <c r="B62" s="346" t="s">
        <v>148</v>
      </c>
      <c r="C62" s="5"/>
      <c r="D62" s="5"/>
      <c r="E62" s="5"/>
      <c r="F62" s="5"/>
      <c r="G62" s="5"/>
      <c r="I62" s="5"/>
      <c r="M62" s="346" t="s">
        <v>117</v>
      </c>
    </row>
    <row r="63" spans="1:21" s="1" customFormat="1">
      <c r="B63" s="341" t="s">
        <v>127</v>
      </c>
      <c r="C63" s="2">
        <v>3.4</v>
      </c>
      <c r="D63" s="341" t="s">
        <v>537</v>
      </c>
    </row>
    <row r="64" spans="1:21" s="3" customFormat="1">
      <c r="B64" s="342" t="s">
        <v>2</v>
      </c>
      <c r="C64" s="2">
        <v>3.4</v>
      </c>
      <c r="D64" s="342" t="s">
        <v>538</v>
      </c>
      <c r="P64" s="3" t="s">
        <v>72</v>
      </c>
    </row>
    <row r="65" spans="1:23" ht="6" customHeight="1"/>
    <row r="66" spans="1:23" s="346" customFormat="1" ht="21" customHeight="1">
      <c r="A66" s="1051" t="s">
        <v>3</v>
      </c>
      <c r="B66" s="1051"/>
      <c r="C66" s="1051"/>
      <c r="D66" s="1052"/>
      <c r="E66" s="343"/>
      <c r="F66" s="344"/>
      <c r="G66" s="345"/>
      <c r="H66" s="1057" t="s">
        <v>4</v>
      </c>
      <c r="I66" s="1058"/>
      <c r="J66" s="1058"/>
      <c r="K66" s="1058"/>
      <c r="L66" s="1058"/>
      <c r="M66" s="1058"/>
      <c r="N66" s="1058"/>
      <c r="O66" s="1058"/>
      <c r="P66" s="1058"/>
      <c r="Q66" s="1058"/>
      <c r="R66" s="1058"/>
      <c r="S66" s="1059"/>
      <c r="T66" s="1080" t="s">
        <v>5</v>
      </c>
      <c r="U66" s="1051"/>
    </row>
    <row r="67" spans="1:23" s="346" customFormat="1" ht="17.25">
      <c r="A67" s="1053"/>
      <c r="B67" s="1053"/>
      <c r="C67" s="1053"/>
      <c r="D67" s="1054"/>
      <c r="E67" s="347"/>
      <c r="F67" s="348"/>
      <c r="G67" s="349" t="s">
        <v>163</v>
      </c>
      <c r="H67" s="1083" t="s">
        <v>8</v>
      </c>
      <c r="I67" s="1084"/>
      <c r="J67" s="1085"/>
      <c r="K67" s="1083" t="s">
        <v>6</v>
      </c>
      <c r="L67" s="1084"/>
      <c r="M67" s="1084"/>
      <c r="N67" s="343"/>
      <c r="O67" s="344"/>
      <c r="P67" s="345"/>
      <c r="Q67" s="348"/>
      <c r="R67" s="348"/>
      <c r="S67" s="349"/>
      <c r="T67" s="1081"/>
      <c r="U67" s="1053"/>
    </row>
    <row r="68" spans="1:23" s="346" customFormat="1" ht="19.5">
      <c r="A68" s="1053"/>
      <c r="B68" s="1053"/>
      <c r="C68" s="1053"/>
      <c r="D68" s="1054"/>
      <c r="E68" s="1083" t="s">
        <v>7</v>
      </c>
      <c r="F68" s="1084"/>
      <c r="G68" s="1085"/>
      <c r="H68" s="1083" t="s">
        <v>12</v>
      </c>
      <c r="I68" s="1084"/>
      <c r="J68" s="1085"/>
      <c r="K68" s="1083" t="s">
        <v>9</v>
      </c>
      <c r="L68" s="1084"/>
      <c r="M68" s="1084"/>
      <c r="N68" s="1083" t="s">
        <v>164</v>
      </c>
      <c r="O68" s="1084"/>
      <c r="P68" s="1085"/>
      <c r="Q68" s="1086" t="s">
        <v>165</v>
      </c>
      <c r="R68" s="1087"/>
      <c r="S68" s="1088"/>
      <c r="T68" s="1081"/>
      <c r="U68" s="1053"/>
    </row>
    <row r="69" spans="1:23" s="346" customFormat="1" ht="17.25">
      <c r="A69" s="1053"/>
      <c r="B69" s="1053"/>
      <c r="C69" s="1053"/>
      <c r="D69" s="1054"/>
      <c r="E69" s="1083" t="s">
        <v>11</v>
      </c>
      <c r="F69" s="1084"/>
      <c r="G69" s="1085"/>
      <c r="H69" s="1083" t="s">
        <v>15</v>
      </c>
      <c r="I69" s="1084"/>
      <c r="J69" s="1085"/>
      <c r="K69" s="1083" t="s">
        <v>13</v>
      </c>
      <c r="L69" s="1084"/>
      <c r="M69" s="1084"/>
      <c r="N69" s="1083" t="s">
        <v>17</v>
      </c>
      <c r="O69" s="1084"/>
      <c r="P69" s="1085"/>
      <c r="Q69" s="1084" t="s">
        <v>166</v>
      </c>
      <c r="R69" s="1084"/>
      <c r="S69" s="1085"/>
      <c r="T69" s="1081"/>
      <c r="U69" s="1053"/>
    </row>
    <row r="70" spans="1:23" s="346" customFormat="1" ht="17.25">
      <c r="A70" s="1053"/>
      <c r="B70" s="1053"/>
      <c r="C70" s="1053"/>
      <c r="D70" s="1054"/>
      <c r="E70" s="347"/>
      <c r="F70" s="348"/>
      <c r="G70" s="349"/>
      <c r="H70" s="1083" t="s">
        <v>19</v>
      </c>
      <c r="I70" s="1084"/>
      <c r="J70" s="1085"/>
      <c r="K70" s="1083" t="s">
        <v>16</v>
      </c>
      <c r="L70" s="1084"/>
      <c r="M70" s="1084"/>
      <c r="N70" s="1083" t="s">
        <v>20</v>
      </c>
      <c r="O70" s="1084"/>
      <c r="P70" s="1085"/>
      <c r="T70" s="1081"/>
      <c r="U70" s="1053"/>
    </row>
    <row r="71" spans="1:23" s="346" customFormat="1" ht="17.25">
      <c r="A71" s="1053"/>
      <c r="B71" s="1053"/>
      <c r="C71" s="1053"/>
      <c r="D71" s="1054"/>
      <c r="E71" s="350"/>
      <c r="F71" s="351"/>
      <c r="G71" s="352"/>
      <c r="J71" s="352"/>
      <c r="K71" s="1089" t="s">
        <v>19</v>
      </c>
      <c r="L71" s="1090"/>
      <c r="M71" s="1090"/>
      <c r="N71" s="350"/>
      <c r="O71" s="351"/>
      <c r="P71" s="352"/>
      <c r="Q71" s="351"/>
      <c r="R71" s="351"/>
      <c r="S71" s="352"/>
      <c r="T71" s="1081"/>
      <c r="U71" s="1053"/>
    </row>
    <row r="72" spans="1:23" s="346" customFormat="1" ht="17.25">
      <c r="A72" s="1053"/>
      <c r="B72" s="1053"/>
      <c r="C72" s="1053"/>
      <c r="D72" s="1054"/>
      <c r="E72" s="353" t="s">
        <v>7</v>
      </c>
      <c r="F72" s="353" t="s">
        <v>167</v>
      </c>
      <c r="G72" s="353" t="s">
        <v>168</v>
      </c>
      <c r="H72" s="353" t="s">
        <v>7</v>
      </c>
      <c r="I72" s="353" t="s">
        <v>167</v>
      </c>
      <c r="J72" s="855" t="s">
        <v>168</v>
      </c>
      <c r="K72" s="353" t="s">
        <v>7</v>
      </c>
      <c r="L72" s="353" t="s">
        <v>167</v>
      </c>
      <c r="M72" s="353" t="s">
        <v>168</v>
      </c>
      <c r="N72" s="354" t="s">
        <v>7</v>
      </c>
      <c r="O72" s="354" t="s">
        <v>167</v>
      </c>
      <c r="P72" s="354" t="s">
        <v>168</v>
      </c>
      <c r="Q72" s="353" t="s">
        <v>7</v>
      </c>
      <c r="R72" s="353" t="s">
        <v>167</v>
      </c>
      <c r="S72" s="855" t="s">
        <v>168</v>
      </c>
      <c r="T72" s="1081"/>
      <c r="U72" s="1053"/>
    </row>
    <row r="73" spans="1:23" s="346" customFormat="1" ht="17.25">
      <c r="A73" s="1055"/>
      <c r="B73" s="1055"/>
      <c r="C73" s="1055"/>
      <c r="D73" s="1056"/>
      <c r="E73" s="355" t="s">
        <v>11</v>
      </c>
      <c r="F73" s="355" t="s">
        <v>169</v>
      </c>
      <c r="G73" s="355" t="s">
        <v>170</v>
      </c>
      <c r="H73" s="355" t="s">
        <v>11</v>
      </c>
      <c r="I73" s="355" t="s">
        <v>169</v>
      </c>
      <c r="J73" s="355" t="s">
        <v>170</v>
      </c>
      <c r="K73" s="355" t="s">
        <v>11</v>
      </c>
      <c r="L73" s="355" t="s">
        <v>169</v>
      </c>
      <c r="M73" s="355" t="s">
        <v>170</v>
      </c>
      <c r="N73" s="355" t="s">
        <v>11</v>
      </c>
      <c r="O73" s="355" t="s">
        <v>169</v>
      </c>
      <c r="P73" s="355" t="s">
        <v>170</v>
      </c>
      <c r="Q73" s="355" t="s">
        <v>11</v>
      </c>
      <c r="R73" s="355" t="s">
        <v>169</v>
      </c>
      <c r="S73" s="355" t="s">
        <v>170</v>
      </c>
      <c r="T73" s="1082"/>
      <c r="U73" s="1055"/>
    </row>
    <row r="74" spans="1:23" s="348" customFormat="1" ht="3" customHeight="1">
      <c r="A74" s="847"/>
      <c r="B74" s="847"/>
      <c r="C74" s="847"/>
      <c r="D74" s="848"/>
      <c r="E74" s="855"/>
      <c r="F74" s="354"/>
      <c r="G74" s="354"/>
      <c r="H74" s="354"/>
      <c r="I74" s="354"/>
      <c r="J74" s="855"/>
      <c r="K74" s="354"/>
      <c r="L74" s="354"/>
      <c r="M74" s="354"/>
      <c r="N74" s="354"/>
      <c r="O74" s="354"/>
      <c r="P74" s="354"/>
      <c r="Q74" s="354"/>
      <c r="R74" s="354"/>
      <c r="S74" s="855"/>
      <c r="T74" s="853"/>
    </row>
    <row r="75" spans="1:23" s="51" customFormat="1" ht="24" customHeight="1">
      <c r="A75" s="1078" t="s">
        <v>21</v>
      </c>
      <c r="B75" s="1078"/>
      <c r="C75" s="1078"/>
      <c r="D75" s="1079"/>
      <c r="E75" s="368">
        <f>SUM(E76:E88)</f>
        <v>1057</v>
      </c>
      <c r="F75" s="368">
        <f t="shared" ref="F75:S75" si="17">SUM(F76:F88)</f>
        <v>233</v>
      </c>
      <c r="G75" s="368">
        <f t="shared" si="17"/>
        <v>824</v>
      </c>
      <c r="H75" s="368">
        <f t="shared" si="17"/>
        <v>0</v>
      </c>
      <c r="I75" s="368">
        <f t="shared" si="17"/>
        <v>0</v>
      </c>
      <c r="J75" s="368">
        <f t="shared" si="17"/>
        <v>0</v>
      </c>
      <c r="K75" s="368">
        <f t="shared" si="17"/>
        <v>1057</v>
      </c>
      <c r="L75" s="368">
        <f t="shared" si="17"/>
        <v>233</v>
      </c>
      <c r="M75" s="368">
        <f t="shared" si="17"/>
        <v>824</v>
      </c>
      <c r="N75" s="368">
        <f t="shared" si="17"/>
        <v>0</v>
      </c>
      <c r="O75" s="368">
        <f t="shared" si="17"/>
        <v>0</v>
      </c>
      <c r="P75" s="368">
        <f t="shared" si="17"/>
        <v>0</v>
      </c>
      <c r="Q75" s="368">
        <f t="shared" si="17"/>
        <v>0</v>
      </c>
      <c r="R75" s="368">
        <f t="shared" si="17"/>
        <v>0</v>
      </c>
      <c r="S75" s="368">
        <f t="shared" si="17"/>
        <v>0</v>
      </c>
      <c r="T75" s="665"/>
      <c r="U75" s="852" t="s">
        <v>11</v>
      </c>
    </row>
    <row r="76" spans="1:23">
      <c r="A76" s="8"/>
      <c r="B76" s="61" t="s">
        <v>22</v>
      </c>
      <c r="C76" s="11"/>
      <c r="D76" s="11"/>
      <c r="E76" s="9">
        <f>SUM(F76:G76)</f>
        <v>941</v>
      </c>
      <c r="F76" s="9">
        <f>I76+L76+O76+R76</f>
        <v>195</v>
      </c>
      <c r="G76" s="9">
        <f>J76+M76+P76+S76</f>
        <v>746</v>
      </c>
      <c r="H76" s="9">
        <f>SUM(I76:J76)</f>
        <v>0</v>
      </c>
      <c r="I76" s="9"/>
      <c r="J76" s="301"/>
      <c r="K76" s="9">
        <f>SUM(L76:M76)</f>
        <v>941</v>
      </c>
      <c r="L76" s="9">
        <v>195</v>
      </c>
      <c r="M76" s="9">
        <v>746</v>
      </c>
      <c r="N76" s="9">
        <f>SUM(O76:P76)</f>
        <v>0</v>
      </c>
      <c r="O76" s="9"/>
      <c r="P76" s="9"/>
      <c r="Q76" s="9">
        <f>SUM(R76:S76)</f>
        <v>0</v>
      </c>
      <c r="R76" s="9"/>
      <c r="S76" s="301"/>
      <c r="T76" s="357"/>
      <c r="U76" s="60" t="s">
        <v>23</v>
      </c>
      <c r="V76" s="854"/>
      <c r="W76" s="11"/>
    </row>
    <row r="77" spans="1:23">
      <c r="B77" s="59" t="s">
        <v>24</v>
      </c>
      <c r="E77" s="9">
        <f t="shared" ref="E77:E88" si="18">SUM(F77:G77)</f>
        <v>0</v>
      </c>
      <c r="F77" s="9">
        <f t="shared" ref="F77:F88" si="19">I77+L77+O77+R77</f>
        <v>0</v>
      </c>
      <c r="G77" s="9">
        <f>J77+M77+P77+S77</f>
        <v>0</v>
      </c>
      <c r="H77" s="9">
        <f t="shared" ref="H77:H88" si="20">SUM(I77:J77)</f>
        <v>0</v>
      </c>
      <c r="I77" s="9"/>
      <c r="J77" s="301"/>
      <c r="K77" s="9">
        <f t="shared" ref="K77:K88" si="21">SUM(L77:M77)</f>
        <v>0</v>
      </c>
      <c r="L77" s="9">
        <v>0</v>
      </c>
      <c r="M77" s="9">
        <v>0</v>
      </c>
      <c r="N77" s="9">
        <f t="shared" ref="N77:N88" si="22">SUM(O77:P77)</f>
        <v>0</v>
      </c>
      <c r="O77" s="9"/>
      <c r="P77" s="9"/>
      <c r="Q77" s="9">
        <f t="shared" ref="Q77:Q88" si="23">SUM(R77:S77)</f>
        <v>0</v>
      </c>
      <c r="R77" s="9"/>
      <c r="S77" s="301"/>
      <c r="T77" s="358"/>
      <c r="U77" s="60" t="s">
        <v>26</v>
      </c>
      <c r="V77" s="359"/>
      <c r="W77" s="359"/>
    </row>
    <row r="78" spans="1:23">
      <c r="A78" s="11"/>
      <c r="B78" s="59" t="s">
        <v>27</v>
      </c>
      <c r="C78" s="11"/>
      <c r="D78" s="11"/>
      <c r="E78" s="9">
        <f t="shared" si="18"/>
        <v>0</v>
      </c>
      <c r="F78" s="9">
        <f t="shared" si="19"/>
        <v>0</v>
      </c>
      <c r="G78" s="9">
        <f t="shared" ref="G78:G88" si="24">J78+M78+P78+S78</f>
        <v>0</v>
      </c>
      <c r="H78" s="9">
        <f t="shared" si="20"/>
        <v>0</v>
      </c>
      <c r="I78" s="9"/>
      <c r="J78" s="301"/>
      <c r="K78" s="9">
        <f t="shared" si="21"/>
        <v>0</v>
      </c>
      <c r="L78" s="9"/>
      <c r="M78" s="9"/>
      <c r="N78" s="9">
        <f t="shared" si="22"/>
        <v>0</v>
      </c>
      <c r="O78" s="9"/>
      <c r="P78" s="9"/>
      <c r="Q78" s="9">
        <f t="shared" si="23"/>
        <v>0</v>
      </c>
      <c r="R78" s="9"/>
      <c r="S78" s="301"/>
      <c r="T78" s="358"/>
      <c r="U78" s="60" t="s">
        <v>28</v>
      </c>
      <c r="V78" s="359"/>
      <c r="W78" s="359"/>
    </row>
    <row r="79" spans="1:23">
      <c r="A79" s="11"/>
      <c r="B79" s="59" t="s">
        <v>29</v>
      </c>
      <c r="C79" s="11"/>
      <c r="D79" s="301"/>
      <c r="E79" s="9">
        <f t="shared" si="18"/>
        <v>0</v>
      </c>
      <c r="F79" s="9">
        <f t="shared" si="19"/>
        <v>0</v>
      </c>
      <c r="G79" s="9">
        <f t="shared" si="24"/>
        <v>0</v>
      </c>
      <c r="H79" s="9">
        <f t="shared" si="20"/>
        <v>0</v>
      </c>
      <c r="I79" s="9"/>
      <c r="J79" s="301"/>
      <c r="K79" s="9">
        <f t="shared" si="21"/>
        <v>0</v>
      </c>
      <c r="L79" s="9"/>
      <c r="M79" s="9"/>
      <c r="N79" s="9">
        <f t="shared" si="22"/>
        <v>0</v>
      </c>
      <c r="O79" s="9"/>
      <c r="P79" s="9"/>
      <c r="Q79" s="9">
        <f t="shared" si="23"/>
        <v>0</v>
      </c>
      <c r="R79" s="9"/>
      <c r="S79" s="301"/>
      <c r="T79" s="358"/>
      <c r="U79" s="60" t="s">
        <v>30</v>
      </c>
    </row>
    <row r="80" spans="1:23">
      <c r="A80" s="11"/>
      <c r="B80" s="59" t="s">
        <v>31</v>
      </c>
      <c r="C80" s="11"/>
      <c r="D80" s="301"/>
      <c r="E80" s="9">
        <f t="shared" si="18"/>
        <v>100</v>
      </c>
      <c r="F80" s="9">
        <f t="shared" si="19"/>
        <v>32</v>
      </c>
      <c r="G80" s="9">
        <f t="shared" si="24"/>
        <v>68</v>
      </c>
      <c r="H80" s="9">
        <f t="shared" si="20"/>
        <v>0</v>
      </c>
      <c r="I80" s="9"/>
      <c r="J80" s="301"/>
      <c r="K80" s="9">
        <f t="shared" si="21"/>
        <v>100</v>
      </c>
      <c r="L80" s="9">
        <v>32</v>
      </c>
      <c r="M80" s="9">
        <v>68</v>
      </c>
      <c r="N80" s="9">
        <f t="shared" si="22"/>
        <v>0</v>
      </c>
      <c r="O80" s="9"/>
      <c r="P80" s="9"/>
      <c r="Q80" s="9">
        <f t="shared" si="23"/>
        <v>0</v>
      </c>
      <c r="R80" s="9"/>
      <c r="S80" s="301"/>
      <c r="T80" s="358"/>
      <c r="U80" s="60" t="s">
        <v>32</v>
      </c>
    </row>
    <row r="81" spans="1:21">
      <c r="A81" s="11"/>
      <c r="B81" s="59" t="s">
        <v>33</v>
      </c>
      <c r="C81" s="11"/>
      <c r="D81" s="301"/>
      <c r="E81" s="9">
        <f t="shared" si="18"/>
        <v>0</v>
      </c>
      <c r="F81" s="9">
        <f t="shared" si="19"/>
        <v>0</v>
      </c>
      <c r="G81" s="9">
        <f t="shared" si="24"/>
        <v>0</v>
      </c>
      <c r="H81" s="9">
        <f t="shared" si="20"/>
        <v>0</v>
      </c>
      <c r="I81" s="9"/>
      <c r="J81" s="301"/>
      <c r="K81" s="9">
        <f t="shared" si="21"/>
        <v>0</v>
      </c>
      <c r="L81" s="9"/>
      <c r="M81" s="9"/>
      <c r="N81" s="9">
        <f t="shared" si="22"/>
        <v>0</v>
      </c>
      <c r="O81" s="9"/>
      <c r="P81" s="9"/>
      <c r="Q81" s="9">
        <f t="shared" si="23"/>
        <v>0</v>
      </c>
      <c r="R81" s="9"/>
      <c r="S81" s="301"/>
      <c r="T81" s="358"/>
      <c r="U81" s="60" t="s">
        <v>34</v>
      </c>
    </row>
    <row r="82" spans="1:21">
      <c r="A82" s="11"/>
      <c r="B82" s="59" t="s">
        <v>35</v>
      </c>
      <c r="C82" s="11"/>
      <c r="D82" s="301"/>
      <c r="E82" s="9">
        <f t="shared" si="18"/>
        <v>0</v>
      </c>
      <c r="F82" s="9">
        <f t="shared" si="19"/>
        <v>0</v>
      </c>
      <c r="G82" s="9">
        <f t="shared" si="24"/>
        <v>0</v>
      </c>
      <c r="H82" s="9">
        <f t="shared" si="20"/>
        <v>0</v>
      </c>
      <c r="I82" s="9"/>
      <c r="J82" s="301"/>
      <c r="K82" s="9">
        <f t="shared" si="21"/>
        <v>0</v>
      </c>
      <c r="L82" s="9"/>
      <c r="M82" s="9"/>
      <c r="N82" s="9">
        <f t="shared" si="22"/>
        <v>0</v>
      </c>
      <c r="O82" s="9"/>
      <c r="P82" s="9"/>
      <c r="Q82" s="9">
        <f t="shared" si="23"/>
        <v>0</v>
      </c>
      <c r="R82" s="9"/>
      <c r="S82" s="301"/>
      <c r="T82" s="358"/>
      <c r="U82" s="60" t="s">
        <v>36</v>
      </c>
    </row>
    <row r="83" spans="1:21">
      <c r="A83" s="11"/>
      <c r="B83" s="59" t="s">
        <v>37</v>
      </c>
      <c r="C83" s="11"/>
      <c r="D83" s="301"/>
      <c r="E83" s="9">
        <f t="shared" si="18"/>
        <v>0</v>
      </c>
      <c r="F83" s="9">
        <f t="shared" si="19"/>
        <v>0</v>
      </c>
      <c r="G83" s="9">
        <f t="shared" si="24"/>
        <v>0</v>
      </c>
      <c r="H83" s="9">
        <f t="shared" si="20"/>
        <v>0</v>
      </c>
      <c r="I83" s="9"/>
      <c r="J83" s="301"/>
      <c r="K83" s="9">
        <f t="shared" si="21"/>
        <v>0</v>
      </c>
      <c r="L83" s="9"/>
      <c r="M83" s="9"/>
      <c r="N83" s="9">
        <f t="shared" si="22"/>
        <v>0</v>
      </c>
      <c r="O83" s="9"/>
      <c r="P83" s="9"/>
      <c r="Q83" s="9">
        <f t="shared" si="23"/>
        <v>0</v>
      </c>
      <c r="R83" s="9"/>
      <c r="S83" s="301"/>
      <c r="T83" s="358"/>
      <c r="U83" s="60" t="s">
        <v>38</v>
      </c>
    </row>
    <row r="84" spans="1:21">
      <c r="A84" s="11"/>
      <c r="B84" s="59" t="s">
        <v>39</v>
      </c>
      <c r="C84" s="11"/>
      <c r="D84" s="301"/>
      <c r="E84" s="9">
        <f t="shared" si="18"/>
        <v>0</v>
      </c>
      <c r="F84" s="9">
        <f t="shared" si="19"/>
        <v>0</v>
      </c>
      <c r="G84" s="9">
        <f t="shared" si="24"/>
        <v>0</v>
      </c>
      <c r="H84" s="9">
        <f t="shared" si="20"/>
        <v>0</v>
      </c>
      <c r="I84" s="9"/>
      <c r="J84" s="301"/>
      <c r="K84" s="9">
        <f t="shared" si="21"/>
        <v>0</v>
      </c>
      <c r="L84" s="9"/>
      <c r="M84" s="9"/>
      <c r="N84" s="9">
        <f t="shared" si="22"/>
        <v>0</v>
      </c>
      <c r="O84" s="9"/>
      <c r="P84" s="9"/>
      <c r="Q84" s="9">
        <f t="shared" si="23"/>
        <v>0</v>
      </c>
      <c r="R84" s="9"/>
      <c r="S84" s="301"/>
      <c r="T84" s="358"/>
      <c r="U84" s="60" t="s">
        <v>40</v>
      </c>
    </row>
    <row r="85" spans="1:21">
      <c r="A85" s="11"/>
      <c r="B85" s="59" t="s">
        <v>41</v>
      </c>
      <c r="C85" s="11"/>
      <c r="D85" s="301"/>
      <c r="E85" s="9">
        <f t="shared" si="18"/>
        <v>0</v>
      </c>
      <c r="F85" s="9">
        <f t="shared" si="19"/>
        <v>0</v>
      </c>
      <c r="G85" s="9">
        <f t="shared" si="24"/>
        <v>0</v>
      </c>
      <c r="H85" s="9">
        <f t="shared" si="20"/>
        <v>0</v>
      </c>
      <c r="I85" s="9"/>
      <c r="J85" s="301"/>
      <c r="K85" s="9">
        <f t="shared" si="21"/>
        <v>0</v>
      </c>
      <c r="L85" s="9"/>
      <c r="M85" s="9"/>
      <c r="N85" s="9">
        <f t="shared" si="22"/>
        <v>0</v>
      </c>
      <c r="O85" s="9"/>
      <c r="P85" s="9"/>
      <c r="Q85" s="9">
        <f t="shared" si="23"/>
        <v>0</v>
      </c>
      <c r="R85" s="9"/>
      <c r="S85" s="301"/>
      <c r="T85" s="358"/>
      <c r="U85" s="60" t="s">
        <v>42</v>
      </c>
    </row>
    <row r="86" spans="1:21">
      <c r="A86" s="11"/>
      <c r="B86" s="59" t="s">
        <v>43</v>
      </c>
      <c r="C86" s="11"/>
      <c r="D86" s="301"/>
      <c r="E86" s="9">
        <f t="shared" si="18"/>
        <v>0</v>
      </c>
      <c r="F86" s="9">
        <f t="shared" si="19"/>
        <v>0</v>
      </c>
      <c r="G86" s="9">
        <f t="shared" si="24"/>
        <v>0</v>
      </c>
      <c r="H86" s="9">
        <f t="shared" si="20"/>
        <v>0</v>
      </c>
      <c r="I86" s="9"/>
      <c r="J86" s="301"/>
      <c r="K86" s="9">
        <f t="shared" si="21"/>
        <v>0</v>
      </c>
      <c r="L86" s="9"/>
      <c r="M86" s="9"/>
      <c r="N86" s="9">
        <f t="shared" si="22"/>
        <v>0</v>
      </c>
      <c r="O86" s="9"/>
      <c r="P86" s="9"/>
      <c r="Q86" s="9">
        <f t="shared" si="23"/>
        <v>0</v>
      </c>
      <c r="R86" s="9"/>
      <c r="S86" s="301"/>
      <c r="T86" s="358"/>
      <c r="U86" s="60" t="s">
        <v>44</v>
      </c>
    </row>
    <row r="87" spans="1:21">
      <c r="A87" s="11"/>
      <c r="B87" s="59" t="s">
        <v>45</v>
      </c>
      <c r="C87" s="11"/>
      <c r="D87" s="301"/>
      <c r="E87" s="9">
        <f t="shared" si="18"/>
        <v>16</v>
      </c>
      <c r="F87" s="9">
        <f t="shared" si="19"/>
        <v>6</v>
      </c>
      <c r="G87" s="9">
        <f t="shared" si="24"/>
        <v>10</v>
      </c>
      <c r="H87" s="9">
        <f t="shared" si="20"/>
        <v>0</v>
      </c>
      <c r="I87" s="9"/>
      <c r="J87" s="301"/>
      <c r="K87" s="9">
        <f t="shared" si="21"/>
        <v>16</v>
      </c>
      <c r="L87" s="9">
        <v>6</v>
      </c>
      <c r="M87" s="9">
        <v>10</v>
      </c>
      <c r="N87" s="9">
        <f t="shared" si="22"/>
        <v>0</v>
      </c>
      <c r="O87" s="9"/>
      <c r="P87" s="9"/>
      <c r="Q87" s="9">
        <f t="shared" si="23"/>
        <v>0</v>
      </c>
      <c r="R87" s="9"/>
      <c r="S87" s="301"/>
      <c r="T87" s="358"/>
      <c r="U87" s="60" t="s">
        <v>46</v>
      </c>
    </row>
    <row r="88" spans="1:21">
      <c r="A88" s="12"/>
      <c r="B88" s="49" t="s">
        <v>47</v>
      </c>
      <c r="C88" s="12"/>
      <c r="D88" s="298"/>
      <c r="E88" s="13">
        <f t="shared" si="18"/>
        <v>0</v>
      </c>
      <c r="F88" s="13">
        <f t="shared" si="19"/>
        <v>0</v>
      </c>
      <c r="G88" s="13">
        <f t="shared" si="24"/>
        <v>0</v>
      </c>
      <c r="H88" s="13">
        <f t="shared" si="20"/>
        <v>0</v>
      </c>
      <c r="I88" s="13"/>
      <c r="J88" s="13"/>
      <c r="K88" s="13">
        <f t="shared" si="21"/>
        <v>0</v>
      </c>
      <c r="L88" s="13"/>
      <c r="M88" s="13"/>
      <c r="N88" s="13">
        <f t="shared" si="22"/>
        <v>0</v>
      </c>
      <c r="O88" s="13"/>
      <c r="P88" s="13"/>
      <c r="Q88" s="13">
        <f t="shared" si="23"/>
        <v>0</v>
      </c>
      <c r="R88" s="13"/>
      <c r="S88" s="13"/>
      <c r="T88" s="299"/>
      <c r="U88" s="12" t="s">
        <v>48</v>
      </c>
    </row>
    <row r="89" spans="1:21" ht="3" customHeight="1"/>
    <row r="90" spans="1:21" s="346" customFormat="1" ht="17.25">
      <c r="A90" s="348"/>
      <c r="B90" s="346" t="s">
        <v>175</v>
      </c>
      <c r="C90" s="348" t="s">
        <v>176</v>
      </c>
      <c r="D90" s="348"/>
      <c r="E90" s="348"/>
      <c r="F90" s="348"/>
      <c r="G90" s="348"/>
      <c r="H90" s="348"/>
      <c r="J90" s="348"/>
      <c r="M90" s="346" t="s">
        <v>177</v>
      </c>
    </row>
    <row r="91" spans="1:21" s="346" customFormat="1" ht="17.25">
      <c r="B91" s="346" t="s">
        <v>66</v>
      </c>
      <c r="M91" s="346" t="s">
        <v>113</v>
      </c>
    </row>
    <row r="92" spans="1:21">
      <c r="B92" s="346" t="s">
        <v>114</v>
      </c>
      <c r="C92" s="346"/>
      <c r="M92" s="346" t="s">
        <v>178</v>
      </c>
    </row>
    <row r="93" spans="1:21">
      <c r="B93" s="346" t="s">
        <v>148</v>
      </c>
      <c r="C93" s="5"/>
      <c r="D93" s="5"/>
      <c r="E93" s="5"/>
      <c r="F93" s="5"/>
      <c r="G93" s="5"/>
      <c r="I93" s="5"/>
      <c r="M93" s="346" t="s">
        <v>117</v>
      </c>
    </row>
    <row r="94" spans="1:21" s="1" customFormat="1">
      <c r="B94" s="341" t="s">
        <v>127</v>
      </c>
      <c r="C94" s="2">
        <v>3.4</v>
      </c>
      <c r="D94" s="341" t="s">
        <v>179</v>
      </c>
    </row>
    <row r="95" spans="1:21" s="3" customFormat="1">
      <c r="B95" s="342" t="s">
        <v>2</v>
      </c>
      <c r="C95" s="2">
        <v>3.4</v>
      </c>
      <c r="D95" s="342" t="s">
        <v>173</v>
      </c>
      <c r="P95" s="3" t="s">
        <v>180</v>
      </c>
    </row>
    <row r="96" spans="1:21" ht="6" customHeight="1"/>
    <row r="97" spans="1:26" s="346" customFormat="1" ht="21" customHeight="1">
      <c r="A97" s="1051" t="s">
        <v>3</v>
      </c>
      <c r="B97" s="1051"/>
      <c r="C97" s="1051"/>
      <c r="D97" s="1052"/>
      <c r="E97" s="343"/>
      <c r="F97" s="344"/>
      <c r="G97" s="345"/>
      <c r="H97" s="1057" t="s">
        <v>4</v>
      </c>
      <c r="I97" s="1058"/>
      <c r="J97" s="1058"/>
      <c r="K97" s="1058"/>
      <c r="L97" s="1058"/>
      <c r="M97" s="1058"/>
      <c r="N97" s="1058"/>
      <c r="O97" s="1058"/>
      <c r="P97" s="1058"/>
      <c r="Q97" s="1058"/>
      <c r="R97" s="1058"/>
      <c r="S97" s="1059"/>
      <c r="T97" s="1080" t="s">
        <v>5</v>
      </c>
      <c r="U97" s="1051"/>
    </row>
    <row r="98" spans="1:26" s="346" customFormat="1" ht="17.25">
      <c r="A98" s="1053"/>
      <c r="B98" s="1053"/>
      <c r="C98" s="1053"/>
      <c r="D98" s="1054"/>
      <c r="E98" s="347"/>
      <c r="F98" s="348"/>
      <c r="G98" s="349" t="s">
        <v>163</v>
      </c>
      <c r="H98" s="1083" t="s">
        <v>8</v>
      </c>
      <c r="I98" s="1084"/>
      <c r="J98" s="1085"/>
      <c r="K98" s="1083" t="s">
        <v>6</v>
      </c>
      <c r="L98" s="1084"/>
      <c r="M98" s="1084"/>
      <c r="N98" s="343"/>
      <c r="O98" s="344"/>
      <c r="P98" s="345"/>
      <c r="Q98" s="348"/>
      <c r="R98" s="348"/>
      <c r="S98" s="349"/>
      <c r="T98" s="1081"/>
      <c r="U98" s="1053"/>
    </row>
    <row r="99" spans="1:26" s="346" customFormat="1" ht="19.5">
      <c r="A99" s="1053"/>
      <c r="B99" s="1053"/>
      <c r="C99" s="1053"/>
      <c r="D99" s="1054"/>
      <c r="E99" s="1083" t="s">
        <v>7</v>
      </c>
      <c r="F99" s="1084"/>
      <c r="G99" s="1085"/>
      <c r="H99" s="1083" t="s">
        <v>12</v>
      </c>
      <c r="I99" s="1084"/>
      <c r="J99" s="1085"/>
      <c r="K99" s="1083" t="s">
        <v>9</v>
      </c>
      <c r="L99" s="1084"/>
      <c r="M99" s="1084"/>
      <c r="N99" s="1083" t="s">
        <v>164</v>
      </c>
      <c r="O99" s="1084"/>
      <c r="P99" s="1085"/>
      <c r="Q99" s="1086" t="s">
        <v>165</v>
      </c>
      <c r="R99" s="1087"/>
      <c r="S99" s="1088"/>
      <c r="T99" s="1081"/>
      <c r="U99" s="1053"/>
    </row>
    <row r="100" spans="1:26" s="346" customFormat="1" ht="17.25">
      <c r="A100" s="1053"/>
      <c r="B100" s="1053"/>
      <c r="C100" s="1053"/>
      <c r="D100" s="1054"/>
      <c r="E100" s="1083" t="s">
        <v>11</v>
      </c>
      <c r="F100" s="1084"/>
      <c r="G100" s="1085"/>
      <c r="H100" s="1083" t="s">
        <v>15</v>
      </c>
      <c r="I100" s="1084"/>
      <c r="J100" s="1085"/>
      <c r="K100" s="1083" t="s">
        <v>13</v>
      </c>
      <c r="L100" s="1084"/>
      <c r="M100" s="1084"/>
      <c r="N100" s="1083" t="s">
        <v>17</v>
      </c>
      <c r="O100" s="1084"/>
      <c r="P100" s="1085"/>
      <c r="Q100" s="1084" t="s">
        <v>166</v>
      </c>
      <c r="R100" s="1084"/>
      <c r="S100" s="1085"/>
      <c r="T100" s="1081"/>
      <c r="U100" s="1053"/>
    </row>
    <row r="101" spans="1:26" s="346" customFormat="1" ht="17.25">
      <c r="A101" s="1053"/>
      <c r="B101" s="1053"/>
      <c r="C101" s="1053"/>
      <c r="D101" s="1054"/>
      <c r="E101" s="347"/>
      <c r="F101" s="348"/>
      <c r="G101" s="349"/>
      <c r="H101" s="1083" t="s">
        <v>19</v>
      </c>
      <c r="I101" s="1084"/>
      <c r="J101" s="1085"/>
      <c r="K101" s="1083" t="s">
        <v>16</v>
      </c>
      <c r="L101" s="1084"/>
      <c r="M101" s="1084"/>
      <c r="N101" s="1083" t="s">
        <v>20</v>
      </c>
      <c r="O101" s="1084"/>
      <c r="P101" s="1085"/>
      <c r="T101" s="1081"/>
      <c r="U101" s="1053"/>
    </row>
    <row r="102" spans="1:26" s="346" customFormat="1" ht="17.25">
      <c r="A102" s="1053"/>
      <c r="B102" s="1053"/>
      <c r="C102" s="1053"/>
      <c r="D102" s="1054"/>
      <c r="E102" s="350"/>
      <c r="F102" s="351"/>
      <c r="G102" s="352"/>
      <c r="J102" s="352"/>
      <c r="K102" s="1089" t="s">
        <v>19</v>
      </c>
      <c r="L102" s="1090"/>
      <c r="M102" s="1090"/>
      <c r="N102" s="350"/>
      <c r="O102" s="351"/>
      <c r="P102" s="352"/>
      <c r="Q102" s="351"/>
      <c r="R102" s="351"/>
      <c r="S102" s="352"/>
      <c r="T102" s="1081"/>
      <c r="U102" s="1053"/>
    </row>
    <row r="103" spans="1:26" s="346" customFormat="1" ht="17.25">
      <c r="A103" s="1053"/>
      <c r="B103" s="1053"/>
      <c r="C103" s="1053"/>
      <c r="D103" s="1054"/>
      <c r="E103" s="353" t="s">
        <v>7</v>
      </c>
      <c r="F103" s="353" t="s">
        <v>167</v>
      </c>
      <c r="G103" s="353" t="s">
        <v>168</v>
      </c>
      <c r="H103" s="353" t="s">
        <v>7</v>
      </c>
      <c r="I103" s="353" t="s">
        <v>167</v>
      </c>
      <c r="J103" s="855" t="s">
        <v>168</v>
      </c>
      <c r="K103" s="353" t="s">
        <v>7</v>
      </c>
      <c r="L103" s="353" t="s">
        <v>167</v>
      </c>
      <c r="M103" s="353" t="s">
        <v>168</v>
      </c>
      <c r="N103" s="354" t="s">
        <v>7</v>
      </c>
      <c r="O103" s="354" t="s">
        <v>167</v>
      </c>
      <c r="P103" s="354" t="s">
        <v>168</v>
      </c>
      <c r="Q103" s="353" t="s">
        <v>7</v>
      </c>
      <c r="R103" s="353" t="s">
        <v>167</v>
      </c>
      <c r="S103" s="855" t="s">
        <v>168</v>
      </c>
      <c r="T103" s="1081"/>
      <c r="U103" s="1053"/>
    </row>
    <row r="104" spans="1:26" s="346" customFormat="1" ht="17.25">
      <c r="A104" s="1055"/>
      <c r="B104" s="1055"/>
      <c r="C104" s="1055"/>
      <c r="D104" s="1056"/>
      <c r="E104" s="355" t="s">
        <v>11</v>
      </c>
      <c r="F104" s="355" t="s">
        <v>169</v>
      </c>
      <c r="G104" s="355" t="s">
        <v>170</v>
      </c>
      <c r="H104" s="355" t="s">
        <v>11</v>
      </c>
      <c r="I104" s="355" t="s">
        <v>169</v>
      </c>
      <c r="J104" s="355" t="s">
        <v>170</v>
      </c>
      <c r="K104" s="355" t="s">
        <v>11</v>
      </c>
      <c r="L104" s="355" t="s">
        <v>169</v>
      </c>
      <c r="M104" s="355" t="s">
        <v>170</v>
      </c>
      <c r="N104" s="355" t="s">
        <v>11</v>
      </c>
      <c r="O104" s="355" t="s">
        <v>169</v>
      </c>
      <c r="P104" s="355" t="s">
        <v>170</v>
      </c>
      <c r="Q104" s="355" t="s">
        <v>11</v>
      </c>
      <c r="R104" s="355" t="s">
        <v>169</v>
      </c>
      <c r="S104" s="355" t="s">
        <v>170</v>
      </c>
      <c r="T104" s="1082"/>
      <c r="U104" s="1055"/>
    </row>
    <row r="105" spans="1:26" s="348" customFormat="1" ht="3" customHeight="1">
      <c r="A105" s="847"/>
      <c r="B105" s="847"/>
      <c r="C105" s="847"/>
      <c r="D105" s="848"/>
      <c r="E105" s="855"/>
      <c r="F105" s="354"/>
      <c r="G105" s="354"/>
      <c r="H105" s="354"/>
      <c r="I105" s="354"/>
      <c r="J105" s="855"/>
      <c r="K105" s="354"/>
      <c r="L105" s="354"/>
      <c r="M105" s="354"/>
      <c r="N105" s="354"/>
      <c r="O105" s="354"/>
      <c r="P105" s="354"/>
      <c r="Q105" s="354"/>
      <c r="R105" s="354"/>
      <c r="S105" s="855"/>
      <c r="T105" s="853"/>
    </row>
    <row r="106" spans="1:26" s="51" customFormat="1" ht="24" customHeight="1">
      <c r="A106" s="1078" t="s">
        <v>21</v>
      </c>
      <c r="B106" s="1078"/>
      <c r="C106" s="1078"/>
      <c r="D106" s="1079"/>
      <c r="E106" s="368">
        <f t="shared" ref="E106:M106" si="25">SUM(E107:E118)</f>
        <v>1287</v>
      </c>
      <c r="F106" s="368">
        <f t="shared" si="25"/>
        <v>412</v>
      </c>
      <c r="G106" s="368">
        <f t="shared" si="25"/>
        <v>875</v>
      </c>
      <c r="H106" s="368">
        <f t="shared" si="25"/>
        <v>1068</v>
      </c>
      <c r="I106" s="368">
        <f t="shared" si="25"/>
        <v>353</v>
      </c>
      <c r="J106" s="368">
        <f t="shared" si="25"/>
        <v>715</v>
      </c>
      <c r="K106" s="368">
        <f t="shared" si="25"/>
        <v>219</v>
      </c>
      <c r="L106" s="368">
        <f t="shared" si="25"/>
        <v>59</v>
      </c>
      <c r="M106" s="368">
        <f t="shared" si="25"/>
        <v>160</v>
      </c>
      <c r="N106" s="368"/>
      <c r="O106" s="368"/>
      <c r="P106" s="368"/>
      <c r="Q106" s="368"/>
      <c r="R106" s="368"/>
      <c r="S106" s="368"/>
      <c r="T106" s="665"/>
      <c r="U106" s="852" t="s">
        <v>11</v>
      </c>
      <c r="X106" s="51">
        <f>H106+K106</f>
        <v>1287</v>
      </c>
      <c r="Y106" s="51">
        <f>I106+L106</f>
        <v>412</v>
      </c>
      <c r="Z106" s="51">
        <f>J106+M106</f>
        <v>875</v>
      </c>
    </row>
    <row r="107" spans="1:26">
      <c r="A107" s="8"/>
      <c r="B107" s="61" t="s">
        <v>22</v>
      </c>
      <c r="C107" s="11"/>
      <c r="D107" s="11"/>
      <c r="E107" s="9">
        <f>SUM(F107:G107)</f>
        <v>0</v>
      </c>
      <c r="F107" s="9">
        <f>I107+L107+O107+R107</f>
        <v>0</v>
      </c>
      <c r="G107" s="9">
        <f>J107+M107+P107+S107</f>
        <v>0</v>
      </c>
      <c r="H107" s="9">
        <f>SUM(I107:J107)</f>
        <v>0</v>
      </c>
      <c r="I107" s="9"/>
      <c r="J107" s="301"/>
      <c r="K107" s="9">
        <f>SUM(L107:M107)</f>
        <v>0</v>
      </c>
      <c r="L107" s="9"/>
      <c r="M107" s="9"/>
      <c r="N107" s="9"/>
      <c r="O107" s="9"/>
      <c r="P107" s="9"/>
      <c r="Q107" s="9"/>
      <c r="R107" s="9"/>
      <c r="S107" s="301"/>
      <c r="T107" s="357"/>
      <c r="U107" s="60" t="s">
        <v>23</v>
      </c>
      <c r="V107" s="854"/>
      <c r="W107" s="11"/>
      <c r="X107" s="51">
        <f t="shared" ref="X107:X120" si="26">H107+K107</f>
        <v>0</v>
      </c>
      <c r="Y107" s="51">
        <f t="shared" ref="Y107:Y120" si="27">I107+L107</f>
        <v>0</v>
      </c>
      <c r="Z107" s="51">
        <f t="shared" ref="Z107:Z120" si="28">J107+M107</f>
        <v>0</v>
      </c>
    </row>
    <row r="108" spans="1:26">
      <c r="B108" s="59" t="s">
        <v>24</v>
      </c>
      <c r="E108" s="9">
        <f t="shared" ref="E108:E118" si="29">SUM(F108:G108)</f>
        <v>0</v>
      </c>
      <c r="F108" s="9">
        <f t="shared" ref="F108:G118" si="30">I108+L108+O108+R108</f>
        <v>0</v>
      </c>
      <c r="G108" s="9">
        <f>J108+M108+P108+S108</f>
        <v>0</v>
      </c>
      <c r="H108" s="9">
        <f t="shared" ref="H108:H118" si="31">SUM(I108:J108)</f>
        <v>0</v>
      </c>
      <c r="I108" s="9"/>
      <c r="J108" s="301"/>
      <c r="K108" s="9">
        <f t="shared" ref="K108:K118" si="32">SUM(L108:M108)</f>
        <v>0</v>
      </c>
      <c r="L108" s="9"/>
      <c r="M108" s="9"/>
      <c r="N108" s="9"/>
      <c r="O108" s="9"/>
      <c r="P108" s="9"/>
      <c r="Q108" s="9"/>
      <c r="R108" s="9"/>
      <c r="S108" s="301"/>
      <c r="T108" s="358"/>
      <c r="U108" s="60" t="s">
        <v>26</v>
      </c>
      <c r="V108" s="359"/>
      <c r="W108" s="359"/>
      <c r="X108" s="51">
        <f t="shared" si="26"/>
        <v>0</v>
      </c>
      <c r="Y108" s="51">
        <f t="shared" si="27"/>
        <v>0</v>
      </c>
      <c r="Z108" s="51">
        <f t="shared" si="28"/>
        <v>0</v>
      </c>
    </row>
    <row r="109" spans="1:26">
      <c r="A109" s="11"/>
      <c r="B109" s="59" t="s">
        <v>27</v>
      </c>
      <c r="C109" s="11"/>
      <c r="D109" s="11"/>
      <c r="E109" s="9">
        <f t="shared" si="29"/>
        <v>266</v>
      </c>
      <c r="F109" s="9">
        <f t="shared" si="30"/>
        <v>67</v>
      </c>
      <c r="G109" s="9">
        <f t="shared" si="30"/>
        <v>199</v>
      </c>
      <c r="H109" s="9">
        <f t="shared" si="31"/>
        <v>188</v>
      </c>
      <c r="I109" s="9">
        <v>54</v>
      </c>
      <c r="J109" s="301">
        <v>134</v>
      </c>
      <c r="K109" s="9">
        <f t="shared" si="32"/>
        <v>78</v>
      </c>
      <c r="L109" s="9">
        <v>13</v>
      </c>
      <c r="M109" s="9">
        <v>65</v>
      </c>
      <c r="N109" s="9"/>
      <c r="O109" s="9"/>
      <c r="P109" s="9"/>
      <c r="Q109" s="9"/>
      <c r="R109" s="9"/>
      <c r="S109" s="301"/>
      <c r="T109" s="358"/>
      <c r="U109" s="60" t="s">
        <v>28</v>
      </c>
      <c r="V109" s="359"/>
      <c r="W109" s="359"/>
      <c r="X109" s="51">
        <f t="shared" si="26"/>
        <v>266</v>
      </c>
      <c r="Y109" s="51">
        <f t="shared" si="27"/>
        <v>67</v>
      </c>
      <c r="Z109" s="51">
        <f t="shared" si="28"/>
        <v>199</v>
      </c>
    </row>
    <row r="110" spans="1:26">
      <c r="A110" s="11"/>
      <c r="B110" s="59" t="s">
        <v>29</v>
      </c>
      <c r="C110" s="11"/>
      <c r="D110" s="301"/>
      <c r="E110" s="9">
        <f t="shared" si="29"/>
        <v>163</v>
      </c>
      <c r="F110" s="9">
        <f t="shared" si="30"/>
        <v>65</v>
      </c>
      <c r="G110" s="9">
        <f t="shared" si="30"/>
        <v>98</v>
      </c>
      <c r="H110" s="9">
        <f t="shared" si="31"/>
        <v>163</v>
      </c>
      <c r="I110" s="9">
        <v>65</v>
      </c>
      <c r="J110" s="301">
        <v>98</v>
      </c>
      <c r="K110" s="9">
        <f t="shared" si="32"/>
        <v>0</v>
      </c>
      <c r="L110" s="9"/>
      <c r="M110" s="9"/>
      <c r="N110" s="9"/>
      <c r="O110" s="9"/>
      <c r="P110" s="9"/>
      <c r="Q110" s="9"/>
      <c r="R110" s="9"/>
      <c r="S110" s="301"/>
      <c r="T110" s="358"/>
      <c r="U110" s="60" t="s">
        <v>30</v>
      </c>
      <c r="X110" s="51">
        <f t="shared" si="26"/>
        <v>163</v>
      </c>
      <c r="Y110" s="51">
        <f t="shared" si="27"/>
        <v>65</v>
      </c>
      <c r="Z110" s="51">
        <f t="shared" si="28"/>
        <v>98</v>
      </c>
    </row>
    <row r="111" spans="1:26">
      <c r="A111" s="11"/>
      <c r="B111" s="59" t="s">
        <v>31</v>
      </c>
      <c r="C111" s="11"/>
      <c r="D111" s="301"/>
      <c r="E111" s="9">
        <f t="shared" si="29"/>
        <v>0</v>
      </c>
      <c r="F111" s="9">
        <f t="shared" si="30"/>
        <v>0</v>
      </c>
      <c r="G111" s="9">
        <f t="shared" si="30"/>
        <v>0</v>
      </c>
      <c r="H111" s="9">
        <f t="shared" si="31"/>
        <v>0</v>
      </c>
      <c r="I111" s="9"/>
      <c r="J111" s="301"/>
      <c r="K111" s="9">
        <f t="shared" si="32"/>
        <v>0</v>
      </c>
      <c r="L111" s="9"/>
      <c r="M111" s="9"/>
      <c r="N111" s="9"/>
      <c r="O111" s="9"/>
      <c r="P111" s="9"/>
      <c r="Q111" s="9"/>
      <c r="R111" s="9"/>
      <c r="S111" s="301"/>
      <c r="T111" s="358"/>
      <c r="U111" s="60" t="s">
        <v>32</v>
      </c>
      <c r="X111" s="51">
        <f t="shared" si="26"/>
        <v>0</v>
      </c>
      <c r="Y111" s="51">
        <f t="shared" si="27"/>
        <v>0</v>
      </c>
      <c r="Z111" s="51">
        <f t="shared" si="28"/>
        <v>0</v>
      </c>
    </row>
    <row r="112" spans="1:26">
      <c r="A112" s="11"/>
      <c r="B112" s="59" t="s">
        <v>33</v>
      </c>
      <c r="C112" s="11"/>
      <c r="D112" s="301"/>
      <c r="E112" s="9">
        <f t="shared" si="29"/>
        <v>0</v>
      </c>
      <c r="F112" s="9">
        <f t="shared" si="30"/>
        <v>0</v>
      </c>
      <c r="G112" s="9">
        <f t="shared" si="30"/>
        <v>0</v>
      </c>
      <c r="H112" s="9">
        <f t="shared" si="31"/>
        <v>0</v>
      </c>
      <c r="I112" s="9"/>
      <c r="J112" s="301"/>
      <c r="K112" s="9">
        <f t="shared" si="32"/>
        <v>0</v>
      </c>
      <c r="L112" s="9"/>
      <c r="M112" s="9"/>
      <c r="N112" s="9"/>
      <c r="O112" s="9"/>
      <c r="P112" s="9"/>
      <c r="Q112" s="9"/>
      <c r="R112" s="9"/>
      <c r="S112" s="301"/>
      <c r="T112" s="358"/>
      <c r="U112" s="60" t="s">
        <v>34</v>
      </c>
      <c r="X112" s="51">
        <f t="shared" si="26"/>
        <v>0</v>
      </c>
      <c r="Y112" s="51">
        <f t="shared" si="27"/>
        <v>0</v>
      </c>
      <c r="Z112" s="51">
        <f t="shared" si="28"/>
        <v>0</v>
      </c>
    </row>
    <row r="113" spans="1:26">
      <c r="A113" s="11"/>
      <c r="B113" s="59" t="s">
        <v>35</v>
      </c>
      <c r="C113" s="11"/>
      <c r="D113" s="301"/>
      <c r="E113" s="9">
        <f t="shared" si="29"/>
        <v>0</v>
      </c>
      <c r="F113" s="9">
        <f t="shared" si="30"/>
        <v>0</v>
      </c>
      <c r="G113" s="9">
        <f t="shared" si="30"/>
        <v>0</v>
      </c>
      <c r="H113" s="9">
        <f t="shared" si="31"/>
        <v>0</v>
      </c>
      <c r="I113" s="9"/>
      <c r="J113" s="301"/>
      <c r="K113" s="9">
        <f t="shared" si="32"/>
        <v>0</v>
      </c>
      <c r="L113" s="9"/>
      <c r="M113" s="9"/>
      <c r="N113" s="9"/>
      <c r="O113" s="9"/>
      <c r="P113" s="9"/>
      <c r="Q113" s="9"/>
      <c r="R113" s="9"/>
      <c r="S113" s="301"/>
      <c r="T113" s="358"/>
      <c r="U113" s="60" t="s">
        <v>36</v>
      </c>
      <c r="X113" s="51">
        <f t="shared" si="26"/>
        <v>0</v>
      </c>
      <c r="Y113" s="51">
        <f t="shared" si="27"/>
        <v>0</v>
      </c>
      <c r="Z113" s="51">
        <f t="shared" si="28"/>
        <v>0</v>
      </c>
    </row>
    <row r="114" spans="1:26">
      <c r="A114" s="11"/>
      <c r="B114" s="59" t="s">
        <v>37</v>
      </c>
      <c r="C114" s="11"/>
      <c r="D114" s="301"/>
      <c r="E114" s="9">
        <f t="shared" si="29"/>
        <v>374</v>
      </c>
      <c r="F114" s="9">
        <f t="shared" si="30"/>
        <v>110</v>
      </c>
      <c r="G114" s="9">
        <f t="shared" si="30"/>
        <v>264</v>
      </c>
      <c r="H114" s="9">
        <f t="shared" si="31"/>
        <v>296</v>
      </c>
      <c r="I114" s="9">
        <v>90</v>
      </c>
      <c r="J114" s="301">
        <v>206</v>
      </c>
      <c r="K114" s="9">
        <f t="shared" si="32"/>
        <v>78</v>
      </c>
      <c r="L114" s="9">
        <v>20</v>
      </c>
      <c r="M114" s="9">
        <v>58</v>
      </c>
      <c r="N114" s="9"/>
      <c r="O114" s="9"/>
      <c r="P114" s="9"/>
      <c r="Q114" s="9"/>
      <c r="R114" s="9"/>
      <c r="S114" s="301"/>
      <c r="T114" s="358"/>
      <c r="U114" s="60" t="s">
        <v>38</v>
      </c>
      <c r="X114" s="51">
        <f t="shared" si="26"/>
        <v>374</v>
      </c>
      <c r="Y114" s="51">
        <f t="shared" si="27"/>
        <v>110</v>
      </c>
      <c r="Z114" s="51">
        <f t="shared" si="28"/>
        <v>264</v>
      </c>
    </row>
    <row r="115" spans="1:26">
      <c r="A115" s="11"/>
      <c r="B115" s="59" t="s">
        <v>39</v>
      </c>
      <c r="C115" s="11"/>
      <c r="D115" s="301"/>
      <c r="E115" s="9">
        <f t="shared" si="29"/>
        <v>117</v>
      </c>
      <c r="F115" s="9">
        <f t="shared" si="30"/>
        <v>38</v>
      </c>
      <c r="G115" s="9">
        <f t="shared" si="30"/>
        <v>79</v>
      </c>
      <c r="H115" s="9">
        <f t="shared" si="31"/>
        <v>82</v>
      </c>
      <c r="I115" s="9">
        <v>24</v>
      </c>
      <c r="J115" s="301">
        <v>58</v>
      </c>
      <c r="K115" s="9">
        <f t="shared" si="32"/>
        <v>35</v>
      </c>
      <c r="L115" s="9">
        <v>14</v>
      </c>
      <c r="M115" s="9">
        <v>21</v>
      </c>
      <c r="N115" s="9"/>
      <c r="O115" s="9"/>
      <c r="P115" s="9"/>
      <c r="Q115" s="9"/>
      <c r="R115" s="9"/>
      <c r="S115" s="301"/>
      <c r="T115" s="358"/>
      <c r="U115" s="60" t="s">
        <v>40</v>
      </c>
      <c r="X115" s="51">
        <f t="shared" si="26"/>
        <v>117</v>
      </c>
      <c r="Y115" s="51">
        <f t="shared" si="27"/>
        <v>38</v>
      </c>
      <c r="Z115" s="51">
        <f t="shared" si="28"/>
        <v>79</v>
      </c>
    </row>
    <row r="116" spans="1:26">
      <c r="A116" s="11"/>
      <c r="B116" s="59" t="s">
        <v>41</v>
      </c>
      <c r="C116" s="11"/>
      <c r="D116" s="301"/>
      <c r="E116" s="9">
        <f t="shared" si="29"/>
        <v>254</v>
      </c>
      <c r="F116" s="9">
        <f t="shared" si="30"/>
        <v>94</v>
      </c>
      <c r="G116" s="9">
        <f t="shared" si="30"/>
        <v>160</v>
      </c>
      <c r="H116" s="9">
        <f t="shared" si="31"/>
        <v>226</v>
      </c>
      <c r="I116" s="9">
        <v>82</v>
      </c>
      <c r="J116" s="301">
        <v>144</v>
      </c>
      <c r="K116" s="9">
        <f t="shared" si="32"/>
        <v>28</v>
      </c>
      <c r="L116" s="9">
        <v>12</v>
      </c>
      <c r="M116" s="9">
        <v>16</v>
      </c>
      <c r="N116" s="9"/>
      <c r="O116" s="9"/>
      <c r="P116" s="9"/>
      <c r="Q116" s="9"/>
      <c r="R116" s="9"/>
      <c r="S116" s="301"/>
      <c r="T116" s="358"/>
      <c r="U116" s="60" t="s">
        <v>42</v>
      </c>
      <c r="X116" s="51">
        <f t="shared" si="26"/>
        <v>254</v>
      </c>
      <c r="Y116" s="51">
        <f t="shared" si="27"/>
        <v>94</v>
      </c>
      <c r="Z116" s="51">
        <f t="shared" si="28"/>
        <v>160</v>
      </c>
    </row>
    <row r="117" spans="1:26">
      <c r="A117" s="11"/>
      <c r="B117" s="59" t="s">
        <v>43</v>
      </c>
      <c r="C117" s="11"/>
      <c r="D117" s="301"/>
      <c r="E117" s="9">
        <f t="shared" si="29"/>
        <v>113</v>
      </c>
      <c r="F117" s="9">
        <f t="shared" si="30"/>
        <v>38</v>
      </c>
      <c r="G117" s="9">
        <f t="shared" si="30"/>
        <v>75</v>
      </c>
      <c r="H117" s="9">
        <f t="shared" si="31"/>
        <v>113</v>
      </c>
      <c r="I117" s="9">
        <v>38</v>
      </c>
      <c r="J117" s="301">
        <v>75</v>
      </c>
      <c r="K117" s="9">
        <f t="shared" si="32"/>
        <v>0</v>
      </c>
      <c r="L117" s="9"/>
      <c r="M117" s="9"/>
      <c r="N117" s="9"/>
      <c r="O117" s="9"/>
      <c r="P117" s="9"/>
      <c r="Q117" s="9"/>
      <c r="R117" s="9"/>
      <c r="S117" s="301"/>
      <c r="T117" s="358"/>
      <c r="U117" s="60" t="s">
        <v>44</v>
      </c>
      <c r="X117" s="51">
        <f t="shared" si="26"/>
        <v>113</v>
      </c>
      <c r="Y117" s="51">
        <f t="shared" si="27"/>
        <v>38</v>
      </c>
      <c r="Z117" s="51">
        <f t="shared" si="28"/>
        <v>75</v>
      </c>
    </row>
    <row r="118" spans="1:26">
      <c r="A118" s="11"/>
      <c r="B118" s="59" t="s">
        <v>45</v>
      </c>
      <c r="C118" s="11"/>
      <c r="D118" s="301"/>
      <c r="E118" s="9">
        <f t="shared" si="29"/>
        <v>0</v>
      </c>
      <c r="F118" s="9">
        <f t="shared" si="30"/>
        <v>0</v>
      </c>
      <c r="G118" s="9">
        <f t="shared" si="30"/>
        <v>0</v>
      </c>
      <c r="H118" s="9">
        <f t="shared" si="31"/>
        <v>0</v>
      </c>
      <c r="I118" s="9"/>
      <c r="J118" s="301"/>
      <c r="K118" s="9">
        <f t="shared" si="32"/>
        <v>0</v>
      </c>
      <c r="L118" s="9"/>
      <c r="M118" s="9"/>
      <c r="N118" s="9"/>
      <c r="O118" s="9"/>
      <c r="P118" s="9"/>
      <c r="Q118" s="9"/>
      <c r="R118" s="9"/>
      <c r="S118" s="301"/>
      <c r="T118" s="358"/>
      <c r="U118" s="60" t="s">
        <v>46</v>
      </c>
      <c r="X118" s="51">
        <f t="shared" si="26"/>
        <v>0</v>
      </c>
      <c r="Y118" s="51">
        <f t="shared" si="27"/>
        <v>0</v>
      </c>
      <c r="Z118" s="51">
        <f t="shared" si="28"/>
        <v>0</v>
      </c>
    </row>
    <row r="119" spans="1:26">
      <c r="A119" s="12"/>
      <c r="B119" s="49" t="s">
        <v>47</v>
      </c>
      <c r="C119" s="12"/>
      <c r="D119" s="298"/>
      <c r="E119" s="13">
        <f>SUM(F119:G119)</f>
        <v>0</v>
      </c>
      <c r="F119" s="13">
        <f>I119+L119+O119+R119</f>
        <v>0</v>
      </c>
      <c r="G119" s="13">
        <f>J119+M119+P119+S119</f>
        <v>0</v>
      </c>
      <c r="H119" s="13">
        <f>SUM(I119:J119)</f>
        <v>0</v>
      </c>
      <c r="I119" s="13"/>
      <c r="J119" s="13"/>
      <c r="K119" s="13">
        <f>SUM(L119:M119)</f>
        <v>0</v>
      </c>
      <c r="L119" s="13"/>
      <c r="M119" s="13"/>
      <c r="N119" s="13"/>
      <c r="O119" s="13"/>
      <c r="P119" s="13"/>
      <c r="Q119" s="13"/>
      <c r="R119" s="13"/>
      <c r="S119" s="13"/>
      <c r="T119" s="299"/>
      <c r="U119" s="12" t="s">
        <v>48</v>
      </c>
      <c r="X119" s="51">
        <f t="shared" si="26"/>
        <v>0</v>
      </c>
      <c r="Y119" s="51">
        <f t="shared" si="27"/>
        <v>0</v>
      </c>
      <c r="Z119" s="51">
        <f t="shared" si="28"/>
        <v>0</v>
      </c>
    </row>
    <row r="120" spans="1:26" ht="3" customHeight="1">
      <c r="X120" s="51">
        <f t="shared" si="26"/>
        <v>0</v>
      </c>
      <c r="Y120" s="51">
        <f t="shared" si="27"/>
        <v>0</v>
      </c>
      <c r="Z120" s="51">
        <f t="shared" si="28"/>
        <v>0</v>
      </c>
    </row>
    <row r="121" spans="1:26" s="346" customFormat="1" ht="17.25">
      <c r="A121" s="348"/>
      <c r="B121" s="346" t="s">
        <v>175</v>
      </c>
      <c r="C121" s="348" t="s">
        <v>176</v>
      </c>
      <c r="D121" s="348"/>
      <c r="E121" s="348"/>
      <c r="F121" s="348"/>
      <c r="G121" s="348"/>
      <c r="H121" s="348"/>
      <c r="J121" s="348"/>
      <c r="M121" s="346" t="s">
        <v>177</v>
      </c>
    </row>
    <row r="122" spans="1:26" s="346" customFormat="1" ht="17.25">
      <c r="B122" s="346" t="s">
        <v>66</v>
      </c>
      <c r="M122" s="346" t="s">
        <v>113</v>
      </c>
    </row>
    <row r="123" spans="1:26">
      <c r="B123" s="346" t="s">
        <v>114</v>
      </c>
      <c r="C123" s="346"/>
      <c r="M123" s="346" t="s">
        <v>178</v>
      </c>
    </row>
    <row r="124" spans="1:26">
      <c r="B124" s="346" t="s">
        <v>148</v>
      </c>
      <c r="C124" s="5"/>
      <c r="D124" s="5"/>
      <c r="E124" s="5"/>
      <c r="F124" s="5"/>
      <c r="G124" s="5"/>
      <c r="I124" s="5"/>
      <c r="M124" s="346" t="s">
        <v>117</v>
      </c>
    </row>
    <row r="125" spans="1:26" s="1" customFormat="1">
      <c r="B125" s="341" t="s">
        <v>127</v>
      </c>
      <c r="C125" s="2">
        <v>3.4</v>
      </c>
      <c r="D125" s="341" t="s">
        <v>537</v>
      </c>
    </row>
    <row r="126" spans="1:26" s="3" customFormat="1">
      <c r="B126" s="342" t="s">
        <v>2</v>
      </c>
      <c r="C126" s="2">
        <v>3.4</v>
      </c>
      <c r="D126" s="342" t="s">
        <v>173</v>
      </c>
      <c r="P126" s="3" t="s">
        <v>181</v>
      </c>
    </row>
    <row r="127" spans="1:26" ht="6" customHeight="1"/>
    <row r="128" spans="1:26" s="346" customFormat="1" ht="21" customHeight="1">
      <c r="A128" s="1051" t="s">
        <v>3</v>
      </c>
      <c r="B128" s="1051"/>
      <c r="C128" s="1051"/>
      <c r="D128" s="1052"/>
      <c r="E128" s="343"/>
      <c r="F128" s="344"/>
      <c r="G128" s="345"/>
      <c r="H128" s="1057" t="s">
        <v>4</v>
      </c>
      <c r="I128" s="1058"/>
      <c r="J128" s="1058"/>
      <c r="K128" s="1058"/>
      <c r="L128" s="1058"/>
      <c r="M128" s="1058"/>
      <c r="N128" s="1058"/>
      <c r="O128" s="1058"/>
      <c r="P128" s="1058"/>
      <c r="Q128" s="1058"/>
      <c r="R128" s="1058"/>
      <c r="S128" s="1059"/>
      <c r="T128" s="1080" t="s">
        <v>5</v>
      </c>
      <c r="U128" s="1051"/>
    </row>
    <row r="129" spans="1:26" s="346" customFormat="1" ht="17.25">
      <c r="A129" s="1053"/>
      <c r="B129" s="1053"/>
      <c r="C129" s="1053"/>
      <c r="D129" s="1054"/>
      <c r="E129" s="347"/>
      <c r="F129" s="348"/>
      <c r="G129" s="349" t="s">
        <v>163</v>
      </c>
      <c r="H129" s="1083" t="s">
        <v>8</v>
      </c>
      <c r="I129" s="1084"/>
      <c r="J129" s="1085"/>
      <c r="K129" s="1083" t="s">
        <v>6</v>
      </c>
      <c r="L129" s="1084"/>
      <c r="M129" s="1084"/>
      <c r="N129" s="343"/>
      <c r="O129" s="344"/>
      <c r="P129" s="345"/>
      <c r="Q129" s="348"/>
      <c r="R129" s="348"/>
      <c r="S129" s="349"/>
      <c r="T129" s="1081"/>
      <c r="U129" s="1053"/>
    </row>
    <row r="130" spans="1:26" s="346" customFormat="1" ht="19.5">
      <c r="A130" s="1053"/>
      <c r="B130" s="1053"/>
      <c r="C130" s="1053"/>
      <c r="D130" s="1054"/>
      <c r="E130" s="1083" t="s">
        <v>7</v>
      </c>
      <c r="F130" s="1084"/>
      <c r="G130" s="1085"/>
      <c r="H130" s="1083" t="s">
        <v>12</v>
      </c>
      <c r="I130" s="1084"/>
      <c r="J130" s="1085"/>
      <c r="K130" s="1083" t="s">
        <v>9</v>
      </c>
      <c r="L130" s="1084"/>
      <c r="M130" s="1084"/>
      <c r="N130" s="1083" t="s">
        <v>164</v>
      </c>
      <c r="O130" s="1084"/>
      <c r="P130" s="1085"/>
      <c r="Q130" s="1086" t="s">
        <v>165</v>
      </c>
      <c r="R130" s="1087"/>
      <c r="S130" s="1088"/>
      <c r="T130" s="1081"/>
      <c r="U130" s="1053"/>
    </row>
    <row r="131" spans="1:26" s="346" customFormat="1" ht="17.25">
      <c r="A131" s="1053"/>
      <c r="B131" s="1053"/>
      <c r="C131" s="1053"/>
      <c r="D131" s="1054"/>
      <c r="E131" s="1083" t="s">
        <v>11</v>
      </c>
      <c r="F131" s="1084"/>
      <c r="G131" s="1085"/>
      <c r="H131" s="1083" t="s">
        <v>15</v>
      </c>
      <c r="I131" s="1084"/>
      <c r="J131" s="1085"/>
      <c r="K131" s="1083" t="s">
        <v>13</v>
      </c>
      <c r="L131" s="1084"/>
      <c r="M131" s="1084"/>
      <c r="N131" s="1083" t="s">
        <v>17</v>
      </c>
      <c r="O131" s="1084"/>
      <c r="P131" s="1085"/>
      <c r="Q131" s="1084" t="s">
        <v>166</v>
      </c>
      <c r="R131" s="1084"/>
      <c r="S131" s="1085"/>
      <c r="T131" s="1081"/>
      <c r="U131" s="1053"/>
    </row>
    <row r="132" spans="1:26" s="346" customFormat="1" ht="17.25">
      <c r="A132" s="1053"/>
      <c r="B132" s="1053"/>
      <c r="C132" s="1053"/>
      <c r="D132" s="1054"/>
      <c r="E132" s="347"/>
      <c r="F132" s="348"/>
      <c r="G132" s="349"/>
      <c r="H132" s="1083" t="s">
        <v>19</v>
      </c>
      <c r="I132" s="1084"/>
      <c r="J132" s="1085"/>
      <c r="K132" s="1083" t="s">
        <v>16</v>
      </c>
      <c r="L132" s="1084"/>
      <c r="M132" s="1084"/>
      <c r="N132" s="1083" t="s">
        <v>20</v>
      </c>
      <c r="O132" s="1084"/>
      <c r="P132" s="1085"/>
      <c r="T132" s="1081"/>
      <c r="U132" s="1053"/>
    </row>
    <row r="133" spans="1:26" s="346" customFormat="1" ht="17.25">
      <c r="A133" s="1053"/>
      <c r="B133" s="1053"/>
      <c r="C133" s="1053"/>
      <c r="D133" s="1054"/>
      <c r="E133" s="350"/>
      <c r="F133" s="351"/>
      <c r="G133" s="352"/>
      <c r="J133" s="352"/>
      <c r="K133" s="1089" t="s">
        <v>19</v>
      </c>
      <c r="L133" s="1090"/>
      <c r="M133" s="1090"/>
      <c r="N133" s="350"/>
      <c r="O133" s="351"/>
      <c r="P133" s="352"/>
      <c r="Q133" s="351"/>
      <c r="R133" s="351"/>
      <c r="S133" s="352"/>
      <c r="T133" s="1081"/>
      <c r="U133" s="1053"/>
    </row>
    <row r="134" spans="1:26" s="346" customFormat="1" ht="17.25">
      <c r="A134" s="1053"/>
      <c r="B134" s="1053"/>
      <c r="C134" s="1053"/>
      <c r="D134" s="1054"/>
      <c r="E134" s="353" t="s">
        <v>7</v>
      </c>
      <c r="F134" s="353" t="s">
        <v>167</v>
      </c>
      <c r="G134" s="353" t="s">
        <v>168</v>
      </c>
      <c r="H134" s="353" t="s">
        <v>7</v>
      </c>
      <c r="I134" s="353" t="s">
        <v>167</v>
      </c>
      <c r="J134" s="855" t="s">
        <v>168</v>
      </c>
      <c r="K134" s="353" t="s">
        <v>7</v>
      </c>
      <c r="L134" s="353" t="s">
        <v>167</v>
      </c>
      <c r="M134" s="353" t="s">
        <v>168</v>
      </c>
      <c r="N134" s="354" t="s">
        <v>7</v>
      </c>
      <c r="O134" s="354" t="s">
        <v>167</v>
      </c>
      <c r="P134" s="354" t="s">
        <v>168</v>
      </c>
      <c r="Q134" s="353" t="s">
        <v>7</v>
      </c>
      <c r="R134" s="353" t="s">
        <v>167</v>
      </c>
      <c r="S134" s="855" t="s">
        <v>168</v>
      </c>
      <c r="T134" s="1081"/>
      <c r="U134" s="1053"/>
    </row>
    <row r="135" spans="1:26" s="346" customFormat="1" ht="17.25">
      <c r="A135" s="1055"/>
      <c r="B135" s="1055"/>
      <c r="C135" s="1055"/>
      <c r="D135" s="1056"/>
      <c r="E135" s="355" t="s">
        <v>11</v>
      </c>
      <c r="F135" s="355" t="s">
        <v>169</v>
      </c>
      <c r="G135" s="355" t="s">
        <v>170</v>
      </c>
      <c r="H135" s="355" t="s">
        <v>11</v>
      </c>
      <c r="I135" s="355" t="s">
        <v>169</v>
      </c>
      <c r="J135" s="355" t="s">
        <v>170</v>
      </c>
      <c r="K135" s="355" t="s">
        <v>11</v>
      </c>
      <c r="L135" s="355" t="s">
        <v>169</v>
      </c>
      <c r="M135" s="355" t="s">
        <v>170</v>
      </c>
      <c r="N135" s="355" t="s">
        <v>11</v>
      </c>
      <c r="O135" s="355" t="s">
        <v>169</v>
      </c>
      <c r="P135" s="355" t="s">
        <v>170</v>
      </c>
      <c r="Q135" s="355" t="s">
        <v>11</v>
      </c>
      <c r="R135" s="355" t="s">
        <v>169</v>
      </c>
      <c r="S135" s="355" t="s">
        <v>170</v>
      </c>
      <c r="T135" s="1082"/>
      <c r="U135" s="1055"/>
    </row>
    <row r="136" spans="1:26" s="348" customFormat="1" ht="3" customHeight="1">
      <c r="A136" s="847"/>
      <c r="B136" s="847"/>
      <c r="C136" s="847"/>
      <c r="D136" s="848"/>
      <c r="E136" s="855"/>
      <c r="F136" s="354"/>
      <c r="G136" s="354"/>
      <c r="H136" s="354"/>
      <c r="I136" s="354"/>
      <c r="J136" s="855"/>
      <c r="K136" s="354"/>
      <c r="L136" s="354"/>
      <c r="M136" s="354"/>
      <c r="N136" s="354"/>
      <c r="O136" s="354"/>
      <c r="P136" s="354"/>
      <c r="Q136" s="354"/>
      <c r="R136" s="354"/>
      <c r="S136" s="855"/>
      <c r="T136" s="853"/>
    </row>
    <row r="137" spans="1:26" s="51" customFormat="1" ht="24" customHeight="1">
      <c r="A137" s="1078" t="s">
        <v>21</v>
      </c>
      <c r="B137" s="1078"/>
      <c r="C137" s="1078"/>
      <c r="D137" s="1079"/>
      <c r="E137" s="368">
        <f t="shared" ref="E137:G137" si="33">SUM(E138:E150)</f>
        <v>519</v>
      </c>
      <c r="F137" s="368">
        <f t="shared" si="33"/>
        <v>205</v>
      </c>
      <c r="G137" s="368">
        <f t="shared" si="33"/>
        <v>314</v>
      </c>
      <c r="H137" s="368">
        <f>SUM(H138:H150)</f>
        <v>519</v>
      </c>
      <c r="I137" s="368">
        <f t="shared" ref="I137" si="34">SUM(I138:I150)</f>
        <v>205</v>
      </c>
      <c r="J137" s="368">
        <f t="shared" ref="J137" si="35">SUM(J138:J150)</f>
        <v>314</v>
      </c>
      <c r="K137" s="368">
        <f t="shared" ref="K137:T137" si="36">SUM(K138:K150)</f>
        <v>0</v>
      </c>
      <c r="L137" s="368">
        <f t="shared" si="36"/>
        <v>0</v>
      </c>
      <c r="M137" s="368">
        <f t="shared" si="36"/>
        <v>0</v>
      </c>
      <c r="N137" s="368">
        <f t="shared" si="36"/>
        <v>0</v>
      </c>
      <c r="O137" s="368">
        <f t="shared" si="36"/>
        <v>0</v>
      </c>
      <c r="P137" s="368">
        <f t="shared" si="36"/>
        <v>0</v>
      </c>
      <c r="Q137" s="368">
        <f t="shared" si="36"/>
        <v>0</v>
      </c>
      <c r="R137" s="368">
        <f t="shared" si="36"/>
        <v>0</v>
      </c>
      <c r="S137" s="368">
        <f t="shared" si="36"/>
        <v>0</v>
      </c>
      <c r="T137" s="368">
        <f t="shared" si="36"/>
        <v>0</v>
      </c>
      <c r="U137" s="852" t="s">
        <v>11</v>
      </c>
      <c r="X137" s="51">
        <f>H137+K137</f>
        <v>519</v>
      </c>
      <c r="Y137" s="51">
        <f t="shared" ref="Y137:Y151" si="37">I137+L137</f>
        <v>205</v>
      </c>
      <c r="Z137" s="51">
        <f t="shared" ref="Z137:Z151" si="38">J137+M137</f>
        <v>314</v>
      </c>
    </row>
    <row r="138" spans="1:26">
      <c r="A138" s="8"/>
      <c r="B138" s="61" t="s">
        <v>22</v>
      </c>
      <c r="C138" s="11"/>
      <c r="D138" s="11"/>
      <c r="E138" s="9">
        <f>SUM(F138:G138)</f>
        <v>0</v>
      </c>
      <c r="F138" s="9">
        <f>I138+L138+O138+R138</f>
        <v>0</v>
      </c>
      <c r="G138" s="9">
        <f>J138+M138+P138+S138</f>
        <v>0</v>
      </c>
      <c r="H138" s="9">
        <f>SUM(I138:J138)</f>
        <v>0</v>
      </c>
      <c r="I138" s="9"/>
      <c r="J138" s="301"/>
      <c r="K138" s="9">
        <f>SUM(L138:M138)</f>
        <v>0</v>
      </c>
      <c r="L138" s="9"/>
      <c r="M138" s="9"/>
      <c r="N138" s="9">
        <f>SUM(O138:P138)</f>
        <v>0</v>
      </c>
      <c r="O138" s="9"/>
      <c r="P138" s="9"/>
      <c r="Q138" s="9">
        <f>SUM(R138:S138)</f>
        <v>0</v>
      </c>
      <c r="R138" s="9"/>
      <c r="S138" s="301"/>
      <c r="T138" s="357"/>
      <c r="U138" s="60" t="s">
        <v>23</v>
      </c>
      <c r="V138" s="854"/>
      <c r="W138" s="11"/>
      <c r="X138" s="51">
        <f t="shared" ref="X138:X151" si="39">H138+K138</f>
        <v>0</v>
      </c>
      <c r="Y138" s="51">
        <f t="shared" si="37"/>
        <v>0</v>
      </c>
      <c r="Z138" s="51">
        <f t="shared" si="38"/>
        <v>0</v>
      </c>
    </row>
    <row r="139" spans="1:26">
      <c r="B139" s="59" t="s">
        <v>24</v>
      </c>
      <c r="E139" s="9">
        <f t="shared" ref="E139:E150" si="40">SUM(F139:G139)</f>
        <v>0</v>
      </c>
      <c r="F139" s="9">
        <f t="shared" ref="F139:F150" si="41">I139+L139+O139+R139</f>
        <v>0</v>
      </c>
      <c r="G139" s="9">
        <f>J139+M139+P139+S139</f>
        <v>0</v>
      </c>
      <c r="H139" s="9">
        <f t="shared" ref="H139:H149" si="42">SUM(I139:J139)</f>
        <v>0</v>
      </c>
      <c r="I139" s="9"/>
      <c r="J139" s="301"/>
      <c r="K139" s="9">
        <f t="shared" ref="K139:K150" si="43">SUM(L139:M139)</f>
        <v>0</v>
      </c>
      <c r="L139" s="9"/>
      <c r="M139" s="9"/>
      <c r="N139" s="9">
        <f t="shared" ref="N139:N150" si="44">SUM(O139:P139)</f>
        <v>0</v>
      </c>
      <c r="O139" s="9"/>
      <c r="P139" s="9"/>
      <c r="Q139" s="9">
        <f t="shared" ref="Q139:Q150" si="45">SUM(R139:S139)</f>
        <v>0</v>
      </c>
      <c r="R139" s="9"/>
      <c r="S139" s="301"/>
      <c r="T139" s="358"/>
      <c r="U139" s="60" t="s">
        <v>26</v>
      </c>
      <c r="V139" s="359"/>
      <c r="W139" s="359"/>
      <c r="X139" s="51">
        <f t="shared" si="39"/>
        <v>0</v>
      </c>
      <c r="Y139" s="51">
        <f t="shared" si="37"/>
        <v>0</v>
      </c>
      <c r="Z139" s="51">
        <f t="shared" si="38"/>
        <v>0</v>
      </c>
    </row>
    <row r="140" spans="1:26">
      <c r="A140" s="11"/>
      <c r="B140" s="59" t="s">
        <v>27</v>
      </c>
      <c r="C140" s="11"/>
      <c r="D140" s="11"/>
      <c r="E140" s="9">
        <f t="shared" si="40"/>
        <v>0</v>
      </c>
      <c r="F140" s="9">
        <f t="shared" si="41"/>
        <v>0</v>
      </c>
      <c r="G140" s="9">
        <f t="shared" ref="G140:G150" si="46">J140+M140+P140+S140</f>
        <v>0</v>
      </c>
      <c r="H140" s="9">
        <f t="shared" si="42"/>
        <v>0</v>
      </c>
      <c r="I140" s="9"/>
      <c r="J140" s="301"/>
      <c r="K140" s="9">
        <f t="shared" si="43"/>
        <v>0</v>
      </c>
      <c r="L140" s="9"/>
      <c r="M140" s="9"/>
      <c r="N140" s="9">
        <f t="shared" si="44"/>
        <v>0</v>
      </c>
      <c r="O140" s="9"/>
      <c r="P140" s="9"/>
      <c r="Q140" s="9">
        <f t="shared" si="45"/>
        <v>0</v>
      </c>
      <c r="R140" s="9"/>
      <c r="S140" s="301"/>
      <c r="T140" s="358"/>
      <c r="U140" s="60" t="s">
        <v>28</v>
      </c>
      <c r="V140" s="359"/>
      <c r="W140" s="359"/>
      <c r="X140" s="51">
        <f t="shared" si="39"/>
        <v>0</v>
      </c>
      <c r="Y140" s="51">
        <f t="shared" si="37"/>
        <v>0</v>
      </c>
      <c r="Z140" s="51">
        <f t="shared" si="38"/>
        <v>0</v>
      </c>
    </row>
    <row r="141" spans="1:26">
      <c r="A141" s="11"/>
      <c r="B141" s="59" t="s">
        <v>29</v>
      </c>
      <c r="C141" s="11"/>
      <c r="D141" s="301"/>
      <c r="E141" s="9">
        <f t="shared" si="40"/>
        <v>0</v>
      </c>
      <c r="F141" s="9">
        <f t="shared" si="41"/>
        <v>0</v>
      </c>
      <c r="G141" s="9">
        <f t="shared" si="46"/>
        <v>0</v>
      </c>
      <c r="H141" s="9">
        <f t="shared" si="42"/>
        <v>0</v>
      </c>
      <c r="I141" s="9"/>
      <c r="J141" s="301"/>
      <c r="K141" s="9">
        <f t="shared" si="43"/>
        <v>0</v>
      </c>
      <c r="L141" s="9"/>
      <c r="M141" s="9"/>
      <c r="N141" s="9">
        <f t="shared" si="44"/>
        <v>0</v>
      </c>
      <c r="O141" s="9"/>
      <c r="P141" s="9"/>
      <c r="Q141" s="9">
        <f t="shared" si="45"/>
        <v>0</v>
      </c>
      <c r="R141" s="9"/>
      <c r="S141" s="301"/>
      <c r="T141" s="358"/>
      <c r="U141" s="60" t="s">
        <v>30</v>
      </c>
      <c r="X141" s="51">
        <f t="shared" si="39"/>
        <v>0</v>
      </c>
      <c r="Y141" s="51">
        <f t="shared" si="37"/>
        <v>0</v>
      </c>
      <c r="Z141" s="51">
        <f t="shared" si="38"/>
        <v>0</v>
      </c>
    </row>
    <row r="142" spans="1:26">
      <c r="A142" s="11"/>
      <c r="B142" s="59" t="s">
        <v>31</v>
      </c>
      <c r="C142" s="11"/>
      <c r="D142" s="301"/>
      <c r="E142" s="9">
        <f t="shared" si="40"/>
        <v>0</v>
      </c>
      <c r="F142" s="9">
        <f t="shared" si="41"/>
        <v>0</v>
      </c>
      <c r="G142" s="9">
        <f t="shared" si="46"/>
        <v>0</v>
      </c>
      <c r="H142" s="9">
        <f t="shared" si="42"/>
        <v>0</v>
      </c>
      <c r="I142" s="9"/>
      <c r="J142" s="301"/>
      <c r="K142" s="9">
        <f t="shared" si="43"/>
        <v>0</v>
      </c>
      <c r="L142" s="9"/>
      <c r="M142" s="9"/>
      <c r="N142" s="9">
        <f t="shared" si="44"/>
        <v>0</v>
      </c>
      <c r="O142" s="9"/>
      <c r="P142" s="9"/>
      <c r="Q142" s="9">
        <f t="shared" si="45"/>
        <v>0</v>
      </c>
      <c r="R142" s="9"/>
      <c r="S142" s="301"/>
      <c r="T142" s="358"/>
      <c r="U142" s="60" t="s">
        <v>32</v>
      </c>
      <c r="X142" s="51">
        <f t="shared" si="39"/>
        <v>0</v>
      </c>
      <c r="Y142" s="51">
        <f t="shared" si="37"/>
        <v>0</v>
      </c>
      <c r="Z142" s="51">
        <f t="shared" si="38"/>
        <v>0</v>
      </c>
    </row>
    <row r="143" spans="1:26">
      <c r="A143" s="11"/>
      <c r="B143" s="59" t="s">
        <v>33</v>
      </c>
      <c r="C143" s="11"/>
      <c r="D143" s="301"/>
      <c r="E143" s="9">
        <f t="shared" si="40"/>
        <v>180</v>
      </c>
      <c r="F143" s="9">
        <f>I143+L143+O143+R143</f>
        <v>77</v>
      </c>
      <c r="G143" s="9">
        <f t="shared" si="46"/>
        <v>103</v>
      </c>
      <c r="H143" s="9">
        <v>180</v>
      </c>
      <c r="I143" s="9">
        <v>77</v>
      </c>
      <c r="J143" s="301">
        <f>H143-I143</f>
        <v>103</v>
      </c>
      <c r="K143" s="9">
        <f t="shared" si="43"/>
        <v>0</v>
      </c>
      <c r="L143" s="9"/>
      <c r="M143" s="9"/>
      <c r="N143" s="9">
        <f t="shared" si="44"/>
        <v>0</v>
      </c>
      <c r="O143" s="9"/>
      <c r="P143" s="9"/>
      <c r="Q143" s="9">
        <f t="shared" si="45"/>
        <v>0</v>
      </c>
      <c r="R143" s="9"/>
      <c r="S143" s="301"/>
      <c r="T143" s="358"/>
      <c r="U143" s="60" t="s">
        <v>34</v>
      </c>
      <c r="X143" s="51">
        <f t="shared" si="39"/>
        <v>180</v>
      </c>
      <c r="Y143" s="51">
        <f t="shared" si="37"/>
        <v>77</v>
      </c>
      <c r="Z143" s="51">
        <f t="shared" si="38"/>
        <v>103</v>
      </c>
    </row>
    <row r="144" spans="1:26">
      <c r="A144" s="11"/>
      <c r="B144" s="59" t="s">
        <v>35</v>
      </c>
      <c r="C144" s="11"/>
      <c r="D144" s="301"/>
      <c r="E144" s="9">
        <f t="shared" si="40"/>
        <v>184</v>
      </c>
      <c r="F144" s="9">
        <f t="shared" si="41"/>
        <v>67</v>
      </c>
      <c r="G144" s="9">
        <f t="shared" si="46"/>
        <v>117</v>
      </c>
      <c r="H144" s="9">
        <v>184</v>
      </c>
      <c r="I144" s="9">
        <v>67</v>
      </c>
      <c r="J144" s="301">
        <f>H144-I144</f>
        <v>117</v>
      </c>
      <c r="K144" s="9">
        <f t="shared" si="43"/>
        <v>0</v>
      </c>
      <c r="L144" s="9"/>
      <c r="M144" s="9"/>
      <c r="N144" s="9">
        <f t="shared" si="44"/>
        <v>0</v>
      </c>
      <c r="O144" s="9"/>
      <c r="P144" s="9"/>
      <c r="Q144" s="9">
        <f t="shared" si="45"/>
        <v>0</v>
      </c>
      <c r="R144" s="9"/>
      <c r="S144" s="301"/>
      <c r="T144" s="358"/>
      <c r="U144" s="60" t="s">
        <v>36</v>
      </c>
      <c r="X144" s="51">
        <f t="shared" si="39"/>
        <v>184</v>
      </c>
      <c r="Y144" s="51">
        <f t="shared" si="37"/>
        <v>67</v>
      </c>
      <c r="Z144" s="51">
        <f t="shared" si="38"/>
        <v>117</v>
      </c>
    </row>
    <row r="145" spans="1:26">
      <c r="A145" s="11"/>
      <c r="B145" s="59" t="s">
        <v>37</v>
      </c>
      <c r="C145" s="11"/>
      <c r="D145" s="301"/>
      <c r="E145" s="9">
        <f>SUM(F145:G145)</f>
        <v>0</v>
      </c>
      <c r="F145" s="9">
        <f t="shared" si="41"/>
        <v>0</v>
      </c>
      <c r="G145" s="9">
        <f t="shared" si="46"/>
        <v>0</v>
      </c>
      <c r="H145" s="9">
        <f t="shared" si="42"/>
        <v>0</v>
      </c>
      <c r="I145" s="9"/>
      <c r="J145" s="301"/>
      <c r="K145" s="9">
        <f t="shared" si="43"/>
        <v>0</v>
      </c>
      <c r="L145" s="9"/>
      <c r="M145" s="9"/>
      <c r="N145" s="9">
        <f t="shared" si="44"/>
        <v>0</v>
      </c>
      <c r="O145" s="9"/>
      <c r="P145" s="9"/>
      <c r="Q145" s="9">
        <f t="shared" si="45"/>
        <v>0</v>
      </c>
      <c r="R145" s="9"/>
      <c r="S145" s="301"/>
      <c r="T145" s="358"/>
      <c r="U145" s="60" t="s">
        <v>38</v>
      </c>
      <c r="X145" s="51">
        <f t="shared" si="39"/>
        <v>0</v>
      </c>
      <c r="Y145" s="51">
        <f t="shared" si="37"/>
        <v>0</v>
      </c>
      <c r="Z145" s="51">
        <f t="shared" si="38"/>
        <v>0</v>
      </c>
    </row>
    <row r="146" spans="1:26">
      <c r="A146" s="11"/>
      <c r="B146" s="59" t="s">
        <v>39</v>
      </c>
      <c r="C146" s="11"/>
      <c r="D146" s="301"/>
      <c r="E146" s="9">
        <f t="shared" si="40"/>
        <v>0</v>
      </c>
      <c r="F146" s="9">
        <f t="shared" si="41"/>
        <v>0</v>
      </c>
      <c r="G146" s="9">
        <f t="shared" si="46"/>
        <v>0</v>
      </c>
      <c r="H146" s="9">
        <f t="shared" si="42"/>
        <v>0</v>
      </c>
      <c r="I146" s="9"/>
      <c r="J146" s="301"/>
      <c r="K146" s="9">
        <f t="shared" si="43"/>
        <v>0</v>
      </c>
      <c r="L146" s="9"/>
      <c r="M146" s="9"/>
      <c r="N146" s="9">
        <f t="shared" si="44"/>
        <v>0</v>
      </c>
      <c r="O146" s="9"/>
      <c r="P146" s="9"/>
      <c r="Q146" s="9">
        <f t="shared" si="45"/>
        <v>0</v>
      </c>
      <c r="R146" s="9"/>
      <c r="S146" s="301"/>
      <c r="T146" s="358"/>
      <c r="U146" s="60" t="s">
        <v>40</v>
      </c>
      <c r="X146" s="51">
        <f t="shared" si="39"/>
        <v>0</v>
      </c>
      <c r="Y146" s="51">
        <f t="shared" si="37"/>
        <v>0</v>
      </c>
      <c r="Z146" s="51">
        <f t="shared" si="38"/>
        <v>0</v>
      </c>
    </row>
    <row r="147" spans="1:26">
      <c r="A147" s="11"/>
      <c r="B147" s="59" t="s">
        <v>41</v>
      </c>
      <c r="C147" s="11"/>
      <c r="D147" s="301"/>
      <c r="E147" s="9">
        <f t="shared" si="40"/>
        <v>0</v>
      </c>
      <c r="F147" s="9">
        <f t="shared" si="41"/>
        <v>0</v>
      </c>
      <c r="G147" s="9">
        <f t="shared" si="46"/>
        <v>0</v>
      </c>
      <c r="H147" s="9">
        <f t="shared" si="42"/>
        <v>0</v>
      </c>
      <c r="I147" s="9"/>
      <c r="J147" s="301"/>
      <c r="K147" s="9">
        <f t="shared" si="43"/>
        <v>0</v>
      </c>
      <c r="L147" s="9"/>
      <c r="M147" s="9"/>
      <c r="N147" s="9">
        <f t="shared" si="44"/>
        <v>0</v>
      </c>
      <c r="O147" s="9"/>
      <c r="P147" s="9"/>
      <c r="Q147" s="9">
        <f t="shared" si="45"/>
        <v>0</v>
      </c>
      <c r="R147" s="9"/>
      <c r="S147" s="301"/>
      <c r="T147" s="358"/>
      <c r="U147" s="60" t="s">
        <v>42</v>
      </c>
      <c r="X147" s="51">
        <f t="shared" si="39"/>
        <v>0</v>
      </c>
      <c r="Y147" s="51">
        <f t="shared" si="37"/>
        <v>0</v>
      </c>
      <c r="Z147" s="51">
        <f t="shared" si="38"/>
        <v>0</v>
      </c>
    </row>
    <row r="148" spans="1:26">
      <c r="A148" s="11"/>
      <c r="B148" s="59" t="s">
        <v>43</v>
      </c>
      <c r="C148" s="11"/>
      <c r="D148" s="301"/>
      <c r="E148" s="9">
        <f t="shared" si="40"/>
        <v>0</v>
      </c>
      <c r="F148" s="9">
        <f t="shared" si="41"/>
        <v>0</v>
      </c>
      <c r="G148" s="9">
        <f t="shared" si="46"/>
        <v>0</v>
      </c>
      <c r="H148" s="9">
        <f t="shared" si="42"/>
        <v>0</v>
      </c>
      <c r="I148" s="9"/>
      <c r="J148" s="301"/>
      <c r="K148" s="9">
        <f t="shared" si="43"/>
        <v>0</v>
      </c>
      <c r="L148" s="9"/>
      <c r="M148" s="9"/>
      <c r="N148" s="9">
        <f t="shared" si="44"/>
        <v>0</v>
      </c>
      <c r="O148" s="9"/>
      <c r="P148" s="9"/>
      <c r="Q148" s="9">
        <f t="shared" si="45"/>
        <v>0</v>
      </c>
      <c r="R148" s="9"/>
      <c r="S148" s="301"/>
      <c r="T148" s="358"/>
      <c r="U148" s="60" t="s">
        <v>44</v>
      </c>
      <c r="X148" s="51">
        <f t="shared" si="39"/>
        <v>0</v>
      </c>
      <c r="Y148" s="51">
        <f t="shared" si="37"/>
        <v>0</v>
      </c>
      <c r="Z148" s="51">
        <f t="shared" si="38"/>
        <v>0</v>
      </c>
    </row>
    <row r="149" spans="1:26">
      <c r="A149" s="11"/>
      <c r="B149" s="59" t="s">
        <v>45</v>
      </c>
      <c r="C149" s="11"/>
      <c r="D149" s="301"/>
      <c r="E149" s="9">
        <f t="shared" si="40"/>
        <v>0</v>
      </c>
      <c r="F149" s="9">
        <f t="shared" si="41"/>
        <v>0</v>
      </c>
      <c r="G149" s="9">
        <f t="shared" si="46"/>
        <v>0</v>
      </c>
      <c r="H149" s="9">
        <f t="shared" si="42"/>
        <v>0</v>
      </c>
      <c r="I149" s="9"/>
      <c r="J149" s="301"/>
      <c r="K149" s="9">
        <f t="shared" si="43"/>
        <v>0</v>
      </c>
      <c r="L149" s="9"/>
      <c r="M149" s="9"/>
      <c r="N149" s="9">
        <f t="shared" si="44"/>
        <v>0</v>
      </c>
      <c r="O149" s="9"/>
      <c r="P149" s="9"/>
      <c r="Q149" s="9">
        <f t="shared" si="45"/>
        <v>0</v>
      </c>
      <c r="R149" s="9"/>
      <c r="S149" s="301"/>
      <c r="T149" s="358"/>
      <c r="U149" s="60" t="s">
        <v>46</v>
      </c>
      <c r="X149" s="51">
        <f t="shared" si="39"/>
        <v>0</v>
      </c>
      <c r="Y149" s="51">
        <f t="shared" si="37"/>
        <v>0</v>
      </c>
      <c r="Z149" s="51">
        <f t="shared" si="38"/>
        <v>0</v>
      </c>
    </row>
    <row r="150" spans="1:26">
      <c r="A150" s="12"/>
      <c r="B150" s="49" t="s">
        <v>47</v>
      </c>
      <c r="C150" s="12"/>
      <c r="D150" s="298"/>
      <c r="E150" s="9">
        <f t="shared" si="40"/>
        <v>155</v>
      </c>
      <c r="F150" s="13">
        <f t="shared" si="41"/>
        <v>61</v>
      </c>
      <c r="G150" s="13">
        <f t="shared" si="46"/>
        <v>94</v>
      </c>
      <c r="H150" s="13">
        <v>155</v>
      </c>
      <c r="I150" s="13">
        <v>61</v>
      </c>
      <c r="J150" s="13">
        <f>H150-61</f>
        <v>94</v>
      </c>
      <c r="K150" s="13">
        <f t="shared" si="43"/>
        <v>0</v>
      </c>
      <c r="L150" s="13"/>
      <c r="M150" s="13"/>
      <c r="N150" s="13">
        <f t="shared" si="44"/>
        <v>0</v>
      </c>
      <c r="O150" s="13"/>
      <c r="P150" s="13"/>
      <c r="Q150" s="13">
        <f t="shared" si="45"/>
        <v>0</v>
      </c>
      <c r="R150" s="13"/>
      <c r="S150" s="13"/>
      <c r="T150" s="299"/>
      <c r="U150" s="12" t="s">
        <v>48</v>
      </c>
      <c r="X150" s="51">
        <f t="shared" si="39"/>
        <v>155</v>
      </c>
      <c r="Y150" s="51">
        <f t="shared" si="37"/>
        <v>61</v>
      </c>
      <c r="Z150" s="51">
        <f t="shared" si="38"/>
        <v>94</v>
      </c>
    </row>
    <row r="151" spans="1:26" ht="3" customHeight="1">
      <c r="X151" s="51">
        <f t="shared" si="39"/>
        <v>0</v>
      </c>
      <c r="Y151" s="51">
        <f t="shared" si="37"/>
        <v>0</v>
      </c>
      <c r="Z151" s="51">
        <f t="shared" si="38"/>
        <v>0</v>
      </c>
    </row>
    <row r="152" spans="1:26" s="346" customFormat="1" ht="17.25">
      <c r="A152" s="348"/>
      <c r="B152" s="346" t="s">
        <v>175</v>
      </c>
      <c r="C152" s="348" t="s">
        <v>176</v>
      </c>
      <c r="D152" s="348"/>
      <c r="E152" s="348"/>
      <c r="F152" s="348"/>
      <c r="G152" s="348"/>
      <c r="H152" s="348"/>
      <c r="J152" s="348"/>
      <c r="M152" s="346" t="s">
        <v>177</v>
      </c>
    </row>
    <row r="153" spans="1:26" s="346" customFormat="1" ht="17.25">
      <c r="B153" s="346" t="s">
        <v>66</v>
      </c>
      <c r="M153" s="346" t="s">
        <v>113</v>
      </c>
    </row>
    <row r="154" spans="1:26">
      <c r="B154" s="346" t="s">
        <v>114</v>
      </c>
      <c r="C154" s="346"/>
      <c r="M154" s="346" t="s">
        <v>178</v>
      </c>
    </row>
    <row r="155" spans="1:26">
      <c r="B155" s="346" t="s">
        <v>148</v>
      </c>
      <c r="C155" s="5"/>
      <c r="D155" s="5"/>
      <c r="E155" s="5"/>
      <c r="F155" s="5"/>
      <c r="G155" s="5"/>
      <c r="I155" s="5"/>
      <c r="M155" s="346" t="s">
        <v>117</v>
      </c>
    </row>
    <row r="156" spans="1:26" s="1" customFormat="1">
      <c r="B156" s="341" t="s">
        <v>127</v>
      </c>
      <c r="C156" s="2">
        <v>3.4</v>
      </c>
      <c r="D156" s="341" t="s">
        <v>182</v>
      </c>
    </row>
    <row r="157" spans="1:26" s="3" customFormat="1">
      <c r="B157" s="342" t="s">
        <v>2</v>
      </c>
      <c r="C157" s="2">
        <v>3.4</v>
      </c>
      <c r="D157" s="342" t="s">
        <v>183</v>
      </c>
      <c r="P157" s="3" t="s">
        <v>123</v>
      </c>
    </row>
    <row r="158" spans="1:26" ht="6" customHeight="1"/>
    <row r="159" spans="1:26" s="346" customFormat="1" ht="21" customHeight="1">
      <c r="A159" s="1051" t="s">
        <v>3</v>
      </c>
      <c r="B159" s="1051"/>
      <c r="C159" s="1051"/>
      <c r="D159" s="1052"/>
      <c r="E159" s="343"/>
      <c r="F159" s="344"/>
      <c r="G159" s="345"/>
      <c r="H159" s="1057" t="s">
        <v>4</v>
      </c>
      <c r="I159" s="1058"/>
      <c r="J159" s="1058"/>
      <c r="K159" s="1058"/>
      <c r="L159" s="1058"/>
      <c r="M159" s="1058"/>
      <c r="N159" s="1058"/>
      <c r="O159" s="1058"/>
      <c r="P159" s="1058"/>
      <c r="Q159" s="1058"/>
      <c r="R159" s="1058"/>
      <c r="S159" s="1059"/>
      <c r="T159" s="1080" t="s">
        <v>5</v>
      </c>
      <c r="U159" s="1051"/>
    </row>
    <row r="160" spans="1:26" s="346" customFormat="1" ht="17.25">
      <c r="A160" s="1053"/>
      <c r="B160" s="1053"/>
      <c r="C160" s="1053"/>
      <c r="D160" s="1054"/>
      <c r="E160" s="347"/>
      <c r="F160" s="348"/>
      <c r="G160" s="349" t="s">
        <v>163</v>
      </c>
      <c r="H160" s="1083" t="s">
        <v>8</v>
      </c>
      <c r="I160" s="1084"/>
      <c r="J160" s="1085"/>
      <c r="K160" s="1083" t="s">
        <v>6</v>
      </c>
      <c r="L160" s="1084"/>
      <c r="M160" s="1084"/>
      <c r="N160" s="343"/>
      <c r="O160" s="344"/>
      <c r="P160" s="345"/>
      <c r="Q160" s="348"/>
      <c r="R160" s="348"/>
      <c r="S160" s="349"/>
      <c r="T160" s="1081"/>
      <c r="U160" s="1053"/>
    </row>
    <row r="161" spans="1:26" s="346" customFormat="1" ht="19.5">
      <c r="A161" s="1053"/>
      <c r="B161" s="1053"/>
      <c r="C161" s="1053"/>
      <c r="D161" s="1054"/>
      <c r="E161" s="1083" t="s">
        <v>7</v>
      </c>
      <c r="F161" s="1084"/>
      <c r="G161" s="1085"/>
      <c r="H161" s="1083" t="s">
        <v>12</v>
      </c>
      <c r="I161" s="1084"/>
      <c r="J161" s="1085"/>
      <c r="K161" s="1083" t="s">
        <v>9</v>
      </c>
      <c r="L161" s="1084"/>
      <c r="M161" s="1084"/>
      <c r="N161" s="1083" t="s">
        <v>164</v>
      </c>
      <c r="O161" s="1084"/>
      <c r="P161" s="1085"/>
      <c r="Q161" s="1086" t="s">
        <v>165</v>
      </c>
      <c r="R161" s="1087"/>
      <c r="S161" s="1088"/>
      <c r="T161" s="1081"/>
      <c r="U161" s="1053"/>
    </row>
    <row r="162" spans="1:26" s="346" customFormat="1" ht="17.25">
      <c r="A162" s="1053"/>
      <c r="B162" s="1053"/>
      <c r="C162" s="1053"/>
      <c r="D162" s="1054"/>
      <c r="E162" s="1083" t="s">
        <v>11</v>
      </c>
      <c r="F162" s="1084"/>
      <c r="G162" s="1085"/>
      <c r="H162" s="1083" t="s">
        <v>15</v>
      </c>
      <c r="I162" s="1084"/>
      <c r="J162" s="1085"/>
      <c r="K162" s="1083" t="s">
        <v>13</v>
      </c>
      <c r="L162" s="1084"/>
      <c r="M162" s="1084"/>
      <c r="N162" s="1083" t="s">
        <v>17</v>
      </c>
      <c r="O162" s="1084"/>
      <c r="P162" s="1085"/>
      <c r="Q162" s="1084" t="s">
        <v>166</v>
      </c>
      <c r="R162" s="1084"/>
      <c r="S162" s="1085"/>
      <c r="T162" s="1081"/>
      <c r="U162" s="1053"/>
    </row>
    <row r="163" spans="1:26" s="346" customFormat="1" ht="17.25">
      <c r="A163" s="1053"/>
      <c r="B163" s="1053"/>
      <c r="C163" s="1053"/>
      <c r="D163" s="1054"/>
      <c r="E163" s="347"/>
      <c r="F163" s="348"/>
      <c r="G163" s="349"/>
      <c r="H163" s="1083" t="s">
        <v>19</v>
      </c>
      <c r="I163" s="1084"/>
      <c r="J163" s="1085"/>
      <c r="K163" s="1083" t="s">
        <v>16</v>
      </c>
      <c r="L163" s="1084"/>
      <c r="M163" s="1084"/>
      <c r="N163" s="1083" t="s">
        <v>20</v>
      </c>
      <c r="O163" s="1084"/>
      <c r="P163" s="1085"/>
      <c r="T163" s="1081"/>
      <c r="U163" s="1053"/>
    </row>
    <row r="164" spans="1:26" s="346" customFormat="1" ht="17.25">
      <c r="A164" s="1053"/>
      <c r="B164" s="1053"/>
      <c r="C164" s="1053"/>
      <c r="D164" s="1054"/>
      <c r="E164" s="350"/>
      <c r="F164" s="351"/>
      <c r="G164" s="352"/>
      <c r="J164" s="352"/>
      <c r="K164" s="1089" t="s">
        <v>19</v>
      </c>
      <c r="L164" s="1090"/>
      <c r="M164" s="1090"/>
      <c r="N164" s="350"/>
      <c r="O164" s="351"/>
      <c r="P164" s="352"/>
      <c r="Q164" s="351"/>
      <c r="R164" s="351"/>
      <c r="S164" s="352"/>
      <c r="T164" s="1081"/>
      <c r="U164" s="1053"/>
    </row>
    <row r="165" spans="1:26" s="346" customFormat="1" ht="17.25">
      <c r="A165" s="1053"/>
      <c r="B165" s="1053"/>
      <c r="C165" s="1053"/>
      <c r="D165" s="1054"/>
      <c r="E165" s="353" t="s">
        <v>7</v>
      </c>
      <c r="F165" s="353" t="s">
        <v>167</v>
      </c>
      <c r="G165" s="353" t="s">
        <v>168</v>
      </c>
      <c r="H165" s="353" t="s">
        <v>7</v>
      </c>
      <c r="I165" s="353" t="s">
        <v>167</v>
      </c>
      <c r="J165" s="855" t="s">
        <v>168</v>
      </c>
      <c r="K165" s="353" t="s">
        <v>7</v>
      </c>
      <c r="L165" s="353" t="s">
        <v>167</v>
      </c>
      <c r="M165" s="353" t="s">
        <v>168</v>
      </c>
      <c r="N165" s="354" t="s">
        <v>7</v>
      </c>
      <c r="O165" s="354" t="s">
        <v>167</v>
      </c>
      <c r="P165" s="354" t="s">
        <v>168</v>
      </c>
      <c r="Q165" s="353" t="s">
        <v>7</v>
      </c>
      <c r="R165" s="353" t="s">
        <v>167</v>
      </c>
      <c r="S165" s="855" t="s">
        <v>168</v>
      </c>
      <c r="T165" s="1081"/>
      <c r="U165" s="1053"/>
    </row>
    <row r="166" spans="1:26" s="346" customFormat="1" ht="17.25">
      <c r="A166" s="1055"/>
      <c r="B166" s="1055"/>
      <c r="C166" s="1055"/>
      <c r="D166" s="1056"/>
      <c r="E166" s="355" t="s">
        <v>11</v>
      </c>
      <c r="F166" s="355" t="s">
        <v>169</v>
      </c>
      <c r="G166" s="355" t="s">
        <v>170</v>
      </c>
      <c r="H166" s="355" t="s">
        <v>11</v>
      </c>
      <c r="I166" s="355" t="s">
        <v>169</v>
      </c>
      <c r="J166" s="355" t="s">
        <v>170</v>
      </c>
      <c r="K166" s="355" t="s">
        <v>11</v>
      </c>
      <c r="L166" s="355" t="s">
        <v>169</v>
      </c>
      <c r="M166" s="355" t="s">
        <v>170</v>
      </c>
      <c r="N166" s="355" t="s">
        <v>11</v>
      </c>
      <c r="O166" s="355" t="s">
        <v>169</v>
      </c>
      <c r="P166" s="355" t="s">
        <v>170</v>
      </c>
      <c r="Q166" s="355" t="s">
        <v>11</v>
      </c>
      <c r="R166" s="355" t="s">
        <v>169</v>
      </c>
      <c r="S166" s="355" t="s">
        <v>170</v>
      </c>
      <c r="T166" s="1082"/>
      <c r="U166" s="1055"/>
    </row>
    <row r="167" spans="1:26" s="348" customFormat="1" ht="3" customHeight="1">
      <c r="A167" s="847"/>
      <c r="B167" s="847"/>
      <c r="C167" s="847"/>
      <c r="D167" s="848"/>
      <c r="E167" s="855"/>
      <c r="F167" s="354"/>
      <c r="G167" s="354"/>
      <c r="H167" s="354"/>
      <c r="I167" s="354"/>
      <c r="J167" s="855"/>
      <c r="K167" s="354"/>
      <c r="L167" s="354"/>
      <c r="M167" s="354"/>
      <c r="N167" s="354"/>
      <c r="O167" s="354"/>
      <c r="P167" s="354"/>
      <c r="Q167" s="354"/>
      <c r="R167" s="354"/>
      <c r="S167" s="855"/>
      <c r="T167" s="853"/>
    </row>
    <row r="168" spans="1:26" s="51" customFormat="1" ht="24" customHeight="1">
      <c r="A168" s="1078" t="s">
        <v>21</v>
      </c>
      <c r="B168" s="1078"/>
      <c r="C168" s="1078"/>
      <c r="D168" s="1079"/>
      <c r="E168" s="368">
        <f>SUM(E169:E181)</f>
        <v>1268</v>
      </c>
      <c r="F168" s="368">
        <f>SUM(F169:F181)</f>
        <v>455</v>
      </c>
      <c r="G168" s="368">
        <f t="shared" ref="G168:S168" si="47">SUM(G169:G181)</f>
        <v>813</v>
      </c>
      <c r="H168" s="368">
        <f t="shared" si="47"/>
        <v>1268</v>
      </c>
      <c r="I168" s="368">
        <f>SUM(I169:I181)</f>
        <v>455</v>
      </c>
      <c r="J168" s="368">
        <f>SUM(J169:J181)</f>
        <v>813</v>
      </c>
      <c r="K168" s="368">
        <f t="shared" si="47"/>
        <v>0</v>
      </c>
      <c r="L168" s="368">
        <f t="shared" si="47"/>
        <v>0</v>
      </c>
      <c r="M168" s="368">
        <f t="shared" si="47"/>
        <v>0</v>
      </c>
      <c r="N168" s="368">
        <f t="shared" si="47"/>
        <v>0</v>
      </c>
      <c r="O168" s="368">
        <f t="shared" si="47"/>
        <v>0</v>
      </c>
      <c r="P168" s="368">
        <f t="shared" si="47"/>
        <v>0</v>
      </c>
      <c r="Q168" s="368">
        <f t="shared" si="47"/>
        <v>0</v>
      </c>
      <c r="R168" s="368">
        <f t="shared" si="47"/>
        <v>0</v>
      </c>
      <c r="S168" s="368">
        <f t="shared" si="47"/>
        <v>0</v>
      </c>
      <c r="T168" s="665"/>
      <c r="U168" s="852" t="s">
        <v>11</v>
      </c>
      <c r="X168" s="51">
        <f>H168+K168</f>
        <v>1268</v>
      </c>
      <c r="Y168" s="51">
        <f t="shared" ref="Y168:Y182" si="48">I168+L168</f>
        <v>455</v>
      </c>
      <c r="Z168" s="51">
        <f t="shared" ref="Z168:Z182" si="49">J168+M168</f>
        <v>813</v>
      </c>
    </row>
    <row r="169" spans="1:26">
      <c r="A169" s="8"/>
      <c r="B169" s="61" t="s">
        <v>22</v>
      </c>
      <c r="C169" s="11"/>
      <c r="D169" s="11"/>
      <c r="E169" s="9">
        <f>SUM(F169:G169)</f>
        <v>515</v>
      </c>
      <c r="F169" s="9">
        <v>167</v>
      </c>
      <c r="G169" s="9">
        <v>348</v>
      </c>
      <c r="H169" s="9">
        <f>SUM(I169:J169)</f>
        <v>515</v>
      </c>
      <c r="I169" s="9">
        <v>167</v>
      </c>
      <c r="J169" s="9">
        <v>348</v>
      </c>
      <c r="K169" s="9">
        <f>SUM(L169:M169)</f>
        <v>0</v>
      </c>
      <c r="L169" s="9"/>
      <c r="M169" s="9"/>
      <c r="N169" s="9">
        <f>SUM(O169:P169)</f>
        <v>0</v>
      </c>
      <c r="O169" s="9"/>
      <c r="P169" s="9"/>
      <c r="Q169" s="9">
        <f>SUM(R169:S169)</f>
        <v>0</v>
      </c>
      <c r="R169" s="9"/>
      <c r="S169" s="301"/>
      <c r="T169" s="357"/>
      <c r="U169" s="60" t="s">
        <v>23</v>
      </c>
      <c r="V169" s="854"/>
      <c r="W169" s="11"/>
      <c r="X169" s="51">
        <f t="shared" ref="X169:X182" si="50">H169+K169</f>
        <v>515</v>
      </c>
      <c r="Y169" s="51">
        <f t="shared" si="48"/>
        <v>167</v>
      </c>
      <c r="Z169" s="51">
        <f t="shared" si="49"/>
        <v>348</v>
      </c>
    </row>
    <row r="170" spans="1:26">
      <c r="B170" s="59" t="s">
        <v>24</v>
      </c>
      <c r="E170" s="9">
        <f>SUM(F170:G170)</f>
        <v>54</v>
      </c>
      <c r="F170" s="9">
        <v>15</v>
      </c>
      <c r="G170" s="9">
        <v>39</v>
      </c>
      <c r="H170" s="9">
        <f t="shared" ref="H170:H181" si="51">SUM(I170:J170)</f>
        <v>54</v>
      </c>
      <c r="I170" s="9">
        <v>15</v>
      </c>
      <c r="J170" s="9">
        <v>39</v>
      </c>
      <c r="K170" s="9">
        <f t="shared" ref="K170:K181" si="52">SUM(L170:M170)</f>
        <v>0</v>
      </c>
      <c r="L170" s="9"/>
      <c r="M170" s="9"/>
      <c r="N170" s="9">
        <f t="shared" ref="N170:N181" si="53">SUM(O170:P170)</f>
        <v>0</v>
      </c>
      <c r="O170" s="9"/>
      <c r="P170" s="9"/>
      <c r="Q170" s="9">
        <f t="shared" ref="Q170:Q181" si="54">SUM(R170:S170)</f>
        <v>0</v>
      </c>
      <c r="R170" s="9"/>
      <c r="S170" s="301"/>
      <c r="T170" s="358"/>
      <c r="U170" s="60" t="s">
        <v>26</v>
      </c>
      <c r="V170" s="359"/>
      <c r="W170" s="359"/>
      <c r="X170" s="51">
        <f t="shared" si="50"/>
        <v>54</v>
      </c>
      <c r="Y170" s="51">
        <f t="shared" si="48"/>
        <v>15</v>
      </c>
      <c r="Z170" s="51">
        <f t="shared" si="49"/>
        <v>39</v>
      </c>
    </row>
    <row r="171" spans="1:26">
      <c r="A171" s="11"/>
      <c r="B171" s="59" t="s">
        <v>27</v>
      </c>
      <c r="C171" s="11"/>
      <c r="D171" s="11"/>
      <c r="E171" s="9">
        <f t="shared" ref="E171:E181" si="55">SUM(F171:G171)</f>
        <v>32</v>
      </c>
      <c r="F171" s="9">
        <v>12</v>
      </c>
      <c r="G171" s="9">
        <v>20</v>
      </c>
      <c r="H171" s="9">
        <f t="shared" si="51"/>
        <v>32</v>
      </c>
      <c r="I171" s="9">
        <v>12</v>
      </c>
      <c r="J171" s="9">
        <v>20</v>
      </c>
      <c r="K171" s="9">
        <f t="shared" si="52"/>
        <v>0</v>
      </c>
      <c r="L171" s="9"/>
      <c r="M171" s="9"/>
      <c r="N171" s="9">
        <f t="shared" si="53"/>
        <v>0</v>
      </c>
      <c r="O171" s="9"/>
      <c r="P171" s="9"/>
      <c r="Q171" s="9">
        <f t="shared" si="54"/>
        <v>0</v>
      </c>
      <c r="R171" s="9"/>
      <c r="S171" s="301"/>
      <c r="T171" s="358"/>
      <c r="U171" s="60" t="s">
        <v>28</v>
      </c>
      <c r="V171" s="359"/>
      <c r="W171" s="359"/>
      <c r="X171" s="51">
        <f t="shared" si="50"/>
        <v>32</v>
      </c>
      <c r="Y171" s="51">
        <f t="shared" si="48"/>
        <v>12</v>
      </c>
      <c r="Z171" s="51">
        <f t="shared" si="49"/>
        <v>20</v>
      </c>
    </row>
    <row r="172" spans="1:26">
      <c r="A172" s="11"/>
      <c r="B172" s="59" t="s">
        <v>29</v>
      </c>
      <c r="C172" s="11"/>
      <c r="D172" s="301"/>
      <c r="E172" s="9">
        <f t="shared" si="55"/>
        <v>64</v>
      </c>
      <c r="F172" s="9">
        <v>29</v>
      </c>
      <c r="G172" s="9">
        <v>35</v>
      </c>
      <c r="H172" s="9">
        <f t="shared" si="51"/>
        <v>64</v>
      </c>
      <c r="I172" s="9">
        <v>29</v>
      </c>
      <c r="J172" s="9">
        <v>35</v>
      </c>
      <c r="K172" s="9">
        <f t="shared" si="52"/>
        <v>0</v>
      </c>
      <c r="L172" s="9"/>
      <c r="M172" s="9"/>
      <c r="N172" s="9">
        <f t="shared" si="53"/>
        <v>0</v>
      </c>
      <c r="O172" s="9"/>
      <c r="P172" s="9"/>
      <c r="Q172" s="9">
        <f t="shared" si="54"/>
        <v>0</v>
      </c>
      <c r="R172" s="9"/>
      <c r="S172" s="301"/>
      <c r="T172" s="358"/>
      <c r="U172" s="60" t="s">
        <v>30</v>
      </c>
      <c r="X172" s="51">
        <f t="shared" si="50"/>
        <v>64</v>
      </c>
      <c r="Y172" s="51">
        <f t="shared" si="48"/>
        <v>29</v>
      </c>
      <c r="Z172" s="51">
        <f t="shared" si="49"/>
        <v>35</v>
      </c>
    </row>
    <row r="173" spans="1:26">
      <c r="A173" s="11"/>
      <c r="B173" s="59" t="s">
        <v>31</v>
      </c>
      <c r="C173" s="11"/>
      <c r="D173" s="301"/>
      <c r="E173" s="9">
        <f t="shared" si="55"/>
        <v>69</v>
      </c>
      <c r="F173" s="9">
        <v>28</v>
      </c>
      <c r="G173" s="9">
        <v>41</v>
      </c>
      <c r="H173" s="9">
        <f t="shared" si="51"/>
        <v>69</v>
      </c>
      <c r="I173" s="9">
        <v>28</v>
      </c>
      <c r="J173" s="9">
        <v>41</v>
      </c>
      <c r="K173" s="9">
        <f t="shared" si="52"/>
        <v>0</v>
      </c>
      <c r="L173" s="9"/>
      <c r="M173" s="9"/>
      <c r="N173" s="9">
        <f t="shared" si="53"/>
        <v>0</v>
      </c>
      <c r="O173" s="9"/>
      <c r="P173" s="9"/>
      <c r="Q173" s="9">
        <f t="shared" si="54"/>
        <v>0</v>
      </c>
      <c r="R173" s="9"/>
      <c r="S173" s="301"/>
      <c r="T173" s="358"/>
      <c r="U173" s="60" t="s">
        <v>32</v>
      </c>
      <c r="X173" s="51">
        <f t="shared" si="50"/>
        <v>69</v>
      </c>
      <c r="Y173" s="51">
        <f t="shared" si="48"/>
        <v>28</v>
      </c>
      <c r="Z173" s="51">
        <f t="shared" si="49"/>
        <v>41</v>
      </c>
    </row>
    <row r="174" spans="1:26">
      <c r="A174" s="11"/>
      <c r="B174" s="59" t="s">
        <v>33</v>
      </c>
      <c r="C174" s="11"/>
      <c r="D174" s="301">
        <f>SUM(F174:G174)</f>
        <v>74</v>
      </c>
      <c r="E174" s="9">
        <f t="shared" si="55"/>
        <v>74</v>
      </c>
      <c r="F174" s="9">
        <v>32</v>
      </c>
      <c r="G174" s="9">
        <v>42</v>
      </c>
      <c r="H174" s="9">
        <f t="shared" si="51"/>
        <v>74</v>
      </c>
      <c r="I174" s="9">
        <v>32</v>
      </c>
      <c r="J174" s="9">
        <v>42</v>
      </c>
      <c r="K174" s="9">
        <f t="shared" si="52"/>
        <v>0</v>
      </c>
      <c r="L174" s="9"/>
      <c r="M174" s="9"/>
      <c r="N174" s="9">
        <f t="shared" si="53"/>
        <v>0</v>
      </c>
      <c r="O174" s="9"/>
      <c r="P174" s="9"/>
      <c r="Q174" s="9">
        <f t="shared" si="54"/>
        <v>0</v>
      </c>
      <c r="R174" s="9"/>
      <c r="S174" s="301"/>
      <c r="T174" s="358"/>
      <c r="U174" s="60" t="s">
        <v>34</v>
      </c>
      <c r="X174" s="51">
        <f t="shared" si="50"/>
        <v>74</v>
      </c>
      <c r="Y174" s="51">
        <f t="shared" si="48"/>
        <v>32</v>
      </c>
      <c r="Z174" s="51">
        <f t="shared" si="49"/>
        <v>42</v>
      </c>
    </row>
    <row r="175" spans="1:26">
      <c r="A175" s="11"/>
      <c r="B175" s="59" t="s">
        <v>35</v>
      </c>
      <c r="C175" s="11"/>
      <c r="D175" s="301">
        <f>SUM(F175:G175)</f>
        <v>74</v>
      </c>
      <c r="E175" s="9">
        <f t="shared" si="55"/>
        <v>74</v>
      </c>
      <c r="F175" s="9">
        <v>33</v>
      </c>
      <c r="G175" s="9">
        <v>41</v>
      </c>
      <c r="H175" s="9">
        <f t="shared" si="51"/>
        <v>74</v>
      </c>
      <c r="I175" s="9">
        <v>33</v>
      </c>
      <c r="J175" s="9">
        <v>41</v>
      </c>
      <c r="K175" s="9">
        <f t="shared" si="52"/>
        <v>0</v>
      </c>
      <c r="L175" s="9"/>
      <c r="M175" s="9"/>
      <c r="N175" s="9">
        <f t="shared" si="53"/>
        <v>0</v>
      </c>
      <c r="O175" s="9"/>
      <c r="P175" s="9"/>
      <c r="Q175" s="9">
        <f t="shared" si="54"/>
        <v>0</v>
      </c>
      <c r="R175" s="9"/>
      <c r="S175" s="301"/>
      <c r="T175" s="358"/>
      <c r="U175" s="60" t="s">
        <v>36</v>
      </c>
      <c r="X175" s="51">
        <f t="shared" si="50"/>
        <v>74</v>
      </c>
      <c r="Y175" s="51">
        <f t="shared" si="48"/>
        <v>33</v>
      </c>
      <c r="Z175" s="51">
        <f t="shared" si="49"/>
        <v>41</v>
      </c>
    </row>
    <row r="176" spans="1:26">
      <c r="A176" s="11"/>
      <c r="B176" s="59" t="s">
        <v>37</v>
      </c>
      <c r="C176" s="11"/>
      <c r="D176" s="301"/>
      <c r="E176" s="9">
        <f t="shared" si="55"/>
        <v>111</v>
      </c>
      <c r="F176" s="9">
        <v>41</v>
      </c>
      <c r="G176" s="9">
        <v>70</v>
      </c>
      <c r="H176" s="9">
        <f t="shared" si="51"/>
        <v>111</v>
      </c>
      <c r="I176" s="9">
        <v>41</v>
      </c>
      <c r="J176" s="9">
        <v>70</v>
      </c>
      <c r="K176" s="9">
        <f t="shared" si="52"/>
        <v>0</v>
      </c>
      <c r="L176" s="9"/>
      <c r="M176" s="9"/>
      <c r="N176" s="9">
        <f t="shared" si="53"/>
        <v>0</v>
      </c>
      <c r="O176" s="9"/>
      <c r="P176" s="9"/>
      <c r="Q176" s="9">
        <f t="shared" si="54"/>
        <v>0</v>
      </c>
      <c r="R176" s="9"/>
      <c r="S176" s="301"/>
      <c r="T176" s="358"/>
      <c r="U176" s="60" t="s">
        <v>38</v>
      </c>
      <c r="X176" s="51">
        <f t="shared" si="50"/>
        <v>111</v>
      </c>
      <c r="Y176" s="51">
        <f t="shared" si="48"/>
        <v>41</v>
      </c>
      <c r="Z176" s="51">
        <f t="shared" si="49"/>
        <v>70</v>
      </c>
    </row>
    <row r="177" spans="1:26">
      <c r="A177" s="11"/>
      <c r="B177" s="59" t="s">
        <v>39</v>
      </c>
      <c r="C177" s="11"/>
      <c r="D177" s="301"/>
      <c r="E177" s="9">
        <f t="shared" si="55"/>
        <v>24</v>
      </c>
      <c r="F177" s="9">
        <v>5</v>
      </c>
      <c r="G177" s="9">
        <v>19</v>
      </c>
      <c r="H177" s="9">
        <f t="shared" si="51"/>
        <v>24</v>
      </c>
      <c r="I177" s="9">
        <v>5</v>
      </c>
      <c r="J177" s="9">
        <v>19</v>
      </c>
      <c r="K177" s="9">
        <f t="shared" si="52"/>
        <v>0</v>
      </c>
      <c r="L177" s="9"/>
      <c r="M177" s="9"/>
      <c r="N177" s="9">
        <f t="shared" si="53"/>
        <v>0</v>
      </c>
      <c r="O177" s="9"/>
      <c r="P177" s="9"/>
      <c r="Q177" s="9">
        <f t="shared" si="54"/>
        <v>0</v>
      </c>
      <c r="R177" s="9"/>
      <c r="S177" s="301"/>
      <c r="T177" s="358"/>
      <c r="U177" s="60" t="s">
        <v>40</v>
      </c>
      <c r="X177" s="51">
        <f t="shared" si="50"/>
        <v>24</v>
      </c>
      <c r="Y177" s="51">
        <f t="shared" si="48"/>
        <v>5</v>
      </c>
      <c r="Z177" s="51">
        <f t="shared" si="49"/>
        <v>19</v>
      </c>
    </row>
    <row r="178" spans="1:26">
      <c r="A178" s="11"/>
      <c r="B178" s="59" t="s">
        <v>41</v>
      </c>
      <c r="C178" s="11"/>
      <c r="D178" s="301"/>
      <c r="E178" s="9">
        <f t="shared" si="55"/>
        <v>61</v>
      </c>
      <c r="F178" s="9">
        <v>23</v>
      </c>
      <c r="G178" s="9">
        <v>38</v>
      </c>
      <c r="H178" s="9">
        <f t="shared" si="51"/>
        <v>61</v>
      </c>
      <c r="I178" s="9">
        <v>23</v>
      </c>
      <c r="J178" s="9">
        <v>38</v>
      </c>
      <c r="K178" s="9">
        <f t="shared" si="52"/>
        <v>0</v>
      </c>
      <c r="L178" s="9"/>
      <c r="M178" s="9"/>
      <c r="N178" s="9">
        <f t="shared" si="53"/>
        <v>0</v>
      </c>
      <c r="O178" s="9"/>
      <c r="P178" s="9"/>
      <c r="Q178" s="9">
        <f t="shared" si="54"/>
        <v>0</v>
      </c>
      <c r="R178" s="9"/>
      <c r="S178" s="301"/>
      <c r="T178" s="358"/>
      <c r="U178" s="60" t="s">
        <v>42</v>
      </c>
      <c r="X178" s="51">
        <f t="shared" si="50"/>
        <v>61</v>
      </c>
      <c r="Y178" s="51">
        <f t="shared" si="48"/>
        <v>23</v>
      </c>
      <c r="Z178" s="51">
        <f t="shared" si="49"/>
        <v>38</v>
      </c>
    </row>
    <row r="179" spans="1:26">
      <c r="A179" s="11"/>
      <c r="B179" s="59" t="s">
        <v>43</v>
      </c>
      <c r="C179" s="11"/>
      <c r="D179" s="301"/>
      <c r="E179" s="9">
        <f t="shared" si="55"/>
        <v>51</v>
      </c>
      <c r="F179" s="9">
        <v>18</v>
      </c>
      <c r="G179" s="9">
        <v>33</v>
      </c>
      <c r="H179" s="9">
        <f t="shared" si="51"/>
        <v>51</v>
      </c>
      <c r="I179" s="9">
        <v>18</v>
      </c>
      <c r="J179" s="9">
        <v>33</v>
      </c>
      <c r="K179" s="9">
        <f t="shared" si="52"/>
        <v>0</v>
      </c>
      <c r="L179" s="9"/>
      <c r="M179" s="9"/>
      <c r="N179" s="9">
        <f t="shared" si="53"/>
        <v>0</v>
      </c>
      <c r="O179" s="9"/>
      <c r="P179" s="9"/>
      <c r="Q179" s="9">
        <f t="shared" si="54"/>
        <v>0</v>
      </c>
      <c r="R179" s="9"/>
      <c r="S179" s="301"/>
      <c r="T179" s="358"/>
      <c r="U179" s="60" t="s">
        <v>44</v>
      </c>
      <c r="X179" s="51">
        <f t="shared" si="50"/>
        <v>51</v>
      </c>
      <c r="Y179" s="51">
        <f t="shared" si="48"/>
        <v>18</v>
      </c>
      <c r="Z179" s="51">
        <f t="shared" si="49"/>
        <v>33</v>
      </c>
    </row>
    <row r="180" spans="1:26">
      <c r="A180" s="11"/>
      <c r="B180" s="59" t="s">
        <v>45</v>
      </c>
      <c r="C180" s="11"/>
      <c r="D180" s="301"/>
      <c r="E180" s="9">
        <f t="shared" si="55"/>
        <v>63</v>
      </c>
      <c r="F180" s="9">
        <v>20</v>
      </c>
      <c r="G180" s="9">
        <v>43</v>
      </c>
      <c r="H180" s="9">
        <f t="shared" si="51"/>
        <v>63</v>
      </c>
      <c r="I180" s="9">
        <v>20</v>
      </c>
      <c r="J180" s="9">
        <v>43</v>
      </c>
      <c r="K180" s="9">
        <f t="shared" si="52"/>
        <v>0</v>
      </c>
      <c r="L180" s="9"/>
      <c r="M180" s="9"/>
      <c r="N180" s="9">
        <f t="shared" si="53"/>
        <v>0</v>
      </c>
      <c r="O180" s="9"/>
      <c r="P180" s="9"/>
      <c r="Q180" s="9">
        <f t="shared" si="54"/>
        <v>0</v>
      </c>
      <c r="R180" s="9"/>
      <c r="S180" s="301"/>
      <c r="T180" s="358"/>
      <c r="U180" s="60" t="s">
        <v>46</v>
      </c>
      <c r="X180" s="51">
        <f t="shared" si="50"/>
        <v>63</v>
      </c>
      <c r="Y180" s="51">
        <f t="shared" si="48"/>
        <v>20</v>
      </c>
      <c r="Z180" s="51">
        <f t="shared" si="49"/>
        <v>43</v>
      </c>
    </row>
    <row r="181" spans="1:26">
      <c r="A181" s="12"/>
      <c r="B181" s="49" t="s">
        <v>47</v>
      </c>
      <c r="C181" s="12"/>
      <c r="D181" s="298"/>
      <c r="E181" s="13">
        <f t="shared" si="55"/>
        <v>76</v>
      </c>
      <c r="F181" s="13">
        <v>32</v>
      </c>
      <c r="G181" s="13">
        <v>44</v>
      </c>
      <c r="H181" s="13">
        <f t="shared" si="51"/>
        <v>76</v>
      </c>
      <c r="I181" s="13">
        <v>32</v>
      </c>
      <c r="J181" s="13">
        <v>44</v>
      </c>
      <c r="K181" s="13">
        <f t="shared" si="52"/>
        <v>0</v>
      </c>
      <c r="L181" s="13"/>
      <c r="M181" s="13"/>
      <c r="N181" s="13">
        <f t="shared" si="53"/>
        <v>0</v>
      </c>
      <c r="O181" s="13"/>
      <c r="P181" s="13"/>
      <c r="Q181" s="13">
        <f t="shared" si="54"/>
        <v>0</v>
      </c>
      <c r="R181" s="13"/>
      <c r="S181" s="13"/>
      <c r="T181" s="299"/>
      <c r="U181" s="12" t="s">
        <v>48</v>
      </c>
      <c r="X181" s="51">
        <f t="shared" si="50"/>
        <v>76</v>
      </c>
      <c r="Y181" s="51">
        <f t="shared" si="48"/>
        <v>32</v>
      </c>
      <c r="Z181" s="51">
        <f t="shared" si="49"/>
        <v>44</v>
      </c>
    </row>
    <row r="182" spans="1:26" ht="18.75" customHeight="1">
      <c r="X182" s="51">
        <f t="shared" si="50"/>
        <v>0</v>
      </c>
      <c r="Y182" s="51">
        <f t="shared" si="48"/>
        <v>0</v>
      </c>
      <c r="Z182" s="51">
        <f t="shared" si="49"/>
        <v>0</v>
      </c>
    </row>
    <row r="183" spans="1:26" s="346" customFormat="1" ht="17.25">
      <c r="A183" s="348"/>
      <c r="B183" s="346" t="s">
        <v>175</v>
      </c>
      <c r="C183" s="348" t="s">
        <v>176</v>
      </c>
      <c r="D183" s="348"/>
      <c r="E183" s="348"/>
      <c r="F183" s="348"/>
      <c r="G183" s="348"/>
      <c r="H183" s="348"/>
      <c r="J183" s="348"/>
      <c r="M183" s="346" t="s">
        <v>177</v>
      </c>
    </row>
    <row r="184" spans="1:26" s="346" customFormat="1" ht="17.25">
      <c r="B184" s="346" t="s">
        <v>66</v>
      </c>
      <c r="M184" s="346" t="s">
        <v>113</v>
      </c>
    </row>
    <row r="185" spans="1:26">
      <c r="B185" s="346" t="s">
        <v>114</v>
      </c>
      <c r="C185" s="346"/>
      <c r="M185" s="346" t="s">
        <v>178</v>
      </c>
    </row>
    <row r="186" spans="1:26">
      <c r="B186" s="346" t="s">
        <v>148</v>
      </c>
      <c r="C186" s="5"/>
      <c r="D186" s="5"/>
      <c r="E186" s="5"/>
      <c r="F186" s="5"/>
      <c r="G186" s="5"/>
      <c r="I186" s="5"/>
      <c r="M186" s="346" t="s">
        <v>117</v>
      </c>
    </row>
    <row r="187" spans="1:26" s="1" customFormat="1">
      <c r="B187" s="341" t="s">
        <v>127</v>
      </c>
      <c r="C187" s="2">
        <v>3.4</v>
      </c>
      <c r="D187" s="341" t="s">
        <v>537</v>
      </c>
    </row>
    <row r="188" spans="1:26" s="3" customFormat="1">
      <c r="B188" s="342" t="s">
        <v>2</v>
      </c>
      <c r="C188" s="2">
        <v>3.4</v>
      </c>
      <c r="D188" s="342" t="s">
        <v>547</v>
      </c>
      <c r="P188" s="3" t="s">
        <v>184</v>
      </c>
    </row>
    <row r="189" spans="1:26" ht="6" customHeight="1"/>
    <row r="190" spans="1:26" s="346" customFormat="1" ht="21" customHeight="1">
      <c r="A190" s="1051" t="s">
        <v>3</v>
      </c>
      <c r="B190" s="1051"/>
      <c r="C190" s="1051"/>
      <c r="D190" s="1052"/>
      <c r="E190" s="343"/>
      <c r="F190" s="344"/>
      <c r="G190" s="345"/>
      <c r="H190" s="1057" t="s">
        <v>4</v>
      </c>
      <c r="I190" s="1058"/>
      <c r="J190" s="1058"/>
      <c r="K190" s="1058"/>
      <c r="L190" s="1058"/>
      <c r="M190" s="1058"/>
      <c r="N190" s="1058"/>
      <c r="O190" s="1058"/>
      <c r="P190" s="1058"/>
      <c r="Q190" s="1058"/>
      <c r="R190" s="1058"/>
      <c r="S190" s="1059"/>
      <c r="T190" s="1080" t="s">
        <v>5</v>
      </c>
      <c r="U190" s="1051"/>
    </row>
    <row r="191" spans="1:26" s="346" customFormat="1" ht="17.25">
      <c r="A191" s="1053"/>
      <c r="B191" s="1053"/>
      <c r="C191" s="1053"/>
      <c r="D191" s="1054"/>
      <c r="E191" s="347"/>
      <c r="F191" s="348"/>
      <c r="G191" s="349" t="s">
        <v>163</v>
      </c>
      <c r="H191" s="1083" t="s">
        <v>8</v>
      </c>
      <c r="I191" s="1084"/>
      <c r="J191" s="1085"/>
      <c r="K191" s="1083" t="s">
        <v>6</v>
      </c>
      <c r="L191" s="1084"/>
      <c r="M191" s="1084"/>
      <c r="N191" s="343"/>
      <c r="O191" s="344"/>
      <c r="P191" s="345"/>
      <c r="Q191" s="348"/>
      <c r="R191" s="348"/>
      <c r="S191" s="349"/>
      <c r="T191" s="1081"/>
      <c r="U191" s="1053"/>
    </row>
    <row r="192" spans="1:26" s="346" customFormat="1" ht="19.5">
      <c r="A192" s="1053"/>
      <c r="B192" s="1053"/>
      <c r="C192" s="1053"/>
      <c r="D192" s="1054"/>
      <c r="E192" s="1083" t="s">
        <v>7</v>
      </c>
      <c r="F192" s="1084"/>
      <c r="G192" s="1085"/>
      <c r="H192" s="1083" t="s">
        <v>12</v>
      </c>
      <c r="I192" s="1084"/>
      <c r="J192" s="1085"/>
      <c r="K192" s="1083" t="s">
        <v>9</v>
      </c>
      <c r="L192" s="1084"/>
      <c r="M192" s="1084"/>
      <c r="N192" s="1083" t="s">
        <v>164</v>
      </c>
      <c r="O192" s="1084"/>
      <c r="P192" s="1085"/>
      <c r="Q192" s="1086" t="s">
        <v>165</v>
      </c>
      <c r="R192" s="1087"/>
      <c r="S192" s="1088"/>
      <c r="T192" s="1081"/>
      <c r="U192" s="1053"/>
    </row>
    <row r="193" spans="1:26" s="346" customFormat="1" ht="17.25">
      <c r="A193" s="1053"/>
      <c r="B193" s="1053"/>
      <c r="C193" s="1053"/>
      <c r="D193" s="1054"/>
      <c r="E193" s="1083" t="s">
        <v>11</v>
      </c>
      <c r="F193" s="1084"/>
      <c r="G193" s="1085"/>
      <c r="H193" s="1083" t="s">
        <v>15</v>
      </c>
      <c r="I193" s="1084"/>
      <c r="J193" s="1085"/>
      <c r="K193" s="1083" t="s">
        <v>13</v>
      </c>
      <c r="L193" s="1084"/>
      <c r="M193" s="1084"/>
      <c r="N193" s="1083" t="s">
        <v>17</v>
      </c>
      <c r="O193" s="1084"/>
      <c r="P193" s="1085"/>
      <c r="Q193" s="1084" t="s">
        <v>166</v>
      </c>
      <c r="R193" s="1084"/>
      <c r="S193" s="1085"/>
      <c r="T193" s="1081"/>
      <c r="U193" s="1053"/>
    </row>
    <row r="194" spans="1:26" s="346" customFormat="1" ht="17.25">
      <c r="A194" s="1053"/>
      <c r="B194" s="1053"/>
      <c r="C194" s="1053"/>
      <c r="D194" s="1054"/>
      <c r="E194" s="347"/>
      <c r="F194" s="348"/>
      <c r="G194" s="349"/>
      <c r="H194" s="1083" t="s">
        <v>19</v>
      </c>
      <c r="I194" s="1084"/>
      <c r="J194" s="1085"/>
      <c r="K194" s="1083" t="s">
        <v>16</v>
      </c>
      <c r="L194" s="1084"/>
      <c r="M194" s="1084"/>
      <c r="N194" s="1083" t="s">
        <v>20</v>
      </c>
      <c r="O194" s="1084"/>
      <c r="P194" s="1085"/>
      <c r="T194" s="1081"/>
      <c r="U194" s="1053"/>
    </row>
    <row r="195" spans="1:26" s="346" customFormat="1" ht="17.25">
      <c r="A195" s="1053"/>
      <c r="B195" s="1053"/>
      <c r="C195" s="1053"/>
      <c r="D195" s="1054"/>
      <c r="E195" s="350"/>
      <c r="F195" s="351"/>
      <c r="G195" s="352"/>
      <c r="J195" s="352"/>
      <c r="K195" s="1089" t="s">
        <v>19</v>
      </c>
      <c r="L195" s="1090"/>
      <c r="M195" s="1090"/>
      <c r="N195" s="350"/>
      <c r="O195" s="351"/>
      <c r="P195" s="352"/>
      <c r="Q195" s="351"/>
      <c r="R195" s="351"/>
      <c r="S195" s="352"/>
      <c r="T195" s="1081"/>
      <c r="U195" s="1053"/>
    </row>
    <row r="196" spans="1:26" s="346" customFormat="1" ht="17.25">
      <c r="A196" s="1053"/>
      <c r="B196" s="1053"/>
      <c r="C196" s="1053"/>
      <c r="D196" s="1054"/>
      <c r="E196" s="353" t="s">
        <v>7</v>
      </c>
      <c r="F196" s="353" t="s">
        <v>167</v>
      </c>
      <c r="G196" s="353" t="s">
        <v>168</v>
      </c>
      <c r="H196" s="353" t="s">
        <v>7</v>
      </c>
      <c r="I196" s="353" t="s">
        <v>167</v>
      </c>
      <c r="J196" s="855" t="s">
        <v>168</v>
      </c>
      <c r="K196" s="353" t="s">
        <v>7</v>
      </c>
      <c r="L196" s="353" t="s">
        <v>167</v>
      </c>
      <c r="M196" s="353" t="s">
        <v>168</v>
      </c>
      <c r="N196" s="354" t="s">
        <v>7</v>
      </c>
      <c r="O196" s="354" t="s">
        <v>167</v>
      </c>
      <c r="P196" s="354" t="s">
        <v>168</v>
      </c>
      <c r="Q196" s="353" t="s">
        <v>7</v>
      </c>
      <c r="R196" s="353" t="s">
        <v>167</v>
      </c>
      <c r="S196" s="855" t="s">
        <v>168</v>
      </c>
      <c r="T196" s="1081"/>
      <c r="U196" s="1053"/>
    </row>
    <row r="197" spans="1:26" s="346" customFormat="1" ht="17.25">
      <c r="A197" s="1055"/>
      <c r="B197" s="1055"/>
      <c r="C197" s="1055"/>
      <c r="D197" s="1056"/>
      <c r="E197" s="355" t="s">
        <v>11</v>
      </c>
      <c r="F197" s="355" t="s">
        <v>169</v>
      </c>
      <c r="G197" s="355" t="s">
        <v>170</v>
      </c>
      <c r="H197" s="355" t="s">
        <v>11</v>
      </c>
      <c r="I197" s="355" t="s">
        <v>169</v>
      </c>
      <c r="J197" s="355" t="s">
        <v>170</v>
      </c>
      <c r="K197" s="355" t="s">
        <v>11</v>
      </c>
      <c r="L197" s="355" t="s">
        <v>169</v>
      </c>
      <c r="M197" s="355" t="s">
        <v>170</v>
      </c>
      <c r="N197" s="355" t="s">
        <v>11</v>
      </c>
      <c r="O197" s="355" t="s">
        <v>169</v>
      </c>
      <c r="P197" s="355" t="s">
        <v>170</v>
      </c>
      <c r="Q197" s="355" t="s">
        <v>11</v>
      </c>
      <c r="R197" s="355" t="s">
        <v>169</v>
      </c>
      <c r="S197" s="355" t="s">
        <v>170</v>
      </c>
      <c r="T197" s="1082"/>
      <c r="U197" s="1055"/>
    </row>
    <row r="198" spans="1:26" s="348" customFormat="1" ht="3" customHeight="1">
      <c r="A198" s="847"/>
      <c r="B198" s="847"/>
      <c r="C198" s="847"/>
      <c r="D198" s="848"/>
      <c r="E198" s="855"/>
      <c r="F198" s="354"/>
      <c r="G198" s="354"/>
      <c r="H198" s="354"/>
      <c r="I198" s="354"/>
      <c r="J198" s="855"/>
      <c r="K198" s="354"/>
      <c r="L198" s="354"/>
      <c r="M198" s="354"/>
      <c r="N198" s="354"/>
      <c r="O198" s="354"/>
      <c r="P198" s="354"/>
      <c r="Q198" s="354"/>
      <c r="R198" s="354"/>
      <c r="S198" s="855"/>
      <c r="T198" s="853"/>
    </row>
    <row r="199" spans="1:26" s="51" customFormat="1" ht="24" customHeight="1">
      <c r="A199" s="1078" t="s">
        <v>21</v>
      </c>
      <c r="B199" s="1078"/>
      <c r="C199" s="1078"/>
      <c r="D199" s="1079"/>
      <c r="E199" s="368">
        <f>SUM(E200:E212)</f>
        <v>104</v>
      </c>
      <c r="F199" s="368">
        <f t="shared" ref="F199:S199" si="56">SUM(F200:F212)</f>
        <v>75</v>
      </c>
      <c r="G199" s="368">
        <f t="shared" si="56"/>
        <v>29</v>
      </c>
      <c r="H199" s="368">
        <f t="shared" si="56"/>
        <v>0</v>
      </c>
      <c r="I199" s="368">
        <f t="shared" si="56"/>
        <v>0</v>
      </c>
      <c r="J199" s="368">
        <f t="shared" si="56"/>
        <v>0</v>
      </c>
      <c r="K199" s="368">
        <f t="shared" si="56"/>
        <v>0</v>
      </c>
      <c r="L199" s="368">
        <f t="shared" si="56"/>
        <v>0</v>
      </c>
      <c r="M199" s="368">
        <f t="shared" si="56"/>
        <v>0</v>
      </c>
      <c r="N199" s="368">
        <f t="shared" si="56"/>
        <v>0</v>
      </c>
      <c r="O199" s="368">
        <f t="shared" si="56"/>
        <v>0</v>
      </c>
      <c r="P199" s="368">
        <f t="shared" si="56"/>
        <v>0</v>
      </c>
      <c r="Q199" s="368">
        <f>SUM(Q200:Q212)</f>
        <v>104</v>
      </c>
      <c r="R199" s="368">
        <f t="shared" si="56"/>
        <v>75</v>
      </c>
      <c r="S199" s="368">
        <f t="shared" si="56"/>
        <v>29</v>
      </c>
      <c r="T199" s="665"/>
      <c r="U199" s="852" t="s">
        <v>11</v>
      </c>
      <c r="X199" s="51">
        <f>H199+K199+N199+Q199</f>
        <v>104</v>
      </c>
      <c r="Y199" s="51">
        <f>I199+L199+O199+R199</f>
        <v>75</v>
      </c>
      <c r="Z199" s="51">
        <f>J199+M199+P199+S199</f>
        <v>29</v>
      </c>
    </row>
    <row r="200" spans="1:26">
      <c r="A200" s="8"/>
      <c r="B200" s="61" t="s">
        <v>22</v>
      </c>
      <c r="C200" s="11"/>
      <c r="D200" s="11"/>
      <c r="E200" s="9">
        <f>SUM(F200:G200)</f>
        <v>27</v>
      </c>
      <c r="F200" s="9">
        <f>I200+L200+O200+R200</f>
        <v>25</v>
      </c>
      <c r="G200" s="9">
        <f>J200+M200+P200+S200</f>
        <v>2</v>
      </c>
      <c r="H200" s="9">
        <f>SUM(I200:J200)</f>
        <v>0</v>
      </c>
      <c r="I200" s="9"/>
      <c r="J200" s="301"/>
      <c r="K200" s="9">
        <f>SUM(L200:M200)</f>
        <v>0</v>
      </c>
      <c r="L200" s="9"/>
      <c r="M200" s="9"/>
      <c r="N200" s="9">
        <f>SUM(O200:P200)</f>
        <v>0</v>
      </c>
      <c r="O200" s="9"/>
      <c r="P200" s="9"/>
      <c r="Q200" s="9">
        <f>SUM(R200:S200)</f>
        <v>27</v>
      </c>
      <c r="R200" s="9">
        <v>25</v>
      </c>
      <c r="S200" s="301">
        <v>2</v>
      </c>
      <c r="T200" s="357"/>
      <c r="U200" s="60" t="s">
        <v>23</v>
      </c>
      <c r="V200" s="854"/>
      <c r="W200" s="11"/>
      <c r="X200" s="51">
        <f t="shared" ref="X200:X212" si="57">H200+K200+N200+Q200</f>
        <v>27</v>
      </c>
      <c r="Y200" s="51">
        <f t="shared" ref="Y200:Y212" si="58">I200+L200+O200+R200</f>
        <v>25</v>
      </c>
      <c r="Z200" s="51">
        <f t="shared" ref="Z200:Z212" si="59">J200+M200+P200+S200</f>
        <v>2</v>
      </c>
    </row>
    <row r="201" spans="1:26">
      <c r="B201" s="59" t="s">
        <v>24</v>
      </c>
      <c r="E201" s="9">
        <f t="shared" ref="E201:E212" si="60">SUM(F201:G201)</f>
        <v>0</v>
      </c>
      <c r="F201" s="9">
        <f t="shared" ref="F201:F212" si="61">I201+L201+O201+R201</f>
        <v>0</v>
      </c>
      <c r="G201" s="9">
        <f>J201+M201+P201+S201</f>
        <v>0</v>
      </c>
      <c r="H201" s="9">
        <f t="shared" ref="H201:H212" si="62">SUM(I201:J201)</f>
        <v>0</v>
      </c>
      <c r="I201" s="9"/>
      <c r="J201" s="301"/>
      <c r="K201" s="9">
        <f t="shared" ref="K201:K212" si="63">SUM(L201:M201)</f>
        <v>0</v>
      </c>
      <c r="L201" s="9"/>
      <c r="M201" s="9"/>
      <c r="N201" s="9">
        <f t="shared" ref="N201:N212" si="64">SUM(O201:P201)</f>
        <v>0</v>
      </c>
      <c r="O201" s="9"/>
      <c r="P201" s="9"/>
      <c r="Q201" s="9">
        <f t="shared" ref="Q201:Q212" si="65">SUM(R201:S201)</f>
        <v>0</v>
      </c>
      <c r="R201" s="9"/>
      <c r="S201" s="301"/>
      <c r="T201" s="358"/>
      <c r="U201" s="60" t="s">
        <v>26</v>
      </c>
      <c r="V201" s="359"/>
      <c r="W201" s="359"/>
      <c r="X201" s="51">
        <f t="shared" si="57"/>
        <v>0</v>
      </c>
      <c r="Y201" s="51">
        <f t="shared" si="58"/>
        <v>0</v>
      </c>
      <c r="Z201" s="51">
        <f t="shared" si="59"/>
        <v>0</v>
      </c>
    </row>
    <row r="202" spans="1:26">
      <c r="A202" s="11"/>
      <c r="B202" s="59" t="s">
        <v>27</v>
      </c>
      <c r="C202" s="11"/>
      <c r="D202" s="11"/>
      <c r="E202" s="9">
        <f>SUM(F202:G202)</f>
        <v>10</v>
      </c>
      <c r="F202" s="9">
        <f t="shared" si="61"/>
        <v>6</v>
      </c>
      <c r="G202" s="9">
        <f t="shared" ref="G202:G212" si="66">J202+M202+P202+S202</f>
        <v>4</v>
      </c>
      <c r="H202" s="9">
        <f t="shared" si="62"/>
        <v>0</v>
      </c>
      <c r="I202" s="9"/>
      <c r="J202" s="301"/>
      <c r="K202" s="9">
        <f t="shared" si="63"/>
        <v>0</v>
      </c>
      <c r="L202" s="9"/>
      <c r="M202" s="9"/>
      <c r="N202" s="9">
        <f t="shared" si="64"/>
        <v>0</v>
      </c>
      <c r="O202" s="9"/>
      <c r="P202" s="9"/>
      <c r="Q202" s="9">
        <f t="shared" si="65"/>
        <v>10</v>
      </c>
      <c r="R202" s="9">
        <v>6</v>
      </c>
      <c r="S202" s="301">
        <v>4</v>
      </c>
      <c r="T202" s="358"/>
      <c r="U202" s="60" t="s">
        <v>28</v>
      </c>
      <c r="V202" s="359"/>
      <c r="W202" s="359"/>
      <c r="X202" s="51">
        <f t="shared" si="57"/>
        <v>10</v>
      </c>
      <c r="Y202" s="51">
        <f t="shared" si="58"/>
        <v>6</v>
      </c>
      <c r="Z202" s="51">
        <f t="shared" si="59"/>
        <v>4</v>
      </c>
    </row>
    <row r="203" spans="1:26">
      <c r="A203" s="11"/>
      <c r="B203" s="59" t="s">
        <v>29</v>
      </c>
      <c r="C203" s="11"/>
      <c r="D203" s="301"/>
      <c r="E203" s="9">
        <f t="shared" si="60"/>
        <v>0</v>
      </c>
      <c r="F203" s="9">
        <f t="shared" si="61"/>
        <v>0</v>
      </c>
      <c r="G203" s="9">
        <f t="shared" si="66"/>
        <v>0</v>
      </c>
      <c r="H203" s="9">
        <f t="shared" si="62"/>
        <v>0</v>
      </c>
      <c r="I203" s="9"/>
      <c r="J203" s="301"/>
      <c r="K203" s="9">
        <f t="shared" si="63"/>
        <v>0</v>
      </c>
      <c r="L203" s="9"/>
      <c r="M203" s="9"/>
      <c r="N203" s="9">
        <f t="shared" si="64"/>
        <v>0</v>
      </c>
      <c r="O203" s="9"/>
      <c r="P203" s="9"/>
      <c r="Q203" s="9">
        <f t="shared" si="65"/>
        <v>0</v>
      </c>
      <c r="R203" s="9"/>
      <c r="S203" s="301"/>
      <c r="T203" s="358"/>
      <c r="U203" s="60" t="s">
        <v>30</v>
      </c>
      <c r="X203" s="51">
        <f t="shared" si="57"/>
        <v>0</v>
      </c>
      <c r="Y203" s="51">
        <f t="shared" si="58"/>
        <v>0</v>
      </c>
      <c r="Z203" s="51">
        <f t="shared" si="59"/>
        <v>0</v>
      </c>
    </row>
    <row r="204" spans="1:26">
      <c r="A204" s="11"/>
      <c r="B204" s="59" t="s">
        <v>31</v>
      </c>
      <c r="C204" s="11"/>
      <c r="D204" s="301"/>
      <c r="E204" s="9">
        <f t="shared" si="60"/>
        <v>12</v>
      </c>
      <c r="F204" s="9">
        <f t="shared" si="61"/>
        <v>8</v>
      </c>
      <c r="G204" s="9">
        <f t="shared" si="66"/>
        <v>4</v>
      </c>
      <c r="H204" s="9">
        <f t="shared" si="62"/>
        <v>0</v>
      </c>
      <c r="I204" s="9"/>
      <c r="J204" s="301"/>
      <c r="K204" s="9">
        <f t="shared" si="63"/>
        <v>0</v>
      </c>
      <c r="L204" s="9"/>
      <c r="M204" s="9"/>
      <c r="N204" s="9">
        <f t="shared" si="64"/>
        <v>0</v>
      </c>
      <c r="O204" s="9"/>
      <c r="P204" s="9"/>
      <c r="Q204" s="9">
        <f t="shared" si="65"/>
        <v>12</v>
      </c>
      <c r="R204" s="9">
        <v>8</v>
      </c>
      <c r="S204" s="301">
        <v>4</v>
      </c>
      <c r="T204" s="358"/>
      <c r="U204" s="60" t="s">
        <v>32</v>
      </c>
      <c r="X204" s="51">
        <f t="shared" si="57"/>
        <v>12</v>
      </c>
      <c r="Y204" s="51">
        <f t="shared" si="58"/>
        <v>8</v>
      </c>
      <c r="Z204" s="51">
        <f t="shared" si="59"/>
        <v>4</v>
      </c>
    </row>
    <row r="205" spans="1:26">
      <c r="A205" s="11"/>
      <c r="B205" s="59" t="s">
        <v>33</v>
      </c>
      <c r="C205" s="11"/>
      <c r="D205" s="301"/>
      <c r="E205" s="9">
        <f t="shared" si="60"/>
        <v>9</v>
      </c>
      <c r="F205" s="9">
        <f t="shared" si="61"/>
        <v>6</v>
      </c>
      <c r="G205" s="9">
        <f t="shared" si="66"/>
        <v>3</v>
      </c>
      <c r="H205" s="9">
        <f t="shared" si="62"/>
        <v>0</v>
      </c>
      <c r="I205" s="9"/>
      <c r="J205" s="301"/>
      <c r="K205" s="9">
        <f t="shared" si="63"/>
        <v>0</v>
      </c>
      <c r="L205" s="9"/>
      <c r="M205" s="9"/>
      <c r="N205" s="9">
        <f t="shared" si="64"/>
        <v>0</v>
      </c>
      <c r="O205" s="9"/>
      <c r="P205" s="9"/>
      <c r="Q205" s="9">
        <f t="shared" si="65"/>
        <v>9</v>
      </c>
      <c r="R205" s="9">
        <v>6</v>
      </c>
      <c r="S205" s="301">
        <v>3</v>
      </c>
      <c r="T205" s="358"/>
      <c r="U205" s="60" t="s">
        <v>34</v>
      </c>
      <c r="X205" s="51">
        <f t="shared" si="57"/>
        <v>9</v>
      </c>
      <c r="Y205" s="51">
        <f t="shared" si="58"/>
        <v>6</v>
      </c>
      <c r="Z205" s="51">
        <f t="shared" si="59"/>
        <v>3</v>
      </c>
    </row>
    <row r="206" spans="1:26">
      <c r="A206" s="11"/>
      <c r="B206" s="59" t="s">
        <v>35</v>
      </c>
      <c r="C206" s="11"/>
      <c r="D206" s="301"/>
      <c r="E206" s="9">
        <f t="shared" si="60"/>
        <v>10</v>
      </c>
      <c r="F206" s="9">
        <f t="shared" si="61"/>
        <v>5</v>
      </c>
      <c r="G206" s="9">
        <f t="shared" si="66"/>
        <v>5</v>
      </c>
      <c r="H206" s="9">
        <f t="shared" si="62"/>
        <v>0</v>
      </c>
      <c r="I206" s="9"/>
      <c r="J206" s="301"/>
      <c r="K206" s="9">
        <f t="shared" si="63"/>
        <v>0</v>
      </c>
      <c r="L206" s="9"/>
      <c r="M206" s="9"/>
      <c r="N206" s="9">
        <f t="shared" si="64"/>
        <v>0</v>
      </c>
      <c r="O206" s="9"/>
      <c r="P206" s="9"/>
      <c r="Q206" s="9">
        <f t="shared" si="65"/>
        <v>10</v>
      </c>
      <c r="R206" s="9">
        <v>5</v>
      </c>
      <c r="S206" s="301">
        <v>5</v>
      </c>
      <c r="T206" s="358"/>
      <c r="U206" s="60" t="s">
        <v>36</v>
      </c>
      <c r="X206" s="51">
        <f t="shared" si="57"/>
        <v>10</v>
      </c>
      <c r="Y206" s="51">
        <f t="shared" si="58"/>
        <v>5</v>
      </c>
      <c r="Z206" s="51">
        <f t="shared" si="59"/>
        <v>5</v>
      </c>
    </row>
    <row r="207" spans="1:26">
      <c r="A207" s="11"/>
      <c r="B207" s="59" t="s">
        <v>37</v>
      </c>
      <c r="C207" s="11"/>
      <c r="D207" s="301"/>
      <c r="E207" s="9">
        <f t="shared" si="60"/>
        <v>0</v>
      </c>
      <c r="F207" s="9">
        <f t="shared" si="61"/>
        <v>0</v>
      </c>
      <c r="G207" s="9">
        <f t="shared" si="66"/>
        <v>0</v>
      </c>
      <c r="H207" s="9">
        <f t="shared" si="62"/>
        <v>0</v>
      </c>
      <c r="I207" s="9"/>
      <c r="J207" s="301"/>
      <c r="K207" s="9">
        <f t="shared" si="63"/>
        <v>0</v>
      </c>
      <c r="L207" s="9"/>
      <c r="M207" s="9"/>
      <c r="N207" s="9">
        <f t="shared" si="64"/>
        <v>0</v>
      </c>
      <c r="O207" s="9"/>
      <c r="P207" s="9"/>
      <c r="Q207" s="9">
        <f t="shared" si="65"/>
        <v>0</v>
      </c>
      <c r="R207" s="9"/>
      <c r="S207" s="301"/>
      <c r="T207" s="358"/>
      <c r="U207" s="60" t="s">
        <v>38</v>
      </c>
      <c r="X207" s="51">
        <f t="shared" si="57"/>
        <v>0</v>
      </c>
      <c r="Y207" s="51">
        <f t="shared" si="58"/>
        <v>0</v>
      </c>
      <c r="Z207" s="51">
        <f t="shared" si="59"/>
        <v>0</v>
      </c>
    </row>
    <row r="208" spans="1:26">
      <c r="A208" s="11"/>
      <c r="B208" s="59" t="s">
        <v>39</v>
      </c>
      <c r="C208" s="11"/>
      <c r="D208" s="301"/>
      <c r="E208" s="9">
        <f t="shared" si="60"/>
        <v>0</v>
      </c>
      <c r="F208" s="9">
        <f t="shared" si="61"/>
        <v>0</v>
      </c>
      <c r="G208" s="9">
        <f t="shared" si="66"/>
        <v>0</v>
      </c>
      <c r="H208" s="9">
        <f t="shared" si="62"/>
        <v>0</v>
      </c>
      <c r="I208" s="9"/>
      <c r="J208" s="301"/>
      <c r="K208" s="9">
        <f t="shared" si="63"/>
        <v>0</v>
      </c>
      <c r="L208" s="9"/>
      <c r="M208" s="9"/>
      <c r="N208" s="9">
        <f t="shared" si="64"/>
        <v>0</v>
      </c>
      <c r="O208" s="9"/>
      <c r="P208" s="9"/>
      <c r="Q208" s="9">
        <f t="shared" si="65"/>
        <v>0</v>
      </c>
      <c r="R208" s="9"/>
      <c r="S208" s="301"/>
      <c r="T208" s="358"/>
      <c r="U208" s="60" t="s">
        <v>40</v>
      </c>
      <c r="X208" s="51">
        <f t="shared" si="57"/>
        <v>0</v>
      </c>
      <c r="Y208" s="51">
        <f t="shared" si="58"/>
        <v>0</v>
      </c>
      <c r="Z208" s="51">
        <f t="shared" si="59"/>
        <v>0</v>
      </c>
    </row>
    <row r="209" spans="1:26">
      <c r="A209" s="11"/>
      <c r="B209" s="59" t="s">
        <v>41</v>
      </c>
      <c r="C209" s="11"/>
      <c r="D209" s="301"/>
      <c r="E209" s="9">
        <f t="shared" si="60"/>
        <v>22</v>
      </c>
      <c r="F209" s="9">
        <f t="shared" si="61"/>
        <v>15</v>
      </c>
      <c r="G209" s="9">
        <f t="shared" si="66"/>
        <v>7</v>
      </c>
      <c r="H209" s="9">
        <f t="shared" si="62"/>
        <v>0</v>
      </c>
      <c r="I209" s="9"/>
      <c r="J209" s="301"/>
      <c r="K209" s="9">
        <f t="shared" si="63"/>
        <v>0</v>
      </c>
      <c r="L209" s="9"/>
      <c r="M209" s="9"/>
      <c r="N209" s="9">
        <f t="shared" si="64"/>
        <v>0</v>
      </c>
      <c r="O209" s="9"/>
      <c r="P209" s="9"/>
      <c r="Q209" s="9">
        <f t="shared" si="65"/>
        <v>22</v>
      </c>
      <c r="R209" s="9">
        <v>15</v>
      </c>
      <c r="S209" s="301">
        <v>7</v>
      </c>
      <c r="T209" s="358"/>
      <c r="U209" s="60" t="s">
        <v>42</v>
      </c>
      <c r="X209" s="51">
        <f t="shared" si="57"/>
        <v>22</v>
      </c>
      <c r="Y209" s="51">
        <f t="shared" si="58"/>
        <v>15</v>
      </c>
      <c r="Z209" s="51">
        <f t="shared" si="59"/>
        <v>7</v>
      </c>
    </row>
    <row r="210" spans="1:26">
      <c r="A210" s="11"/>
      <c r="B210" s="59" t="s">
        <v>43</v>
      </c>
      <c r="C210" s="11"/>
      <c r="D210" s="301"/>
      <c r="E210" s="9">
        <f t="shared" si="60"/>
        <v>0</v>
      </c>
      <c r="F210" s="9">
        <f t="shared" si="61"/>
        <v>0</v>
      </c>
      <c r="G210" s="9">
        <f t="shared" si="66"/>
        <v>0</v>
      </c>
      <c r="H210" s="9">
        <f t="shared" si="62"/>
        <v>0</v>
      </c>
      <c r="I210" s="9"/>
      <c r="J210" s="301"/>
      <c r="K210" s="9">
        <f t="shared" si="63"/>
        <v>0</v>
      </c>
      <c r="L210" s="9"/>
      <c r="M210" s="9"/>
      <c r="N210" s="9">
        <f t="shared" si="64"/>
        <v>0</v>
      </c>
      <c r="O210" s="9"/>
      <c r="P210" s="9"/>
      <c r="Q210" s="9">
        <f t="shared" si="65"/>
        <v>0</v>
      </c>
      <c r="R210" s="9"/>
      <c r="S210" s="301"/>
      <c r="T210" s="358"/>
      <c r="U210" s="60" t="s">
        <v>44</v>
      </c>
      <c r="X210" s="51">
        <f t="shared" si="57"/>
        <v>0</v>
      </c>
      <c r="Y210" s="51">
        <f t="shared" si="58"/>
        <v>0</v>
      </c>
      <c r="Z210" s="51">
        <f t="shared" si="59"/>
        <v>0</v>
      </c>
    </row>
    <row r="211" spans="1:26">
      <c r="A211" s="11"/>
      <c r="B211" s="59" t="s">
        <v>45</v>
      </c>
      <c r="C211" s="11"/>
      <c r="D211" s="301"/>
      <c r="E211" s="9">
        <f t="shared" si="60"/>
        <v>14</v>
      </c>
      <c r="F211" s="9">
        <f t="shared" si="61"/>
        <v>10</v>
      </c>
      <c r="G211" s="9">
        <f t="shared" si="66"/>
        <v>4</v>
      </c>
      <c r="H211" s="9">
        <f t="shared" si="62"/>
        <v>0</v>
      </c>
      <c r="I211" s="9"/>
      <c r="J211" s="301"/>
      <c r="K211" s="9">
        <f t="shared" si="63"/>
        <v>0</v>
      </c>
      <c r="L211" s="9"/>
      <c r="M211" s="9"/>
      <c r="N211" s="9">
        <f t="shared" si="64"/>
        <v>0</v>
      </c>
      <c r="O211" s="9"/>
      <c r="P211" s="9"/>
      <c r="Q211" s="9">
        <f t="shared" si="65"/>
        <v>14</v>
      </c>
      <c r="R211" s="9">
        <v>10</v>
      </c>
      <c r="S211" s="301">
        <v>4</v>
      </c>
      <c r="T211" s="358"/>
      <c r="U211" s="60" t="s">
        <v>46</v>
      </c>
      <c r="X211" s="51">
        <f t="shared" si="57"/>
        <v>14</v>
      </c>
      <c r="Y211" s="51">
        <f t="shared" si="58"/>
        <v>10</v>
      </c>
      <c r="Z211" s="51">
        <f t="shared" si="59"/>
        <v>4</v>
      </c>
    </row>
    <row r="212" spans="1:26">
      <c r="A212" s="12"/>
      <c r="B212" s="49" t="s">
        <v>47</v>
      </c>
      <c r="C212" s="12"/>
      <c r="D212" s="298"/>
      <c r="E212" s="13">
        <f t="shared" si="60"/>
        <v>0</v>
      </c>
      <c r="F212" s="13">
        <f t="shared" si="61"/>
        <v>0</v>
      </c>
      <c r="G212" s="13">
        <f t="shared" si="66"/>
        <v>0</v>
      </c>
      <c r="H212" s="13">
        <f t="shared" si="62"/>
        <v>0</v>
      </c>
      <c r="I212" s="13"/>
      <c r="J212" s="13"/>
      <c r="K212" s="13">
        <f t="shared" si="63"/>
        <v>0</v>
      </c>
      <c r="L212" s="13"/>
      <c r="M212" s="13"/>
      <c r="N212" s="13">
        <f t="shared" si="64"/>
        <v>0</v>
      </c>
      <c r="O212" s="13"/>
      <c r="P212" s="13"/>
      <c r="Q212" s="13">
        <f t="shared" si="65"/>
        <v>0</v>
      </c>
      <c r="R212" s="13"/>
      <c r="S212" s="13"/>
      <c r="T212" s="299"/>
      <c r="U212" s="12" t="s">
        <v>48</v>
      </c>
      <c r="X212" s="51">
        <f t="shared" si="57"/>
        <v>0</v>
      </c>
      <c r="Y212" s="51">
        <f t="shared" si="58"/>
        <v>0</v>
      </c>
      <c r="Z212" s="51">
        <f t="shared" si="59"/>
        <v>0</v>
      </c>
    </row>
    <row r="213" spans="1:26" ht="3" customHeight="1">
      <c r="X213" s="51">
        <f>H213+K213</f>
        <v>0</v>
      </c>
      <c r="Y213" s="51">
        <f>I213+L213</f>
        <v>0</v>
      </c>
      <c r="Z213" s="51">
        <f>J213+M213</f>
        <v>0</v>
      </c>
    </row>
    <row r="214" spans="1:26" s="346" customFormat="1" ht="17.25">
      <c r="A214" s="348"/>
      <c r="B214" s="346" t="s">
        <v>175</v>
      </c>
      <c r="C214" s="348" t="s">
        <v>176</v>
      </c>
      <c r="D214" s="348"/>
      <c r="E214" s="348"/>
      <c r="F214" s="348"/>
      <c r="G214" s="348"/>
      <c r="H214" s="348"/>
      <c r="J214" s="348"/>
      <c r="M214" s="346" t="s">
        <v>177</v>
      </c>
    </row>
    <row r="215" spans="1:26" s="346" customFormat="1" ht="17.25">
      <c r="B215" s="346" t="s">
        <v>66</v>
      </c>
      <c r="M215" s="346" t="s">
        <v>113</v>
      </c>
    </row>
    <row r="216" spans="1:26">
      <c r="B216" s="346" t="s">
        <v>114</v>
      </c>
      <c r="C216" s="346"/>
      <c r="M216" s="346" t="s">
        <v>178</v>
      </c>
    </row>
    <row r="217" spans="1:26">
      <c r="B217" s="346" t="s">
        <v>148</v>
      </c>
      <c r="C217" s="5"/>
      <c r="D217" s="5"/>
      <c r="E217" s="5"/>
      <c r="F217" s="5"/>
      <c r="G217" s="5"/>
      <c r="I217" s="5"/>
      <c r="M217" s="346" t="s">
        <v>117</v>
      </c>
    </row>
    <row r="218" spans="1:26" s="1" customFormat="1">
      <c r="B218" s="341" t="s">
        <v>127</v>
      </c>
      <c r="C218" s="2">
        <v>3.4</v>
      </c>
      <c r="D218" s="341" t="s">
        <v>182</v>
      </c>
    </row>
    <row r="219" spans="1:26" s="3" customFormat="1">
      <c r="B219" s="342" t="s">
        <v>2</v>
      </c>
      <c r="C219" s="2">
        <v>3.4</v>
      </c>
      <c r="D219" s="342" t="s">
        <v>183</v>
      </c>
      <c r="P219" s="3" t="s">
        <v>185</v>
      </c>
    </row>
    <row r="220" spans="1:26" ht="6" customHeight="1"/>
    <row r="221" spans="1:26" s="346" customFormat="1" ht="21" customHeight="1">
      <c r="A221" s="1051" t="s">
        <v>3</v>
      </c>
      <c r="B221" s="1051"/>
      <c r="C221" s="1051"/>
      <c r="D221" s="1052"/>
      <c r="E221" s="343"/>
      <c r="F221" s="344"/>
      <c r="G221" s="345"/>
      <c r="H221" s="1057" t="s">
        <v>4</v>
      </c>
      <c r="I221" s="1058"/>
      <c r="J221" s="1058"/>
      <c r="K221" s="1058"/>
      <c r="L221" s="1058"/>
      <c r="M221" s="1058"/>
      <c r="N221" s="1058"/>
      <c r="O221" s="1058"/>
      <c r="P221" s="1058"/>
      <c r="Q221" s="1058"/>
      <c r="R221" s="1058"/>
      <c r="S221" s="1059"/>
      <c r="T221" s="1080" t="s">
        <v>5</v>
      </c>
      <c r="U221" s="1051"/>
    </row>
    <row r="222" spans="1:26" s="346" customFormat="1" ht="17.25">
      <c r="A222" s="1053"/>
      <c r="B222" s="1053"/>
      <c r="C222" s="1053"/>
      <c r="D222" s="1054"/>
      <c r="E222" s="347"/>
      <c r="F222" s="348"/>
      <c r="G222" s="349" t="s">
        <v>163</v>
      </c>
      <c r="H222" s="1083" t="s">
        <v>8</v>
      </c>
      <c r="I222" s="1084"/>
      <c r="J222" s="1085"/>
      <c r="K222" s="1083" t="s">
        <v>6</v>
      </c>
      <c r="L222" s="1084"/>
      <c r="M222" s="1084"/>
      <c r="N222" s="343"/>
      <c r="O222" s="344"/>
      <c r="P222" s="345"/>
      <c r="Q222" s="348"/>
      <c r="R222" s="348"/>
      <c r="S222" s="349"/>
      <c r="T222" s="1081"/>
      <c r="U222" s="1053"/>
    </row>
    <row r="223" spans="1:26" s="346" customFormat="1" ht="19.5">
      <c r="A223" s="1053"/>
      <c r="B223" s="1053"/>
      <c r="C223" s="1053"/>
      <c r="D223" s="1054"/>
      <c r="E223" s="1083" t="s">
        <v>7</v>
      </c>
      <c r="F223" s="1084"/>
      <c r="G223" s="1085"/>
      <c r="H223" s="1083" t="s">
        <v>12</v>
      </c>
      <c r="I223" s="1084"/>
      <c r="J223" s="1085"/>
      <c r="K223" s="1083" t="s">
        <v>9</v>
      </c>
      <c r="L223" s="1084"/>
      <c r="M223" s="1084"/>
      <c r="N223" s="1083" t="s">
        <v>164</v>
      </c>
      <c r="O223" s="1084"/>
      <c r="P223" s="1085"/>
      <c r="Q223" s="1086" t="s">
        <v>165</v>
      </c>
      <c r="R223" s="1087"/>
      <c r="S223" s="1088"/>
      <c r="T223" s="1081"/>
      <c r="U223" s="1053"/>
    </row>
    <row r="224" spans="1:26" s="346" customFormat="1" ht="17.25">
      <c r="A224" s="1053"/>
      <c r="B224" s="1053"/>
      <c r="C224" s="1053"/>
      <c r="D224" s="1054"/>
      <c r="E224" s="1083" t="s">
        <v>11</v>
      </c>
      <c r="F224" s="1084"/>
      <c r="G224" s="1085"/>
      <c r="H224" s="1083" t="s">
        <v>15</v>
      </c>
      <c r="I224" s="1084"/>
      <c r="J224" s="1085"/>
      <c r="K224" s="1083" t="s">
        <v>13</v>
      </c>
      <c r="L224" s="1084"/>
      <c r="M224" s="1084"/>
      <c r="N224" s="1083" t="s">
        <v>17</v>
      </c>
      <c r="O224" s="1084"/>
      <c r="P224" s="1085"/>
      <c r="Q224" s="1084" t="s">
        <v>166</v>
      </c>
      <c r="R224" s="1084"/>
      <c r="S224" s="1085"/>
      <c r="T224" s="1081"/>
      <c r="U224" s="1053"/>
    </row>
    <row r="225" spans="1:23" s="346" customFormat="1" ht="17.25">
      <c r="A225" s="1053"/>
      <c r="B225" s="1053"/>
      <c r="C225" s="1053"/>
      <c r="D225" s="1054"/>
      <c r="E225" s="347"/>
      <c r="F225" s="348"/>
      <c r="G225" s="349"/>
      <c r="H225" s="1083" t="s">
        <v>19</v>
      </c>
      <c r="I225" s="1084"/>
      <c r="J225" s="1085"/>
      <c r="K225" s="1083" t="s">
        <v>16</v>
      </c>
      <c r="L225" s="1084"/>
      <c r="M225" s="1084"/>
      <c r="N225" s="1083" t="s">
        <v>20</v>
      </c>
      <c r="O225" s="1084"/>
      <c r="P225" s="1085"/>
      <c r="T225" s="1081"/>
      <c r="U225" s="1053"/>
    </row>
    <row r="226" spans="1:23" s="346" customFormat="1" ht="17.25">
      <c r="A226" s="1053"/>
      <c r="B226" s="1053"/>
      <c r="C226" s="1053"/>
      <c r="D226" s="1054"/>
      <c r="E226" s="350"/>
      <c r="F226" s="351"/>
      <c r="G226" s="352"/>
      <c r="J226" s="352"/>
      <c r="K226" s="1089" t="s">
        <v>19</v>
      </c>
      <c r="L226" s="1090"/>
      <c r="M226" s="1090"/>
      <c r="N226" s="350"/>
      <c r="O226" s="351"/>
      <c r="P226" s="352"/>
      <c r="Q226" s="351"/>
      <c r="R226" s="351"/>
      <c r="S226" s="352"/>
      <c r="T226" s="1081"/>
      <c r="U226" s="1053"/>
    </row>
    <row r="227" spans="1:23" s="346" customFormat="1" ht="17.25">
      <c r="A227" s="1053"/>
      <c r="B227" s="1053"/>
      <c r="C227" s="1053"/>
      <c r="D227" s="1054"/>
      <c r="E227" s="353" t="s">
        <v>7</v>
      </c>
      <c r="F227" s="353" t="s">
        <v>167</v>
      </c>
      <c r="G227" s="353" t="s">
        <v>168</v>
      </c>
      <c r="H227" s="353" t="s">
        <v>7</v>
      </c>
      <c r="I227" s="353" t="s">
        <v>167</v>
      </c>
      <c r="J227" s="855" t="s">
        <v>168</v>
      </c>
      <c r="K227" s="353" t="s">
        <v>7</v>
      </c>
      <c r="L227" s="353" t="s">
        <v>167</v>
      </c>
      <c r="M227" s="353" t="s">
        <v>168</v>
      </c>
      <c r="N227" s="354" t="s">
        <v>7</v>
      </c>
      <c r="O227" s="354" t="s">
        <v>167</v>
      </c>
      <c r="P227" s="354" t="s">
        <v>168</v>
      </c>
      <c r="Q227" s="353" t="s">
        <v>7</v>
      </c>
      <c r="R227" s="353" t="s">
        <v>167</v>
      </c>
      <c r="S227" s="855" t="s">
        <v>168</v>
      </c>
      <c r="T227" s="1081"/>
      <c r="U227" s="1053"/>
    </row>
    <row r="228" spans="1:23" s="346" customFormat="1" ht="17.25">
      <c r="A228" s="1055"/>
      <c r="B228" s="1055"/>
      <c r="C228" s="1055"/>
      <c r="D228" s="1056"/>
      <c r="E228" s="355" t="s">
        <v>11</v>
      </c>
      <c r="F228" s="355" t="s">
        <v>169</v>
      </c>
      <c r="G228" s="355" t="s">
        <v>170</v>
      </c>
      <c r="H228" s="355" t="s">
        <v>11</v>
      </c>
      <c r="I228" s="355" t="s">
        <v>169</v>
      </c>
      <c r="J228" s="355" t="s">
        <v>170</v>
      </c>
      <c r="K228" s="355" t="s">
        <v>11</v>
      </c>
      <c r="L228" s="355" t="s">
        <v>169</v>
      </c>
      <c r="M228" s="355" t="s">
        <v>170</v>
      </c>
      <c r="N228" s="355" t="s">
        <v>11</v>
      </c>
      <c r="O228" s="355" t="s">
        <v>169</v>
      </c>
      <c r="P228" s="355" t="s">
        <v>170</v>
      </c>
      <c r="Q228" s="355" t="s">
        <v>11</v>
      </c>
      <c r="R228" s="355" t="s">
        <v>169</v>
      </c>
      <c r="S228" s="355" t="s">
        <v>170</v>
      </c>
      <c r="T228" s="1082"/>
      <c r="U228" s="1055"/>
    </row>
    <row r="229" spans="1:23" s="348" customFormat="1" ht="3" customHeight="1">
      <c r="A229" s="847"/>
      <c r="B229" s="847"/>
      <c r="C229" s="847"/>
      <c r="D229" s="848"/>
      <c r="E229" s="855"/>
      <c r="F229" s="354"/>
      <c r="G229" s="354"/>
      <c r="H229" s="354"/>
      <c r="I229" s="354"/>
      <c r="J229" s="855"/>
      <c r="K229" s="354"/>
      <c r="L229" s="354"/>
      <c r="M229" s="354"/>
      <c r="N229" s="354"/>
      <c r="O229" s="354"/>
      <c r="P229" s="354"/>
      <c r="Q229" s="354"/>
      <c r="R229" s="354"/>
      <c r="S229" s="855"/>
      <c r="T229" s="853"/>
    </row>
    <row r="230" spans="1:23" s="51" customFormat="1" ht="24" customHeight="1">
      <c r="A230" s="1078" t="s">
        <v>21</v>
      </c>
      <c r="B230" s="1078"/>
      <c r="C230" s="1078"/>
      <c r="D230" s="1079"/>
      <c r="E230" s="368">
        <f>SUM(E231:E243)</f>
        <v>33</v>
      </c>
      <c r="F230" s="368">
        <f t="shared" ref="F230:S230" si="67">SUM(F231:F243)</f>
        <v>6</v>
      </c>
      <c r="G230" s="368">
        <f t="shared" si="67"/>
        <v>27</v>
      </c>
      <c r="H230" s="368">
        <f t="shared" si="67"/>
        <v>0</v>
      </c>
      <c r="I230" s="368">
        <f t="shared" si="67"/>
        <v>0</v>
      </c>
      <c r="J230" s="368">
        <f t="shared" si="67"/>
        <v>0</v>
      </c>
      <c r="K230" s="368">
        <f t="shared" si="67"/>
        <v>0</v>
      </c>
      <c r="L230" s="368">
        <f t="shared" si="67"/>
        <v>0</v>
      </c>
      <c r="M230" s="368">
        <f t="shared" si="67"/>
        <v>0</v>
      </c>
      <c r="N230" s="368">
        <f t="shared" si="67"/>
        <v>0</v>
      </c>
      <c r="O230" s="368">
        <f t="shared" si="67"/>
        <v>0</v>
      </c>
      <c r="P230" s="368">
        <f t="shared" si="67"/>
        <v>0</v>
      </c>
      <c r="Q230" s="368">
        <f t="shared" si="67"/>
        <v>33</v>
      </c>
      <c r="R230" s="368">
        <f t="shared" si="67"/>
        <v>6</v>
      </c>
      <c r="S230" s="368">
        <f t="shared" si="67"/>
        <v>27</v>
      </c>
      <c r="T230" s="665"/>
      <c r="U230" s="852" t="s">
        <v>11</v>
      </c>
    </row>
    <row r="231" spans="1:23">
      <c r="A231" s="8"/>
      <c r="B231" s="61" t="s">
        <v>22</v>
      </c>
      <c r="C231" s="11"/>
      <c r="D231" s="11"/>
      <c r="E231" s="9">
        <f>H231+K231+N231+Q231</f>
        <v>33</v>
      </c>
      <c r="F231" s="9">
        <f>I231+L231+O231+R231</f>
        <v>6</v>
      </c>
      <c r="G231" s="9">
        <f>J231+M231+P231+S231</f>
        <v>27</v>
      </c>
      <c r="H231" s="9">
        <f>SUM(I231:J231)</f>
        <v>0</v>
      </c>
      <c r="I231" s="9"/>
      <c r="J231" s="301"/>
      <c r="K231" s="9">
        <f>SUM(L231:M231)</f>
        <v>0</v>
      </c>
      <c r="L231" s="9"/>
      <c r="M231" s="9"/>
      <c r="N231" s="9">
        <f>SUM(O231:P231)</f>
        <v>0</v>
      </c>
      <c r="O231" s="9"/>
      <c r="P231" s="9"/>
      <c r="Q231" s="9">
        <f>SUM(R231:S231)</f>
        <v>33</v>
      </c>
      <c r="R231" s="9">
        <v>6</v>
      </c>
      <c r="S231" s="301">
        <v>27</v>
      </c>
      <c r="T231" s="357"/>
      <c r="U231" s="60" t="s">
        <v>23</v>
      </c>
      <c r="V231" s="854"/>
      <c r="W231" s="11"/>
    </row>
    <row r="232" spans="1:23">
      <c r="B232" s="59" t="s">
        <v>24</v>
      </c>
      <c r="E232" s="9">
        <f t="shared" ref="E232:E243" si="68">SUM(F232:G232)</f>
        <v>0</v>
      </c>
      <c r="F232" s="9">
        <f t="shared" ref="F232:F243" si="69">I232+L232+O232+R232</f>
        <v>0</v>
      </c>
      <c r="G232" s="9">
        <f>J232+M232+P232+S232</f>
        <v>0</v>
      </c>
      <c r="H232" s="9">
        <f t="shared" ref="H232:H243" si="70">SUM(I232:J232)</f>
        <v>0</v>
      </c>
      <c r="I232" s="9"/>
      <c r="J232" s="301"/>
      <c r="K232" s="9">
        <f t="shared" ref="K232:K243" si="71">SUM(L232:M232)</f>
        <v>0</v>
      </c>
      <c r="L232" s="9"/>
      <c r="M232" s="9"/>
      <c r="N232" s="9">
        <f t="shared" ref="N232:N243" si="72">SUM(O232:P232)</f>
        <v>0</v>
      </c>
      <c r="O232" s="9"/>
      <c r="P232" s="9"/>
      <c r="Q232" s="9">
        <f t="shared" ref="Q232:Q243" si="73">SUM(R232:S232)</f>
        <v>0</v>
      </c>
      <c r="R232" s="9"/>
      <c r="S232" s="301"/>
      <c r="T232" s="358"/>
      <c r="U232" s="60" t="s">
        <v>26</v>
      </c>
      <c r="V232" s="359"/>
      <c r="W232" s="359"/>
    </row>
    <row r="233" spans="1:23">
      <c r="A233" s="11"/>
      <c r="B233" s="59" t="s">
        <v>27</v>
      </c>
      <c r="C233" s="11"/>
      <c r="D233" s="11"/>
      <c r="E233" s="9">
        <f t="shared" si="68"/>
        <v>0</v>
      </c>
      <c r="F233" s="9">
        <f t="shared" si="69"/>
        <v>0</v>
      </c>
      <c r="G233" s="9">
        <f t="shared" ref="G233:G243" si="74">J233+M233+P233+S233</f>
        <v>0</v>
      </c>
      <c r="H233" s="9">
        <f t="shared" si="70"/>
        <v>0</v>
      </c>
      <c r="I233" s="9"/>
      <c r="J233" s="301"/>
      <c r="K233" s="9">
        <f t="shared" si="71"/>
        <v>0</v>
      </c>
      <c r="L233" s="9"/>
      <c r="M233" s="9"/>
      <c r="N233" s="9">
        <f t="shared" si="72"/>
        <v>0</v>
      </c>
      <c r="O233" s="9"/>
      <c r="P233" s="9"/>
      <c r="Q233" s="9">
        <f t="shared" si="73"/>
        <v>0</v>
      </c>
      <c r="R233" s="9"/>
      <c r="S233" s="301"/>
      <c r="T233" s="358"/>
      <c r="U233" s="60" t="s">
        <v>28</v>
      </c>
      <c r="V233" s="359"/>
      <c r="W233" s="359"/>
    </row>
    <row r="234" spans="1:23">
      <c r="A234" s="11"/>
      <c r="B234" s="59" t="s">
        <v>29</v>
      </c>
      <c r="C234" s="11"/>
      <c r="D234" s="301"/>
      <c r="E234" s="9">
        <f t="shared" si="68"/>
        <v>0</v>
      </c>
      <c r="F234" s="9">
        <f t="shared" si="69"/>
        <v>0</v>
      </c>
      <c r="G234" s="9">
        <f t="shared" si="74"/>
        <v>0</v>
      </c>
      <c r="H234" s="9">
        <f t="shared" si="70"/>
        <v>0</v>
      </c>
      <c r="I234" s="9"/>
      <c r="J234" s="301"/>
      <c r="K234" s="9">
        <f t="shared" si="71"/>
        <v>0</v>
      </c>
      <c r="L234" s="9"/>
      <c r="M234" s="9"/>
      <c r="N234" s="9">
        <f t="shared" si="72"/>
        <v>0</v>
      </c>
      <c r="O234" s="9"/>
      <c r="P234" s="9"/>
      <c r="Q234" s="9">
        <f t="shared" si="73"/>
        <v>0</v>
      </c>
      <c r="R234" s="9"/>
      <c r="S234" s="301"/>
      <c r="T234" s="358"/>
      <c r="U234" s="60" t="s">
        <v>30</v>
      </c>
    </row>
    <row r="235" spans="1:23">
      <c r="A235" s="11"/>
      <c r="B235" s="59" t="s">
        <v>31</v>
      </c>
      <c r="C235" s="11"/>
      <c r="D235" s="301"/>
      <c r="E235" s="9">
        <f t="shared" si="68"/>
        <v>0</v>
      </c>
      <c r="F235" s="9">
        <f t="shared" si="69"/>
        <v>0</v>
      </c>
      <c r="G235" s="9">
        <f t="shared" si="74"/>
        <v>0</v>
      </c>
      <c r="H235" s="9">
        <f t="shared" si="70"/>
        <v>0</v>
      </c>
      <c r="I235" s="9"/>
      <c r="J235" s="301"/>
      <c r="K235" s="9">
        <f t="shared" si="71"/>
        <v>0</v>
      </c>
      <c r="L235" s="9"/>
      <c r="M235" s="9"/>
      <c r="N235" s="9">
        <f t="shared" si="72"/>
        <v>0</v>
      </c>
      <c r="O235" s="9"/>
      <c r="P235" s="9"/>
      <c r="Q235" s="9">
        <f t="shared" si="73"/>
        <v>0</v>
      </c>
      <c r="R235" s="9"/>
      <c r="S235" s="301"/>
      <c r="T235" s="358"/>
      <c r="U235" s="60" t="s">
        <v>32</v>
      </c>
    </row>
    <row r="236" spans="1:23">
      <c r="A236" s="11"/>
      <c r="B236" s="59" t="s">
        <v>33</v>
      </c>
      <c r="C236" s="11"/>
      <c r="D236" s="301"/>
      <c r="E236" s="9">
        <f t="shared" si="68"/>
        <v>0</v>
      </c>
      <c r="F236" s="9">
        <f t="shared" si="69"/>
        <v>0</v>
      </c>
      <c r="G236" s="9">
        <f t="shared" si="74"/>
        <v>0</v>
      </c>
      <c r="H236" s="9">
        <f t="shared" si="70"/>
        <v>0</v>
      </c>
      <c r="I236" s="9"/>
      <c r="J236" s="301"/>
      <c r="K236" s="9">
        <f t="shared" si="71"/>
        <v>0</v>
      </c>
      <c r="L236" s="9"/>
      <c r="M236" s="9"/>
      <c r="N236" s="9">
        <f t="shared" si="72"/>
        <v>0</v>
      </c>
      <c r="O236" s="9"/>
      <c r="P236" s="9"/>
      <c r="Q236" s="9">
        <f t="shared" si="73"/>
        <v>0</v>
      </c>
      <c r="R236" s="9"/>
      <c r="S236" s="301"/>
      <c r="T236" s="358"/>
      <c r="U236" s="60" t="s">
        <v>34</v>
      </c>
    </row>
    <row r="237" spans="1:23">
      <c r="A237" s="11"/>
      <c r="B237" s="59" t="s">
        <v>35</v>
      </c>
      <c r="C237" s="11"/>
      <c r="D237" s="301"/>
      <c r="E237" s="9">
        <f t="shared" si="68"/>
        <v>0</v>
      </c>
      <c r="F237" s="9">
        <f t="shared" si="69"/>
        <v>0</v>
      </c>
      <c r="G237" s="9">
        <f t="shared" si="74"/>
        <v>0</v>
      </c>
      <c r="H237" s="9">
        <f t="shared" si="70"/>
        <v>0</v>
      </c>
      <c r="I237" s="9"/>
      <c r="J237" s="301"/>
      <c r="K237" s="9">
        <f t="shared" si="71"/>
        <v>0</v>
      </c>
      <c r="L237" s="9"/>
      <c r="M237" s="9"/>
      <c r="N237" s="9">
        <f t="shared" si="72"/>
        <v>0</v>
      </c>
      <c r="O237" s="9"/>
      <c r="P237" s="9"/>
      <c r="Q237" s="9">
        <f t="shared" si="73"/>
        <v>0</v>
      </c>
      <c r="R237" s="9"/>
      <c r="S237" s="301"/>
      <c r="T237" s="358"/>
      <c r="U237" s="60" t="s">
        <v>36</v>
      </c>
    </row>
    <row r="238" spans="1:23">
      <c r="A238" s="11"/>
      <c r="B238" s="59" t="s">
        <v>37</v>
      </c>
      <c r="C238" s="11"/>
      <c r="D238" s="301"/>
      <c r="E238" s="9">
        <f t="shared" si="68"/>
        <v>0</v>
      </c>
      <c r="F238" s="9">
        <f t="shared" si="69"/>
        <v>0</v>
      </c>
      <c r="G238" s="9">
        <f t="shared" si="74"/>
        <v>0</v>
      </c>
      <c r="H238" s="9">
        <f t="shared" si="70"/>
        <v>0</v>
      </c>
      <c r="I238" s="9"/>
      <c r="J238" s="301"/>
      <c r="K238" s="9">
        <f t="shared" si="71"/>
        <v>0</v>
      </c>
      <c r="L238" s="9"/>
      <c r="M238" s="9"/>
      <c r="N238" s="9">
        <f t="shared" si="72"/>
        <v>0</v>
      </c>
      <c r="O238" s="9"/>
      <c r="P238" s="9"/>
      <c r="Q238" s="9">
        <f t="shared" si="73"/>
        <v>0</v>
      </c>
      <c r="R238" s="9"/>
      <c r="S238" s="301"/>
      <c r="T238" s="358"/>
      <c r="U238" s="60" t="s">
        <v>38</v>
      </c>
    </row>
    <row r="239" spans="1:23">
      <c r="A239" s="11"/>
      <c r="B239" s="59" t="s">
        <v>39</v>
      </c>
      <c r="C239" s="11"/>
      <c r="D239" s="301"/>
      <c r="E239" s="9">
        <f t="shared" si="68"/>
        <v>0</v>
      </c>
      <c r="F239" s="9">
        <f t="shared" si="69"/>
        <v>0</v>
      </c>
      <c r="G239" s="9">
        <f t="shared" si="74"/>
        <v>0</v>
      </c>
      <c r="H239" s="9">
        <f t="shared" si="70"/>
        <v>0</v>
      </c>
      <c r="I239" s="9"/>
      <c r="J239" s="301"/>
      <c r="K239" s="9">
        <f t="shared" si="71"/>
        <v>0</v>
      </c>
      <c r="L239" s="9"/>
      <c r="M239" s="9"/>
      <c r="N239" s="9">
        <f t="shared" si="72"/>
        <v>0</v>
      </c>
      <c r="O239" s="9"/>
      <c r="P239" s="9"/>
      <c r="Q239" s="9">
        <f t="shared" si="73"/>
        <v>0</v>
      </c>
      <c r="R239" s="9"/>
      <c r="S239" s="301"/>
      <c r="T239" s="358"/>
      <c r="U239" s="60" t="s">
        <v>40</v>
      </c>
    </row>
    <row r="240" spans="1:23">
      <c r="A240" s="11"/>
      <c r="B240" s="59" t="s">
        <v>41</v>
      </c>
      <c r="C240" s="11"/>
      <c r="D240" s="301"/>
      <c r="E240" s="9">
        <f t="shared" si="68"/>
        <v>0</v>
      </c>
      <c r="F240" s="9">
        <f t="shared" si="69"/>
        <v>0</v>
      </c>
      <c r="G240" s="9">
        <f t="shared" si="74"/>
        <v>0</v>
      </c>
      <c r="H240" s="9">
        <f t="shared" si="70"/>
        <v>0</v>
      </c>
      <c r="I240" s="9"/>
      <c r="J240" s="301"/>
      <c r="K240" s="9">
        <f t="shared" si="71"/>
        <v>0</v>
      </c>
      <c r="L240" s="9"/>
      <c r="M240" s="9"/>
      <c r="N240" s="9">
        <f t="shared" si="72"/>
        <v>0</v>
      </c>
      <c r="O240" s="9"/>
      <c r="P240" s="9"/>
      <c r="Q240" s="9">
        <f t="shared" si="73"/>
        <v>0</v>
      </c>
      <c r="R240" s="9"/>
      <c r="S240" s="301"/>
      <c r="T240" s="358"/>
      <c r="U240" s="60" t="s">
        <v>42</v>
      </c>
    </row>
    <row r="241" spans="1:21">
      <c r="A241" s="11"/>
      <c r="B241" s="59" t="s">
        <v>43</v>
      </c>
      <c r="C241" s="11"/>
      <c r="D241" s="301"/>
      <c r="E241" s="9">
        <f t="shared" si="68"/>
        <v>0</v>
      </c>
      <c r="F241" s="9">
        <f t="shared" si="69"/>
        <v>0</v>
      </c>
      <c r="G241" s="9">
        <f t="shared" si="74"/>
        <v>0</v>
      </c>
      <c r="H241" s="9">
        <f t="shared" si="70"/>
        <v>0</v>
      </c>
      <c r="I241" s="9"/>
      <c r="J241" s="301"/>
      <c r="K241" s="9">
        <f t="shared" si="71"/>
        <v>0</v>
      </c>
      <c r="L241" s="9"/>
      <c r="M241" s="9"/>
      <c r="N241" s="9">
        <f t="shared" si="72"/>
        <v>0</v>
      </c>
      <c r="O241" s="9"/>
      <c r="P241" s="9"/>
      <c r="Q241" s="9">
        <f t="shared" si="73"/>
        <v>0</v>
      </c>
      <c r="R241" s="9"/>
      <c r="S241" s="301"/>
      <c r="T241" s="358"/>
      <c r="U241" s="60" t="s">
        <v>44</v>
      </c>
    </row>
    <row r="242" spans="1:21">
      <c r="A242" s="11"/>
      <c r="B242" s="59" t="s">
        <v>45</v>
      </c>
      <c r="C242" s="11"/>
      <c r="D242" s="301"/>
      <c r="E242" s="9">
        <f t="shared" si="68"/>
        <v>0</v>
      </c>
      <c r="F242" s="9">
        <f t="shared" si="69"/>
        <v>0</v>
      </c>
      <c r="G242" s="9">
        <f t="shared" si="74"/>
        <v>0</v>
      </c>
      <c r="H242" s="9">
        <f t="shared" si="70"/>
        <v>0</v>
      </c>
      <c r="I242" s="9"/>
      <c r="J242" s="301"/>
      <c r="K242" s="9">
        <f t="shared" si="71"/>
        <v>0</v>
      </c>
      <c r="L242" s="9"/>
      <c r="M242" s="9"/>
      <c r="N242" s="9">
        <f t="shared" si="72"/>
        <v>0</v>
      </c>
      <c r="O242" s="9"/>
      <c r="P242" s="9"/>
      <c r="Q242" s="9">
        <f t="shared" si="73"/>
        <v>0</v>
      </c>
      <c r="R242" s="9"/>
      <c r="S242" s="301"/>
      <c r="T242" s="358"/>
      <c r="U242" s="60" t="s">
        <v>46</v>
      </c>
    </row>
    <row r="243" spans="1:21">
      <c r="A243" s="12"/>
      <c r="B243" s="49" t="s">
        <v>47</v>
      </c>
      <c r="C243" s="12"/>
      <c r="D243" s="298"/>
      <c r="E243" s="13">
        <f t="shared" si="68"/>
        <v>0</v>
      </c>
      <c r="F243" s="13">
        <f t="shared" si="69"/>
        <v>0</v>
      </c>
      <c r="G243" s="13">
        <f t="shared" si="74"/>
        <v>0</v>
      </c>
      <c r="H243" s="13">
        <f t="shared" si="70"/>
        <v>0</v>
      </c>
      <c r="I243" s="13"/>
      <c r="J243" s="13"/>
      <c r="K243" s="13">
        <f t="shared" si="71"/>
        <v>0</v>
      </c>
      <c r="L243" s="13"/>
      <c r="M243" s="13"/>
      <c r="N243" s="13">
        <f t="shared" si="72"/>
        <v>0</v>
      </c>
      <c r="O243" s="13"/>
      <c r="P243" s="13"/>
      <c r="Q243" s="13">
        <f t="shared" si="73"/>
        <v>0</v>
      </c>
      <c r="R243" s="13"/>
      <c r="S243" s="13"/>
      <c r="T243" s="299"/>
      <c r="U243" s="12" t="s">
        <v>48</v>
      </c>
    </row>
    <row r="244" spans="1:21" ht="3" customHeight="1"/>
    <row r="245" spans="1:21" s="346" customFormat="1" ht="17.25">
      <c r="A245" s="348"/>
      <c r="B245" s="346" t="s">
        <v>175</v>
      </c>
      <c r="C245" s="348" t="s">
        <v>176</v>
      </c>
      <c r="D245" s="348"/>
      <c r="E245" s="348"/>
      <c r="F245" s="348"/>
      <c r="G245" s="348"/>
      <c r="H245" s="348"/>
      <c r="J245" s="348"/>
      <c r="M245" s="346" t="s">
        <v>177</v>
      </c>
    </row>
    <row r="246" spans="1:21" s="346" customFormat="1" ht="17.25">
      <c r="B246" s="346" t="s">
        <v>66</v>
      </c>
      <c r="M246" s="346" t="s">
        <v>113</v>
      </c>
    </row>
    <row r="247" spans="1:21">
      <c r="B247" s="346" t="s">
        <v>114</v>
      </c>
      <c r="C247" s="346"/>
      <c r="M247" s="346" t="s">
        <v>178</v>
      </c>
    </row>
    <row r="248" spans="1:21">
      <c r="B248" s="346" t="s">
        <v>148</v>
      </c>
      <c r="C248" s="5"/>
      <c r="D248" s="5"/>
      <c r="E248" s="5"/>
      <c r="F248" s="5"/>
      <c r="G248" s="5"/>
      <c r="I248" s="5"/>
      <c r="M248" s="346" t="s">
        <v>117</v>
      </c>
    </row>
    <row r="249" spans="1:21" s="1" customFormat="1">
      <c r="B249" s="341" t="s">
        <v>127</v>
      </c>
      <c r="C249" s="2">
        <v>3.4</v>
      </c>
      <c r="D249" s="341" t="s">
        <v>537</v>
      </c>
    </row>
    <row r="250" spans="1:21" s="3" customFormat="1">
      <c r="B250" s="342" t="s">
        <v>2</v>
      </c>
      <c r="C250" s="2">
        <v>3.4</v>
      </c>
      <c r="D250" s="342" t="s">
        <v>538</v>
      </c>
      <c r="P250" s="3" t="s">
        <v>186</v>
      </c>
    </row>
    <row r="251" spans="1:21" ht="6" customHeight="1"/>
    <row r="252" spans="1:21" s="346" customFormat="1" ht="21" customHeight="1">
      <c r="A252" s="1051" t="s">
        <v>3</v>
      </c>
      <c r="B252" s="1051"/>
      <c r="C252" s="1051"/>
      <c r="D252" s="1052"/>
      <c r="E252" s="343"/>
      <c r="F252" s="344"/>
      <c r="G252" s="345"/>
      <c r="H252" s="1057" t="s">
        <v>4</v>
      </c>
      <c r="I252" s="1058"/>
      <c r="J252" s="1058"/>
      <c r="K252" s="1058"/>
      <c r="L252" s="1058"/>
      <c r="M252" s="1058"/>
      <c r="N252" s="1058"/>
      <c r="O252" s="1058"/>
      <c r="P252" s="1058"/>
      <c r="Q252" s="1058"/>
      <c r="R252" s="1058"/>
      <c r="S252" s="1059"/>
      <c r="T252" s="1080" t="s">
        <v>5</v>
      </c>
      <c r="U252" s="1051"/>
    </row>
    <row r="253" spans="1:21" s="346" customFormat="1" ht="17.25">
      <c r="A253" s="1053"/>
      <c r="B253" s="1053"/>
      <c r="C253" s="1053"/>
      <c r="D253" s="1054"/>
      <c r="E253" s="347"/>
      <c r="F253" s="348"/>
      <c r="G253" s="349" t="s">
        <v>163</v>
      </c>
      <c r="H253" s="1083" t="s">
        <v>8</v>
      </c>
      <c r="I253" s="1084"/>
      <c r="J253" s="1085"/>
      <c r="K253" s="1083" t="s">
        <v>6</v>
      </c>
      <c r="L253" s="1084"/>
      <c r="M253" s="1084"/>
      <c r="N253" s="343"/>
      <c r="O253" s="344"/>
      <c r="P253" s="345"/>
      <c r="Q253" s="348"/>
      <c r="R253" s="348"/>
      <c r="S253" s="349"/>
      <c r="T253" s="1081"/>
      <c r="U253" s="1053"/>
    </row>
    <row r="254" spans="1:21" s="346" customFormat="1" ht="19.5">
      <c r="A254" s="1053"/>
      <c r="B254" s="1053"/>
      <c r="C254" s="1053"/>
      <c r="D254" s="1054"/>
      <c r="E254" s="1083" t="s">
        <v>7</v>
      </c>
      <c r="F254" s="1084"/>
      <c r="G254" s="1085"/>
      <c r="H254" s="1083" t="s">
        <v>12</v>
      </c>
      <c r="I254" s="1084"/>
      <c r="J254" s="1085"/>
      <c r="K254" s="1083" t="s">
        <v>9</v>
      </c>
      <c r="L254" s="1084"/>
      <c r="M254" s="1084"/>
      <c r="N254" s="1083" t="s">
        <v>164</v>
      </c>
      <c r="O254" s="1084"/>
      <c r="P254" s="1085"/>
      <c r="Q254" s="1086" t="s">
        <v>165</v>
      </c>
      <c r="R254" s="1087"/>
      <c r="S254" s="1088"/>
      <c r="T254" s="1081"/>
      <c r="U254" s="1053"/>
    </row>
    <row r="255" spans="1:21" s="346" customFormat="1" ht="17.25">
      <c r="A255" s="1053"/>
      <c r="B255" s="1053"/>
      <c r="C255" s="1053"/>
      <c r="D255" s="1054"/>
      <c r="E255" s="1083" t="s">
        <v>11</v>
      </c>
      <c r="F255" s="1084"/>
      <c r="G255" s="1085"/>
      <c r="H255" s="1083" t="s">
        <v>15</v>
      </c>
      <c r="I255" s="1084"/>
      <c r="J255" s="1085"/>
      <c r="K255" s="1083" t="s">
        <v>13</v>
      </c>
      <c r="L255" s="1084"/>
      <c r="M255" s="1084"/>
      <c r="N255" s="1083" t="s">
        <v>17</v>
      </c>
      <c r="O255" s="1084"/>
      <c r="P255" s="1085"/>
      <c r="Q255" s="1084" t="s">
        <v>166</v>
      </c>
      <c r="R255" s="1084"/>
      <c r="S255" s="1085"/>
      <c r="T255" s="1081"/>
      <c r="U255" s="1053"/>
    </row>
    <row r="256" spans="1:21" s="346" customFormat="1" ht="17.25">
      <c r="A256" s="1053"/>
      <c r="B256" s="1053"/>
      <c r="C256" s="1053"/>
      <c r="D256" s="1054"/>
      <c r="E256" s="347"/>
      <c r="F256" s="348"/>
      <c r="G256" s="349"/>
      <c r="H256" s="1083" t="s">
        <v>19</v>
      </c>
      <c r="I256" s="1084"/>
      <c r="J256" s="1085"/>
      <c r="K256" s="1083" t="s">
        <v>16</v>
      </c>
      <c r="L256" s="1084"/>
      <c r="M256" s="1084"/>
      <c r="N256" s="1083" t="s">
        <v>20</v>
      </c>
      <c r="O256" s="1084"/>
      <c r="P256" s="1085"/>
      <c r="T256" s="1081"/>
      <c r="U256" s="1053"/>
    </row>
    <row r="257" spans="1:23" s="346" customFormat="1" ht="17.25">
      <c r="A257" s="1053"/>
      <c r="B257" s="1053"/>
      <c r="C257" s="1053"/>
      <c r="D257" s="1054"/>
      <c r="E257" s="350"/>
      <c r="F257" s="351"/>
      <c r="G257" s="352"/>
      <c r="J257" s="352"/>
      <c r="K257" s="1089" t="s">
        <v>19</v>
      </c>
      <c r="L257" s="1090"/>
      <c r="M257" s="1090"/>
      <c r="N257" s="350"/>
      <c r="O257" s="351"/>
      <c r="P257" s="352"/>
      <c r="Q257" s="351"/>
      <c r="R257" s="351"/>
      <c r="S257" s="352"/>
      <c r="T257" s="1081"/>
      <c r="U257" s="1053"/>
    </row>
    <row r="258" spans="1:23" s="346" customFormat="1" ht="17.25">
      <c r="A258" s="1053"/>
      <c r="B258" s="1053"/>
      <c r="C258" s="1053"/>
      <c r="D258" s="1054"/>
      <c r="E258" s="353" t="s">
        <v>7</v>
      </c>
      <c r="F258" s="353" t="s">
        <v>167</v>
      </c>
      <c r="G258" s="353" t="s">
        <v>168</v>
      </c>
      <c r="H258" s="353" t="s">
        <v>7</v>
      </c>
      <c r="I258" s="353" t="s">
        <v>167</v>
      </c>
      <c r="J258" s="855" t="s">
        <v>168</v>
      </c>
      <c r="K258" s="353" t="s">
        <v>7</v>
      </c>
      <c r="L258" s="353" t="s">
        <v>167</v>
      </c>
      <c r="M258" s="353" t="s">
        <v>168</v>
      </c>
      <c r="N258" s="354" t="s">
        <v>7</v>
      </c>
      <c r="O258" s="354" t="s">
        <v>167</v>
      </c>
      <c r="P258" s="354" t="s">
        <v>168</v>
      </c>
      <c r="Q258" s="353" t="s">
        <v>7</v>
      </c>
      <c r="R258" s="353" t="s">
        <v>167</v>
      </c>
      <c r="S258" s="855" t="s">
        <v>168</v>
      </c>
      <c r="T258" s="1081"/>
      <c r="U258" s="1053"/>
    </row>
    <row r="259" spans="1:23" s="346" customFormat="1" ht="17.25">
      <c r="A259" s="1055"/>
      <c r="B259" s="1055"/>
      <c r="C259" s="1055"/>
      <c r="D259" s="1056"/>
      <c r="E259" s="355" t="s">
        <v>11</v>
      </c>
      <c r="F259" s="355" t="s">
        <v>169</v>
      </c>
      <c r="G259" s="355" t="s">
        <v>170</v>
      </c>
      <c r="H259" s="355" t="s">
        <v>11</v>
      </c>
      <c r="I259" s="355" t="s">
        <v>169</v>
      </c>
      <c r="J259" s="355" t="s">
        <v>170</v>
      </c>
      <c r="K259" s="355" t="s">
        <v>11</v>
      </c>
      <c r="L259" s="355" t="s">
        <v>169</v>
      </c>
      <c r="M259" s="355" t="s">
        <v>170</v>
      </c>
      <c r="N259" s="355" t="s">
        <v>11</v>
      </c>
      <c r="O259" s="355" t="s">
        <v>169</v>
      </c>
      <c r="P259" s="355" t="s">
        <v>170</v>
      </c>
      <c r="Q259" s="355" t="s">
        <v>11</v>
      </c>
      <c r="R259" s="355" t="s">
        <v>169</v>
      </c>
      <c r="S259" s="355" t="s">
        <v>170</v>
      </c>
      <c r="T259" s="1082"/>
      <c r="U259" s="1055"/>
    </row>
    <row r="260" spans="1:23" s="348" customFormat="1" ht="3" customHeight="1">
      <c r="A260" s="847"/>
      <c r="B260" s="847"/>
      <c r="C260" s="847"/>
      <c r="D260" s="848"/>
      <c r="E260" s="855"/>
      <c r="F260" s="354"/>
      <c r="G260" s="354"/>
      <c r="H260" s="354"/>
      <c r="I260" s="354"/>
      <c r="J260" s="855"/>
      <c r="K260" s="354"/>
      <c r="L260" s="354"/>
      <c r="M260" s="354"/>
      <c r="N260" s="354"/>
      <c r="O260" s="354"/>
      <c r="P260" s="354"/>
      <c r="Q260" s="354"/>
      <c r="R260" s="354"/>
      <c r="S260" s="855"/>
      <c r="T260" s="853"/>
    </row>
    <row r="261" spans="1:23" s="51" customFormat="1" ht="21" customHeight="1">
      <c r="A261" s="1078" t="s">
        <v>21</v>
      </c>
      <c r="B261" s="1078"/>
      <c r="C261" s="1078"/>
      <c r="D261" s="1079"/>
      <c r="E261" s="921">
        <f t="shared" ref="E261:S261" si="75">SUM(E262:E274)</f>
        <v>180</v>
      </c>
      <c r="F261" s="921">
        <f t="shared" si="75"/>
        <v>37</v>
      </c>
      <c r="G261" s="921">
        <f t="shared" si="75"/>
        <v>143</v>
      </c>
      <c r="H261" s="921">
        <f t="shared" si="75"/>
        <v>0</v>
      </c>
      <c r="I261" s="921">
        <f t="shared" si="75"/>
        <v>0</v>
      </c>
      <c r="J261" s="921">
        <f t="shared" si="75"/>
        <v>0</v>
      </c>
      <c r="K261" s="921">
        <f t="shared" si="75"/>
        <v>0</v>
      </c>
      <c r="L261" s="921">
        <f t="shared" si="75"/>
        <v>0</v>
      </c>
      <c r="M261" s="921">
        <f t="shared" si="75"/>
        <v>0</v>
      </c>
      <c r="N261" s="921">
        <f t="shared" si="75"/>
        <v>180</v>
      </c>
      <c r="O261" s="921">
        <f t="shared" si="75"/>
        <v>37</v>
      </c>
      <c r="P261" s="921">
        <f t="shared" si="75"/>
        <v>143</v>
      </c>
      <c r="Q261" s="921">
        <f t="shared" si="75"/>
        <v>0</v>
      </c>
      <c r="R261" s="921">
        <f t="shared" si="75"/>
        <v>0</v>
      </c>
      <c r="S261" s="921">
        <f t="shared" si="75"/>
        <v>0</v>
      </c>
      <c r="T261" s="665"/>
      <c r="U261" s="852" t="s">
        <v>11</v>
      </c>
    </row>
    <row r="262" spans="1:23" ht="21" customHeight="1">
      <c r="A262" s="8"/>
      <c r="B262" s="61" t="s">
        <v>22</v>
      </c>
      <c r="C262" s="11"/>
      <c r="D262" s="11"/>
      <c r="E262" s="922">
        <f>H262+K262+N262+Q262</f>
        <v>180</v>
      </c>
      <c r="F262" s="922">
        <f>I262+L262+O262+R262</f>
        <v>37</v>
      </c>
      <c r="G262" s="922">
        <f>J262+M262+P262+S262</f>
        <v>143</v>
      </c>
      <c r="H262" s="922">
        <f>SUM(I262:J262)</f>
        <v>0</v>
      </c>
      <c r="I262" s="922"/>
      <c r="J262" s="922"/>
      <c r="K262" s="922">
        <f>SUM(L262:M262)</f>
        <v>0</v>
      </c>
      <c r="L262" s="922"/>
      <c r="M262" s="922"/>
      <c r="N262" s="922">
        <f>SUM(O262:P262)</f>
        <v>180</v>
      </c>
      <c r="O262" s="922">
        <v>37</v>
      </c>
      <c r="P262" s="922">
        <v>143</v>
      </c>
      <c r="Q262" s="922">
        <f>SUM(R262:S262)</f>
        <v>0</v>
      </c>
      <c r="R262" s="922"/>
      <c r="S262" s="922"/>
      <c r="T262" s="357"/>
      <c r="U262" s="60" t="s">
        <v>23</v>
      </c>
      <c r="V262" s="854"/>
      <c r="W262" s="11"/>
    </row>
    <row r="263" spans="1:23" ht="21" customHeight="1">
      <c r="B263" s="59" t="s">
        <v>24</v>
      </c>
      <c r="E263" s="922">
        <f t="shared" ref="E263:G273" si="76">H263+K263+N263+Q263</f>
        <v>0</v>
      </c>
      <c r="F263" s="922">
        <f t="shared" si="76"/>
        <v>0</v>
      </c>
      <c r="G263" s="922">
        <f t="shared" si="76"/>
        <v>0</v>
      </c>
      <c r="H263" s="922">
        <f t="shared" ref="H263:H274" si="77">SUM(I263:J263)</f>
        <v>0</v>
      </c>
      <c r="I263" s="922"/>
      <c r="J263" s="922"/>
      <c r="K263" s="922">
        <f t="shared" ref="K263:K274" si="78">SUM(L263:M263)</f>
        <v>0</v>
      </c>
      <c r="L263" s="922"/>
      <c r="M263" s="922"/>
      <c r="N263" s="922">
        <f t="shared" ref="N263:N274" si="79">SUM(O263:P263)</f>
        <v>0</v>
      </c>
      <c r="O263" s="922"/>
      <c r="P263" s="922"/>
      <c r="Q263" s="922">
        <f t="shared" ref="Q263:Q274" si="80">SUM(R263:S263)</f>
        <v>0</v>
      </c>
      <c r="R263" s="922"/>
      <c r="S263" s="922"/>
      <c r="T263" s="358"/>
      <c r="U263" s="60" t="s">
        <v>26</v>
      </c>
      <c r="V263" s="359"/>
      <c r="W263" s="359"/>
    </row>
    <row r="264" spans="1:23" ht="21" customHeight="1">
      <c r="A264" s="11"/>
      <c r="B264" s="59" t="s">
        <v>27</v>
      </c>
      <c r="C264" s="11"/>
      <c r="D264" s="11"/>
      <c r="E264" s="922">
        <f t="shared" si="76"/>
        <v>0</v>
      </c>
      <c r="F264" s="922">
        <f t="shared" si="76"/>
        <v>0</v>
      </c>
      <c r="G264" s="922">
        <f t="shared" si="76"/>
        <v>0</v>
      </c>
      <c r="H264" s="922">
        <f t="shared" si="77"/>
        <v>0</v>
      </c>
      <c r="I264" s="922"/>
      <c r="J264" s="922"/>
      <c r="K264" s="922">
        <f t="shared" si="78"/>
        <v>0</v>
      </c>
      <c r="L264" s="922"/>
      <c r="M264" s="922"/>
      <c r="N264" s="922">
        <f t="shared" si="79"/>
        <v>0</v>
      </c>
      <c r="O264" s="922"/>
      <c r="P264" s="922"/>
      <c r="Q264" s="922">
        <f t="shared" si="80"/>
        <v>0</v>
      </c>
      <c r="R264" s="922"/>
      <c r="S264" s="922"/>
      <c r="T264" s="358"/>
      <c r="U264" s="60" t="s">
        <v>28</v>
      </c>
      <c r="V264" s="359"/>
      <c r="W264" s="359"/>
    </row>
    <row r="265" spans="1:23" ht="21" customHeight="1">
      <c r="A265" s="11"/>
      <c r="B265" s="59" t="s">
        <v>29</v>
      </c>
      <c r="C265" s="11"/>
      <c r="D265" s="301"/>
      <c r="E265" s="922">
        <f t="shared" si="76"/>
        <v>0</v>
      </c>
      <c r="F265" s="922">
        <f t="shared" si="76"/>
        <v>0</v>
      </c>
      <c r="G265" s="922">
        <f t="shared" si="76"/>
        <v>0</v>
      </c>
      <c r="H265" s="922">
        <f t="shared" si="77"/>
        <v>0</v>
      </c>
      <c r="I265" s="922"/>
      <c r="J265" s="922"/>
      <c r="K265" s="922">
        <f t="shared" si="78"/>
        <v>0</v>
      </c>
      <c r="L265" s="922"/>
      <c r="M265" s="922"/>
      <c r="N265" s="922">
        <f t="shared" si="79"/>
        <v>0</v>
      </c>
      <c r="O265" s="922"/>
      <c r="P265" s="922"/>
      <c r="Q265" s="922">
        <f t="shared" si="80"/>
        <v>0</v>
      </c>
      <c r="R265" s="922"/>
      <c r="S265" s="922"/>
      <c r="T265" s="358"/>
      <c r="U265" s="60" t="s">
        <v>30</v>
      </c>
    </row>
    <row r="266" spans="1:23" ht="21" customHeight="1">
      <c r="A266" s="11"/>
      <c r="B266" s="59" t="s">
        <v>31</v>
      </c>
      <c r="C266" s="11"/>
      <c r="D266" s="301"/>
      <c r="E266" s="922">
        <f t="shared" si="76"/>
        <v>0</v>
      </c>
      <c r="F266" s="922">
        <f t="shared" si="76"/>
        <v>0</v>
      </c>
      <c r="G266" s="922">
        <f t="shared" si="76"/>
        <v>0</v>
      </c>
      <c r="H266" s="922">
        <f t="shared" si="77"/>
        <v>0</v>
      </c>
      <c r="I266" s="922"/>
      <c r="J266" s="922"/>
      <c r="K266" s="922">
        <f t="shared" si="78"/>
        <v>0</v>
      </c>
      <c r="L266" s="922"/>
      <c r="M266" s="922"/>
      <c r="N266" s="922">
        <f t="shared" si="79"/>
        <v>0</v>
      </c>
      <c r="O266" s="922"/>
      <c r="P266" s="922"/>
      <c r="Q266" s="922">
        <f t="shared" si="80"/>
        <v>0</v>
      </c>
      <c r="R266" s="922"/>
      <c r="S266" s="922"/>
      <c r="T266" s="358"/>
      <c r="U266" s="60" t="s">
        <v>32</v>
      </c>
    </row>
    <row r="267" spans="1:23" ht="21" customHeight="1">
      <c r="A267" s="11"/>
      <c r="B267" s="59" t="s">
        <v>33</v>
      </c>
      <c r="C267" s="11"/>
      <c r="D267" s="301"/>
      <c r="E267" s="922">
        <f t="shared" si="76"/>
        <v>0</v>
      </c>
      <c r="F267" s="922">
        <f t="shared" si="76"/>
        <v>0</v>
      </c>
      <c r="G267" s="922">
        <f t="shared" si="76"/>
        <v>0</v>
      </c>
      <c r="H267" s="922">
        <f t="shared" si="77"/>
        <v>0</v>
      </c>
      <c r="I267" s="922"/>
      <c r="J267" s="922"/>
      <c r="K267" s="922">
        <f t="shared" si="78"/>
        <v>0</v>
      </c>
      <c r="L267" s="922"/>
      <c r="M267" s="922"/>
      <c r="N267" s="922">
        <f t="shared" si="79"/>
        <v>0</v>
      </c>
      <c r="O267" s="922"/>
      <c r="P267" s="922"/>
      <c r="Q267" s="922">
        <f t="shared" si="80"/>
        <v>0</v>
      </c>
      <c r="R267" s="922"/>
      <c r="S267" s="922"/>
      <c r="T267" s="358"/>
      <c r="U267" s="60" t="s">
        <v>34</v>
      </c>
    </row>
    <row r="268" spans="1:23" ht="21" customHeight="1">
      <c r="A268" s="11"/>
      <c r="B268" s="59" t="s">
        <v>35</v>
      </c>
      <c r="C268" s="11"/>
      <c r="D268" s="301"/>
      <c r="E268" s="922">
        <f t="shared" si="76"/>
        <v>0</v>
      </c>
      <c r="F268" s="922">
        <f t="shared" si="76"/>
        <v>0</v>
      </c>
      <c r="G268" s="922">
        <f t="shared" si="76"/>
        <v>0</v>
      </c>
      <c r="H268" s="922">
        <f t="shared" si="77"/>
        <v>0</v>
      </c>
      <c r="I268" s="922"/>
      <c r="J268" s="922"/>
      <c r="K268" s="922">
        <f t="shared" si="78"/>
        <v>0</v>
      </c>
      <c r="L268" s="922"/>
      <c r="M268" s="922"/>
      <c r="N268" s="922">
        <f t="shared" si="79"/>
        <v>0</v>
      </c>
      <c r="O268" s="922"/>
      <c r="P268" s="922"/>
      <c r="Q268" s="922">
        <f t="shared" si="80"/>
        <v>0</v>
      </c>
      <c r="R268" s="922"/>
      <c r="S268" s="922"/>
      <c r="T268" s="358"/>
      <c r="U268" s="60" t="s">
        <v>36</v>
      </c>
    </row>
    <row r="269" spans="1:23" ht="21" customHeight="1">
      <c r="A269" s="11"/>
      <c r="B269" s="59" t="s">
        <v>37</v>
      </c>
      <c r="C269" s="11"/>
      <c r="D269" s="301"/>
      <c r="E269" s="922">
        <f t="shared" si="76"/>
        <v>0</v>
      </c>
      <c r="F269" s="922">
        <f t="shared" si="76"/>
        <v>0</v>
      </c>
      <c r="G269" s="922">
        <f t="shared" si="76"/>
        <v>0</v>
      </c>
      <c r="H269" s="922">
        <f t="shared" si="77"/>
        <v>0</v>
      </c>
      <c r="I269" s="922"/>
      <c r="J269" s="922"/>
      <c r="K269" s="922">
        <f t="shared" si="78"/>
        <v>0</v>
      </c>
      <c r="L269" s="922"/>
      <c r="M269" s="922"/>
      <c r="N269" s="922">
        <f t="shared" si="79"/>
        <v>0</v>
      </c>
      <c r="O269" s="922"/>
      <c r="P269" s="922"/>
      <c r="Q269" s="922">
        <f t="shared" si="80"/>
        <v>0</v>
      </c>
      <c r="R269" s="922"/>
      <c r="S269" s="922"/>
      <c r="T269" s="358"/>
      <c r="U269" s="60" t="s">
        <v>38</v>
      </c>
    </row>
    <row r="270" spans="1:23" ht="21" customHeight="1">
      <c r="A270" s="11"/>
      <c r="B270" s="59" t="s">
        <v>39</v>
      </c>
      <c r="C270" s="11"/>
      <c r="D270" s="301"/>
      <c r="E270" s="922">
        <f t="shared" si="76"/>
        <v>0</v>
      </c>
      <c r="F270" s="922">
        <f t="shared" si="76"/>
        <v>0</v>
      </c>
      <c r="G270" s="922">
        <f t="shared" si="76"/>
        <v>0</v>
      </c>
      <c r="H270" s="922">
        <f t="shared" si="77"/>
        <v>0</v>
      </c>
      <c r="I270" s="922"/>
      <c r="J270" s="922"/>
      <c r="K270" s="922">
        <f t="shared" si="78"/>
        <v>0</v>
      </c>
      <c r="L270" s="922"/>
      <c r="M270" s="922"/>
      <c r="N270" s="922">
        <f t="shared" si="79"/>
        <v>0</v>
      </c>
      <c r="O270" s="922"/>
      <c r="P270" s="922"/>
      <c r="Q270" s="922">
        <f t="shared" si="80"/>
        <v>0</v>
      </c>
      <c r="R270" s="922"/>
      <c r="S270" s="922"/>
      <c r="T270" s="358"/>
      <c r="U270" s="60" t="s">
        <v>40</v>
      </c>
    </row>
    <row r="271" spans="1:23" ht="21" customHeight="1">
      <c r="A271" s="11"/>
      <c r="B271" s="59" t="s">
        <v>41</v>
      </c>
      <c r="C271" s="11"/>
      <c r="D271" s="301"/>
      <c r="E271" s="922">
        <f t="shared" si="76"/>
        <v>0</v>
      </c>
      <c r="F271" s="922">
        <f t="shared" si="76"/>
        <v>0</v>
      </c>
      <c r="G271" s="922">
        <f t="shared" si="76"/>
        <v>0</v>
      </c>
      <c r="H271" s="922">
        <f t="shared" si="77"/>
        <v>0</v>
      </c>
      <c r="I271" s="922"/>
      <c r="J271" s="922"/>
      <c r="K271" s="922">
        <f t="shared" si="78"/>
        <v>0</v>
      </c>
      <c r="L271" s="922"/>
      <c r="M271" s="922"/>
      <c r="N271" s="922">
        <f t="shared" si="79"/>
        <v>0</v>
      </c>
      <c r="O271" s="922"/>
      <c r="P271" s="922"/>
      <c r="Q271" s="922">
        <f t="shared" si="80"/>
        <v>0</v>
      </c>
      <c r="R271" s="922"/>
      <c r="S271" s="922"/>
      <c r="T271" s="358"/>
      <c r="U271" s="60" t="s">
        <v>42</v>
      </c>
    </row>
    <row r="272" spans="1:23" ht="21" customHeight="1">
      <c r="A272" s="11"/>
      <c r="B272" s="59" t="s">
        <v>43</v>
      </c>
      <c r="C272" s="11"/>
      <c r="D272" s="301"/>
      <c r="E272" s="922">
        <f t="shared" si="76"/>
        <v>0</v>
      </c>
      <c r="F272" s="922">
        <f t="shared" si="76"/>
        <v>0</v>
      </c>
      <c r="G272" s="922">
        <f t="shared" si="76"/>
        <v>0</v>
      </c>
      <c r="H272" s="922">
        <f t="shared" si="77"/>
        <v>0</v>
      </c>
      <c r="I272" s="922"/>
      <c r="J272" s="922"/>
      <c r="K272" s="922">
        <f t="shared" si="78"/>
        <v>0</v>
      </c>
      <c r="L272" s="922"/>
      <c r="M272" s="922"/>
      <c r="N272" s="922">
        <f t="shared" si="79"/>
        <v>0</v>
      </c>
      <c r="O272" s="922"/>
      <c r="P272" s="922"/>
      <c r="Q272" s="922">
        <f t="shared" si="80"/>
        <v>0</v>
      </c>
      <c r="R272" s="922"/>
      <c r="S272" s="922"/>
      <c r="T272" s="358"/>
      <c r="U272" s="60" t="s">
        <v>44</v>
      </c>
    </row>
    <row r="273" spans="1:21" ht="21" customHeight="1">
      <c r="A273" s="11"/>
      <c r="B273" s="59" t="s">
        <v>45</v>
      </c>
      <c r="C273" s="11"/>
      <c r="D273" s="301"/>
      <c r="E273" s="922">
        <f t="shared" si="76"/>
        <v>0</v>
      </c>
      <c r="F273" s="922">
        <f t="shared" si="76"/>
        <v>0</v>
      </c>
      <c r="G273" s="922">
        <f t="shared" si="76"/>
        <v>0</v>
      </c>
      <c r="H273" s="922">
        <f t="shared" si="77"/>
        <v>0</v>
      </c>
      <c r="I273" s="922"/>
      <c r="J273" s="922"/>
      <c r="K273" s="922">
        <f t="shared" si="78"/>
        <v>0</v>
      </c>
      <c r="L273" s="922"/>
      <c r="M273" s="922"/>
      <c r="N273" s="922">
        <f t="shared" si="79"/>
        <v>0</v>
      </c>
      <c r="O273" s="922"/>
      <c r="P273" s="922"/>
      <c r="Q273" s="922">
        <f t="shared" si="80"/>
        <v>0</v>
      </c>
      <c r="R273" s="922"/>
      <c r="S273" s="922"/>
      <c r="T273" s="358"/>
      <c r="U273" s="60" t="s">
        <v>46</v>
      </c>
    </row>
    <row r="274" spans="1:21">
      <c r="A274" s="12"/>
      <c r="B274" s="49" t="s">
        <v>47</v>
      </c>
      <c r="C274" s="12"/>
      <c r="D274" s="298"/>
      <c r="E274" s="922">
        <f>H274+K274+N274+Q274</f>
        <v>0</v>
      </c>
      <c r="F274" s="922">
        <f>I274+L274+O274+R274</f>
        <v>0</v>
      </c>
      <c r="G274" s="922">
        <f>J274+M274+P274+S274</f>
        <v>0</v>
      </c>
      <c r="H274" s="922">
        <f t="shared" si="77"/>
        <v>0</v>
      </c>
      <c r="I274" s="923"/>
      <c r="J274" s="923"/>
      <c r="K274" s="922">
        <f t="shared" si="78"/>
        <v>0</v>
      </c>
      <c r="L274" s="923"/>
      <c r="M274" s="923"/>
      <c r="N274" s="922">
        <f t="shared" si="79"/>
        <v>0</v>
      </c>
      <c r="O274" s="923"/>
      <c r="P274" s="923"/>
      <c r="Q274" s="922">
        <f t="shared" si="80"/>
        <v>0</v>
      </c>
      <c r="R274" s="923"/>
      <c r="S274" s="923"/>
      <c r="T274" s="299"/>
      <c r="U274" s="12" t="s">
        <v>48</v>
      </c>
    </row>
    <row r="275" spans="1:21" ht="3" customHeight="1"/>
    <row r="276" spans="1:21" s="346" customFormat="1" ht="17.25">
      <c r="A276" s="348"/>
      <c r="B276" s="346" t="s">
        <v>175</v>
      </c>
      <c r="C276" s="348" t="s">
        <v>176</v>
      </c>
      <c r="D276" s="348"/>
      <c r="E276" s="348"/>
      <c r="F276" s="348"/>
      <c r="G276" s="348"/>
      <c r="H276" s="348"/>
      <c r="J276" s="348"/>
      <c r="M276" s="346" t="s">
        <v>177</v>
      </c>
    </row>
    <row r="277" spans="1:21" s="346" customFormat="1" ht="17.25">
      <c r="B277" s="346" t="s">
        <v>66</v>
      </c>
      <c r="M277" s="346" t="s">
        <v>113</v>
      </c>
    </row>
    <row r="278" spans="1:21">
      <c r="B278" s="346" t="s">
        <v>114</v>
      </c>
      <c r="C278" s="346"/>
      <c r="M278" s="346" t="s">
        <v>178</v>
      </c>
    </row>
    <row r="279" spans="1:21">
      <c r="B279" s="346" t="s">
        <v>148</v>
      </c>
      <c r="C279" s="5"/>
      <c r="D279" s="5"/>
      <c r="E279" s="5"/>
      <c r="F279" s="5"/>
      <c r="G279" s="5"/>
      <c r="I279" s="5"/>
      <c r="M279" s="346" t="s">
        <v>117</v>
      </c>
    </row>
  </sheetData>
  <mergeCells count="180">
    <mergeCell ref="A13:D13"/>
    <mergeCell ref="A4:D11"/>
    <mergeCell ref="H4:S4"/>
    <mergeCell ref="K5:M5"/>
    <mergeCell ref="K6:M6"/>
    <mergeCell ref="H7:J7"/>
    <mergeCell ref="E6:G6"/>
    <mergeCell ref="Q7:S7"/>
    <mergeCell ref="T35:U42"/>
    <mergeCell ref="H36:J36"/>
    <mergeCell ref="K36:M36"/>
    <mergeCell ref="E37:G37"/>
    <mergeCell ref="H37:J37"/>
    <mergeCell ref="K37:M37"/>
    <mergeCell ref="N37:P37"/>
    <mergeCell ref="Q37:S37"/>
    <mergeCell ref="T4:U11"/>
    <mergeCell ref="N6:P6"/>
    <mergeCell ref="H6:J6"/>
    <mergeCell ref="N7:P7"/>
    <mergeCell ref="K7:M7"/>
    <mergeCell ref="N8:P8"/>
    <mergeCell ref="K8:M8"/>
    <mergeCell ref="H8:J8"/>
    <mergeCell ref="Q6:S6"/>
    <mergeCell ref="H5:J5"/>
    <mergeCell ref="E7:G7"/>
    <mergeCell ref="K9:M9"/>
    <mergeCell ref="Q38:S38"/>
    <mergeCell ref="H39:J39"/>
    <mergeCell ref="K39:M39"/>
    <mergeCell ref="N39:P39"/>
    <mergeCell ref="E38:G38"/>
    <mergeCell ref="H38:J38"/>
    <mergeCell ref="K38:M38"/>
    <mergeCell ref="N38:P38"/>
    <mergeCell ref="A35:D42"/>
    <mergeCell ref="H35:S35"/>
    <mergeCell ref="K40:M40"/>
    <mergeCell ref="A44:D44"/>
    <mergeCell ref="A66:D73"/>
    <mergeCell ref="H66:S66"/>
    <mergeCell ref="K69:M69"/>
    <mergeCell ref="N69:P69"/>
    <mergeCell ref="Q69:S69"/>
    <mergeCell ref="H70:J70"/>
    <mergeCell ref="K70:M70"/>
    <mergeCell ref="N70:P70"/>
    <mergeCell ref="T66:U73"/>
    <mergeCell ref="H67:J67"/>
    <mergeCell ref="K67:M67"/>
    <mergeCell ref="E68:G68"/>
    <mergeCell ref="H68:J68"/>
    <mergeCell ref="K68:M68"/>
    <mergeCell ref="N68:P68"/>
    <mergeCell ref="Q68:S68"/>
    <mergeCell ref="E69:G69"/>
    <mergeCell ref="H69:J69"/>
    <mergeCell ref="K71:M71"/>
    <mergeCell ref="A75:D75"/>
    <mergeCell ref="A97:D104"/>
    <mergeCell ref="H97:S97"/>
    <mergeCell ref="K100:M100"/>
    <mergeCell ref="N100:P100"/>
    <mergeCell ref="Q100:S100"/>
    <mergeCell ref="H101:J101"/>
    <mergeCell ref="K101:M101"/>
    <mergeCell ref="N101:P101"/>
    <mergeCell ref="T97:U104"/>
    <mergeCell ref="H98:J98"/>
    <mergeCell ref="K98:M98"/>
    <mergeCell ref="E99:G99"/>
    <mergeCell ref="H99:J99"/>
    <mergeCell ref="K99:M99"/>
    <mergeCell ref="N99:P99"/>
    <mergeCell ref="Q99:S99"/>
    <mergeCell ref="E100:G100"/>
    <mergeCell ref="H100:J100"/>
    <mergeCell ref="K102:M102"/>
    <mergeCell ref="A106:D106"/>
    <mergeCell ref="A128:D135"/>
    <mergeCell ref="H128:S128"/>
    <mergeCell ref="K131:M131"/>
    <mergeCell ref="N131:P131"/>
    <mergeCell ref="Q131:S131"/>
    <mergeCell ref="H132:J132"/>
    <mergeCell ref="K132:M132"/>
    <mergeCell ref="N132:P132"/>
    <mergeCell ref="T128:U135"/>
    <mergeCell ref="H129:J129"/>
    <mergeCell ref="K129:M129"/>
    <mergeCell ref="E130:G130"/>
    <mergeCell ref="H130:J130"/>
    <mergeCell ref="K130:M130"/>
    <mergeCell ref="N130:P130"/>
    <mergeCell ref="Q130:S130"/>
    <mergeCell ref="E131:G131"/>
    <mergeCell ref="H131:J131"/>
    <mergeCell ref="K133:M133"/>
    <mergeCell ref="A137:D137"/>
    <mergeCell ref="A159:D166"/>
    <mergeCell ref="H159:S159"/>
    <mergeCell ref="K162:M162"/>
    <mergeCell ref="N162:P162"/>
    <mergeCell ref="Q162:S162"/>
    <mergeCell ref="H163:J163"/>
    <mergeCell ref="K163:M163"/>
    <mergeCell ref="N163:P163"/>
    <mergeCell ref="T159:U166"/>
    <mergeCell ref="H160:J160"/>
    <mergeCell ref="K160:M160"/>
    <mergeCell ref="E161:G161"/>
    <mergeCell ref="H161:J161"/>
    <mergeCell ref="K161:M161"/>
    <mergeCell ref="N161:P161"/>
    <mergeCell ref="Q161:S161"/>
    <mergeCell ref="E162:G162"/>
    <mergeCell ref="H162:J162"/>
    <mergeCell ref="K164:M164"/>
    <mergeCell ref="A168:D168"/>
    <mergeCell ref="A190:D197"/>
    <mergeCell ref="H190:S190"/>
    <mergeCell ref="K193:M193"/>
    <mergeCell ref="N193:P193"/>
    <mergeCell ref="Q193:S193"/>
    <mergeCell ref="H194:J194"/>
    <mergeCell ref="K194:M194"/>
    <mergeCell ref="N194:P194"/>
    <mergeCell ref="T190:U197"/>
    <mergeCell ref="H191:J191"/>
    <mergeCell ref="K191:M191"/>
    <mergeCell ref="E192:G192"/>
    <mergeCell ref="H192:J192"/>
    <mergeCell ref="K192:M192"/>
    <mergeCell ref="N192:P192"/>
    <mergeCell ref="Q192:S192"/>
    <mergeCell ref="E193:G193"/>
    <mergeCell ref="H193:J193"/>
    <mergeCell ref="K195:M195"/>
    <mergeCell ref="A199:D199"/>
    <mergeCell ref="A221:D228"/>
    <mergeCell ref="H221:S221"/>
    <mergeCell ref="K224:M224"/>
    <mergeCell ref="N224:P224"/>
    <mergeCell ref="Q224:S224"/>
    <mergeCell ref="H225:J225"/>
    <mergeCell ref="E223:G223"/>
    <mergeCell ref="H223:J223"/>
    <mergeCell ref="A230:D230"/>
    <mergeCell ref="A252:D259"/>
    <mergeCell ref="H252:S252"/>
    <mergeCell ref="K255:M255"/>
    <mergeCell ref="N255:P255"/>
    <mergeCell ref="Q255:S255"/>
    <mergeCell ref="H256:J256"/>
    <mergeCell ref="K257:M257"/>
    <mergeCell ref="T221:U228"/>
    <mergeCell ref="H222:J222"/>
    <mergeCell ref="K222:M222"/>
    <mergeCell ref="Q223:S223"/>
    <mergeCell ref="K225:M225"/>
    <mergeCell ref="N225:P225"/>
    <mergeCell ref="K226:M226"/>
    <mergeCell ref="K223:M223"/>
    <mergeCell ref="N223:P223"/>
    <mergeCell ref="E224:G224"/>
    <mergeCell ref="H224:J224"/>
    <mergeCell ref="K256:M256"/>
    <mergeCell ref="N256:P256"/>
    <mergeCell ref="E255:G255"/>
    <mergeCell ref="H255:J255"/>
    <mergeCell ref="A261:D261"/>
    <mergeCell ref="T252:U259"/>
    <mergeCell ref="H253:J253"/>
    <mergeCell ref="K253:M253"/>
    <mergeCell ref="E254:G254"/>
    <mergeCell ref="H254:J254"/>
    <mergeCell ref="K254:M254"/>
    <mergeCell ref="N254:P254"/>
    <mergeCell ref="Q254:S25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79" orientation="landscape" r:id="rId1"/>
  <headerFooter alignWithMargins="0"/>
  <rowBreaks count="1" manualBreakCount="1">
    <brk id="3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Y245"/>
  <sheetViews>
    <sheetView showGridLines="0" topLeftCell="A190" workbookViewId="0">
      <selection activeCell="Q202" sqref="Q202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8.69921875" style="4" customWidth="1"/>
    <col min="5" max="19" width="6.8984375" style="4" customWidth="1"/>
    <col min="20" max="20" width="16.296875" style="4" bestFit="1" customWidth="1"/>
    <col min="21" max="21" width="2.296875" style="4" customWidth="1"/>
    <col min="22" max="22" width="4.59765625" style="4" customWidth="1"/>
    <col min="23" max="16384" width="9.09765625" style="4"/>
  </cols>
  <sheetData>
    <row r="1" spans="1:20" s="360" customFormat="1">
      <c r="B1" s="360" t="s">
        <v>127</v>
      </c>
      <c r="C1" s="304">
        <v>3.5</v>
      </c>
      <c r="D1" s="360" t="s">
        <v>187</v>
      </c>
    </row>
    <row r="2" spans="1:20" s="361" customFormat="1">
      <c r="B2" s="360" t="s">
        <v>2</v>
      </c>
      <c r="C2" s="304">
        <v>3.5</v>
      </c>
      <c r="D2" s="360" t="s">
        <v>188</v>
      </c>
      <c r="E2" s="360"/>
      <c r="F2" s="360"/>
    </row>
    <row r="3" spans="1:20" ht="6" customHeight="1"/>
    <row r="4" spans="1:20" ht="21.75" customHeight="1">
      <c r="A4" s="1091" t="s">
        <v>3</v>
      </c>
      <c r="B4" s="1092"/>
      <c r="C4" s="1092"/>
      <c r="D4" s="1093"/>
      <c r="E4" s="52"/>
      <c r="F4" s="33"/>
      <c r="G4" s="53"/>
      <c r="H4" s="1098" t="s">
        <v>189</v>
      </c>
      <c r="I4" s="1099"/>
      <c r="J4" s="1099"/>
      <c r="K4" s="1099"/>
      <c r="L4" s="1099"/>
      <c r="M4" s="1099"/>
      <c r="N4" s="1099"/>
      <c r="O4" s="1099"/>
      <c r="P4" s="1099"/>
      <c r="Q4" s="1099"/>
      <c r="R4" s="1099"/>
      <c r="S4" s="1100"/>
      <c r="T4" s="1101" t="s">
        <v>5</v>
      </c>
    </row>
    <row r="5" spans="1:20">
      <c r="A5" s="1094"/>
      <c r="B5" s="1094"/>
      <c r="C5" s="1094"/>
      <c r="D5" s="1095"/>
      <c r="E5" s="1104" t="s">
        <v>7</v>
      </c>
      <c r="F5" s="1105"/>
      <c r="G5" s="1106"/>
      <c r="H5" s="1107" t="s">
        <v>133</v>
      </c>
      <c r="I5" s="1108"/>
      <c r="J5" s="1109"/>
      <c r="K5" s="1107" t="s">
        <v>89</v>
      </c>
      <c r="L5" s="1108"/>
      <c r="M5" s="1109"/>
      <c r="N5" s="1107" t="s">
        <v>134</v>
      </c>
      <c r="O5" s="1108"/>
      <c r="P5" s="1109"/>
      <c r="Q5" s="1105" t="s">
        <v>190</v>
      </c>
      <c r="R5" s="1105"/>
      <c r="S5" s="1106"/>
      <c r="T5" s="1102"/>
    </row>
    <row r="6" spans="1:20">
      <c r="A6" s="1094"/>
      <c r="B6" s="1094"/>
      <c r="C6" s="1094"/>
      <c r="D6" s="1095"/>
      <c r="E6" s="1110" t="s">
        <v>11</v>
      </c>
      <c r="F6" s="1111"/>
      <c r="G6" s="1112"/>
      <c r="H6" s="1110" t="s">
        <v>138</v>
      </c>
      <c r="I6" s="1111"/>
      <c r="J6" s="1112"/>
      <c r="K6" s="1110" t="s">
        <v>95</v>
      </c>
      <c r="L6" s="1111"/>
      <c r="M6" s="1112"/>
      <c r="N6" s="1110" t="s">
        <v>100</v>
      </c>
      <c r="O6" s="1111"/>
      <c r="P6" s="1112"/>
      <c r="Q6" s="1111" t="s">
        <v>191</v>
      </c>
      <c r="R6" s="1111"/>
      <c r="S6" s="1112"/>
      <c r="T6" s="1102"/>
    </row>
    <row r="7" spans="1:20">
      <c r="A7" s="1094"/>
      <c r="B7" s="1094"/>
      <c r="C7" s="1094"/>
      <c r="D7" s="1095"/>
      <c r="E7" s="20" t="s">
        <v>7</v>
      </c>
      <c r="F7" s="537" t="s">
        <v>167</v>
      </c>
      <c r="G7" s="537" t="s">
        <v>168</v>
      </c>
      <c r="H7" s="20" t="s">
        <v>7</v>
      </c>
      <c r="I7" s="537" t="s">
        <v>167</v>
      </c>
      <c r="J7" s="535" t="s">
        <v>168</v>
      </c>
      <c r="K7" s="20" t="s">
        <v>7</v>
      </c>
      <c r="L7" s="20" t="s">
        <v>167</v>
      </c>
      <c r="M7" s="535" t="s">
        <v>168</v>
      </c>
      <c r="N7" s="20" t="s">
        <v>7</v>
      </c>
      <c r="O7" s="20" t="s">
        <v>167</v>
      </c>
      <c r="P7" s="535" t="s">
        <v>168</v>
      </c>
      <c r="Q7" s="20" t="s">
        <v>7</v>
      </c>
      <c r="R7" s="20" t="s">
        <v>167</v>
      </c>
      <c r="S7" s="535" t="s">
        <v>168</v>
      </c>
      <c r="T7" s="1102"/>
    </row>
    <row r="8" spans="1:20">
      <c r="A8" s="1096"/>
      <c r="B8" s="1096"/>
      <c r="C8" s="1096"/>
      <c r="D8" s="1097"/>
      <c r="E8" s="22" t="s">
        <v>11</v>
      </c>
      <c r="F8" s="539" t="s">
        <v>169</v>
      </c>
      <c r="G8" s="539" t="s">
        <v>170</v>
      </c>
      <c r="H8" s="22" t="s">
        <v>11</v>
      </c>
      <c r="I8" s="539" t="s">
        <v>169</v>
      </c>
      <c r="J8" s="539" t="s">
        <v>170</v>
      </c>
      <c r="K8" s="22" t="s">
        <v>11</v>
      </c>
      <c r="L8" s="22" t="s">
        <v>169</v>
      </c>
      <c r="M8" s="539" t="s">
        <v>170</v>
      </c>
      <c r="N8" s="22" t="s">
        <v>11</v>
      </c>
      <c r="O8" s="22" t="s">
        <v>169</v>
      </c>
      <c r="P8" s="539" t="s">
        <v>170</v>
      </c>
      <c r="Q8" s="22" t="s">
        <v>11</v>
      </c>
      <c r="R8" s="22" t="s">
        <v>169</v>
      </c>
      <c r="S8" s="539" t="s">
        <v>170</v>
      </c>
      <c r="T8" s="1103"/>
    </row>
    <row r="9" spans="1:20" s="11" customFormat="1" ht="3" customHeight="1">
      <c r="A9" s="584"/>
      <c r="B9" s="584"/>
      <c r="C9" s="584"/>
      <c r="D9" s="542"/>
      <c r="E9" s="34"/>
      <c r="F9" s="535"/>
      <c r="G9" s="535"/>
      <c r="H9" s="34"/>
      <c r="I9" s="535"/>
      <c r="J9" s="535"/>
      <c r="K9" s="34"/>
      <c r="L9" s="34"/>
      <c r="M9" s="535"/>
      <c r="N9" s="34"/>
      <c r="O9" s="34"/>
      <c r="P9" s="535"/>
      <c r="Q9" s="34"/>
      <c r="R9" s="34"/>
      <c r="S9" s="535"/>
      <c r="T9" s="8"/>
    </row>
    <row r="10" spans="1:20" s="51" customFormat="1">
      <c r="A10" s="1060" t="s">
        <v>21</v>
      </c>
      <c r="B10" s="1060"/>
      <c r="C10" s="1060"/>
      <c r="D10" s="1061"/>
      <c r="E10" s="521">
        <f>SUM(E11:E23)</f>
        <v>1442</v>
      </c>
      <c r="F10" s="521">
        <f>SUM(F11:F23)</f>
        <v>559</v>
      </c>
      <c r="G10" s="521">
        <f t="shared" ref="G10:S10" si="0">SUM(G11:G23)</f>
        <v>883</v>
      </c>
      <c r="H10" s="522">
        <f t="shared" si="0"/>
        <v>15</v>
      </c>
      <c r="I10" s="522">
        <f t="shared" si="0"/>
        <v>1</v>
      </c>
      <c r="J10" s="522">
        <f t="shared" si="0"/>
        <v>14</v>
      </c>
      <c r="K10" s="522">
        <f t="shared" si="0"/>
        <v>10</v>
      </c>
      <c r="L10" s="522">
        <f t="shared" si="0"/>
        <v>2</v>
      </c>
      <c r="M10" s="522">
        <f t="shared" si="0"/>
        <v>8</v>
      </c>
      <c r="N10" s="521">
        <f>SUM(N11:N23)</f>
        <v>1417</v>
      </c>
      <c r="O10" s="521">
        <f t="shared" si="0"/>
        <v>556</v>
      </c>
      <c r="P10" s="521">
        <f t="shared" si="0"/>
        <v>861</v>
      </c>
      <c r="Q10" s="523">
        <f t="shared" si="0"/>
        <v>0</v>
      </c>
      <c r="R10" s="523">
        <f t="shared" si="0"/>
        <v>0</v>
      </c>
      <c r="S10" s="523">
        <f t="shared" si="0"/>
        <v>0</v>
      </c>
      <c r="T10" s="540" t="s">
        <v>11</v>
      </c>
    </row>
    <row r="11" spans="1:20">
      <c r="A11" s="8"/>
      <c r="B11" s="61" t="s">
        <v>22</v>
      </c>
      <c r="C11" s="8"/>
      <c r="D11" s="27"/>
      <c r="E11" s="399">
        <f>H11+K11+N11+Q11</f>
        <v>602</v>
      </c>
      <c r="F11" s="399">
        <f>I11+L11+O11+R11</f>
        <v>218</v>
      </c>
      <c r="G11" s="399">
        <f>J11+M11+P11+S11</f>
        <v>384</v>
      </c>
      <c r="H11" s="234">
        <f>SUM(I11:J11)</f>
        <v>15</v>
      </c>
      <c r="I11" s="235">
        <f>I40+I67+I94+I121+I148+I175+I202+I229</f>
        <v>1</v>
      </c>
      <c r="J11" s="235">
        <f>J40+J67+J94+J121+J148+J175+J202+J229</f>
        <v>14</v>
      </c>
      <c r="K11" s="234">
        <f>SUM(L11:M11)</f>
        <v>10</v>
      </c>
      <c r="L11" s="235">
        <f t="shared" ref="L11:M23" si="1">L40+L67+L94+L121+L148+L175+L202+L229</f>
        <v>2</v>
      </c>
      <c r="M11" s="235">
        <f t="shared" si="1"/>
        <v>8</v>
      </c>
      <c r="N11" s="399">
        <f>SUM(O11:P11)</f>
        <v>577</v>
      </c>
      <c r="O11" s="400">
        <f>O40+O67+O94+O121+O148+O175+O202+O229</f>
        <v>215</v>
      </c>
      <c r="P11" s="400">
        <f t="shared" ref="O11:P23" si="2">P40+P67+P94+P121+P148+P175+P202+P229</f>
        <v>362</v>
      </c>
      <c r="Q11" s="401">
        <f>SUM(R11:S11)</f>
        <v>0</v>
      </c>
      <c r="R11" s="402">
        <f t="shared" ref="R11:S23" si="3">R40+R67+R94+R121+R148+R175+R202+R229</f>
        <v>0</v>
      </c>
      <c r="S11" s="402">
        <f t="shared" si="3"/>
        <v>0</v>
      </c>
      <c r="T11" s="60" t="s">
        <v>23</v>
      </c>
    </row>
    <row r="12" spans="1:20">
      <c r="A12" s="8"/>
      <c r="B12" s="59" t="s">
        <v>24</v>
      </c>
      <c r="C12" s="8"/>
      <c r="D12" s="27"/>
      <c r="E12" s="399">
        <f t="shared" ref="E12:E23" si="4">H12+K12+N12+Q12</f>
        <v>57</v>
      </c>
      <c r="F12" s="399">
        <f t="shared" ref="F12:F23" si="5">I12+L12+O12+R12</f>
        <v>15</v>
      </c>
      <c r="G12" s="399">
        <f t="shared" ref="G12:G23" si="6">J12+M12+P12+S12</f>
        <v>42</v>
      </c>
      <c r="H12" s="401">
        <f t="shared" ref="H12:H23" si="7">SUM(I12:J12)</f>
        <v>0</v>
      </c>
      <c r="I12" s="402">
        <f t="shared" ref="I12:J23" si="8">I41+I68+I95+I122+I149+I176+I203+I230</f>
        <v>0</v>
      </c>
      <c r="J12" s="402">
        <f t="shared" si="8"/>
        <v>0</v>
      </c>
      <c r="K12" s="401">
        <f t="shared" ref="K12:K23" si="9">SUM(L12:M12)</f>
        <v>0</v>
      </c>
      <c r="L12" s="402">
        <f t="shared" si="1"/>
        <v>0</v>
      </c>
      <c r="M12" s="402">
        <f t="shared" si="1"/>
        <v>0</v>
      </c>
      <c r="N12" s="399">
        <f t="shared" ref="N12:N23" si="10">SUM(O12:P12)</f>
        <v>57</v>
      </c>
      <c r="O12" s="400">
        <f t="shared" si="2"/>
        <v>15</v>
      </c>
      <c r="P12" s="400">
        <f t="shared" si="2"/>
        <v>42</v>
      </c>
      <c r="Q12" s="401">
        <f t="shared" ref="Q12:Q23" si="11">SUM(R12:S12)</f>
        <v>0</v>
      </c>
      <c r="R12" s="402">
        <f t="shared" si="3"/>
        <v>0</v>
      </c>
      <c r="S12" s="402">
        <f t="shared" si="3"/>
        <v>0</v>
      </c>
      <c r="T12" s="60" t="s">
        <v>26</v>
      </c>
    </row>
    <row r="13" spans="1:20">
      <c r="A13" s="8"/>
      <c r="B13" s="59" t="s">
        <v>27</v>
      </c>
      <c r="C13" s="8"/>
      <c r="D13" s="27"/>
      <c r="E13" s="399">
        <f t="shared" si="4"/>
        <v>34</v>
      </c>
      <c r="F13" s="399">
        <f t="shared" si="5"/>
        <v>14</v>
      </c>
      <c r="G13" s="399">
        <f t="shared" si="6"/>
        <v>20</v>
      </c>
      <c r="H13" s="401">
        <f t="shared" si="7"/>
        <v>0</v>
      </c>
      <c r="I13" s="402">
        <f t="shared" si="8"/>
        <v>0</v>
      </c>
      <c r="J13" s="402">
        <f t="shared" si="8"/>
        <v>0</v>
      </c>
      <c r="K13" s="401">
        <f t="shared" si="9"/>
        <v>0</v>
      </c>
      <c r="L13" s="402">
        <f t="shared" si="1"/>
        <v>0</v>
      </c>
      <c r="M13" s="402">
        <f t="shared" si="1"/>
        <v>0</v>
      </c>
      <c r="N13" s="399">
        <f t="shared" si="10"/>
        <v>34</v>
      </c>
      <c r="O13" s="400">
        <f t="shared" si="2"/>
        <v>14</v>
      </c>
      <c r="P13" s="400">
        <f t="shared" si="2"/>
        <v>20</v>
      </c>
      <c r="Q13" s="401">
        <f t="shared" si="11"/>
        <v>0</v>
      </c>
      <c r="R13" s="402">
        <f t="shared" si="3"/>
        <v>0</v>
      </c>
      <c r="S13" s="402">
        <f t="shared" si="3"/>
        <v>0</v>
      </c>
      <c r="T13" s="60" t="s">
        <v>28</v>
      </c>
    </row>
    <row r="14" spans="1:20">
      <c r="A14" s="8"/>
      <c r="B14" s="59" t="s">
        <v>29</v>
      </c>
      <c r="C14" s="8"/>
      <c r="D14" s="27"/>
      <c r="E14" s="399">
        <f t="shared" si="4"/>
        <v>66</v>
      </c>
      <c r="F14" s="399">
        <f t="shared" si="5"/>
        <v>31</v>
      </c>
      <c r="G14" s="399">
        <f t="shared" si="6"/>
        <v>35</v>
      </c>
      <c r="H14" s="401">
        <f t="shared" si="7"/>
        <v>0</v>
      </c>
      <c r="I14" s="402">
        <f t="shared" si="8"/>
        <v>0</v>
      </c>
      <c r="J14" s="402">
        <f t="shared" si="8"/>
        <v>0</v>
      </c>
      <c r="K14" s="401">
        <f t="shared" si="9"/>
        <v>0</v>
      </c>
      <c r="L14" s="402">
        <f t="shared" si="1"/>
        <v>0</v>
      </c>
      <c r="M14" s="402">
        <f t="shared" si="1"/>
        <v>0</v>
      </c>
      <c r="N14" s="399">
        <f t="shared" si="10"/>
        <v>66</v>
      </c>
      <c r="O14" s="400">
        <f t="shared" si="2"/>
        <v>31</v>
      </c>
      <c r="P14" s="400">
        <f t="shared" si="2"/>
        <v>35</v>
      </c>
      <c r="Q14" s="401">
        <f t="shared" si="11"/>
        <v>0</v>
      </c>
      <c r="R14" s="402">
        <f t="shared" si="3"/>
        <v>0</v>
      </c>
      <c r="S14" s="402">
        <f t="shared" si="3"/>
        <v>0</v>
      </c>
      <c r="T14" s="60" t="s">
        <v>30</v>
      </c>
    </row>
    <row r="15" spans="1:20">
      <c r="A15" s="8"/>
      <c r="B15" s="59" t="s">
        <v>31</v>
      </c>
      <c r="C15" s="8"/>
      <c r="D15" s="27"/>
      <c r="E15" s="399">
        <f t="shared" si="4"/>
        <v>82</v>
      </c>
      <c r="F15" s="399">
        <f t="shared" si="5"/>
        <v>38</v>
      </c>
      <c r="G15" s="399">
        <f t="shared" si="6"/>
        <v>44</v>
      </c>
      <c r="H15" s="401">
        <f t="shared" si="7"/>
        <v>0</v>
      </c>
      <c r="I15" s="402">
        <f t="shared" si="8"/>
        <v>0</v>
      </c>
      <c r="J15" s="402">
        <f t="shared" si="8"/>
        <v>0</v>
      </c>
      <c r="K15" s="401">
        <f t="shared" si="9"/>
        <v>0</v>
      </c>
      <c r="L15" s="402">
        <f t="shared" si="1"/>
        <v>0</v>
      </c>
      <c r="M15" s="402">
        <f t="shared" si="1"/>
        <v>0</v>
      </c>
      <c r="N15" s="399">
        <f t="shared" si="10"/>
        <v>82</v>
      </c>
      <c r="O15" s="400">
        <f t="shared" si="2"/>
        <v>38</v>
      </c>
      <c r="P15" s="400">
        <f t="shared" si="2"/>
        <v>44</v>
      </c>
      <c r="Q15" s="401">
        <f t="shared" si="11"/>
        <v>0</v>
      </c>
      <c r="R15" s="402">
        <f t="shared" si="3"/>
        <v>0</v>
      </c>
      <c r="S15" s="402">
        <f t="shared" si="3"/>
        <v>0</v>
      </c>
      <c r="T15" s="60" t="s">
        <v>32</v>
      </c>
    </row>
    <row r="16" spans="1:20">
      <c r="A16" s="8"/>
      <c r="B16" s="59" t="s">
        <v>33</v>
      </c>
      <c r="C16" s="8"/>
      <c r="D16" s="27"/>
      <c r="E16" s="399">
        <f t="shared" si="4"/>
        <v>84</v>
      </c>
      <c r="F16" s="399">
        <f t="shared" si="5"/>
        <v>38</v>
      </c>
      <c r="G16" s="399">
        <f t="shared" si="6"/>
        <v>46</v>
      </c>
      <c r="H16" s="401">
        <f t="shared" si="7"/>
        <v>0</v>
      </c>
      <c r="I16" s="402">
        <f t="shared" si="8"/>
        <v>0</v>
      </c>
      <c r="J16" s="402">
        <f t="shared" si="8"/>
        <v>0</v>
      </c>
      <c r="K16" s="401">
        <f t="shared" si="9"/>
        <v>0</v>
      </c>
      <c r="L16" s="402">
        <f t="shared" si="1"/>
        <v>0</v>
      </c>
      <c r="M16" s="402">
        <f t="shared" si="1"/>
        <v>0</v>
      </c>
      <c r="N16" s="399">
        <f t="shared" si="10"/>
        <v>84</v>
      </c>
      <c r="O16" s="400">
        <f t="shared" si="2"/>
        <v>38</v>
      </c>
      <c r="P16" s="400">
        <f t="shared" si="2"/>
        <v>46</v>
      </c>
      <c r="Q16" s="401">
        <f t="shared" si="11"/>
        <v>0</v>
      </c>
      <c r="R16" s="402">
        <f t="shared" si="3"/>
        <v>0</v>
      </c>
      <c r="S16" s="402">
        <f t="shared" si="3"/>
        <v>0</v>
      </c>
      <c r="T16" s="60" t="s">
        <v>34</v>
      </c>
    </row>
    <row r="17" spans="1:20">
      <c r="A17" s="8"/>
      <c r="B17" s="59" t="s">
        <v>35</v>
      </c>
      <c r="C17" s="8"/>
      <c r="D17" s="27"/>
      <c r="E17" s="399">
        <f t="shared" si="4"/>
        <v>87</v>
      </c>
      <c r="F17" s="399">
        <f t="shared" si="5"/>
        <v>38</v>
      </c>
      <c r="G17" s="399">
        <f t="shared" si="6"/>
        <v>49</v>
      </c>
      <c r="H17" s="401">
        <f t="shared" si="7"/>
        <v>0</v>
      </c>
      <c r="I17" s="402">
        <f t="shared" si="8"/>
        <v>0</v>
      </c>
      <c r="J17" s="402">
        <f t="shared" si="8"/>
        <v>0</v>
      </c>
      <c r="K17" s="401">
        <f t="shared" si="9"/>
        <v>0</v>
      </c>
      <c r="L17" s="402">
        <f t="shared" si="1"/>
        <v>0</v>
      </c>
      <c r="M17" s="402">
        <f t="shared" si="1"/>
        <v>0</v>
      </c>
      <c r="N17" s="399">
        <f t="shared" si="10"/>
        <v>87</v>
      </c>
      <c r="O17" s="400">
        <f t="shared" si="2"/>
        <v>38</v>
      </c>
      <c r="P17" s="400">
        <f t="shared" si="2"/>
        <v>49</v>
      </c>
      <c r="Q17" s="401">
        <f t="shared" si="11"/>
        <v>0</v>
      </c>
      <c r="R17" s="402">
        <f t="shared" si="3"/>
        <v>0</v>
      </c>
      <c r="S17" s="402">
        <f t="shared" si="3"/>
        <v>0</v>
      </c>
      <c r="T17" s="60" t="s">
        <v>36</v>
      </c>
    </row>
    <row r="18" spans="1:20">
      <c r="A18" s="8"/>
      <c r="B18" s="59" t="s">
        <v>37</v>
      </c>
      <c r="C18" s="8"/>
      <c r="D18" s="27"/>
      <c r="E18" s="399">
        <f t="shared" si="4"/>
        <v>113</v>
      </c>
      <c r="F18" s="399">
        <f t="shared" si="5"/>
        <v>43</v>
      </c>
      <c r="G18" s="399">
        <f t="shared" si="6"/>
        <v>70</v>
      </c>
      <c r="H18" s="401">
        <f t="shared" si="7"/>
        <v>0</v>
      </c>
      <c r="I18" s="402">
        <f t="shared" si="8"/>
        <v>0</v>
      </c>
      <c r="J18" s="402">
        <f t="shared" si="8"/>
        <v>0</v>
      </c>
      <c r="K18" s="401">
        <f t="shared" si="9"/>
        <v>0</v>
      </c>
      <c r="L18" s="402">
        <f t="shared" si="1"/>
        <v>0</v>
      </c>
      <c r="M18" s="402">
        <f t="shared" si="1"/>
        <v>0</v>
      </c>
      <c r="N18" s="399">
        <f t="shared" si="10"/>
        <v>113</v>
      </c>
      <c r="O18" s="400">
        <f t="shared" si="2"/>
        <v>43</v>
      </c>
      <c r="P18" s="400">
        <f t="shared" si="2"/>
        <v>70</v>
      </c>
      <c r="Q18" s="401">
        <f t="shared" si="11"/>
        <v>0</v>
      </c>
      <c r="R18" s="402">
        <f t="shared" si="3"/>
        <v>0</v>
      </c>
      <c r="S18" s="402">
        <f t="shared" si="3"/>
        <v>0</v>
      </c>
      <c r="T18" s="60" t="s">
        <v>38</v>
      </c>
    </row>
    <row r="19" spans="1:20">
      <c r="A19" s="8"/>
      <c r="B19" s="59" t="s">
        <v>39</v>
      </c>
      <c r="C19" s="8"/>
      <c r="D19" s="27"/>
      <c r="E19" s="399">
        <f t="shared" si="4"/>
        <v>26</v>
      </c>
      <c r="F19" s="399">
        <f t="shared" si="5"/>
        <v>7</v>
      </c>
      <c r="G19" s="399">
        <f t="shared" si="6"/>
        <v>19</v>
      </c>
      <c r="H19" s="401">
        <f t="shared" si="7"/>
        <v>0</v>
      </c>
      <c r="I19" s="402">
        <f t="shared" si="8"/>
        <v>0</v>
      </c>
      <c r="J19" s="402">
        <f t="shared" si="8"/>
        <v>0</v>
      </c>
      <c r="K19" s="401">
        <f t="shared" si="9"/>
        <v>0</v>
      </c>
      <c r="L19" s="402">
        <f t="shared" si="1"/>
        <v>0</v>
      </c>
      <c r="M19" s="402">
        <f t="shared" si="1"/>
        <v>0</v>
      </c>
      <c r="N19" s="399">
        <f t="shared" si="10"/>
        <v>26</v>
      </c>
      <c r="O19" s="400">
        <f t="shared" si="2"/>
        <v>7</v>
      </c>
      <c r="P19" s="400">
        <f t="shared" si="2"/>
        <v>19</v>
      </c>
      <c r="Q19" s="401">
        <f t="shared" si="11"/>
        <v>0</v>
      </c>
      <c r="R19" s="402">
        <f t="shared" si="3"/>
        <v>0</v>
      </c>
      <c r="S19" s="402">
        <f t="shared" si="3"/>
        <v>0</v>
      </c>
      <c r="T19" s="60" t="s">
        <v>40</v>
      </c>
    </row>
    <row r="20" spans="1:20">
      <c r="A20" s="8"/>
      <c r="B20" s="59" t="s">
        <v>41</v>
      </c>
      <c r="C20" s="8"/>
      <c r="D20" s="27"/>
      <c r="E20" s="399">
        <f t="shared" si="4"/>
        <v>83</v>
      </c>
      <c r="F20" s="399">
        <f t="shared" si="5"/>
        <v>38</v>
      </c>
      <c r="G20" s="399">
        <f t="shared" si="6"/>
        <v>45</v>
      </c>
      <c r="H20" s="401">
        <f t="shared" si="7"/>
        <v>0</v>
      </c>
      <c r="I20" s="402">
        <f t="shared" si="8"/>
        <v>0</v>
      </c>
      <c r="J20" s="402">
        <f t="shared" si="8"/>
        <v>0</v>
      </c>
      <c r="K20" s="401">
        <f t="shared" si="9"/>
        <v>0</v>
      </c>
      <c r="L20" s="402">
        <f t="shared" si="1"/>
        <v>0</v>
      </c>
      <c r="M20" s="402">
        <f t="shared" si="1"/>
        <v>0</v>
      </c>
      <c r="N20" s="399">
        <f t="shared" si="10"/>
        <v>83</v>
      </c>
      <c r="O20" s="400">
        <f t="shared" si="2"/>
        <v>38</v>
      </c>
      <c r="P20" s="400">
        <f t="shared" si="2"/>
        <v>45</v>
      </c>
      <c r="Q20" s="401">
        <f t="shared" si="11"/>
        <v>0</v>
      </c>
      <c r="R20" s="402">
        <f t="shared" si="3"/>
        <v>0</v>
      </c>
      <c r="S20" s="402">
        <f t="shared" si="3"/>
        <v>0</v>
      </c>
      <c r="T20" s="60" t="s">
        <v>42</v>
      </c>
    </row>
    <row r="21" spans="1:20">
      <c r="A21" s="8"/>
      <c r="B21" s="59" t="s">
        <v>43</v>
      </c>
      <c r="C21" s="8"/>
      <c r="D21" s="27"/>
      <c r="E21" s="399">
        <f t="shared" si="4"/>
        <v>54</v>
      </c>
      <c r="F21" s="399">
        <f t="shared" si="5"/>
        <v>19</v>
      </c>
      <c r="G21" s="399">
        <f t="shared" si="6"/>
        <v>35</v>
      </c>
      <c r="H21" s="401">
        <f t="shared" si="7"/>
        <v>0</v>
      </c>
      <c r="I21" s="402">
        <f t="shared" si="8"/>
        <v>0</v>
      </c>
      <c r="J21" s="402">
        <f t="shared" si="8"/>
        <v>0</v>
      </c>
      <c r="K21" s="401">
        <f t="shared" si="9"/>
        <v>0</v>
      </c>
      <c r="L21" s="402">
        <f t="shared" si="1"/>
        <v>0</v>
      </c>
      <c r="M21" s="402">
        <f t="shared" si="1"/>
        <v>0</v>
      </c>
      <c r="N21" s="399">
        <f t="shared" si="10"/>
        <v>54</v>
      </c>
      <c r="O21" s="400">
        <f t="shared" si="2"/>
        <v>19</v>
      </c>
      <c r="P21" s="400">
        <f t="shared" si="2"/>
        <v>35</v>
      </c>
      <c r="Q21" s="401">
        <f t="shared" si="11"/>
        <v>0</v>
      </c>
      <c r="R21" s="402">
        <f t="shared" si="3"/>
        <v>0</v>
      </c>
      <c r="S21" s="402">
        <f t="shared" si="3"/>
        <v>0</v>
      </c>
      <c r="T21" s="60" t="s">
        <v>44</v>
      </c>
    </row>
    <row r="22" spans="1:20">
      <c r="A22" s="8"/>
      <c r="B22" s="59" t="s">
        <v>45</v>
      </c>
      <c r="C22" s="8"/>
      <c r="D22" s="27"/>
      <c r="E22" s="399">
        <f t="shared" si="4"/>
        <v>76</v>
      </c>
      <c r="F22" s="399">
        <f t="shared" si="5"/>
        <v>30</v>
      </c>
      <c r="G22" s="399">
        <f t="shared" si="6"/>
        <v>46</v>
      </c>
      <c r="H22" s="401">
        <f t="shared" si="7"/>
        <v>0</v>
      </c>
      <c r="I22" s="402">
        <f t="shared" si="8"/>
        <v>0</v>
      </c>
      <c r="J22" s="402">
        <f t="shared" si="8"/>
        <v>0</v>
      </c>
      <c r="K22" s="401">
        <f t="shared" si="9"/>
        <v>0</v>
      </c>
      <c r="L22" s="402">
        <f t="shared" si="1"/>
        <v>0</v>
      </c>
      <c r="M22" s="402">
        <f t="shared" si="1"/>
        <v>0</v>
      </c>
      <c r="N22" s="399">
        <f t="shared" si="10"/>
        <v>76</v>
      </c>
      <c r="O22" s="400">
        <f t="shared" si="2"/>
        <v>30</v>
      </c>
      <c r="P22" s="400">
        <f t="shared" si="2"/>
        <v>46</v>
      </c>
      <c r="Q22" s="401">
        <f t="shared" si="11"/>
        <v>0</v>
      </c>
      <c r="R22" s="402">
        <f t="shared" si="3"/>
        <v>0</v>
      </c>
      <c r="S22" s="402">
        <f t="shared" si="3"/>
        <v>0</v>
      </c>
      <c r="T22" s="60" t="s">
        <v>46</v>
      </c>
    </row>
    <row r="23" spans="1:20" s="1" customFormat="1">
      <c r="A23" s="54"/>
      <c r="B23" s="49" t="s">
        <v>47</v>
      </c>
      <c r="C23" s="54"/>
      <c r="D23" s="55"/>
      <c r="E23" s="403">
        <f t="shared" si="4"/>
        <v>78</v>
      </c>
      <c r="F23" s="403">
        <f t="shared" si="5"/>
        <v>30</v>
      </c>
      <c r="G23" s="403">
        <f t="shared" si="6"/>
        <v>48</v>
      </c>
      <c r="H23" s="404">
        <f t="shared" si="7"/>
        <v>0</v>
      </c>
      <c r="I23" s="404">
        <f t="shared" si="8"/>
        <v>0</v>
      </c>
      <c r="J23" s="405">
        <f t="shared" si="8"/>
        <v>0</v>
      </c>
      <c r="K23" s="404">
        <f t="shared" si="9"/>
        <v>0</v>
      </c>
      <c r="L23" s="405">
        <f t="shared" si="1"/>
        <v>0</v>
      </c>
      <c r="M23" s="405">
        <f t="shared" si="1"/>
        <v>0</v>
      </c>
      <c r="N23" s="403">
        <f t="shared" si="10"/>
        <v>78</v>
      </c>
      <c r="O23" s="406">
        <f t="shared" si="2"/>
        <v>30</v>
      </c>
      <c r="P23" s="406">
        <f t="shared" si="2"/>
        <v>48</v>
      </c>
      <c r="Q23" s="404">
        <f t="shared" si="11"/>
        <v>0</v>
      </c>
      <c r="R23" s="405">
        <f t="shared" si="3"/>
        <v>0</v>
      </c>
      <c r="S23" s="405">
        <f t="shared" si="3"/>
        <v>0</v>
      </c>
      <c r="T23" s="12" t="s">
        <v>48</v>
      </c>
    </row>
    <row r="24" spans="1:20" s="1" customFormat="1" ht="4.5" customHeigh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pans="1:20" s="98" customFormat="1" ht="19.5">
      <c r="A25" s="99"/>
      <c r="B25" s="373" t="s">
        <v>102</v>
      </c>
      <c r="C25" s="374" t="s">
        <v>50</v>
      </c>
      <c r="D25" s="99"/>
      <c r="E25" s="99"/>
      <c r="F25" s="99"/>
      <c r="G25" s="99"/>
      <c r="K25" s="114"/>
      <c r="L25" s="339" t="s">
        <v>192</v>
      </c>
      <c r="M25" s="5"/>
      <c r="N25" s="5"/>
    </row>
    <row r="26" spans="1:20" s="98" customFormat="1" ht="19.5">
      <c r="A26" s="99"/>
      <c r="B26" s="221"/>
      <c r="C26" s="374" t="s">
        <v>52</v>
      </c>
      <c r="D26" s="99"/>
      <c r="E26" s="99"/>
      <c r="F26" s="99"/>
      <c r="G26" s="99"/>
      <c r="K26" s="114"/>
      <c r="L26" s="339" t="s">
        <v>193</v>
      </c>
      <c r="M26" s="5"/>
      <c r="N26" s="5"/>
    </row>
    <row r="27" spans="1:20" s="98" customFormat="1" ht="19.5">
      <c r="B27" s="373" t="s">
        <v>54</v>
      </c>
      <c r="C27" s="374" t="s">
        <v>55</v>
      </c>
      <c r="L27" s="5" t="s">
        <v>194</v>
      </c>
      <c r="M27" s="5"/>
      <c r="N27" s="5"/>
    </row>
    <row r="28" spans="1:20" s="66" customFormat="1">
      <c r="B28" s="220"/>
      <c r="C28" s="374" t="s">
        <v>56</v>
      </c>
      <c r="D28" s="98"/>
      <c r="E28" s="98"/>
      <c r="F28" s="98"/>
      <c r="G28" s="98"/>
      <c r="K28" s="98"/>
      <c r="L28" s="5" t="s">
        <v>57</v>
      </c>
      <c r="M28" s="4"/>
      <c r="N28" s="4"/>
    </row>
    <row r="29" spans="1:20" s="112" customFormat="1">
      <c r="B29" s="220"/>
      <c r="C29" s="374" t="s">
        <v>58</v>
      </c>
      <c r="D29" s="98"/>
      <c r="E29" s="98"/>
      <c r="F29" s="98"/>
      <c r="G29" s="98"/>
      <c r="L29" s="5" t="s">
        <v>59</v>
      </c>
      <c r="M29" s="1"/>
      <c r="N29" s="1"/>
    </row>
    <row r="30" spans="1:20" s="1" customFormat="1">
      <c r="B30" s="1" t="s">
        <v>127</v>
      </c>
      <c r="C30" s="2">
        <v>3.5</v>
      </c>
      <c r="D30" s="1" t="s">
        <v>195</v>
      </c>
    </row>
    <row r="31" spans="1:20" s="15" customFormat="1">
      <c r="B31" s="1" t="s">
        <v>2</v>
      </c>
      <c r="C31" s="2">
        <v>3.5</v>
      </c>
      <c r="D31" s="1" t="s">
        <v>196</v>
      </c>
      <c r="E31" s="1"/>
      <c r="F31" s="1"/>
      <c r="P31" s="15" t="s">
        <v>197</v>
      </c>
      <c r="R31" s="15" t="s">
        <v>198</v>
      </c>
    </row>
    <row r="32" spans="1:20" ht="6" customHeight="1"/>
    <row r="33" spans="1:20" ht="21.75" customHeight="1">
      <c r="A33" s="1091" t="s">
        <v>3</v>
      </c>
      <c r="B33" s="1092"/>
      <c r="C33" s="1092"/>
      <c r="D33" s="1093"/>
      <c r="E33" s="52"/>
      <c r="F33" s="33"/>
      <c r="G33" s="53"/>
      <c r="H33" s="1098" t="s">
        <v>199</v>
      </c>
      <c r="I33" s="1099"/>
      <c r="J33" s="1099"/>
      <c r="K33" s="1099"/>
      <c r="L33" s="1099"/>
      <c r="M33" s="1099"/>
      <c r="N33" s="1099"/>
      <c r="O33" s="1099"/>
      <c r="P33" s="1099"/>
      <c r="Q33" s="1099"/>
      <c r="R33" s="1099"/>
      <c r="S33" s="1100"/>
      <c r="T33" s="1101" t="s">
        <v>5</v>
      </c>
    </row>
    <row r="34" spans="1:20">
      <c r="A34" s="1094"/>
      <c r="B34" s="1094"/>
      <c r="C34" s="1094"/>
      <c r="D34" s="1095"/>
      <c r="E34" s="1104" t="s">
        <v>7</v>
      </c>
      <c r="F34" s="1105"/>
      <c r="G34" s="1106"/>
      <c r="H34" s="1107" t="s">
        <v>133</v>
      </c>
      <c r="I34" s="1108"/>
      <c r="J34" s="1109"/>
      <c r="K34" s="1107" t="s">
        <v>89</v>
      </c>
      <c r="L34" s="1108"/>
      <c r="M34" s="1109"/>
      <c r="N34" s="1107" t="s">
        <v>134</v>
      </c>
      <c r="O34" s="1108"/>
      <c r="P34" s="1109"/>
      <c r="Q34" s="1105" t="s">
        <v>190</v>
      </c>
      <c r="R34" s="1105"/>
      <c r="S34" s="1106"/>
      <c r="T34" s="1102"/>
    </row>
    <row r="35" spans="1:20">
      <c r="A35" s="1094"/>
      <c r="B35" s="1094"/>
      <c r="C35" s="1094"/>
      <c r="D35" s="1095"/>
      <c r="E35" s="1110" t="s">
        <v>11</v>
      </c>
      <c r="F35" s="1111"/>
      <c r="G35" s="1112"/>
      <c r="H35" s="1110" t="s">
        <v>138</v>
      </c>
      <c r="I35" s="1111"/>
      <c r="J35" s="1112"/>
      <c r="K35" s="1110" t="s">
        <v>95</v>
      </c>
      <c r="L35" s="1111"/>
      <c r="M35" s="1112"/>
      <c r="N35" s="1110" t="s">
        <v>100</v>
      </c>
      <c r="O35" s="1111"/>
      <c r="P35" s="1112"/>
      <c r="Q35" s="1111" t="s">
        <v>191</v>
      </c>
      <c r="R35" s="1111"/>
      <c r="S35" s="1112"/>
      <c r="T35" s="1102"/>
    </row>
    <row r="36" spans="1:20">
      <c r="A36" s="1094"/>
      <c r="B36" s="1094"/>
      <c r="C36" s="1094"/>
      <c r="D36" s="1095"/>
      <c r="E36" s="20" t="s">
        <v>7</v>
      </c>
      <c r="F36" s="537" t="s">
        <v>167</v>
      </c>
      <c r="G36" s="537" t="s">
        <v>168</v>
      </c>
      <c r="H36" s="20" t="s">
        <v>7</v>
      </c>
      <c r="I36" s="537" t="s">
        <v>167</v>
      </c>
      <c r="J36" s="535" t="s">
        <v>168</v>
      </c>
      <c r="K36" s="20" t="s">
        <v>7</v>
      </c>
      <c r="L36" s="20" t="s">
        <v>167</v>
      </c>
      <c r="M36" s="535" t="s">
        <v>168</v>
      </c>
      <c r="N36" s="20" t="s">
        <v>7</v>
      </c>
      <c r="O36" s="20" t="s">
        <v>167</v>
      </c>
      <c r="P36" s="535" t="s">
        <v>168</v>
      </c>
      <c r="Q36" s="20" t="s">
        <v>7</v>
      </c>
      <c r="R36" s="20" t="s">
        <v>167</v>
      </c>
      <c r="S36" s="535" t="s">
        <v>168</v>
      </c>
      <c r="T36" s="1102"/>
    </row>
    <row r="37" spans="1:20">
      <c r="A37" s="1096"/>
      <c r="B37" s="1096"/>
      <c r="C37" s="1096"/>
      <c r="D37" s="1097"/>
      <c r="E37" s="22" t="s">
        <v>11</v>
      </c>
      <c r="F37" s="539" t="s">
        <v>169</v>
      </c>
      <c r="G37" s="539" t="s">
        <v>170</v>
      </c>
      <c r="H37" s="22" t="s">
        <v>11</v>
      </c>
      <c r="I37" s="539" t="s">
        <v>169</v>
      </c>
      <c r="J37" s="539" t="s">
        <v>170</v>
      </c>
      <c r="K37" s="22" t="s">
        <v>11</v>
      </c>
      <c r="L37" s="22" t="s">
        <v>169</v>
      </c>
      <c r="M37" s="539" t="s">
        <v>170</v>
      </c>
      <c r="N37" s="22" t="s">
        <v>11</v>
      </c>
      <c r="O37" s="22" t="s">
        <v>169</v>
      </c>
      <c r="P37" s="539" t="s">
        <v>170</v>
      </c>
      <c r="Q37" s="22" t="s">
        <v>11</v>
      </c>
      <c r="R37" s="22" t="s">
        <v>169</v>
      </c>
      <c r="S37" s="539" t="s">
        <v>170</v>
      </c>
      <c r="T37" s="1103"/>
    </row>
    <row r="38" spans="1:20" s="11" customFormat="1" ht="3" customHeight="1">
      <c r="A38" s="584"/>
      <c r="B38" s="584"/>
      <c r="C38" s="584"/>
      <c r="D38" s="542"/>
      <c r="E38" s="34"/>
      <c r="F38" s="535"/>
      <c r="G38" s="535"/>
      <c r="H38" s="34"/>
      <c r="I38" s="535"/>
      <c r="J38" s="535"/>
      <c r="K38" s="34"/>
      <c r="L38" s="34"/>
      <c r="M38" s="535"/>
      <c r="N38" s="34"/>
      <c r="O38" s="34"/>
      <c r="P38" s="535"/>
      <c r="Q38" s="34"/>
      <c r="R38" s="34"/>
      <c r="S38" s="535"/>
      <c r="T38" s="8"/>
    </row>
    <row r="39" spans="1:20" s="51" customFormat="1" ht="23.25" customHeight="1">
      <c r="A39" s="1060" t="s">
        <v>21</v>
      </c>
      <c r="B39" s="1060"/>
      <c r="C39" s="1060"/>
      <c r="D39" s="1061"/>
      <c r="E39" s="120">
        <v>1190</v>
      </c>
      <c r="F39" s="120">
        <v>321</v>
      </c>
      <c r="G39" s="120">
        <v>869</v>
      </c>
      <c r="H39" s="35">
        <f t="shared" ref="H39:S39" si="12">SUM(H40:H52)</f>
        <v>0</v>
      </c>
      <c r="I39" s="35">
        <f t="shared" si="12"/>
        <v>0</v>
      </c>
      <c r="J39" s="35">
        <f t="shared" si="12"/>
        <v>0</v>
      </c>
      <c r="K39" s="35">
        <f t="shared" si="12"/>
        <v>0</v>
      </c>
      <c r="L39" s="35">
        <f t="shared" si="12"/>
        <v>0</v>
      </c>
      <c r="M39" s="35">
        <f t="shared" si="12"/>
        <v>0</v>
      </c>
      <c r="N39" s="35">
        <f t="shared" si="12"/>
        <v>0</v>
      </c>
      <c r="O39" s="35">
        <f t="shared" si="12"/>
        <v>0</v>
      </c>
      <c r="P39" s="35">
        <f t="shared" si="12"/>
        <v>0</v>
      </c>
      <c r="Q39" s="35">
        <f t="shared" si="12"/>
        <v>0</v>
      </c>
      <c r="R39" s="35">
        <f t="shared" si="12"/>
        <v>0</v>
      </c>
      <c r="S39" s="35">
        <f t="shared" si="12"/>
        <v>0</v>
      </c>
      <c r="T39" s="540" t="s">
        <v>11</v>
      </c>
    </row>
    <row r="40" spans="1:20" ht="23.25" customHeight="1">
      <c r="A40" s="8"/>
      <c r="B40" s="61" t="s">
        <v>22</v>
      </c>
      <c r="C40" s="8"/>
      <c r="D40" s="27"/>
      <c r="E40" s="86">
        <v>559</v>
      </c>
      <c r="F40" s="86">
        <v>119</v>
      </c>
      <c r="G40" s="86">
        <v>440</v>
      </c>
      <c r="H40" s="26"/>
      <c r="I40" s="27"/>
      <c r="J40" s="27"/>
      <c r="K40" s="26">
        <f>SUM(L40:M40)</f>
        <v>0</v>
      </c>
      <c r="L40" s="26"/>
      <c r="M40" s="27"/>
      <c r="N40" s="26">
        <f>SUM(O40:P40)</f>
        <v>0</v>
      </c>
      <c r="O40" s="26"/>
      <c r="P40" s="27"/>
      <c r="Q40" s="26">
        <f>SUM(R40:S40)</f>
        <v>0</v>
      </c>
      <c r="R40" s="26"/>
      <c r="S40" s="27"/>
      <c r="T40" s="60" t="s">
        <v>23</v>
      </c>
    </row>
    <row r="41" spans="1:20" ht="23.25" customHeight="1">
      <c r="A41" s="8"/>
      <c r="B41" s="59" t="s">
        <v>24</v>
      </c>
      <c r="C41" s="8"/>
      <c r="D41" s="27"/>
      <c r="E41" s="86">
        <v>198</v>
      </c>
      <c r="F41" s="86">
        <v>60</v>
      </c>
      <c r="G41" s="86">
        <v>138</v>
      </c>
      <c r="H41" s="26"/>
      <c r="I41" s="27"/>
      <c r="J41" s="27"/>
      <c r="K41" s="26">
        <f t="shared" ref="K41:K52" si="13">SUM(L41:M41)</f>
        <v>0</v>
      </c>
      <c r="L41" s="26"/>
      <c r="M41" s="27"/>
      <c r="N41" s="26">
        <f t="shared" ref="N41:N52" si="14">SUM(O41:P41)</f>
        <v>0</v>
      </c>
      <c r="O41" s="26"/>
      <c r="P41" s="27"/>
      <c r="Q41" s="26">
        <f t="shared" ref="Q41:Q52" si="15">SUM(R41:S41)</f>
        <v>0</v>
      </c>
      <c r="R41" s="26"/>
      <c r="S41" s="27"/>
      <c r="T41" s="60" t="s">
        <v>26</v>
      </c>
    </row>
    <row r="42" spans="1:20" ht="23.25" customHeight="1">
      <c r="A42" s="8"/>
      <c r="B42" s="59" t="s">
        <v>27</v>
      </c>
      <c r="C42" s="8"/>
      <c r="D42" s="27"/>
      <c r="E42" s="86">
        <v>0</v>
      </c>
      <c r="F42" s="86">
        <v>0</v>
      </c>
      <c r="G42" s="86">
        <v>0</v>
      </c>
      <c r="H42" s="26"/>
      <c r="I42" s="27"/>
      <c r="J42" s="27"/>
      <c r="K42" s="26">
        <f t="shared" si="13"/>
        <v>0</v>
      </c>
      <c r="L42" s="26"/>
      <c r="M42" s="27"/>
      <c r="N42" s="26">
        <f t="shared" si="14"/>
        <v>0</v>
      </c>
      <c r="O42" s="26"/>
      <c r="P42" s="27"/>
      <c r="Q42" s="26">
        <f t="shared" si="15"/>
        <v>0</v>
      </c>
      <c r="R42" s="26"/>
      <c r="S42" s="27"/>
      <c r="T42" s="60" t="s">
        <v>28</v>
      </c>
    </row>
    <row r="43" spans="1:20" ht="23.25" customHeight="1">
      <c r="A43" s="8"/>
      <c r="B43" s="59" t="s">
        <v>29</v>
      </c>
      <c r="C43" s="8"/>
      <c r="D43" s="27"/>
      <c r="E43" s="86">
        <v>0</v>
      </c>
      <c r="F43" s="86">
        <v>0</v>
      </c>
      <c r="G43" s="86">
        <v>0</v>
      </c>
      <c r="H43" s="26"/>
      <c r="I43" s="27"/>
      <c r="J43" s="27"/>
      <c r="K43" s="26">
        <f t="shared" si="13"/>
        <v>0</v>
      </c>
      <c r="L43" s="26"/>
      <c r="M43" s="27"/>
      <c r="N43" s="26">
        <f t="shared" si="14"/>
        <v>0</v>
      </c>
      <c r="O43" s="26"/>
      <c r="P43" s="27"/>
      <c r="Q43" s="26">
        <f t="shared" si="15"/>
        <v>0</v>
      </c>
      <c r="R43" s="26"/>
      <c r="S43" s="27"/>
      <c r="T43" s="60" t="s">
        <v>30</v>
      </c>
    </row>
    <row r="44" spans="1:20" ht="23.25" customHeight="1">
      <c r="A44" s="8"/>
      <c r="B44" s="59" t="s">
        <v>31</v>
      </c>
      <c r="C44" s="8"/>
      <c r="D44" s="27"/>
      <c r="E44" s="86">
        <v>250</v>
      </c>
      <c r="F44" s="86">
        <v>94</v>
      </c>
      <c r="G44" s="86">
        <v>156</v>
      </c>
      <c r="H44" s="26"/>
      <c r="I44" s="27"/>
      <c r="J44" s="27"/>
      <c r="K44" s="26">
        <f t="shared" si="13"/>
        <v>0</v>
      </c>
      <c r="L44" s="26"/>
      <c r="M44" s="27"/>
      <c r="N44" s="26">
        <f t="shared" si="14"/>
        <v>0</v>
      </c>
      <c r="O44" s="26"/>
      <c r="P44" s="27"/>
      <c r="Q44" s="26">
        <f t="shared" si="15"/>
        <v>0</v>
      </c>
      <c r="R44" s="26"/>
      <c r="S44" s="27"/>
      <c r="T44" s="60" t="s">
        <v>32</v>
      </c>
    </row>
    <row r="45" spans="1:20" ht="23.25" customHeight="1">
      <c r="A45" s="8"/>
      <c r="B45" s="59" t="s">
        <v>33</v>
      </c>
      <c r="C45" s="8"/>
      <c r="D45" s="27"/>
      <c r="E45" s="86">
        <v>0</v>
      </c>
      <c r="F45" s="86">
        <v>0</v>
      </c>
      <c r="G45" s="86">
        <v>0</v>
      </c>
      <c r="H45" s="26"/>
      <c r="I45" s="27"/>
      <c r="J45" s="27"/>
      <c r="K45" s="26">
        <f t="shared" si="13"/>
        <v>0</v>
      </c>
      <c r="L45" s="26"/>
      <c r="M45" s="27"/>
      <c r="N45" s="26">
        <f t="shared" si="14"/>
        <v>0</v>
      </c>
      <c r="O45" s="26"/>
      <c r="P45" s="27"/>
      <c r="Q45" s="26">
        <f t="shared" si="15"/>
        <v>0</v>
      </c>
      <c r="R45" s="26"/>
      <c r="S45" s="27"/>
      <c r="T45" s="60" t="s">
        <v>34</v>
      </c>
    </row>
    <row r="46" spans="1:20" ht="23.25" customHeight="1">
      <c r="A46" s="8"/>
      <c r="B46" s="59" t="s">
        <v>35</v>
      </c>
      <c r="C46" s="8"/>
      <c r="D46" s="27"/>
      <c r="E46" s="86">
        <v>0</v>
      </c>
      <c r="F46" s="86">
        <v>0</v>
      </c>
      <c r="G46" s="86">
        <v>0</v>
      </c>
      <c r="H46" s="26"/>
      <c r="I46" s="27"/>
      <c r="J46" s="27"/>
      <c r="K46" s="26">
        <f t="shared" si="13"/>
        <v>0</v>
      </c>
      <c r="L46" s="26"/>
      <c r="M46" s="27"/>
      <c r="N46" s="26">
        <f t="shared" si="14"/>
        <v>0</v>
      </c>
      <c r="O46" s="26"/>
      <c r="P46" s="27"/>
      <c r="Q46" s="26">
        <f t="shared" si="15"/>
        <v>0</v>
      </c>
      <c r="R46" s="26"/>
      <c r="S46" s="27"/>
      <c r="T46" s="60" t="s">
        <v>36</v>
      </c>
    </row>
    <row r="47" spans="1:20" ht="23.25" customHeight="1">
      <c r="A47" s="8"/>
      <c r="B47" s="59" t="s">
        <v>37</v>
      </c>
      <c r="C47" s="8"/>
      <c r="D47" s="27"/>
      <c r="E47" s="86">
        <v>0</v>
      </c>
      <c r="F47" s="86">
        <v>0</v>
      </c>
      <c r="G47" s="86">
        <v>0</v>
      </c>
      <c r="H47" s="26"/>
      <c r="I47" s="27"/>
      <c r="J47" s="27"/>
      <c r="K47" s="26">
        <f t="shared" si="13"/>
        <v>0</v>
      </c>
      <c r="L47" s="26"/>
      <c r="M47" s="27"/>
      <c r="N47" s="26">
        <f t="shared" si="14"/>
        <v>0</v>
      </c>
      <c r="O47" s="26"/>
      <c r="P47" s="27"/>
      <c r="Q47" s="26">
        <f t="shared" si="15"/>
        <v>0</v>
      </c>
      <c r="R47" s="26"/>
      <c r="S47" s="27"/>
      <c r="T47" s="60" t="s">
        <v>38</v>
      </c>
    </row>
    <row r="48" spans="1:20" ht="23.25" customHeight="1">
      <c r="A48" s="8"/>
      <c r="B48" s="59" t="s">
        <v>39</v>
      </c>
      <c r="C48" s="8"/>
      <c r="D48" s="27"/>
      <c r="E48" s="86">
        <v>0</v>
      </c>
      <c r="F48" s="86">
        <v>0</v>
      </c>
      <c r="G48" s="86">
        <v>0</v>
      </c>
      <c r="H48" s="26"/>
      <c r="I48" s="27"/>
      <c r="J48" s="27"/>
      <c r="K48" s="26">
        <f t="shared" si="13"/>
        <v>0</v>
      </c>
      <c r="L48" s="26"/>
      <c r="M48" s="27"/>
      <c r="N48" s="26">
        <f t="shared" si="14"/>
        <v>0</v>
      </c>
      <c r="O48" s="26"/>
      <c r="P48" s="27"/>
      <c r="Q48" s="26">
        <f t="shared" si="15"/>
        <v>0</v>
      </c>
      <c r="R48" s="26"/>
      <c r="S48" s="27"/>
      <c r="T48" s="60" t="s">
        <v>40</v>
      </c>
    </row>
    <row r="49" spans="1:20" ht="23.25" customHeight="1">
      <c r="A49" s="8"/>
      <c r="B49" s="59" t="s">
        <v>41</v>
      </c>
      <c r="C49" s="8"/>
      <c r="D49" s="27"/>
      <c r="E49" s="86">
        <v>0</v>
      </c>
      <c r="F49" s="86">
        <v>0</v>
      </c>
      <c r="G49" s="86">
        <v>0</v>
      </c>
      <c r="H49" s="26"/>
      <c r="I49" s="27"/>
      <c r="J49" s="27"/>
      <c r="K49" s="26">
        <f t="shared" si="13"/>
        <v>0</v>
      </c>
      <c r="L49" s="26"/>
      <c r="M49" s="27"/>
      <c r="N49" s="26">
        <f t="shared" si="14"/>
        <v>0</v>
      </c>
      <c r="O49" s="26"/>
      <c r="P49" s="27"/>
      <c r="Q49" s="26">
        <f t="shared" si="15"/>
        <v>0</v>
      </c>
      <c r="R49" s="26"/>
      <c r="S49" s="27"/>
      <c r="T49" s="60" t="s">
        <v>42</v>
      </c>
    </row>
    <row r="50" spans="1:20" ht="23.25" customHeight="1">
      <c r="A50" s="8"/>
      <c r="B50" s="59" t="s">
        <v>43</v>
      </c>
      <c r="C50" s="8"/>
      <c r="D50" s="27"/>
      <c r="E50" s="86">
        <v>0</v>
      </c>
      <c r="F50" s="86">
        <v>0</v>
      </c>
      <c r="G50" s="86">
        <v>0</v>
      </c>
      <c r="H50" s="26"/>
      <c r="I50" s="27"/>
      <c r="J50" s="27"/>
      <c r="K50" s="26">
        <f t="shared" si="13"/>
        <v>0</v>
      </c>
      <c r="L50" s="26"/>
      <c r="M50" s="27"/>
      <c r="N50" s="26">
        <f t="shared" si="14"/>
        <v>0</v>
      </c>
      <c r="O50" s="26"/>
      <c r="P50" s="27"/>
      <c r="Q50" s="26">
        <f t="shared" si="15"/>
        <v>0</v>
      </c>
      <c r="R50" s="26"/>
      <c r="S50" s="27"/>
      <c r="T50" s="60" t="s">
        <v>44</v>
      </c>
    </row>
    <row r="51" spans="1:20" ht="23.25" customHeight="1">
      <c r="A51" s="8"/>
      <c r="B51" s="59" t="s">
        <v>45</v>
      </c>
      <c r="C51" s="8"/>
      <c r="D51" s="27"/>
      <c r="E51" s="86">
        <v>183</v>
      </c>
      <c r="F51" s="86">
        <v>48</v>
      </c>
      <c r="G51" s="86">
        <v>135</v>
      </c>
      <c r="H51" s="26"/>
      <c r="I51" s="27"/>
      <c r="J51" s="27"/>
      <c r="K51" s="26">
        <f t="shared" si="13"/>
        <v>0</v>
      </c>
      <c r="L51" s="26"/>
      <c r="M51" s="27"/>
      <c r="N51" s="26">
        <f t="shared" si="14"/>
        <v>0</v>
      </c>
      <c r="O51" s="26"/>
      <c r="P51" s="27"/>
      <c r="Q51" s="26">
        <f t="shared" si="15"/>
        <v>0</v>
      </c>
      <c r="R51" s="26"/>
      <c r="S51" s="27"/>
      <c r="T51" s="60" t="s">
        <v>46</v>
      </c>
    </row>
    <row r="52" spans="1:20" s="1" customFormat="1">
      <c r="A52" s="54"/>
      <c r="B52" s="49" t="s">
        <v>47</v>
      </c>
      <c r="C52" s="54"/>
      <c r="D52" s="55"/>
      <c r="E52" s="87">
        <v>0</v>
      </c>
      <c r="F52" s="87">
        <v>0</v>
      </c>
      <c r="G52" s="87">
        <v>0</v>
      </c>
      <c r="H52" s="29"/>
      <c r="I52" s="56"/>
      <c r="J52" s="56"/>
      <c r="K52" s="29">
        <f t="shared" si="13"/>
        <v>0</v>
      </c>
      <c r="L52" s="56"/>
      <c r="M52" s="56"/>
      <c r="N52" s="29">
        <f t="shared" si="14"/>
        <v>0</v>
      </c>
      <c r="O52" s="56"/>
      <c r="P52" s="56"/>
      <c r="Q52" s="29">
        <f t="shared" si="15"/>
        <v>0</v>
      </c>
      <c r="R52" s="56"/>
      <c r="S52" s="56"/>
      <c r="T52" s="12" t="s">
        <v>48</v>
      </c>
    </row>
    <row r="53" spans="1:20" s="1" customFormat="1" ht="3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</row>
    <row r="54" spans="1:20" s="10" customFormat="1" ht="18.75">
      <c r="A54" s="10" t="s">
        <v>200</v>
      </c>
      <c r="L54" s="10" t="s">
        <v>201</v>
      </c>
    </row>
    <row r="55" spans="1:20" s="10" customFormat="1" ht="18.75">
      <c r="C55" s="10" t="s">
        <v>202</v>
      </c>
      <c r="L55" s="10" t="s">
        <v>163</v>
      </c>
      <c r="M55" s="10" t="s">
        <v>203</v>
      </c>
    </row>
    <row r="56" spans="1:20">
      <c r="C56" s="10" t="s">
        <v>204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205</v>
      </c>
      <c r="O56" s="10"/>
      <c r="P56" s="10"/>
      <c r="Q56" s="10"/>
      <c r="R56" s="10"/>
      <c r="S56" s="10"/>
    </row>
    <row r="57" spans="1:20" s="1" customFormat="1">
      <c r="B57" s="1" t="s">
        <v>127</v>
      </c>
      <c r="C57" s="2">
        <v>3.5</v>
      </c>
      <c r="D57" s="1" t="s">
        <v>195</v>
      </c>
    </row>
    <row r="58" spans="1:20" s="15" customFormat="1">
      <c r="B58" s="1" t="s">
        <v>2</v>
      </c>
      <c r="C58" s="2">
        <v>3.5</v>
      </c>
      <c r="D58" s="1" t="s">
        <v>206</v>
      </c>
      <c r="E58" s="1"/>
      <c r="F58" s="1"/>
      <c r="P58" s="15" t="s">
        <v>207</v>
      </c>
      <c r="R58" s="15" t="s">
        <v>208</v>
      </c>
    </row>
    <row r="59" spans="1:20" ht="6" customHeight="1"/>
    <row r="60" spans="1:20" ht="21.75" customHeight="1">
      <c r="A60" s="1091" t="s">
        <v>3</v>
      </c>
      <c r="B60" s="1092"/>
      <c r="C60" s="1092"/>
      <c r="D60" s="1093"/>
      <c r="E60" s="52"/>
      <c r="F60" s="33"/>
      <c r="G60" s="53"/>
      <c r="H60" s="1098" t="s">
        <v>199</v>
      </c>
      <c r="I60" s="1099"/>
      <c r="J60" s="1099"/>
      <c r="K60" s="1099"/>
      <c r="L60" s="1099"/>
      <c r="M60" s="1099"/>
      <c r="N60" s="1099"/>
      <c r="O60" s="1099"/>
      <c r="P60" s="1099"/>
      <c r="Q60" s="1099"/>
      <c r="R60" s="1099"/>
      <c r="S60" s="1100"/>
      <c r="T60" s="1101" t="s">
        <v>5</v>
      </c>
    </row>
    <row r="61" spans="1:20">
      <c r="A61" s="1094"/>
      <c r="B61" s="1094"/>
      <c r="C61" s="1094"/>
      <c r="D61" s="1095"/>
      <c r="E61" s="1104" t="s">
        <v>7</v>
      </c>
      <c r="F61" s="1105"/>
      <c r="G61" s="1106"/>
      <c r="H61" s="1107" t="s">
        <v>133</v>
      </c>
      <c r="I61" s="1108"/>
      <c r="J61" s="1109"/>
      <c r="K61" s="1107" t="s">
        <v>89</v>
      </c>
      <c r="L61" s="1108"/>
      <c r="M61" s="1109"/>
      <c r="N61" s="1107" t="s">
        <v>134</v>
      </c>
      <c r="O61" s="1108"/>
      <c r="P61" s="1109"/>
      <c r="Q61" s="1105" t="s">
        <v>190</v>
      </c>
      <c r="R61" s="1105"/>
      <c r="S61" s="1106"/>
      <c r="T61" s="1102"/>
    </row>
    <row r="62" spans="1:20">
      <c r="A62" s="1094"/>
      <c r="B62" s="1094"/>
      <c r="C62" s="1094"/>
      <c r="D62" s="1095"/>
      <c r="E62" s="1110" t="s">
        <v>11</v>
      </c>
      <c r="F62" s="1111"/>
      <c r="G62" s="1112"/>
      <c r="H62" s="1110" t="s">
        <v>138</v>
      </c>
      <c r="I62" s="1111"/>
      <c r="J62" s="1112"/>
      <c r="K62" s="1110" t="s">
        <v>95</v>
      </c>
      <c r="L62" s="1111"/>
      <c r="M62" s="1112"/>
      <c r="N62" s="1110" t="s">
        <v>100</v>
      </c>
      <c r="O62" s="1111"/>
      <c r="P62" s="1112"/>
      <c r="Q62" s="1111" t="s">
        <v>191</v>
      </c>
      <c r="R62" s="1111"/>
      <c r="S62" s="1112"/>
      <c r="T62" s="1102"/>
    </row>
    <row r="63" spans="1:20">
      <c r="A63" s="1094"/>
      <c r="B63" s="1094"/>
      <c r="C63" s="1094"/>
      <c r="D63" s="1095"/>
      <c r="E63" s="20" t="s">
        <v>7</v>
      </c>
      <c r="F63" s="537" t="s">
        <v>167</v>
      </c>
      <c r="G63" s="537" t="s">
        <v>168</v>
      </c>
      <c r="H63" s="20" t="s">
        <v>7</v>
      </c>
      <c r="I63" s="537" t="s">
        <v>167</v>
      </c>
      <c r="J63" s="535" t="s">
        <v>168</v>
      </c>
      <c r="K63" s="20" t="s">
        <v>7</v>
      </c>
      <c r="L63" s="20" t="s">
        <v>167</v>
      </c>
      <c r="M63" s="535" t="s">
        <v>168</v>
      </c>
      <c r="N63" s="20" t="s">
        <v>7</v>
      </c>
      <c r="O63" s="20" t="s">
        <v>167</v>
      </c>
      <c r="P63" s="535" t="s">
        <v>168</v>
      </c>
      <c r="Q63" s="20" t="s">
        <v>7</v>
      </c>
      <c r="R63" s="20" t="s">
        <v>167</v>
      </c>
      <c r="S63" s="535" t="s">
        <v>168</v>
      </c>
      <c r="T63" s="1102"/>
    </row>
    <row r="64" spans="1:20">
      <c r="A64" s="1096"/>
      <c r="B64" s="1096"/>
      <c r="C64" s="1096"/>
      <c r="D64" s="1097"/>
      <c r="E64" s="22" t="s">
        <v>11</v>
      </c>
      <c r="F64" s="539" t="s">
        <v>169</v>
      </c>
      <c r="G64" s="539" t="s">
        <v>170</v>
      </c>
      <c r="H64" s="22" t="s">
        <v>11</v>
      </c>
      <c r="I64" s="539" t="s">
        <v>169</v>
      </c>
      <c r="J64" s="539" t="s">
        <v>170</v>
      </c>
      <c r="K64" s="22" t="s">
        <v>11</v>
      </c>
      <c r="L64" s="22" t="s">
        <v>169</v>
      </c>
      <c r="M64" s="539" t="s">
        <v>170</v>
      </c>
      <c r="N64" s="22" t="s">
        <v>11</v>
      </c>
      <c r="O64" s="22" t="s">
        <v>169</v>
      </c>
      <c r="P64" s="539" t="s">
        <v>170</v>
      </c>
      <c r="Q64" s="22" t="s">
        <v>11</v>
      </c>
      <c r="R64" s="22" t="s">
        <v>169</v>
      </c>
      <c r="S64" s="539" t="s">
        <v>170</v>
      </c>
      <c r="T64" s="1103"/>
    </row>
    <row r="65" spans="1:20" s="11" customFormat="1" ht="3" customHeight="1">
      <c r="A65" s="584"/>
      <c r="B65" s="584"/>
      <c r="C65" s="584"/>
      <c r="D65" s="542"/>
      <c r="E65" s="34"/>
      <c r="F65" s="535"/>
      <c r="G65" s="535"/>
      <c r="H65" s="34"/>
      <c r="I65" s="535"/>
      <c r="J65" s="535"/>
      <c r="K65" s="34"/>
      <c r="L65" s="34"/>
      <c r="M65" s="535"/>
      <c r="N65" s="34"/>
      <c r="O65" s="34"/>
      <c r="P65" s="535"/>
      <c r="Q65" s="34"/>
      <c r="R65" s="34"/>
      <c r="S65" s="535"/>
      <c r="T65" s="8"/>
    </row>
    <row r="66" spans="1:20" s="51" customFormat="1" ht="23.25" customHeight="1">
      <c r="A66" s="1060" t="s">
        <v>21</v>
      </c>
      <c r="B66" s="1060"/>
      <c r="C66" s="1060"/>
      <c r="D66" s="1061"/>
      <c r="E66" s="35">
        <v>1276</v>
      </c>
      <c r="F66" s="35">
        <v>336</v>
      </c>
      <c r="G66" s="35">
        <v>940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540" t="s">
        <v>11</v>
      </c>
    </row>
    <row r="67" spans="1:20" ht="23.25" customHeight="1">
      <c r="A67" s="8"/>
      <c r="B67" s="61" t="s">
        <v>22</v>
      </c>
      <c r="C67" s="8"/>
      <c r="D67" s="27"/>
      <c r="E67" s="26">
        <v>1149</v>
      </c>
      <c r="F67" s="26">
        <v>294</v>
      </c>
      <c r="G67" s="26">
        <v>855</v>
      </c>
      <c r="H67" s="26"/>
      <c r="I67" s="27"/>
      <c r="J67" s="27"/>
      <c r="K67" s="26"/>
      <c r="L67" s="26"/>
      <c r="M67" s="27"/>
      <c r="N67" s="26"/>
      <c r="O67" s="26"/>
      <c r="P67" s="27"/>
      <c r="Q67" s="26"/>
      <c r="R67" s="26"/>
      <c r="S67" s="27"/>
      <c r="T67" s="60" t="s">
        <v>23</v>
      </c>
    </row>
    <row r="68" spans="1:20" ht="23.25" customHeight="1">
      <c r="A68" s="8"/>
      <c r="B68" s="59" t="s">
        <v>24</v>
      </c>
      <c r="C68" s="8"/>
      <c r="D68" s="27"/>
      <c r="E68" s="26">
        <v>0</v>
      </c>
      <c r="F68" s="26">
        <v>0</v>
      </c>
      <c r="G68" s="26">
        <v>0</v>
      </c>
      <c r="H68" s="26"/>
      <c r="I68" s="27"/>
      <c r="J68" s="27"/>
      <c r="K68" s="26"/>
      <c r="L68" s="26"/>
      <c r="M68" s="27"/>
      <c r="N68" s="26"/>
      <c r="O68" s="26"/>
      <c r="P68" s="27"/>
      <c r="Q68" s="26"/>
      <c r="R68" s="26"/>
      <c r="S68" s="27"/>
      <c r="T68" s="60" t="s">
        <v>26</v>
      </c>
    </row>
    <row r="69" spans="1:20" ht="23.25" customHeight="1">
      <c r="A69" s="8"/>
      <c r="B69" s="59" t="s">
        <v>27</v>
      </c>
      <c r="C69" s="8"/>
      <c r="D69" s="27"/>
      <c r="E69" s="26">
        <v>0</v>
      </c>
      <c r="F69" s="26">
        <v>0</v>
      </c>
      <c r="G69" s="26">
        <v>0</v>
      </c>
      <c r="H69" s="26"/>
      <c r="I69" s="27"/>
      <c r="J69" s="27"/>
      <c r="K69" s="26"/>
      <c r="L69" s="26"/>
      <c r="M69" s="27"/>
      <c r="N69" s="26"/>
      <c r="O69" s="26"/>
      <c r="P69" s="27"/>
      <c r="Q69" s="26"/>
      <c r="R69" s="26"/>
      <c r="S69" s="27"/>
      <c r="T69" s="60" t="s">
        <v>28</v>
      </c>
    </row>
    <row r="70" spans="1:20" ht="23.25" customHeight="1">
      <c r="A70" s="8"/>
      <c r="B70" s="59" t="s">
        <v>29</v>
      </c>
      <c r="C70" s="8"/>
      <c r="D70" s="27"/>
      <c r="E70" s="26">
        <v>0</v>
      </c>
      <c r="F70" s="26">
        <v>0</v>
      </c>
      <c r="G70" s="26">
        <v>0</v>
      </c>
      <c r="H70" s="26"/>
      <c r="I70" s="27"/>
      <c r="J70" s="27"/>
      <c r="K70" s="26"/>
      <c r="L70" s="26"/>
      <c r="M70" s="27"/>
      <c r="N70" s="26"/>
      <c r="O70" s="26"/>
      <c r="P70" s="27"/>
      <c r="Q70" s="26"/>
      <c r="R70" s="26"/>
      <c r="S70" s="27"/>
      <c r="T70" s="60" t="s">
        <v>30</v>
      </c>
    </row>
    <row r="71" spans="1:20" ht="23.25" customHeight="1">
      <c r="A71" s="8"/>
      <c r="B71" s="59" t="s">
        <v>31</v>
      </c>
      <c r="C71" s="8"/>
      <c r="D71" s="27"/>
      <c r="E71" s="26">
        <v>102</v>
      </c>
      <c r="F71" s="26">
        <v>31</v>
      </c>
      <c r="G71" s="26">
        <v>71</v>
      </c>
      <c r="H71" s="26"/>
      <c r="I71" s="27"/>
      <c r="J71" s="27"/>
      <c r="K71" s="26"/>
      <c r="L71" s="26"/>
      <c r="M71" s="27"/>
      <c r="N71" s="26"/>
      <c r="O71" s="26"/>
      <c r="P71" s="27"/>
      <c r="Q71" s="26"/>
      <c r="R71" s="26"/>
      <c r="S71" s="27"/>
      <c r="T71" s="60" t="s">
        <v>32</v>
      </c>
    </row>
    <row r="72" spans="1:20" ht="23.25" customHeight="1">
      <c r="A72" s="8"/>
      <c r="B72" s="59" t="s">
        <v>33</v>
      </c>
      <c r="C72" s="8"/>
      <c r="D72" s="27"/>
      <c r="E72" s="26">
        <v>0</v>
      </c>
      <c r="F72" s="26">
        <v>0</v>
      </c>
      <c r="G72" s="26">
        <v>0</v>
      </c>
      <c r="H72" s="26"/>
      <c r="I72" s="27"/>
      <c r="J72" s="27"/>
      <c r="K72" s="26"/>
      <c r="L72" s="26"/>
      <c r="M72" s="27"/>
      <c r="N72" s="26"/>
      <c r="O72" s="26"/>
      <c r="P72" s="27"/>
      <c r="Q72" s="26"/>
      <c r="R72" s="26"/>
      <c r="S72" s="27"/>
      <c r="T72" s="60" t="s">
        <v>34</v>
      </c>
    </row>
    <row r="73" spans="1:20" ht="23.25" customHeight="1">
      <c r="A73" s="8"/>
      <c r="B73" s="59" t="s">
        <v>35</v>
      </c>
      <c r="C73" s="8"/>
      <c r="D73" s="27"/>
      <c r="E73" s="26">
        <v>0</v>
      </c>
      <c r="F73" s="26">
        <v>0</v>
      </c>
      <c r="G73" s="26">
        <v>0</v>
      </c>
      <c r="H73" s="26"/>
      <c r="I73" s="27"/>
      <c r="J73" s="27"/>
      <c r="K73" s="26"/>
      <c r="L73" s="26"/>
      <c r="M73" s="27"/>
      <c r="N73" s="26"/>
      <c r="O73" s="26"/>
      <c r="P73" s="27"/>
      <c r="Q73" s="26"/>
      <c r="R73" s="26"/>
      <c r="S73" s="27"/>
      <c r="T73" s="60" t="s">
        <v>36</v>
      </c>
    </row>
    <row r="74" spans="1:20" ht="23.25" customHeight="1">
      <c r="A74" s="8"/>
      <c r="B74" s="59" t="s">
        <v>37</v>
      </c>
      <c r="C74" s="8"/>
      <c r="D74" s="27"/>
      <c r="E74" s="26">
        <v>0</v>
      </c>
      <c r="F74" s="26">
        <v>0</v>
      </c>
      <c r="G74" s="26">
        <v>0</v>
      </c>
      <c r="H74" s="26"/>
      <c r="I74" s="27"/>
      <c r="J74" s="27"/>
      <c r="K74" s="26"/>
      <c r="L74" s="26"/>
      <c r="M74" s="27"/>
      <c r="N74" s="26"/>
      <c r="O74" s="26"/>
      <c r="P74" s="27"/>
      <c r="Q74" s="26"/>
      <c r="R74" s="26"/>
      <c r="S74" s="27"/>
      <c r="T74" s="60" t="s">
        <v>38</v>
      </c>
    </row>
    <row r="75" spans="1:20" ht="23.25" customHeight="1">
      <c r="A75" s="8"/>
      <c r="B75" s="59" t="s">
        <v>39</v>
      </c>
      <c r="C75" s="8"/>
      <c r="D75" s="27"/>
      <c r="E75" s="26">
        <v>0</v>
      </c>
      <c r="F75" s="26">
        <v>0</v>
      </c>
      <c r="G75" s="26">
        <v>0</v>
      </c>
      <c r="H75" s="26"/>
      <c r="I75" s="27"/>
      <c r="J75" s="27"/>
      <c r="K75" s="26"/>
      <c r="L75" s="26"/>
      <c r="M75" s="27"/>
      <c r="N75" s="26"/>
      <c r="O75" s="26"/>
      <c r="P75" s="27"/>
      <c r="Q75" s="26"/>
      <c r="R75" s="26"/>
      <c r="S75" s="27"/>
      <c r="T75" s="60" t="s">
        <v>40</v>
      </c>
    </row>
    <row r="76" spans="1:20" ht="23.25" customHeight="1">
      <c r="A76" s="8"/>
      <c r="B76" s="59" t="s">
        <v>41</v>
      </c>
      <c r="C76" s="8"/>
      <c r="D76" s="27"/>
      <c r="E76" s="26">
        <v>0</v>
      </c>
      <c r="F76" s="26">
        <v>0</v>
      </c>
      <c r="G76" s="26">
        <v>0</v>
      </c>
      <c r="H76" s="26"/>
      <c r="I76" s="27"/>
      <c r="J76" s="27"/>
      <c r="K76" s="26"/>
      <c r="L76" s="26"/>
      <c r="M76" s="27"/>
      <c r="N76" s="26"/>
      <c r="O76" s="26"/>
      <c r="P76" s="27"/>
      <c r="Q76" s="26"/>
      <c r="R76" s="26"/>
      <c r="S76" s="27"/>
      <c r="T76" s="60" t="s">
        <v>42</v>
      </c>
    </row>
    <row r="77" spans="1:20" ht="23.25" customHeight="1">
      <c r="A77" s="8"/>
      <c r="B77" s="59" t="s">
        <v>43</v>
      </c>
      <c r="C77" s="8"/>
      <c r="D77" s="27"/>
      <c r="E77" s="26">
        <v>0</v>
      </c>
      <c r="F77" s="26">
        <v>0</v>
      </c>
      <c r="G77" s="26">
        <v>0</v>
      </c>
      <c r="H77" s="26"/>
      <c r="I77" s="27"/>
      <c r="J77" s="27"/>
      <c r="K77" s="26"/>
      <c r="L77" s="26"/>
      <c r="M77" s="27"/>
      <c r="N77" s="26"/>
      <c r="O77" s="26"/>
      <c r="P77" s="27"/>
      <c r="Q77" s="26"/>
      <c r="R77" s="26"/>
      <c r="S77" s="27"/>
      <c r="T77" s="60" t="s">
        <v>44</v>
      </c>
    </row>
    <row r="78" spans="1:20" ht="23.25" customHeight="1">
      <c r="A78" s="8"/>
      <c r="B78" s="59" t="s">
        <v>45</v>
      </c>
      <c r="C78" s="8"/>
      <c r="D78" s="27"/>
      <c r="E78" s="26">
        <v>25</v>
      </c>
      <c r="F78" s="26">
        <v>11</v>
      </c>
      <c r="G78" s="26">
        <v>14</v>
      </c>
      <c r="H78" s="26"/>
      <c r="I78" s="27"/>
      <c r="J78" s="27"/>
      <c r="K78" s="26"/>
      <c r="L78" s="26"/>
      <c r="M78" s="27"/>
      <c r="N78" s="26"/>
      <c r="O78" s="26"/>
      <c r="P78" s="27"/>
      <c r="Q78" s="26"/>
      <c r="R78" s="26"/>
      <c r="S78" s="27"/>
      <c r="T78" s="60" t="s">
        <v>46</v>
      </c>
    </row>
    <row r="79" spans="1:20" s="1" customFormat="1">
      <c r="A79" s="54"/>
      <c r="B79" s="49" t="s">
        <v>47</v>
      </c>
      <c r="C79" s="54"/>
      <c r="D79" s="55"/>
      <c r="E79" s="29">
        <v>0</v>
      </c>
      <c r="F79" s="29">
        <v>0</v>
      </c>
      <c r="G79" s="29">
        <v>0</v>
      </c>
      <c r="H79" s="29"/>
      <c r="I79" s="56"/>
      <c r="J79" s="56"/>
      <c r="K79" s="29"/>
      <c r="L79" s="56"/>
      <c r="M79" s="56"/>
      <c r="N79" s="29"/>
      <c r="O79" s="56"/>
      <c r="P79" s="56"/>
      <c r="Q79" s="29"/>
      <c r="R79" s="56"/>
      <c r="S79" s="56"/>
      <c r="T79" s="12" t="s">
        <v>48</v>
      </c>
    </row>
    <row r="80" spans="1:20" s="1" customFormat="1" ht="3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1:25" s="10" customFormat="1" ht="18.75">
      <c r="A81" s="10" t="s">
        <v>200</v>
      </c>
      <c r="L81" s="10" t="s">
        <v>201</v>
      </c>
    </row>
    <row r="82" spans="1:25" s="10" customFormat="1" ht="18.75">
      <c r="C82" s="10" t="s">
        <v>202</v>
      </c>
      <c r="L82" s="10" t="s">
        <v>163</v>
      </c>
      <c r="M82" s="10" t="s">
        <v>203</v>
      </c>
    </row>
    <row r="83" spans="1:25">
      <c r="C83" s="10" t="s">
        <v>204</v>
      </c>
      <c r="D83" s="10"/>
      <c r="E83" s="10"/>
      <c r="F83" s="10"/>
      <c r="G83" s="10"/>
      <c r="H83" s="10"/>
      <c r="I83" s="10"/>
      <c r="J83" s="10"/>
      <c r="K83" s="10"/>
      <c r="L83" s="10"/>
      <c r="M83" s="10" t="s">
        <v>205</v>
      </c>
      <c r="O83" s="10"/>
      <c r="P83" s="10"/>
      <c r="Q83" s="10"/>
      <c r="R83" s="10"/>
      <c r="S83" s="10"/>
    </row>
    <row r="84" spans="1:25" s="1" customFormat="1">
      <c r="B84" s="1" t="s">
        <v>127</v>
      </c>
      <c r="C84" s="2">
        <v>3.5</v>
      </c>
      <c r="D84" s="1" t="s">
        <v>195</v>
      </c>
    </row>
    <row r="85" spans="1:25" s="15" customFormat="1">
      <c r="B85" s="1" t="s">
        <v>2</v>
      </c>
      <c r="C85" s="2">
        <v>3.5</v>
      </c>
      <c r="D85" s="1" t="s">
        <v>196</v>
      </c>
      <c r="E85" s="1"/>
      <c r="F85" s="1"/>
      <c r="P85" s="15" t="s">
        <v>180</v>
      </c>
    </row>
    <row r="86" spans="1:25" ht="6" customHeight="1"/>
    <row r="87" spans="1:25" ht="21.75" customHeight="1">
      <c r="A87" s="1091" t="s">
        <v>3</v>
      </c>
      <c r="B87" s="1092"/>
      <c r="C87" s="1092"/>
      <c r="D87" s="1093"/>
      <c r="E87" s="52"/>
      <c r="F87" s="33"/>
      <c r="G87" s="53"/>
      <c r="H87" s="1098" t="s">
        <v>199</v>
      </c>
      <c r="I87" s="1099"/>
      <c r="J87" s="1099"/>
      <c r="K87" s="1099"/>
      <c r="L87" s="1099"/>
      <c r="M87" s="1099"/>
      <c r="N87" s="1099"/>
      <c r="O87" s="1099"/>
      <c r="P87" s="1099"/>
      <c r="Q87" s="1099"/>
      <c r="R87" s="1099"/>
      <c r="S87" s="1100"/>
      <c r="T87" s="1101" t="s">
        <v>5</v>
      </c>
    </row>
    <row r="88" spans="1:25">
      <c r="A88" s="1094"/>
      <c r="B88" s="1094"/>
      <c r="C88" s="1094"/>
      <c r="D88" s="1095"/>
      <c r="E88" s="1104" t="s">
        <v>7</v>
      </c>
      <c r="F88" s="1105"/>
      <c r="G88" s="1106"/>
      <c r="H88" s="1107" t="s">
        <v>133</v>
      </c>
      <c r="I88" s="1108"/>
      <c r="J88" s="1109"/>
      <c r="K88" s="1107" t="s">
        <v>89</v>
      </c>
      <c r="L88" s="1108"/>
      <c r="M88" s="1109"/>
      <c r="N88" s="1107" t="s">
        <v>134</v>
      </c>
      <c r="O88" s="1108"/>
      <c r="P88" s="1109"/>
      <c r="Q88" s="1105" t="s">
        <v>190</v>
      </c>
      <c r="R88" s="1105"/>
      <c r="S88" s="1106"/>
      <c r="T88" s="1102"/>
    </row>
    <row r="89" spans="1:25">
      <c r="A89" s="1094"/>
      <c r="B89" s="1094"/>
      <c r="C89" s="1094"/>
      <c r="D89" s="1095"/>
      <c r="E89" s="1110" t="s">
        <v>11</v>
      </c>
      <c r="F89" s="1111"/>
      <c r="G89" s="1112"/>
      <c r="H89" s="1110" t="s">
        <v>138</v>
      </c>
      <c r="I89" s="1111"/>
      <c r="J89" s="1112"/>
      <c r="K89" s="1110" t="s">
        <v>95</v>
      </c>
      <c r="L89" s="1111"/>
      <c r="M89" s="1112"/>
      <c r="N89" s="1110" t="s">
        <v>100</v>
      </c>
      <c r="O89" s="1111"/>
      <c r="P89" s="1112"/>
      <c r="Q89" s="1111" t="s">
        <v>191</v>
      </c>
      <c r="R89" s="1111"/>
      <c r="S89" s="1112"/>
      <c r="T89" s="1102"/>
    </row>
    <row r="90" spans="1:25">
      <c r="A90" s="1094"/>
      <c r="B90" s="1094"/>
      <c r="C90" s="1094"/>
      <c r="D90" s="1095"/>
      <c r="E90" s="20" t="s">
        <v>7</v>
      </c>
      <c r="F90" s="537" t="s">
        <v>167</v>
      </c>
      <c r="G90" s="537" t="s">
        <v>168</v>
      </c>
      <c r="H90" s="20" t="s">
        <v>7</v>
      </c>
      <c r="I90" s="537" t="s">
        <v>167</v>
      </c>
      <c r="J90" s="535" t="s">
        <v>168</v>
      </c>
      <c r="K90" s="20" t="s">
        <v>7</v>
      </c>
      <c r="L90" s="20" t="s">
        <v>167</v>
      </c>
      <c r="M90" s="535" t="s">
        <v>168</v>
      </c>
      <c r="N90" s="20" t="s">
        <v>7</v>
      </c>
      <c r="O90" s="20" t="s">
        <v>167</v>
      </c>
      <c r="P90" s="535" t="s">
        <v>168</v>
      </c>
      <c r="Q90" s="20" t="s">
        <v>7</v>
      </c>
      <c r="R90" s="20" t="s">
        <v>167</v>
      </c>
      <c r="S90" s="535" t="s">
        <v>168</v>
      </c>
      <c r="T90" s="1102"/>
    </row>
    <row r="91" spans="1:25">
      <c r="A91" s="1096"/>
      <c r="B91" s="1096"/>
      <c r="C91" s="1096"/>
      <c r="D91" s="1097"/>
      <c r="E91" s="22" t="s">
        <v>11</v>
      </c>
      <c r="F91" s="539" t="s">
        <v>169</v>
      </c>
      <c r="G91" s="539" t="s">
        <v>170</v>
      </c>
      <c r="H91" s="22" t="s">
        <v>11</v>
      </c>
      <c r="I91" s="539" t="s">
        <v>169</v>
      </c>
      <c r="J91" s="539" t="s">
        <v>170</v>
      </c>
      <c r="K91" s="22" t="s">
        <v>11</v>
      </c>
      <c r="L91" s="22" t="s">
        <v>169</v>
      </c>
      <c r="M91" s="539" t="s">
        <v>170</v>
      </c>
      <c r="N91" s="22" t="s">
        <v>11</v>
      </c>
      <c r="O91" s="22" t="s">
        <v>169</v>
      </c>
      <c r="P91" s="539" t="s">
        <v>170</v>
      </c>
      <c r="Q91" s="22" t="s">
        <v>11</v>
      </c>
      <c r="R91" s="22" t="s">
        <v>169</v>
      </c>
      <c r="S91" s="539" t="s">
        <v>170</v>
      </c>
      <c r="T91" s="1103"/>
    </row>
    <row r="92" spans="1:25" s="11" customFormat="1" ht="3" customHeight="1">
      <c r="A92" s="584"/>
      <c r="B92" s="584"/>
      <c r="C92" s="584"/>
      <c r="D92" s="542"/>
      <c r="E92" s="34"/>
      <c r="F92" s="535"/>
      <c r="G92" s="535"/>
      <c r="H92" s="34"/>
      <c r="I92" s="535"/>
      <c r="J92" s="535"/>
      <c r="K92" s="34"/>
      <c r="L92" s="34"/>
      <c r="M92" s="535"/>
      <c r="N92" s="34"/>
      <c r="O92" s="34"/>
      <c r="P92" s="535"/>
      <c r="Q92" s="34"/>
      <c r="R92" s="34"/>
      <c r="S92" s="535"/>
      <c r="T92" s="8"/>
    </row>
    <row r="93" spans="1:25" s="51" customFormat="1" ht="23.25" customHeight="1">
      <c r="A93" s="1060" t="s">
        <v>21</v>
      </c>
      <c r="B93" s="1060"/>
      <c r="C93" s="1060"/>
      <c r="D93" s="1061"/>
      <c r="E93" s="35">
        <v>1287</v>
      </c>
      <c r="F93" s="35">
        <v>412</v>
      </c>
      <c r="G93" s="35">
        <v>875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540" t="s">
        <v>11</v>
      </c>
      <c r="W93" s="51">
        <f>H93+K93+N93+Q93</f>
        <v>0</v>
      </c>
      <c r="X93" s="51">
        <f>I93+L93+O93+R93</f>
        <v>0</v>
      </c>
      <c r="Y93" s="51">
        <f>J93+M93+P93+S93</f>
        <v>0</v>
      </c>
    </row>
    <row r="94" spans="1:25" ht="23.25" customHeight="1">
      <c r="A94" s="8"/>
      <c r="B94" s="61" t="s">
        <v>22</v>
      </c>
      <c r="C94" s="8"/>
      <c r="D94" s="27"/>
      <c r="E94" s="26">
        <v>0</v>
      </c>
      <c r="F94" s="26">
        <v>0</v>
      </c>
      <c r="G94" s="26">
        <v>0</v>
      </c>
      <c r="H94" s="35"/>
      <c r="I94" s="27"/>
      <c r="J94" s="27"/>
      <c r="K94" s="35"/>
      <c r="L94" s="26"/>
      <c r="M94" s="27"/>
      <c r="N94" s="35"/>
      <c r="O94" s="26"/>
      <c r="P94" s="27"/>
      <c r="Q94" s="35"/>
      <c r="R94" s="26"/>
      <c r="S94" s="27"/>
      <c r="T94" s="60" t="s">
        <v>23</v>
      </c>
    </row>
    <row r="95" spans="1:25" ht="23.25" customHeight="1">
      <c r="A95" s="8"/>
      <c r="B95" s="59" t="s">
        <v>24</v>
      </c>
      <c r="C95" s="8"/>
      <c r="D95" s="27"/>
      <c r="E95" s="26">
        <v>0</v>
      </c>
      <c r="F95" s="26">
        <v>0</v>
      </c>
      <c r="G95" s="26">
        <v>0</v>
      </c>
      <c r="H95" s="35"/>
      <c r="I95" s="27"/>
      <c r="J95" s="27"/>
      <c r="K95" s="35"/>
      <c r="L95" s="26"/>
      <c r="M95" s="27"/>
      <c r="N95" s="35"/>
      <c r="O95" s="26"/>
      <c r="P95" s="27"/>
      <c r="Q95" s="35"/>
      <c r="R95" s="26"/>
      <c r="S95" s="27"/>
      <c r="T95" s="60" t="s">
        <v>26</v>
      </c>
    </row>
    <row r="96" spans="1:25" ht="23.25" customHeight="1">
      <c r="A96" s="8"/>
      <c r="B96" s="59" t="s">
        <v>27</v>
      </c>
      <c r="C96" s="8"/>
      <c r="D96" s="27"/>
      <c r="E96" s="26">
        <v>266</v>
      </c>
      <c r="F96" s="26">
        <v>67</v>
      </c>
      <c r="G96" s="26">
        <v>199</v>
      </c>
      <c r="H96" s="35"/>
      <c r="I96" s="27"/>
      <c r="J96" s="27"/>
      <c r="K96" s="35"/>
      <c r="L96" s="26"/>
      <c r="M96" s="27"/>
      <c r="N96" s="35"/>
      <c r="O96" s="26"/>
      <c r="P96" s="27"/>
      <c r="Q96" s="35"/>
      <c r="R96" s="26"/>
      <c r="S96" s="27"/>
      <c r="T96" s="60" t="s">
        <v>28</v>
      </c>
    </row>
    <row r="97" spans="1:20" ht="23.25" customHeight="1">
      <c r="A97" s="8"/>
      <c r="B97" s="59" t="s">
        <v>29</v>
      </c>
      <c r="C97" s="8"/>
      <c r="D97" s="27"/>
      <c r="E97" s="26">
        <v>163</v>
      </c>
      <c r="F97" s="26">
        <v>65</v>
      </c>
      <c r="G97" s="26">
        <v>98</v>
      </c>
      <c r="H97" s="35"/>
      <c r="I97" s="27"/>
      <c r="J97" s="27"/>
      <c r="K97" s="35"/>
      <c r="L97" s="26"/>
      <c r="M97" s="27"/>
      <c r="N97" s="35"/>
      <c r="O97" s="26"/>
      <c r="P97" s="27"/>
      <c r="Q97" s="35"/>
      <c r="R97" s="26"/>
      <c r="S97" s="27"/>
      <c r="T97" s="60" t="s">
        <v>30</v>
      </c>
    </row>
    <row r="98" spans="1:20" ht="23.25" customHeight="1">
      <c r="A98" s="8"/>
      <c r="B98" s="59" t="s">
        <v>31</v>
      </c>
      <c r="C98" s="8"/>
      <c r="D98" s="27"/>
      <c r="E98" s="26">
        <v>0</v>
      </c>
      <c r="F98" s="26">
        <v>0</v>
      </c>
      <c r="G98" s="26">
        <v>0</v>
      </c>
      <c r="H98" s="35"/>
      <c r="I98" s="27"/>
      <c r="J98" s="27"/>
      <c r="K98" s="35"/>
      <c r="L98" s="26"/>
      <c r="M98" s="27"/>
      <c r="N98" s="35"/>
      <c r="O98" s="26"/>
      <c r="P98" s="27"/>
      <c r="Q98" s="35"/>
      <c r="R98" s="26"/>
      <c r="S98" s="27"/>
      <c r="T98" s="60" t="s">
        <v>32</v>
      </c>
    </row>
    <row r="99" spans="1:20" ht="23.25" customHeight="1">
      <c r="A99" s="8"/>
      <c r="B99" s="59" t="s">
        <v>33</v>
      </c>
      <c r="C99" s="8"/>
      <c r="D99" s="27"/>
      <c r="E99" s="26">
        <v>0</v>
      </c>
      <c r="F99" s="26">
        <v>0</v>
      </c>
      <c r="G99" s="26">
        <v>0</v>
      </c>
      <c r="H99" s="35"/>
      <c r="I99" s="27"/>
      <c r="J99" s="27"/>
      <c r="K99" s="35"/>
      <c r="L99" s="26"/>
      <c r="M99" s="27"/>
      <c r="N99" s="35"/>
      <c r="O99" s="26"/>
      <c r="P99" s="27"/>
      <c r="Q99" s="35"/>
      <c r="R99" s="26"/>
      <c r="S99" s="27"/>
      <c r="T99" s="60" t="s">
        <v>34</v>
      </c>
    </row>
    <row r="100" spans="1:20" ht="23.25" customHeight="1">
      <c r="A100" s="8"/>
      <c r="B100" s="59" t="s">
        <v>35</v>
      </c>
      <c r="C100" s="8"/>
      <c r="D100" s="27"/>
      <c r="E100" s="26">
        <v>0</v>
      </c>
      <c r="F100" s="26">
        <v>0</v>
      </c>
      <c r="G100" s="26">
        <v>0</v>
      </c>
      <c r="H100" s="35"/>
      <c r="I100" s="27"/>
      <c r="J100" s="27"/>
      <c r="K100" s="35"/>
      <c r="L100" s="26"/>
      <c r="M100" s="27"/>
      <c r="N100" s="35"/>
      <c r="O100" s="26"/>
      <c r="P100" s="27"/>
      <c r="Q100" s="35"/>
      <c r="R100" s="26"/>
      <c r="S100" s="27"/>
      <c r="T100" s="60" t="s">
        <v>36</v>
      </c>
    </row>
    <row r="101" spans="1:20" ht="23.25" customHeight="1">
      <c r="A101" s="8"/>
      <c r="B101" s="59" t="s">
        <v>37</v>
      </c>
      <c r="C101" s="8"/>
      <c r="D101" s="27"/>
      <c r="E101" s="26">
        <v>374</v>
      </c>
      <c r="F101" s="26">
        <v>110</v>
      </c>
      <c r="G101" s="26">
        <v>264</v>
      </c>
      <c r="H101" s="35"/>
      <c r="I101" s="27"/>
      <c r="J101" s="27"/>
      <c r="K101" s="35"/>
      <c r="L101" s="26"/>
      <c r="M101" s="27"/>
      <c r="N101" s="35"/>
      <c r="O101" s="26"/>
      <c r="P101" s="27"/>
      <c r="Q101" s="35"/>
      <c r="R101" s="26"/>
      <c r="S101" s="27"/>
      <c r="T101" s="60" t="s">
        <v>38</v>
      </c>
    </row>
    <row r="102" spans="1:20" ht="23.25" customHeight="1">
      <c r="A102" s="8"/>
      <c r="B102" s="59" t="s">
        <v>39</v>
      </c>
      <c r="C102" s="8"/>
      <c r="D102" s="27"/>
      <c r="E102" s="26">
        <v>117</v>
      </c>
      <c r="F102" s="26">
        <v>38</v>
      </c>
      <c r="G102" s="26">
        <v>79</v>
      </c>
      <c r="H102" s="35"/>
      <c r="I102" s="27"/>
      <c r="J102" s="27"/>
      <c r="K102" s="35"/>
      <c r="L102" s="26"/>
      <c r="M102" s="27"/>
      <c r="N102" s="35"/>
      <c r="O102" s="26"/>
      <c r="P102" s="27"/>
      <c r="Q102" s="35"/>
      <c r="R102" s="26"/>
      <c r="S102" s="27"/>
      <c r="T102" s="60" t="s">
        <v>40</v>
      </c>
    </row>
    <row r="103" spans="1:20" ht="23.25" customHeight="1">
      <c r="A103" s="8"/>
      <c r="B103" s="59" t="s">
        <v>41</v>
      </c>
      <c r="C103" s="8"/>
      <c r="D103" s="27"/>
      <c r="E103" s="26">
        <v>254</v>
      </c>
      <c r="F103" s="26">
        <v>94</v>
      </c>
      <c r="G103" s="26">
        <v>160</v>
      </c>
      <c r="H103" s="35"/>
      <c r="I103" s="27"/>
      <c r="J103" s="27"/>
      <c r="K103" s="35"/>
      <c r="L103" s="26"/>
      <c r="M103" s="27"/>
      <c r="N103" s="35"/>
      <c r="O103" s="26"/>
      <c r="P103" s="27"/>
      <c r="Q103" s="35"/>
      <c r="R103" s="26"/>
      <c r="S103" s="27"/>
      <c r="T103" s="60" t="s">
        <v>42</v>
      </c>
    </row>
    <row r="104" spans="1:20" ht="23.25" customHeight="1">
      <c r="A104" s="8"/>
      <c r="B104" s="59" t="s">
        <v>43</v>
      </c>
      <c r="C104" s="8"/>
      <c r="D104" s="27"/>
      <c r="E104" s="26">
        <v>113</v>
      </c>
      <c r="F104" s="26">
        <v>38</v>
      </c>
      <c r="G104" s="26">
        <v>75</v>
      </c>
      <c r="H104" s="35"/>
      <c r="I104" s="27"/>
      <c r="J104" s="27"/>
      <c r="K104" s="35"/>
      <c r="L104" s="26"/>
      <c r="M104" s="27"/>
      <c r="N104" s="35"/>
      <c r="O104" s="26"/>
      <c r="P104" s="27"/>
      <c r="Q104" s="35"/>
      <c r="R104" s="26"/>
      <c r="S104" s="27"/>
      <c r="T104" s="60" t="s">
        <v>44</v>
      </c>
    </row>
    <row r="105" spans="1:20" ht="23.25" customHeight="1">
      <c r="A105" s="8"/>
      <c r="B105" s="59" t="s">
        <v>45</v>
      </c>
      <c r="C105" s="8"/>
      <c r="D105" s="27"/>
      <c r="E105" s="26">
        <v>0</v>
      </c>
      <c r="F105" s="26">
        <v>0</v>
      </c>
      <c r="G105" s="26">
        <v>0</v>
      </c>
      <c r="H105" s="35"/>
      <c r="I105" s="27"/>
      <c r="J105" s="27"/>
      <c r="K105" s="35"/>
      <c r="L105" s="26"/>
      <c r="M105" s="27"/>
      <c r="N105" s="35"/>
      <c r="O105" s="26"/>
      <c r="P105" s="27"/>
      <c r="Q105" s="35"/>
      <c r="R105" s="26"/>
      <c r="S105" s="27"/>
      <c r="T105" s="60" t="s">
        <v>46</v>
      </c>
    </row>
    <row r="106" spans="1:20" s="1" customFormat="1">
      <c r="A106" s="54"/>
      <c r="B106" s="49" t="s">
        <v>47</v>
      </c>
      <c r="C106" s="54"/>
      <c r="D106" s="55"/>
      <c r="E106" s="29">
        <v>0</v>
      </c>
      <c r="F106" s="29">
        <v>0</v>
      </c>
      <c r="G106" s="29">
        <v>0</v>
      </c>
      <c r="H106" s="64"/>
      <c r="I106" s="56"/>
      <c r="J106" s="56"/>
      <c r="K106" s="64"/>
      <c r="L106" s="56"/>
      <c r="M106" s="56"/>
      <c r="N106" s="64"/>
      <c r="O106" s="56"/>
      <c r="P106" s="56"/>
      <c r="Q106" s="64"/>
      <c r="R106" s="56"/>
      <c r="S106" s="56"/>
      <c r="T106" s="12" t="s">
        <v>48</v>
      </c>
    </row>
    <row r="107" spans="1:20" s="1" customFormat="1" ht="3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</row>
    <row r="108" spans="1:20" s="10" customFormat="1" ht="18.75">
      <c r="A108" s="10" t="s">
        <v>200</v>
      </c>
      <c r="L108" s="10" t="s">
        <v>201</v>
      </c>
    </row>
    <row r="109" spans="1:20" s="10" customFormat="1" ht="18.75">
      <c r="C109" s="10" t="s">
        <v>202</v>
      </c>
      <c r="L109" s="10" t="s">
        <v>163</v>
      </c>
      <c r="M109" s="10" t="s">
        <v>203</v>
      </c>
    </row>
    <row r="110" spans="1:20">
      <c r="C110" s="10" t="s">
        <v>204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 t="s">
        <v>205</v>
      </c>
      <c r="O110" s="10"/>
      <c r="P110" s="10"/>
      <c r="Q110" s="10"/>
      <c r="R110" s="10"/>
      <c r="S110" s="10"/>
    </row>
    <row r="111" spans="1:20" s="1" customFormat="1">
      <c r="B111" s="1" t="s">
        <v>127</v>
      </c>
      <c r="C111" s="2">
        <v>3.5</v>
      </c>
      <c r="D111" s="1" t="s">
        <v>195</v>
      </c>
    </row>
    <row r="112" spans="1:20" s="15" customFormat="1">
      <c r="B112" s="1" t="s">
        <v>2</v>
      </c>
      <c r="C112" s="2">
        <v>3.5</v>
      </c>
      <c r="D112" s="1" t="s">
        <v>196</v>
      </c>
      <c r="E112" s="1"/>
      <c r="F112" s="1"/>
      <c r="P112" s="15" t="s">
        <v>209</v>
      </c>
      <c r="R112" s="15" t="s">
        <v>208</v>
      </c>
    </row>
    <row r="113" spans="1:24" ht="6" customHeight="1"/>
    <row r="114" spans="1:24" ht="21.75" customHeight="1">
      <c r="A114" s="1091" t="s">
        <v>3</v>
      </c>
      <c r="B114" s="1092"/>
      <c r="C114" s="1092"/>
      <c r="D114" s="1093"/>
      <c r="E114" s="52"/>
      <c r="F114" s="33"/>
      <c r="G114" s="53"/>
      <c r="H114" s="1098" t="s">
        <v>199</v>
      </c>
      <c r="I114" s="1099"/>
      <c r="J114" s="1099"/>
      <c r="K114" s="1099"/>
      <c r="L114" s="1099"/>
      <c r="M114" s="1099"/>
      <c r="N114" s="1099"/>
      <c r="O114" s="1099"/>
      <c r="P114" s="1099"/>
      <c r="Q114" s="1099"/>
      <c r="R114" s="1099"/>
      <c r="S114" s="1100"/>
      <c r="T114" s="1101" t="s">
        <v>5</v>
      </c>
    </row>
    <row r="115" spans="1:24">
      <c r="A115" s="1094"/>
      <c r="B115" s="1094"/>
      <c r="C115" s="1094"/>
      <c r="D115" s="1095"/>
      <c r="E115" s="1104" t="s">
        <v>7</v>
      </c>
      <c r="F115" s="1105"/>
      <c r="G115" s="1106"/>
      <c r="H115" s="1107" t="s">
        <v>133</v>
      </c>
      <c r="I115" s="1108"/>
      <c r="J115" s="1109"/>
      <c r="K115" s="1107" t="s">
        <v>89</v>
      </c>
      <c r="L115" s="1108"/>
      <c r="M115" s="1109"/>
      <c r="N115" s="1107" t="s">
        <v>134</v>
      </c>
      <c r="O115" s="1108"/>
      <c r="P115" s="1109"/>
      <c r="Q115" s="1105" t="s">
        <v>190</v>
      </c>
      <c r="R115" s="1105"/>
      <c r="S115" s="1106"/>
      <c r="T115" s="1102"/>
    </row>
    <row r="116" spans="1:24">
      <c r="A116" s="1094"/>
      <c r="B116" s="1094"/>
      <c r="C116" s="1094"/>
      <c r="D116" s="1095"/>
      <c r="E116" s="1110" t="s">
        <v>11</v>
      </c>
      <c r="F116" s="1111"/>
      <c r="G116" s="1112"/>
      <c r="H116" s="1110" t="s">
        <v>138</v>
      </c>
      <c r="I116" s="1111"/>
      <c r="J116" s="1112"/>
      <c r="K116" s="1110" t="s">
        <v>95</v>
      </c>
      <c r="L116" s="1111"/>
      <c r="M116" s="1112"/>
      <c r="N116" s="1110" t="s">
        <v>100</v>
      </c>
      <c r="O116" s="1111"/>
      <c r="P116" s="1112"/>
      <c r="Q116" s="1111" t="s">
        <v>191</v>
      </c>
      <c r="R116" s="1111"/>
      <c r="S116" s="1112"/>
      <c r="T116" s="1102"/>
    </row>
    <row r="117" spans="1:24">
      <c r="A117" s="1094"/>
      <c r="B117" s="1094"/>
      <c r="C117" s="1094"/>
      <c r="D117" s="1095"/>
      <c r="E117" s="20" t="s">
        <v>7</v>
      </c>
      <c r="F117" s="537" t="s">
        <v>167</v>
      </c>
      <c r="G117" s="537" t="s">
        <v>168</v>
      </c>
      <c r="H117" s="20" t="s">
        <v>7</v>
      </c>
      <c r="I117" s="537" t="s">
        <v>167</v>
      </c>
      <c r="J117" s="535" t="s">
        <v>168</v>
      </c>
      <c r="K117" s="20" t="s">
        <v>7</v>
      </c>
      <c r="L117" s="20" t="s">
        <v>167</v>
      </c>
      <c r="M117" s="535" t="s">
        <v>168</v>
      </c>
      <c r="N117" s="20" t="s">
        <v>7</v>
      </c>
      <c r="O117" s="20" t="s">
        <v>167</v>
      </c>
      <c r="P117" s="535" t="s">
        <v>168</v>
      </c>
      <c r="Q117" s="20" t="s">
        <v>7</v>
      </c>
      <c r="R117" s="20" t="s">
        <v>167</v>
      </c>
      <c r="S117" s="535" t="s">
        <v>168</v>
      </c>
      <c r="T117" s="1102"/>
    </row>
    <row r="118" spans="1:24">
      <c r="A118" s="1096"/>
      <c r="B118" s="1096"/>
      <c r="C118" s="1096"/>
      <c r="D118" s="1097"/>
      <c r="E118" s="22" t="s">
        <v>11</v>
      </c>
      <c r="F118" s="539" t="s">
        <v>169</v>
      </c>
      <c r="G118" s="539" t="s">
        <v>170</v>
      </c>
      <c r="H118" s="22" t="s">
        <v>11</v>
      </c>
      <c r="I118" s="539" t="s">
        <v>169</v>
      </c>
      <c r="J118" s="539" t="s">
        <v>170</v>
      </c>
      <c r="K118" s="22" t="s">
        <v>11</v>
      </c>
      <c r="L118" s="22" t="s">
        <v>169</v>
      </c>
      <c r="M118" s="539" t="s">
        <v>170</v>
      </c>
      <c r="N118" s="22" t="s">
        <v>11</v>
      </c>
      <c r="O118" s="22" t="s">
        <v>169</v>
      </c>
      <c r="P118" s="539" t="s">
        <v>170</v>
      </c>
      <c r="Q118" s="22" t="s">
        <v>11</v>
      </c>
      <c r="R118" s="22" t="s">
        <v>169</v>
      </c>
      <c r="S118" s="539" t="s">
        <v>170</v>
      </c>
      <c r="T118" s="1103"/>
    </row>
    <row r="119" spans="1:24" s="11" customFormat="1" ht="3" customHeight="1">
      <c r="A119" s="584"/>
      <c r="B119" s="584"/>
      <c r="C119" s="584"/>
      <c r="D119" s="542"/>
      <c r="E119" s="34"/>
      <c r="F119" s="535"/>
      <c r="G119" s="535"/>
      <c r="H119" s="34"/>
      <c r="I119" s="535"/>
      <c r="J119" s="535"/>
      <c r="K119" s="34"/>
      <c r="L119" s="34"/>
      <c r="M119" s="535"/>
      <c r="N119" s="34"/>
      <c r="O119" s="34"/>
      <c r="P119" s="535"/>
      <c r="Q119" s="34"/>
      <c r="R119" s="34"/>
      <c r="S119" s="535"/>
      <c r="T119" s="8"/>
    </row>
    <row r="120" spans="1:24" s="51" customFormat="1" ht="23.25" customHeight="1">
      <c r="A120" s="1060" t="s">
        <v>21</v>
      </c>
      <c r="B120" s="1060"/>
      <c r="C120" s="1060"/>
      <c r="D120" s="1061"/>
      <c r="E120" s="120">
        <v>540</v>
      </c>
      <c r="F120" s="120">
        <f>SUM(F121:F133)</f>
        <v>0</v>
      </c>
      <c r="G120" s="120">
        <f>SUM(G121:G133)</f>
        <v>0</v>
      </c>
      <c r="H120" s="35">
        <f t="shared" ref="H120:S120" si="16">SUM(H121:H133)</f>
        <v>0</v>
      </c>
      <c r="I120" s="35">
        <f t="shared" si="16"/>
        <v>0</v>
      </c>
      <c r="J120" s="35">
        <f t="shared" si="16"/>
        <v>0</v>
      </c>
      <c r="K120" s="35">
        <f t="shared" si="16"/>
        <v>0</v>
      </c>
      <c r="L120" s="35">
        <f t="shared" si="16"/>
        <v>0</v>
      </c>
      <c r="M120" s="35">
        <f t="shared" si="16"/>
        <v>0</v>
      </c>
      <c r="N120" s="35">
        <f t="shared" si="16"/>
        <v>0</v>
      </c>
      <c r="O120" s="35">
        <f t="shared" si="16"/>
        <v>0</v>
      </c>
      <c r="P120" s="35">
        <f t="shared" si="16"/>
        <v>0</v>
      </c>
      <c r="Q120" s="35">
        <f t="shared" si="16"/>
        <v>0</v>
      </c>
      <c r="R120" s="35">
        <f t="shared" si="16"/>
        <v>0</v>
      </c>
      <c r="S120" s="35">
        <f t="shared" si="16"/>
        <v>0</v>
      </c>
      <c r="T120" s="540" t="s">
        <v>11</v>
      </c>
      <c r="W120" s="51">
        <f>F120*100/E120</f>
        <v>0</v>
      </c>
      <c r="X120" s="51">
        <f>G120*100/E120</f>
        <v>0</v>
      </c>
    </row>
    <row r="121" spans="1:24" ht="23.25" customHeight="1">
      <c r="A121" s="8"/>
      <c r="B121" s="61" t="s">
        <v>22</v>
      </c>
      <c r="C121" s="8"/>
      <c r="D121" s="27"/>
      <c r="E121" s="86">
        <f>SUM(F121:G121)</f>
        <v>0</v>
      </c>
      <c r="F121" s="86">
        <f>I121+L121+O121+R121</f>
        <v>0</v>
      </c>
      <c r="G121" s="86">
        <f>J121+M121+P121+S121</f>
        <v>0</v>
      </c>
      <c r="H121" s="26">
        <f>SUM(I121:J121)</f>
        <v>0</v>
      </c>
      <c r="I121" s="27"/>
      <c r="J121" s="27"/>
      <c r="K121" s="26">
        <f>SUM(L121:M121)</f>
        <v>0</v>
      </c>
      <c r="L121" s="26"/>
      <c r="M121" s="27"/>
      <c r="N121" s="26">
        <f>SUM(O121:P121)</f>
        <v>0</v>
      </c>
      <c r="O121" s="26"/>
      <c r="P121" s="27"/>
      <c r="Q121" s="26">
        <f>SUM(R121:S121)</f>
        <v>0</v>
      </c>
      <c r="R121" s="26"/>
      <c r="S121" s="27"/>
      <c r="T121" s="60" t="s">
        <v>23</v>
      </c>
      <c r="W121" s="4">
        <f>540*37.7/100</f>
        <v>203.58</v>
      </c>
      <c r="X121" s="4">
        <f>540-203</f>
        <v>337</v>
      </c>
    </row>
    <row r="122" spans="1:24" ht="23.25" customHeight="1">
      <c r="A122" s="8"/>
      <c r="B122" s="59" t="s">
        <v>24</v>
      </c>
      <c r="C122" s="8"/>
      <c r="D122" s="27"/>
      <c r="E122" s="86">
        <f t="shared" ref="E122:E132" si="17">SUM(F122:G122)</f>
        <v>0</v>
      </c>
      <c r="F122" s="86">
        <f t="shared" ref="F122:G133" si="18">I122+L122+O122+R122</f>
        <v>0</v>
      </c>
      <c r="G122" s="86">
        <f>J122+M122+P122+S122</f>
        <v>0</v>
      </c>
      <c r="H122" s="26">
        <f t="shared" ref="H122:H133" si="19">SUM(I122:J122)</f>
        <v>0</v>
      </c>
      <c r="I122" s="27"/>
      <c r="J122" s="27"/>
      <c r="K122" s="26">
        <f t="shared" ref="K122:K133" si="20">SUM(L122:M122)</f>
        <v>0</v>
      </c>
      <c r="L122" s="26"/>
      <c r="M122" s="27"/>
      <c r="N122" s="26">
        <f t="shared" ref="N122:N133" si="21">SUM(O122:P122)</f>
        <v>0</v>
      </c>
      <c r="O122" s="26"/>
      <c r="P122" s="27"/>
      <c r="Q122" s="26">
        <f t="shared" ref="Q122:Q133" si="22">SUM(R122:S122)</f>
        <v>0</v>
      </c>
      <c r="R122" s="26"/>
      <c r="S122" s="27"/>
      <c r="T122" s="60" t="s">
        <v>26</v>
      </c>
    </row>
    <row r="123" spans="1:24" ht="23.25" customHeight="1">
      <c r="A123" s="8"/>
      <c r="B123" s="59" t="s">
        <v>27</v>
      </c>
      <c r="C123" s="8"/>
      <c r="D123" s="27"/>
      <c r="E123" s="86">
        <f t="shared" si="17"/>
        <v>0</v>
      </c>
      <c r="F123" s="86">
        <f t="shared" si="18"/>
        <v>0</v>
      </c>
      <c r="G123" s="86">
        <f t="shared" si="18"/>
        <v>0</v>
      </c>
      <c r="H123" s="26">
        <f t="shared" si="19"/>
        <v>0</v>
      </c>
      <c r="I123" s="27"/>
      <c r="J123" s="27"/>
      <c r="K123" s="26">
        <f t="shared" si="20"/>
        <v>0</v>
      </c>
      <c r="L123" s="26"/>
      <c r="M123" s="27"/>
      <c r="N123" s="26">
        <f t="shared" si="21"/>
        <v>0</v>
      </c>
      <c r="O123" s="26"/>
      <c r="P123" s="27"/>
      <c r="Q123" s="26">
        <f t="shared" si="22"/>
        <v>0</v>
      </c>
      <c r="R123" s="26"/>
      <c r="S123" s="27"/>
      <c r="T123" s="60" t="s">
        <v>28</v>
      </c>
    </row>
    <row r="124" spans="1:24" ht="23.25" customHeight="1">
      <c r="A124" s="8"/>
      <c r="B124" s="59" t="s">
        <v>29</v>
      </c>
      <c r="C124" s="8"/>
      <c r="D124" s="27"/>
      <c r="E124" s="86">
        <f t="shared" si="17"/>
        <v>0</v>
      </c>
      <c r="F124" s="86">
        <f t="shared" si="18"/>
        <v>0</v>
      </c>
      <c r="G124" s="86">
        <f t="shared" si="18"/>
        <v>0</v>
      </c>
      <c r="H124" s="26">
        <f t="shared" si="19"/>
        <v>0</v>
      </c>
      <c r="I124" s="27"/>
      <c r="J124" s="27"/>
      <c r="K124" s="26">
        <f t="shared" si="20"/>
        <v>0</v>
      </c>
      <c r="L124" s="26"/>
      <c r="M124" s="27"/>
      <c r="N124" s="26">
        <f t="shared" si="21"/>
        <v>0</v>
      </c>
      <c r="O124" s="26"/>
      <c r="P124" s="27"/>
      <c r="Q124" s="26">
        <f t="shared" si="22"/>
        <v>0</v>
      </c>
      <c r="R124" s="26"/>
      <c r="S124" s="27"/>
      <c r="T124" s="60" t="s">
        <v>30</v>
      </c>
    </row>
    <row r="125" spans="1:24" ht="23.25" customHeight="1">
      <c r="A125" s="8"/>
      <c r="B125" s="59" t="s">
        <v>31</v>
      </c>
      <c r="C125" s="8"/>
      <c r="D125" s="27"/>
      <c r="E125" s="86">
        <f t="shared" si="17"/>
        <v>0</v>
      </c>
      <c r="F125" s="86">
        <f t="shared" si="18"/>
        <v>0</v>
      </c>
      <c r="G125" s="86">
        <f t="shared" si="18"/>
        <v>0</v>
      </c>
      <c r="H125" s="26">
        <f t="shared" si="19"/>
        <v>0</v>
      </c>
      <c r="I125" s="27"/>
      <c r="J125" s="27"/>
      <c r="K125" s="26">
        <f t="shared" si="20"/>
        <v>0</v>
      </c>
      <c r="L125" s="26"/>
      <c r="M125" s="27"/>
      <c r="N125" s="26">
        <f t="shared" si="21"/>
        <v>0</v>
      </c>
      <c r="O125" s="26"/>
      <c r="P125" s="27"/>
      <c r="Q125" s="26">
        <f t="shared" si="22"/>
        <v>0</v>
      </c>
      <c r="R125" s="26"/>
      <c r="S125" s="27"/>
      <c r="T125" s="60" t="s">
        <v>32</v>
      </c>
      <c r="W125" s="4">
        <f>192*40/100</f>
        <v>76.8</v>
      </c>
      <c r="X125" s="4">
        <f>192-77</f>
        <v>115</v>
      </c>
    </row>
    <row r="126" spans="1:24" ht="23.25" customHeight="1">
      <c r="A126" s="8"/>
      <c r="B126" s="59" t="s">
        <v>33</v>
      </c>
      <c r="C126" s="8"/>
      <c r="D126" s="27"/>
      <c r="E126" s="86">
        <v>192</v>
      </c>
      <c r="F126" s="86">
        <f t="shared" si="18"/>
        <v>0</v>
      </c>
      <c r="G126" s="86">
        <f t="shared" si="18"/>
        <v>0</v>
      </c>
      <c r="H126" s="26">
        <f t="shared" si="19"/>
        <v>0</v>
      </c>
      <c r="I126" s="27"/>
      <c r="J126" s="27"/>
      <c r="K126" s="26">
        <f t="shared" si="20"/>
        <v>0</v>
      </c>
      <c r="L126" s="26"/>
      <c r="M126" s="27"/>
      <c r="N126" s="26">
        <f t="shared" si="21"/>
        <v>0</v>
      </c>
      <c r="O126" s="26"/>
      <c r="P126" s="27"/>
      <c r="Q126" s="26">
        <f t="shared" si="22"/>
        <v>0</v>
      </c>
      <c r="R126" s="26"/>
      <c r="S126" s="27"/>
      <c r="T126" s="60" t="s">
        <v>34</v>
      </c>
      <c r="W126" s="51">
        <f>F126*100/E126</f>
        <v>0</v>
      </c>
      <c r="X126" s="51">
        <f>G126*100/E126</f>
        <v>0</v>
      </c>
    </row>
    <row r="127" spans="1:24" ht="23.25" customHeight="1">
      <c r="A127" s="8"/>
      <c r="B127" s="59" t="s">
        <v>35</v>
      </c>
      <c r="C127" s="8"/>
      <c r="D127" s="27"/>
      <c r="E127" s="86">
        <v>186</v>
      </c>
      <c r="F127" s="86">
        <f t="shared" si="18"/>
        <v>0</v>
      </c>
      <c r="G127" s="86">
        <f t="shared" si="18"/>
        <v>0</v>
      </c>
      <c r="H127" s="26">
        <f t="shared" si="19"/>
        <v>0</v>
      </c>
      <c r="I127" s="27"/>
      <c r="J127" s="27"/>
      <c r="K127" s="26">
        <f t="shared" si="20"/>
        <v>0</v>
      </c>
      <c r="L127" s="26"/>
      <c r="M127" s="27"/>
      <c r="N127" s="26">
        <f t="shared" si="21"/>
        <v>0</v>
      </c>
      <c r="O127" s="26"/>
      <c r="P127" s="27"/>
      <c r="Q127" s="26">
        <f t="shared" si="22"/>
        <v>0</v>
      </c>
      <c r="R127" s="26"/>
      <c r="S127" s="27"/>
      <c r="T127" s="60" t="s">
        <v>36</v>
      </c>
      <c r="W127" s="51">
        <f>F127*100/E127</f>
        <v>0</v>
      </c>
      <c r="X127" s="51">
        <f>G127*100/E127</f>
        <v>0</v>
      </c>
    </row>
    <row r="128" spans="1:24" ht="23.25" customHeight="1">
      <c r="A128" s="8"/>
      <c r="B128" s="59" t="s">
        <v>37</v>
      </c>
      <c r="C128" s="8"/>
      <c r="D128" s="27"/>
      <c r="E128" s="86">
        <f t="shared" si="17"/>
        <v>0</v>
      </c>
      <c r="F128" s="86">
        <f t="shared" si="18"/>
        <v>0</v>
      </c>
      <c r="G128" s="86">
        <f t="shared" si="18"/>
        <v>0</v>
      </c>
      <c r="H128" s="26">
        <f t="shared" si="19"/>
        <v>0</v>
      </c>
      <c r="I128" s="27"/>
      <c r="J128" s="27"/>
      <c r="K128" s="26">
        <f t="shared" si="20"/>
        <v>0</v>
      </c>
      <c r="L128" s="26"/>
      <c r="M128" s="27"/>
      <c r="N128" s="26">
        <f t="shared" si="21"/>
        <v>0</v>
      </c>
      <c r="O128" s="26"/>
      <c r="P128" s="27"/>
      <c r="Q128" s="26">
        <f t="shared" si="22"/>
        <v>0</v>
      </c>
      <c r="R128" s="26"/>
      <c r="S128" s="27"/>
      <c r="T128" s="60" t="s">
        <v>38</v>
      </c>
      <c r="W128" s="4">
        <f>186*36/100</f>
        <v>66.959999999999994</v>
      </c>
      <c r="X128" s="4">
        <f>186-67</f>
        <v>119</v>
      </c>
    </row>
    <row r="129" spans="1:24" ht="23.25" customHeight="1">
      <c r="A129" s="8"/>
      <c r="B129" s="59" t="s">
        <v>39</v>
      </c>
      <c r="C129" s="8"/>
      <c r="D129" s="27"/>
      <c r="E129" s="86">
        <f t="shared" si="17"/>
        <v>0</v>
      </c>
      <c r="F129" s="86">
        <f t="shared" si="18"/>
        <v>0</v>
      </c>
      <c r="G129" s="86">
        <f t="shared" si="18"/>
        <v>0</v>
      </c>
      <c r="H129" s="26">
        <f t="shared" si="19"/>
        <v>0</v>
      </c>
      <c r="I129" s="27"/>
      <c r="J129" s="27"/>
      <c r="K129" s="26">
        <f t="shared" si="20"/>
        <v>0</v>
      </c>
      <c r="L129" s="26"/>
      <c r="M129" s="27"/>
      <c r="N129" s="26">
        <f t="shared" si="21"/>
        <v>0</v>
      </c>
      <c r="O129" s="26"/>
      <c r="P129" s="27"/>
      <c r="Q129" s="26">
        <f t="shared" si="22"/>
        <v>0</v>
      </c>
      <c r="R129" s="26"/>
      <c r="S129" s="27"/>
      <c r="T129" s="60" t="s">
        <v>40</v>
      </c>
    </row>
    <row r="130" spans="1:24" ht="23.25" customHeight="1">
      <c r="A130" s="8"/>
      <c r="B130" s="59" t="s">
        <v>41</v>
      </c>
      <c r="C130" s="8"/>
      <c r="D130" s="27"/>
      <c r="E130" s="86">
        <f t="shared" si="17"/>
        <v>0</v>
      </c>
      <c r="F130" s="86">
        <f t="shared" si="18"/>
        <v>0</v>
      </c>
      <c r="G130" s="86">
        <f t="shared" si="18"/>
        <v>0</v>
      </c>
      <c r="H130" s="26">
        <f t="shared" si="19"/>
        <v>0</v>
      </c>
      <c r="I130" s="27"/>
      <c r="J130" s="27"/>
      <c r="K130" s="26">
        <f t="shared" si="20"/>
        <v>0</v>
      </c>
      <c r="L130" s="26"/>
      <c r="M130" s="27"/>
      <c r="N130" s="26">
        <f t="shared" si="21"/>
        <v>0</v>
      </c>
      <c r="O130" s="26"/>
      <c r="P130" s="27"/>
      <c r="Q130" s="26">
        <f t="shared" si="22"/>
        <v>0</v>
      </c>
      <c r="R130" s="26"/>
      <c r="S130" s="27"/>
      <c r="T130" s="60" t="s">
        <v>42</v>
      </c>
    </row>
    <row r="131" spans="1:24" ht="23.25" customHeight="1">
      <c r="A131" s="8"/>
      <c r="B131" s="59" t="s">
        <v>43</v>
      </c>
      <c r="C131" s="8"/>
      <c r="D131" s="27"/>
      <c r="E131" s="86">
        <f t="shared" si="17"/>
        <v>0</v>
      </c>
      <c r="F131" s="86">
        <f t="shared" si="18"/>
        <v>0</v>
      </c>
      <c r="G131" s="86">
        <f t="shared" si="18"/>
        <v>0</v>
      </c>
      <c r="H131" s="26">
        <f t="shared" si="19"/>
        <v>0</v>
      </c>
      <c r="I131" s="27"/>
      <c r="J131" s="27"/>
      <c r="K131" s="26">
        <f t="shared" si="20"/>
        <v>0</v>
      </c>
      <c r="L131" s="26"/>
      <c r="M131" s="27"/>
      <c r="N131" s="26">
        <f t="shared" si="21"/>
        <v>0</v>
      </c>
      <c r="O131" s="26"/>
      <c r="P131" s="27"/>
      <c r="Q131" s="26">
        <f t="shared" si="22"/>
        <v>0</v>
      </c>
      <c r="R131" s="26"/>
      <c r="S131" s="27"/>
      <c r="T131" s="60" t="s">
        <v>44</v>
      </c>
    </row>
    <row r="132" spans="1:24" ht="23.25" customHeight="1">
      <c r="A132" s="8"/>
      <c r="B132" s="59" t="s">
        <v>45</v>
      </c>
      <c r="C132" s="8"/>
      <c r="D132" s="27"/>
      <c r="E132" s="86">
        <f t="shared" si="17"/>
        <v>0</v>
      </c>
      <c r="F132" s="86">
        <f t="shared" si="18"/>
        <v>0</v>
      </c>
      <c r="G132" s="86">
        <f t="shared" si="18"/>
        <v>0</v>
      </c>
      <c r="H132" s="26">
        <f t="shared" si="19"/>
        <v>0</v>
      </c>
      <c r="I132" s="27"/>
      <c r="J132" s="27"/>
      <c r="K132" s="26">
        <f t="shared" si="20"/>
        <v>0</v>
      </c>
      <c r="L132" s="26"/>
      <c r="M132" s="27"/>
      <c r="N132" s="26">
        <f t="shared" si="21"/>
        <v>0</v>
      </c>
      <c r="O132" s="26"/>
      <c r="P132" s="27"/>
      <c r="Q132" s="26">
        <f t="shared" si="22"/>
        <v>0</v>
      </c>
      <c r="R132" s="26"/>
      <c r="S132" s="27"/>
      <c r="T132" s="60" t="s">
        <v>46</v>
      </c>
    </row>
    <row r="133" spans="1:24" s="1" customFormat="1">
      <c r="A133" s="54"/>
      <c r="B133" s="49" t="s">
        <v>47</v>
      </c>
      <c r="C133" s="54"/>
      <c r="D133" s="55"/>
      <c r="E133" s="87">
        <v>162</v>
      </c>
      <c r="F133" s="87">
        <f t="shared" si="18"/>
        <v>0</v>
      </c>
      <c r="G133" s="87">
        <f t="shared" si="18"/>
        <v>0</v>
      </c>
      <c r="H133" s="29">
        <f t="shared" si="19"/>
        <v>0</v>
      </c>
      <c r="I133" s="56"/>
      <c r="J133" s="56"/>
      <c r="K133" s="29">
        <f t="shared" si="20"/>
        <v>0</v>
      </c>
      <c r="L133" s="56"/>
      <c r="M133" s="56"/>
      <c r="N133" s="29">
        <f t="shared" si="21"/>
        <v>0</v>
      </c>
      <c r="O133" s="56"/>
      <c r="P133" s="56"/>
      <c r="Q133" s="29">
        <f t="shared" si="22"/>
        <v>0</v>
      </c>
      <c r="R133" s="56"/>
      <c r="S133" s="56"/>
      <c r="T133" s="12" t="s">
        <v>48</v>
      </c>
      <c r="W133" s="51">
        <f>F133*100/E133</f>
        <v>0</v>
      </c>
      <c r="X133" s="51">
        <f>G133*100/E133</f>
        <v>0</v>
      </c>
    </row>
    <row r="134" spans="1:24" s="1" customFormat="1" ht="3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4" s="10" customFormat="1" ht="18.75">
      <c r="A135" s="10" t="s">
        <v>200</v>
      </c>
      <c r="L135" s="10" t="s">
        <v>201</v>
      </c>
      <c r="W135" s="10">
        <f>162*38/100</f>
        <v>61.56</v>
      </c>
      <c r="X135" s="10">
        <f>162-61</f>
        <v>101</v>
      </c>
    </row>
    <row r="136" spans="1:24" s="10" customFormat="1" ht="18.75">
      <c r="C136" s="10" t="s">
        <v>202</v>
      </c>
      <c r="L136" s="10" t="s">
        <v>163</v>
      </c>
      <c r="M136" s="10" t="s">
        <v>203</v>
      </c>
    </row>
    <row r="137" spans="1:24">
      <c r="C137" s="10" t="s">
        <v>204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 t="s">
        <v>205</v>
      </c>
      <c r="O137" s="10"/>
      <c r="P137" s="10"/>
      <c r="Q137" s="10"/>
      <c r="R137" s="10"/>
      <c r="S137" s="10"/>
    </row>
    <row r="138" spans="1:24" s="1" customFormat="1">
      <c r="B138" s="1" t="s">
        <v>127</v>
      </c>
      <c r="C138" s="2">
        <v>3.5</v>
      </c>
      <c r="D138" s="1" t="s">
        <v>195</v>
      </c>
    </row>
    <row r="139" spans="1:24" s="15" customFormat="1">
      <c r="B139" s="1" t="s">
        <v>2</v>
      </c>
      <c r="C139" s="2">
        <v>3.5</v>
      </c>
      <c r="D139" s="1" t="s">
        <v>196</v>
      </c>
      <c r="E139" s="1"/>
      <c r="F139" s="1"/>
      <c r="P139" s="15" t="s">
        <v>210</v>
      </c>
    </row>
    <row r="140" spans="1:24" ht="6" customHeight="1"/>
    <row r="141" spans="1:24" ht="21.75" customHeight="1">
      <c r="A141" s="1091" t="s">
        <v>3</v>
      </c>
      <c r="B141" s="1092"/>
      <c r="C141" s="1092"/>
      <c r="D141" s="1093"/>
      <c r="E141" s="52"/>
      <c r="F141" s="33"/>
      <c r="G141" s="53"/>
      <c r="H141" s="1098" t="s">
        <v>199</v>
      </c>
      <c r="I141" s="1099"/>
      <c r="J141" s="1099"/>
      <c r="K141" s="1099"/>
      <c r="L141" s="1099"/>
      <c r="M141" s="1099"/>
      <c r="N141" s="1099"/>
      <c r="O141" s="1099"/>
      <c r="P141" s="1099"/>
      <c r="Q141" s="1099"/>
      <c r="R141" s="1099"/>
      <c r="S141" s="1100"/>
      <c r="T141" s="1101" t="s">
        <v>5</v>
      </c>
    </row>
    <row r="142" spans="1:24">
      <c r="A142" s="1094"/>
      <c r="B142" s="1094"/>
      <c r="C142" s="1094"/>
      <c r="D142" s="1095"/>
      <c r="E142" s="1104" t="s">
        <v>7</v>
      </c>
      <c r="F142" s="1105"/>
      <c r="G142" s="1106"/>
      <c r="H142" s="1107" t="s">
        <v>133</v>
      </c>
      <c r="I142" s="1108"/>
      <c r="J142" s="1109"/>
      <c r="K142" s="1107" t="s">
        <v>89</v>
      </c>
      <c r="L142" s="1108"/>
      <c r="M142" s="1109"/>
      <c r="N142" s="1107" t="s">
        <v>134</v>
      </c>
      <c r="O142" s="1108"/>
      <c r="P142" s="1109"/>
      <c r="Q142" s="1105" t="s">
        <v>190</v>
      </c>
      <c r="R142" s="1105"/>
      <c r="S142" s="1106"/>
      <c r="T142" s="1102"/>
    </row>
    <row r="143" spans="1:24">
      <c r="A143" s="1094"/>
      <c r="B143" s="1094"/>
      <c r="C143" s="1094"/>
      <c r="D143" s="1095"/>
      <c r="E143" s="1110" t="s">
        <v>11</v>
      </c>
      <c r="F143" s="1111"/>
      <c r="G143" s="1112"/>
      <c r="H143" s="1110" t="s">
        <v>138</v>
      </c>
      <c r="I143" s="1111"/>
      <c r="J143" s="1112"/>
      <c r="K143" s="1110" t="s">
        <v>95</v>
      </c>
      <c r="L143" s="1111"/>
      <c r="M143" s="1112"/>
      <c r="N143" s="1110" t="s">
        <v>100</v>
      </c>
      <c r="O143" s="1111"/>
      <c r="P143" s="1112"/>
      <c r="Q143" s="1111" t="s">
        <v>191</v>
      </c>
      <c r="R143" s="1111"/>
      <c r="S143" s="1112"/>
      <c r="T143" s="1102"/>
    </row>
    <row r="144" spans="1:24">
      <c r="A144" s="1094"/>
      <c r="B144" s="1094"/>
      <c r="C144" s="1094"/>
      <c r="D144" s="1095"/>
      <c r="E144" s="20" t="s">
        <v>7</v>
      </c>
      <c r="F144" s="537" t="s">
        <v>167</v>
      </c>
      <c r="G144" s="537" t="s">
        <v>168</v>
      </c>
      <c r="H144" s="20" t="s">
        <v>7</v>
      </c>
      <c r="I144" s="537" t="s">
        <v>167</v>
      </c>
      <c r="J144" s="535" t="s">
        <v>168</v>
      </c>
      <c r="K144" s="20" t="s">
        <v>7</v>
      </c>
      <c r="L144" s="20" t="s">
        <v>167</v>
      </c>
      <c r="M144" s="535" t="s">
        <v>168</v>
      </c>
      <c r="N144" s="20" t="s">
        <v>7</v>
      </c>
      <c r="O144" s="20" t="s">
        <v>167</v>
      </c>
      <c r="P144" s="535" t="s">
        <v>168</v>
      </c>
      <c r="Q144" s="20" t="s">
        <v>7</v>
      </c>
      <c r="R144" s="20" t="s">
        <v>167</v>
      </c>
      <c r="S144" s="535" t="s">
        <v>168</v>
      </c>
      <c r="T144" s="1102"/>
    </row>
    <row r="145" spans="1:20">
      <c r="A145" s="1096"/>
      <c r="B145" s="1096"/>
      <c r="C145" s="1096"/>
      <c r="D145" s="1097"/>
      <c r="E145" s="22" t="s">
        <v>11</v>
      </c>
      <c r="F145" s="539" t="s">
        <v>169</v>
      </c>
      <c r="G145" s="539" t="s">
        <v>170</v>
      </c>
      <c r="H145" s="22" t="s">
        <v>11</v>
      </c>
      <c r="I145" s="539" t="s">
        <v>169</v>
      </c>
      <c r="J145" s="539" t="s">
        <v>170</v>
      </c>
      <c r="K145" s="22" t="s">
        <v>11</v>
      </c>
      <c r="L145" s="22" t="s">
        <v>169</v>
      </c>
      <c r="M145" s="539" t="s">
        <v>170</v>
      </c>
      <c r="N145" s="22" t="s">
        <v>11</v>
      </c>
      <c r="O145" s="22" t="s">
        <v>169</v>
      </c>
      <c r="P145" s="539" t="s">
        <v>170</v>
      </c>
      <c r="Q145" s="22" t="s">
        <v>11</v>
      </c>
      <c r="R145" s="22" t="s">
        <v>169</v>
      </c>
      <c r="S145" s="539" t="s">
        <v>170</v>
      </c>
      <c r="T145" s="1103"/>
    </row>
    <row r="146" spans="1:20" s="11" customFormat="1" ht="3" customHeight="1">
      <c r="A146" s="584"/>
      <c r="B146" s="584"/>
      <c r="C146" s="584"/>
      <c r="D146" s="542"/>
      <c r="E146" s="34"/>
      <c r="F146" s="535"/>
      <c r="G146" s="535"/>
      <c r="H146" s="34"/>
      <c r="I146" s="535"/>
      <c r="J146" s="535"/>
      <c r="K146" s="34"/>
      <c r="L146" s="34"/>
      <c r="M146" s="535"/>
      <c r="N146" s="34"/>
      <c r="O146" s="34"/>
      <c r="P146" s="535"/>
      <c r="Q146" s="34"/>
      <c r="R146" s="34"/>
      <c r="S146" s="535"/>
      <c r="T146" s="8"/>
    </row>
    <row r="147" spans="1:20" s="51" customFormat="1" ht="23.25" customHeight="1">
      <c r="A147" s="1060" t="s">
        <v>21</v>
      </c>
      <c r="B147" s="1060"/>
      <c r="C147" s="1060"/>
      <c r="D147" s="1061"/>
      <c r="E147" s="35">
        <f>SUM(E148:E160)</f>
        <v>1323</v>
      </c>
      <c r="F147" s="35">
        <f t="shared" ref="F147:S147" si="23">SUM(F148:F160)</f>
        <v>487</v>
      </c>
      <c r="G147" s="35">
        <f t="shared" si="23"/>
        <v>836</v>
      </c>
      <c r="H147" s="35">
        <f t="shared" si="23"/>
        <v>0</v>
      </c>
      <c r="I147" s="35">
        <f t="shared" si="23"/>
        <v>0</v>
      </c>
      <c r="J147" s="35">
        <f t="shared" si="23"/>
        <v>0</v>
      </c>
      <c r="K147" s="35">
        <f t="shared" si="23"/>
        <v>0</v>
      </c>
      <c r="L147" s="35">
        <f t="shared" si="23"/>
        <v>0</v>
      </c>
      <c r="M147" s="35">
        <f t="shared" si="23"/>
        <v>0</v>
      </c>
      <c r="N147" s="120">
        <f t="shared" si="23"/>
        <v>1323</v>
      </c>
      <c r="O147" s="120">
        <f t="shared" si="23"/>
        <v>487</v>
      </c>
      <c r="P147" s="120">
        <f t="shared" si="23"/>
        <v>836</v>
      </c>
      <c r="Q147" s="35">
        <f t="shared" si="23"/>
        <v>0</v>
      </c>
      <c r="R147" s="35">
        <f t="shared" si="23"/>
        <v>0</v>
      </c>
      <c r="S147" s="35">
        <f t="shared" si="23"/>
        <v>0</v>
      </c>
      <c r="T147" s="540" t="s">
        <v>11</v>
      </c>
    </row>
    <row r="148" spans="1:20" ht="23.25" customHeight="1">
      <c r="A148" s="8"/>
      <c r="B148" s="61" t="s">
        <v>22</v>
      </c>
      <c r="C148" s="8"/>
      <c r="D148" s="27"/>
      <c r="E148" s="26">
        <f>H148+K148+N148+Q148</f>
        <v>550</v>
      </c>
      <c r="F148" s="26">
        <f t="shared" ref="F148:F160" si="24">I148+L148+O148+R148</f>
        <v>190</v>
      </c>
      <c r="G148" s="26">
        <f t="shared" ref="G148:G160" si="25">J148+M148+P148+S148</f>
        <v>360</v>
      </c>
      <c r="H148" s="26">
        <f>SUM(I148:J148)</f>
        <v>0</v>
      </c>
      <c r="I148" s="27"/>
      <c r="J148" s="27"/>
      <c r="K148" s="26">
        <f>SUM(L148:M148)</f>
        <v>0</v>
      </c>
      <c r="L148" s="26"/>
      <c r="M148" s="27"/>
      <c r="N148" s="86">
        <f>SUM(O148:P148)</f>
        <v>550</v>
      </c>
      <c r="O148" s="86">
        <v>190</v>
      </c>
      <c r="P148" s="83">
        <v>360</v>
      </c>
      <c r="Q148" s="26">
        <f>SUM(R148:S148)</f>
        <v>0</v>
      </c>
      <c r="R148" s="26"/>
      <c r="S148" s="27"/>
      <c r="T148" s="60" t="s">
        <v>23</v>
      </c>
    </row>
    <row r="149" spans="1:20" ht="23.25" customHeight="1">
      <c r="A149" s="8"/>
      <c r="B149" s="59" t="s">
        <v>24</v>
      </c>
      <c r="C149" s="8"/>
      <c r="D149" s="27"/>
      <c r="E149" s="26">
        <f t="shared" ref="E149:E160" si="26">H149+K149+N149+Q149</f>
        <v>57</v>
      </c>
      <c r="F149" s="26">
        <f t="shared" si="24"/>
        <v>15</v>
      </c>
      <c r="G149" s="26">
        <f t="shared" si="25"/>
        <v>42</v>
      </c>
      <c r="H149" s="26">
        <f t="shared" ref="H149:H160" si="27">SUM(I149:J149)</f>
        <v>0</v>
      </c>
      <c r="I149" s="27"/>
      <c r="J149" s="27"/>
      <c r="K149" s="26">
        <f t="shared" ref="K149:K160" si="28">SUM(L149:M149)</f>
        <v>0</v>
      </c>
      <c r="L149" s="26"/>
      <c r="M149" s="27"/>
      <c r="N149" s="86">
        <f t="shared" ref="N149:N160" si="29">SUM(O149:P149)</f>
        <v>57</v>
      </c>
      <c r="O149" s="86">
        <v>15</v>
      </c>
      <c r="P149" s="83">
        <v>42</v>
      </c>
      <c r="Q149" s="26">
        <f t="shared" ref="Q149:Q160" si="30">SUM(R149:S149)</f>
        <v>0</v>
      </c>
      <c r="R149" s="26"/>
      <c r="S149" s="27"/>
      <c r="T149" s="60" t="s">
        <v>26</v>
      </c>
    </row>
    <row r="150" spans="1:20" ht="23.25" customHeight="1">
      <c r="A150" s="8"/>
      <c r="B150" s="59" t="s">
        <v>27</v>
      </c>
      <c r="C150" s="8"/>
      <c r="D150" s="27"/>
      <c r="E150" s="26">
        <f t="shared" si="26"/>
        <v>34</v>
      </c>
      <c r="F150" s="26">
        <f t="shared" si="24"/>
        <v>14</v>
      </c>
      <c r="G150" s="26">
        <f t="shared" si="25"/>
        <v>20</v>
      </c>
      <c r="H150" s="26">
        <f t="shared" si="27"/>
        <v>0</v>
      </c>
      <c r="I150" s="27"/>
      <c r="J150" s="27"/>
      <c r="K150" s="26">
        <f t="shared" si="28"/>
        <v>0</v>
      </c>
      <c r="L150" s="26"/>
      <c r="M150" s="27"/>
      <c r="N150" s="86">
        <f t="shared" si="29"/>
        <v>34</v>
      </c>
      <c r="O150" s="86">
        <v>14</v>
      </c>
      <c r="P150" s="83">
        <v>20</v>
      </c>
      <c r="Q150" s="26">
        <f t="shared" si="30"/>
        <v>0</v>
      </c>
      <c r="R150" s="26"/>
      <c r="S150" s="27"/>
      <c r="T150" s="60" t="s">
        <v>28</v>
      </c>
    </row>
    <row r="151" spans="1:20" ht="23.25" customHeight="1">
      <c r="A151" s="8"/>
      <c r="B151" s="59" t="s">
        <v>29</v>
      </c>
      <c r="C151" s="8"/>
      <c r="D151" s="27"/>
      <c r="E151" s="26">
        <f t="shared" si="26"/>
        <v>66</v>
      </c>
      <c r="F151" s="26">
        <f t="shared" si="24"/>
        <v>31</v>
      </c>
      <c r="G151" s="26">
        <f t="shared" si="25"/>
        <v>35</v>
      </c>
      <c r="H151" s="26">
        <f t="shared" si="27"/>
        <v>0</v>
      </c>
      <c r="I151" s="27"/>
      <c r="J151" s="27"/>
      <c r="K151" s="26">
        <f t="shared" si="28"/>
        <v>0</v>
      </c>
      <c r="L151" s="26"/>
      <c r="M151" s="27"/>
      <c r="N151" s="86">
        <f t="shared" si="29"/>
        <v>66</v>
      </c>
      <c r="O151" s="86">
        <v>31</v>
      </c>
      <c r="P151" s="83">
        <v>35</v>
      </c>
      <c r="Q151" s="26">
        <f t="shared" si="30"/>
        <v>0</v>
      </c>
      <c r="R151" s="26"/>
      <c r="S151" s="27"/>
      <c r="T151" s="60" t="s">
        <v>30</v>
      </c>
    </row>
    <row r="152" spans="1:20" ht="23.25" customHeight="1">
      <c r="A152" s="8"/>
      <c r="B152" s="59" t="s">
        <v>31</v>
      </c>
      <c r="C152" s="8"/>
      <c r="D152" s="27"/>
      <c r="E152" s="26">
        <f t="shared" si="26"/>
        <v>70</v>
      </c>
      <c r="F152" s="26">
        <f t="shared" si="24"/>
        <v>30</v>
      </c>
      <c r="G152" s="26">
        <f t="shared" si="25"/>
        <v>40</v>
      </c>
      <c r="H152" s="26">
        <f t="shared" si="27"/>
        <v>0</v>
      </c>
      <c r="I152" s="27"/>
      <c r="J152" s="27"/>
      <c r="K152" s="26">
        <f t="shared" si="28"/>
        <v>0</v>
      </c>
      <c r="L152" s="26"/>
      <c r="M152" s="27"/>
      <c r="N152" s="86">
        <f t="shared" si="29"/>
        <v>70</v>
      </c>
      <c r="O152" s="86">
        <v>30</v>
      </c>
      <c r="P152" s="83">
        <v>40</v>
      </c>
      <c r="Q152" s="26">
        <f t="shared" si="30"/>
        <v>0</v>
      </c>
      <c r="R152" s="26"/>
      <c r="S152" s="27"/>
      <c r="T152" s="60" t="s">
        <v>32</v>
      </c>
    </row>
    <row r="153" spans="1:20" ht="23.25" customHeight="1">
      <c r="A153" s="8"/>
      <c r="B153" s="59" t="s">
        <v>33</v>
      </c>
      <c r="C153" s="8"/>
      <c r="D153" s="27"/>
      <c r="E153" s="26">
        <f t="shared" si="26"/>
        <v>75</v>
      </c>
      <c r="F153" s="26">
        <f t="shared" si="24"/>
        <v>32</v>
      </c>
      <c r="G153" s="26">
        <f t="shared" si="25"/>
        <v>43</v>
      </c>
      <c r="H153" s="26">
        <f t="shared" si="27"/>
        <v>0</v>
      </c>
      <c r="I153" s="27"/>
      <c r="J153" s="27"/>
      <c r="K153" s="26">
        <f t="shared" si="28"/>
        <v>0</v>
      </c>
      <c r="L153" s="26"/>
      <c r="M153" s="27"/>
      <c r="N153" s="86">
        <f t="shared" si="29"/>
        <v>75</v>
      </c>
      <c r="O153" s="86">
        <v>32</v>
      </c>
      <c r="P153" s="83">
        <v>43</v>
      </c>
      <c r="Q153" s="26">
        <f t="shared" si="30"/>
        <v>0</v>
      </c>
      <c r="R153" s="26"/>
      <c r="S153" s="27"/>
      <c r="T153" s="60" t="s">
        <v>34</v>
      </c>
    </row>
    <row r="154" spans="1:20" ht="23.25" customHeight="1">
      <c r="A154" s="8"/>
      <c r="B154" s="59" t="s">
        <v>35</v>
      </c>
      <c r="C154" s="8"/>
      <c r="D154" s="27"/>
      <c r="E154" s="26">
        <f t="shared" si="26"/>
        <v>77</v>
      </c>
      <c r="F154" s="26">
        <f t="shared" si="24"/>
        <v>33</v>
      </c>
      <c r="G154" s="26">
        <f t="shared" si="25"/>
        <v>44</v>
      </c>
      <c r="H154" s="26">
        <f t="shared" si="27"/>
        <v>0</v>
      </c>
      <c r="I154" s="27"/>
      <c r="J154" s="27"/>
      <c r="K154" s="26">
        <f t="shared" si="28"/>
        <v>0</v>
      </c>
      <c r="L154" s="26"/>
      <c r="M154" s="27"/>
      <c r="N154" s="86">
        <f t="shared" si="29"/>
        <v>77</v>
      </c>
      <c r="O154" s="86">
        <v>33</v>
      </c>
      <c r="P154" s="83">
        <v>44</v>
      </c>
      <c r="Q154" s="26">
        <f t="shared" si="30"/>
        <v>0</v>
      </c>
      <c r="R154" s="26"/>
      <c r="S154" s="27"/>
      <c r="T154" s="60" t="s">
        <v>36</v>
      </c>
    </row>
    <row r="155" spans="1:20" ht="23.25" customHeight="1">
      <c r="A155" s="8"/>
      <c r="B155" s="59" t="s">
        <v>37</v>
      </c>
      <c r="C155" s="8"/>
      <c r="D155" s="27"/>
      <c r="E155" s="26">
        <f t="shared" si="26"/>
        <v>113</v>
      </c>
      <c r="F155" s="26">
        <f t="shared" si="24"/>
        <v>43</v>
      </c>
      <c r="G155" s="26">
        <f t="shared" si="25"/>
        <v>70</v>
      </c>
      <c r="H155" s="26">
        <f t="shared" si="27"/>
        <v>0</v>
      </c>
      <c r="I155" s="27"/>
      <c r="J155" s="27"/>
      <c r="K155" s="26">
        <f t="shared" si="28"/>
        <v>0</v>
      </c>
      <c r="L155" s="26"/>
      <c r="M155" s="27"/>
      <c r="N155" s="86">
        <f t="shared" si="29"/>
        <v>113</v>
      </c>
      <c r="O155" s="86">
        <v>43</v>
      </c>
      <c r="P155" s="83">
        <v>70</v>
      </c>
      <c r="Q155" s="26">
        <f t="shared" si="30"/>
        <v>0</v>
      </c>
      <c r="R155" s="26"/>
      <c r="S155" s="27"/>
      <c r="T155" s="60" t="s">
        <v>38</v>
      </c>
    </row>
    <row r="156" spans="1:20" ht="23.25" customHeight="1">
      <c r="A156" s="8"/>
      <c r="B156" s="59" t="s">
        <v>39</v>
      </c>
      <c r="C156" s="8"/>
      <c r="D156" s="27"/>
      <c r="E156" s="26">
        <f t="shared" si="26"/>
        <v>26</v>
      </c>
      <c r="F156" s="26">
        <f t="shared" si="24"/>
        <v>7</v>
      </c>
      <c r="G156" s="26">
        <f t="shared" si="25"/>
        <v>19</v>
      </c>
      <c r="H156" s="26">
        <f t="shared" si="27"/>
        <v>0</v>
      </c>
      <c r="I156" s="27"/>
      <c r="J156" s="27"/>
      <c r="K156" s="26">
        <f t="shared" si="28"/>
        <v>0</v>
      </c>
      <c r="L156" s="26"/>
      <c r="M156" s="27"/>
      <c r="N156" s="86">
        <f t="shared" si="29"/>
        <v>26</v>
      </c>
      <c r="O156" s="86">
        <v>7</v>
      </c>
      <c r="P156" s="83">
        <v>19</v>
      </c>
      <c r="Q156" s="26">
        <f t="shared" si="30"/>
        <v>0</v>
      </c>
      <c r="R156" s="26"/>
      <c r="S156" s="27"/>
      <c r="T156" s="60" t="s">
        <v>40</v>
      </c>
    </row>
    <row r="157" spans="1:20" ht="23.25" customHeight="1">
      <c r="A157" s="8"/>
      <c r="B157" s="59" t="s">
        <v>41</v>
      </c>
      <c r="C157" s="8"/>
      <c r="D157" s="27"/>
      <c r="E157" s="26">
        <f t="shared" si="26"/>
        <v>61</v>
      </c>
      <c r="F157" s="26">
        <f t="shared" si="24"/>
        <v>23</v>
      </c>
      <c r="G157" s="26">
        <f t="shared" si="25"/>
        <v>38</v>
      </c>
      <c r="H157" s="26">
        <f t="shared" si="27"/>
        <v>0</v>
      </c>
      <c r="I157" s="27"/>
      <c r="J157" s="27"/>
      <c r="K157" s="26">
        <f t="shared" si="28"/>
        <v>0</v>
      </c>
      <c r="L157" s="26"/>
      <c r="M157" s="27"/>
      <c r="N157" s="86">
        <f t="shared" si="29"/>
        <v>61</v>
      </c>
      <c r="O157" s="86">
        <v>23</v>
      </c>
      <c r="P157" s="83">
        <v>38</v>
      </c>
      <c r="Q157" s="26">
        <f t="shared" si="30"/>
        <v>0</v>
      </c>
      <c r="R157" s="26"/>
      <c r="S157" s="27"/>
      <c r="T157" s="60" t="s">
        <v>42</v>
      </c>
    </row>
    <row r="158" spans="1:20" ht="23.25" customHeight="1">
      <c r="A158" s="8"/>
      <c r="B158" s="59" t="s">
        <v>43</v>
      </c>
      <c r="C158" s="8"/>
      <c r="D158" s="27"/>
      <c r="E158" s="26">
        <f t="shared" si="26"/>
        <v>54</v>
      </c>
      <c r="F158" s="26">
        <f t="shared" si="24"/>
        <v>19</v>
      </c>
      <c r="G158" s="26">
        <f t="shared" si="25"/>
        <v>35</v>
      </c>
      <c r="H158" s="26">
        <f t="shared" si="27"/>
        <v>0</v>
      </c>
      <c r="I158" s="27"/>
      <c r="J158" s="27"/>
      <c r="K158" s="26">
        <f t="shared" si="28"/>
        <v>0</v>
      </c>
      <c r="L158" s="26"/>
      <c r="M158" s="27"/>
      <c r="N158" s="86">
        <f t="shared" si="29"/>
        <v>54</v>
      </c>
      <c r="O158" s="86">
        <v>19</v>
      </c>
      <c r="P158" s="83">
        <v>35</v>
      </c>
      <c r="Q158" s="26">
        <f t="shared" si="30"/>
        <v>0</v>
      </c>
      <c r="R158" s="26"/>
      <c r="S158" s="27"/>
      <c r="T158" s="60" t="s">
        <v>44</v>
      </c>
    </row>
    <row r="159" spans="1:20" ht="23.25" customHeight="1">
      <c r="A159" s="8"/>
      <c r="B159" s="59" t="s">
        <v>45</v>
      </c>
      <c r="C159" s="8"/>
      <c r="D159" s="27"/>
      <c r="E159" s="26">
        <f t="shared" si="26"/>
        <v>62</v>
      </c>
      <c r="F159" s="26">
        <f t="shared" si="24"/>
        <v>20</v>
      </c>
      <c r="G159" s="26">
        <f t="shared" si="25"/>
        <v>42</v>
      </c>
      <c r="H159" s="26">
        <f t="shared" si="27"/>
        <v>0</v>
      </c>
      <c r="I159" s="27"/>
      <c r="J159" s="27"/>
      <c r="K159" s="26">
        <f t="shared" si="28"/>
        <v>0</v>
      </c>
      <c r="L159" s="26"/>
      <c r="M159" s="27"/>
      <c r="N159" s="86">
        <f t="shared" si="29"/>
        <v>62</v>
      </c>
      <c r="O159" s="86">
        <v>20</v>
      </c>
      <c r="P159" s="83">
        <v>42</v>
      </c>
      <c r="Q159" s="26">
        <f t="shared" si="30"/>
        <v>0</v>
      </c>
      <c r="R159" s="26"/>
      <c r="S159" s="27"/>
      <c r="T159" s="60" t="s">
        <v>46</v>
      </c>
    </row>
    <row r="160" spans="1:20" s="1" customFormat="1">
      <c r="A160" s="54"/>
      <c r="B160" s="49" t="s">
        <v>47</v>
      </c>
      <c r="C160" s="54"/>
      <c r="D160" s="55"/>
      <c r="E160" s="29">
        <f t="shared" si="26"/>
        <v>78</v>
      </c>
      <c r="F160" s="29">
        <f t="shared" si="24"/>
        <v>30</v>
      </c>
      <c r="G160" s="29">
        <f t="shared" si="25"/>
        <v>48</v>
      </c>
      <c r="H160" s="29">
        <f t="shared" si="27"/>
        <v>0</v>
      </c>
      <c r="I160" s="56"/>
      <c r="J160" s="56"/>
      <c r="K160" s="29">
        <f t="shared" si="28"/>
        <v>0</v>
      </c>
      <c r="L160" s="56"/>
      <c r="M160" s="56"/>
      <c r="N160" s="87">
        <f t="shared" si="29"/>
        <v>78</v>
      </c>
      <c r="O160" s="87">
        <v>30</v>
      </c>
      <c r="P160" s="87">
        <v>48</v>
      </c>
      <c r="Q160" s="29">
        <f t="shared" si="30"/>
        <v>0</v>
      </c>
      <c r="R160" s="56"/>
      <c r="S160" s="56"/>
      <c r="T160" s="12" t="s">
        <v>48</v>
      </c>
    </row>
    <row r="161" spans="1:20" s="1" customFormat="1" ht="3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s="10" customFormat="1" ht="18.75">
      <c r="A162" s="10" t="s">
        <v>200</v>
      </c>
      <c r="L162" s="10" t="s">
        <v>201</v>
      </c>
    </row>
    <row r="163" spans="1:20" s="10" customFormat="1" ht="18.75">
      <c r="C163" s="10" t="s">
        <v>202</v>
      </c>
      <c r="L163" s="10" t="s">
        <v>163</v>
      </c>
      <c r="M163" s="10" t="s">
        <v>203</v>
      </c>
    </row>
    <row r="164" spans="1:20">
      <c r="C164" s="10" t="s">
        <v>204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 t="s">
        <v>205</v>
      </c>
      <c r="O164" s="10"/>
      <c r="P164" s="10"/>
      <c r="Q164" s="10"/>
      <c r="R164" s="10"/>
      <c r="S164" s="10"/>
    </row>
    <row r="165" spans="1:20" s="1" customFormat="1">
      <c r="A165" s="279"/>
      <c r="B165" s="279" t="s">
        <v>127</v>
      </c>
      <c r="C165" s="280">
        <v>3.5</v>
      </c>
      <c r="D165" s="279" t="s">
        <v>195</v>
      </c>
      <c r="E165" s="279"/>
      <c r="F165" s="279"/>
      <c r="G165" s="279"/>
      <c r="H165" s="279"/>
      <c r="I165" s="279"/>
      <c r="J165" s="279"/>
      <c r="K165" s="279"/>
      <c r="L165" s="279"/>
      <c r="M165" s="279"/>
      <c r="N165" s="279"/>
      <c r="O165" s="279"/>
      <c r="P165" s="279"/>
      <c r="Q165" s="279"/>
      <c r="R165" s="257"/>
      <c r="S165" s="257"/>
    </row>
    <row r="166" spans="1:20" s="15" customFormat="1">
      <c r="A166" s="281"/>
      <c r="B166" s="279" t="s">
        <v>2</v>
      </c>
      <c r="C166" s="280">
        <v>3.5</v>
      </c>
      <c r="D166" s="279" t="s">
        <v>196</v>
      </c>
      <c r="E166" s="279"/>
      <c r="F166" s="279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 t="s">
        <v>211</v>
      </c>
      <c r="Q166" s="281"/>
      <c r="R166" s="259"/>
      <c r="S166" s="259"/>
    </row>
    <row r="167" spans="1:20" ht="6" customHeight="1">
      <c r="A167" s="260"/>
      <c r="B167" s="260"/>
      <c r="C167" s="260"/>
      <c r="D167" s="260"/>
      <c r="E167" s="260"/>
      <c r="F167" s="260"/>
      <c r="G167" s="260"/>
      <c r="H167" s="260"/>
      <c r="I167" s="260"/>
      <c r="J167" s="260"/>
      <c r="K167" s="260"/>
      <c r="L167" s="260"/>
      <c r="M167" s="260"/>
      <c r="N167" s="260"/>
      <c r="O167" s="260"/>
      <c r="P167" s="260"/>
      <c r="Q167" s="260"/>
      <c r="R167" s="260"/>
      <c r="S167" s="260"/>
    </row>
    <row r="168" spans="1:20" ht="21.75" customHeight="1">
      <c r="A168" s="1115" t="s">
        <v>3</v>
      </c>
      <c r="B168" s="1116"/>
      <c r="C168" s="1116"/>
      <c r="D168" s="1117"/>
      <c r="E168" s="261"/>
      <c r="F168" s="262"/>
      <c r="G168" s="263"/>
      <c r="H168" s="1122" t="s">
        <v>199</v>
      </c>
      <c r="I168" s="1123"/>
      <c r="J168" s="1123"/>
      <c r="K168" s="1123"/>
      <c r="L168" s="1123"/>
      <c r="M168" s="1123"/>
      <c r="N168" s="1123"/>
      <c r="O168" s="1123"/>
      <c r="P168" s="1123"/>
      <c r="Q168" s="1123"/>
      <c r="R168" s="1123"/>
      <c r="S168" s="1124"/>
      <c r="T168" s="1101" t="s">
        <v>5</v>
      </c>
    </row>
    <row r="169" spans="1:20">
      <c r="A169" s="1118"/>
      <c r="B169" s="1118"/>
      <c r="C169" s="1118"/>
      <c r="D169" s="1119"/>
      <c r="E169" s="1125" t="s">
        <v>7</v>
      </c>
      <c r="F169" s="1126"/>
      <c r="G169" s="1127"/>
      <c r="H169" s="1128" t="s">
        <v>133</v>
      </c>
      <c r="I169" s="1129"/>
      <c r="J169" s="1130"/>
      <c r="K169" s="1128" t="s">
        <v>89</v>
      </c>
      <c r="L169" s="1129"/>
      <c r="M169" s="1130"/>
      <c r="N169" s="1128" t="s">
        <v>134</v>
      </c>
      <c r="O169" s="1129"/>
      <c r="P169" s="1130"/>
      <c r="Q169" s="1126" t="s">
        <v>190</v>
      </c>
      <c r="R169" s="1126"/>
      <c r="S169" s="1127"/>
      <c r="T169" s="1102"/>
    </row>
    <row r="170" spans="1:20">
      <c r="A170" s="1118"/>
      <c r="B170" s="1118"/>
      <c r="C170" s="1118"/>
      <c r="D170" s="1119"/>
      <c r="E170" s="1131" t="s">
        <v>11</v>
      </c>
      <c r="F170" s="1132"/>
      <c r="G170" s="1133"/>
      <c r="H170" s="1131" t="s">
        <v>138</v>
      </c>
      <c r="I170" s="1132"/>
      <c r="J170" s="1133"/>
      <c r="K170" s="1131" t="s">
        <v>95</v>
      </c>
      <c r="L170" s="1132"/>
      <c r="M170" s="1133"/>
      <c r="N170" s="1131" t="s">
        <v>100</v>
      </c>
      <c r="O170" s="1132"/>
      <c r="P170" s="1133"/>
      <c r="Q170" s="1132" t="s">
        <v>191</v>
      </c>
      <c r="R170" s="1132"/>
      <c r="S170" s="1133"/>
      <c r="T170" s="1102"/>
    </row>
    <row r="171" spans="1:20">
      <c r="A171" s="1118"/>
      <c r="B171" s="1118"/>
      <c r="C171" s="1118"/>
      <c r="D171" s="1119"/>
      <c r="E171" s="264" t="s">
        <v>7</v>
      </c>
      <c r="F171" s="549" t="s">
        <v>167</v>
      </c>
      <c r="G171" s="549" t="s">
        <v>168</v>
      </c>
      <c r="H171" s="264" t="s">
        <v>7</v>
      </c>
      <c r="I171" s="549" t="s">
        <v>167</v>
      </c>
      <c r="J171" s="548" t="s">
        <v>168</v>
      </c>
      <c r="K171" s="264" t="s">
        <v>7</v>
      </c>
      <c r="L171" s="264" t="s">
        <v>167</v>
      </c>
      <c r="M171" s="548" t="s">
        <v>168</v>
      </c>
      <c r="N171" s="264" t="s">
        <v>7</v>
      </c>
      <c r="O171" s="264" t="s">
        <v>167</v>
      </c>
      <c r="P171" s="548" t="s">
        <v>168</v>
      </c>
      <c r="Q171" s="264" t="s">
        <v>7</v>
      </c>
      <c r="R171" s="264" t="s">
        <v>167</v>
      </c>
      <c r="S171" s="548" t="s">
        <v>168</v>
      </c>
      <c r="T171" s="1102"/>
    </row>
    <row r="172" spans="1:20">
      <c r="A172" s="1120"/>
      <c r="B172" s="1120"/>
      <c r="C172" s="1120"/>
      <c r="D172" s="1121"/>
      <c r="E172" s="265" t="s">
        <v>11</v>
      </c>
      <c r="F172" s="544" t="s">
        <v>169</v>
      </c>
      <c r="G172" s="544" t="s">
        <v>170</v>
      </c>
      <c r="H172" s="265" t="s">
        <v>11</v>
      </c>
      <c r="I172" s="544" t="s">
        <v>169</v>
      </c>
      <c r="J172" s="544" t="s">
        <v>170</v>
      </c>
      <c r="K172" s="265" t="s">
        <v>11</v>
      </c>
      <c r="L172" s="265" t="s">
        <v>169</v>
      </c>
      <c r="M172" s="544" t="s">
        <v>170</v>
      </c>
      <c r="N172" s="265" t="s">
        <v>11</v>
      </c>
      <c r="O172" s="265" t="s">
        <v>169</v>
      </c>
      <c r="P172" s="544" t="s">
        <v>170</v>
      </c>
      <c r="Q172" s="265" t="s">
        <v>11</v>
      </c>
      <c r="R172" s="265" t="s">
        <v>169</v>
      </c>
      <c r="S172" s="544" t="s">
        <v>170</v>
      </c>
      <c r="T172" s="1103"/>
    </row>
    <row r="173" spans="1:20" s="11" customFormat="1" ht="3" customHeight="1">
      <c r="A173" s="266"/>
      <c r="B173" s="266"/>
      <c r="C173" s="266"/>
      <c r="D173" s="545"/>
      <c r="E173" s="267"/>
      <c r="F173" s="548"/>
      <c r="G173" s="548"/>
      <c r="H173" s="267"/>
      <c r="I173" s="548"/>
      <c r="J173" s="548"/>
      <c r="K173" s="267"/>
      <c r="L173" s="267"/>
      <c r="M173" s="548"/>
      <c r="N173" s="267"/>
      <c r="O173" s="267"/>
      <c r="P173" s="548"/>
      <c r="Q173" s="267"/>
      <c r="R173" s="267"/>
      <c r="S173" s="548"/>
      <c r="T173" s="8"/>
    </row>
    <row r="174" spans="1:20" s="51" customFormat="1" ht="23.25" customHeight="1">
      <c r="A174" s="1113" t="s">
        <v>21</v>
      </c>
      <c r="B174" s="1113"/>
      <c r="C174" s="1113"/>
      <c r="D174" s="1114"/>
      <c r="E174" s="268">
        <f>SUM(E175:E187)</f>
        <v>94</v>
      </c>
      <c r="F174" s="268">
        <f t="shared" ref="F174:S174" si="31">SUM(F175:F187)</f>
        <v>69</v>
      </c>
      <c r="G174" s="268">
        <f t="shared" si="31"/>
        <v>25</v>
      </c>
      <c r="H174" s="268">
        <f t="shared" si="31"/>
        <v>0</v>
      </c>
      <c r="I174" s="268">
        <f t="shared" si="31"/>
        <v>0</v>
      </c>
      <c r="J174" s="268">
        <f t="shared" si="31"/>
        <v>0</v>
      </c>
      <c r="K174" s="268">
        <f t="shared" si="31"/>
        <v>0</v>
      </c>
      <c r="L174" s="268">
        <f t="shared" si="31"/>
        <v>0</v>
      </c>
      <c r="M174" s="268">
        <f t="shared" si="31"/>
        <v>0</v>
      </c>
      <c r="N174" s="268">
        <f t="shared" si="31"/>
        <v>94</v>
      </c>
      <c r="O174" s="268">
        <f t="shared" si="31"/>
        <v>69</v>
      </c>
      <c r="P174" s="268">
        <f t="shared" si="31"/>
        <v>25</v>
      </c>
      <c r="Q174" s="268">
        <f t="shared" si="31"/>
        <v>0</v>
      </c>
      <c r="R174" s="268">
        <f t="shared" si="31"/>
        <v>0</v>
      </c>
      <c r="S174" s="268">
        <f t="shared" si="31"/>
        <v>0</v>
      </c>
      <c r="T174" s="540" t="s">
        <v>11</v>
      </c>
    </row>
    <row r="175" spans="1:20" ht="23.25" customHeight="1">
      <c r="A175" s="269"/>
      <c r="B175" s="270" t="s">
        <v>22</v>
      </c>
      <c r="C175" s="269"/>
      <c r="D175" s="271"/>
      <c r="E175" s="272">
        <f>H175+K175+N175+Q175</f>
        <v>27</v>
      </c>
      <c r="F175" s="272">
        <f t="shared" ref="F175:F187" si="32">I175+L175+O175+R175</f>
        <v>25</v>
      </c>
      <c r="G175" s="272">
        <f t="shared" ref="G175:G187" si="33">J175+M175+P175+S175</f>
        <v>2</v>
      </c>
      <c r="H175" s="272">
        <f>SUM(I175:J175)</f>
        <v>0</v>
      </c>
      <c r="I175" s="271"/>
      <c r="J175" s="271"/>
      <c r="K175" s="272">
        <f>SUM(L175:M175)</f>
        <v>0</v>
      </c>
      <c r="L175" s="272"/>
      <c r="M175" s="271"/>
      <c r="N175" s="272">
        <f>SUM(O175:P175)</f>
        <v>27</v>
      </c>
      <c r="O175" s="272">
        <v>25</v>
      </c>
      <c r="P175" s="271">
        <v>2</v>
      </c>
      <c r="Q175" s="272">
        <f>SUM(R175:S175)</f>
        <v>0</v>
      </c>
      <c r="R175" s="272"/>
      <c r="S175" s="271"/>
      <c r="T175" s="60" t="s">
        <v>23</v>
      </c>
    </row>
    <row r="176" spans="1:20" ht="23.25" customHeight="1">
      <c r="A176" s="269"/>
      <c r="B176" s="273" t="s">
        <v>24</v>
      </c>
      <c r="C176" s="269"/>
      <c r="D176" s="271"/>
      <c r="E176" s="272">
        <f t="shared" ref="E176:E187" si="34">H176+K176+N176+Q176</f>
        <v>0</v>
      </c>
      <c r="F176" s="272">
        <f t="shared" si="32"/>
        <v>0</v>
      </c>
      <c r="G176" s="272">
        <f t="shared" si="33"/>
        <v>0</v>
      </c>
      <c r="H176" s="272">
        <f t="shared" ref="H176:H187" si="35">SUM(I176:J176)</f>
        <v>0</v>
      </c>
      <c r="I176" s="271"/>
      <c r="J176" s="271"/>
      <c r="K176" s="272">
        <f t="shared" ref="K176:K187" si="36">SUM(L176:M176)</f>
        <v>0</v>
      </c>
      <c r="L176" s="272"/>
      <c r="M176" s="271"/>
      <c r="N176" s="272">
        <f t="shared" ref="N176:N187" si="37">SUM(O176:P176)</f>
        <v>0</v>
      </c>
      <c r="O176" s="272"/>
      <c r="P176" s="271"/>
      <c r="Q176" s="272">
        <f t="shared" ref="Q176:Q187" si="38">SUM(R176:S176)</f>
        <v>0</v>
      </c>
      <c r="R176" s="272"/>
      <c r="S176" s="271"/>
      <c r="T176" s="60" t="s">
        <v>26</v>
      </c>
    </row>
    <row r="177" spans="1:20" ht="23.25" customHeight="1">
      <c r="A177" s="269"/>
      <c r="B177" s="273" t="s">
        <v>27</v>
      </c>
      <c r="C177" s="269"/>
      <c r="D177" s="271"/>
      <c r="E177" s="272">
        <f t="shared" si="34"/>
        <v>0</v>
      </c>
      <c r="F177" s="272">
        <f t="shared" si="32"/>
        <v>0</v>
      </c>
      <c r="G177" s="272">
        <f t="shared" si="33"/>
        <v>0</v>
      </c>
      <c r="H177" s="272">
        <f t="shared" si="35"/>
        <v>0</v>
      </c>
      <c r="I177" s="271"/>
      <c r="J177" s="271"/>
      <c r="K177" s="272">
        <f t="shared" si="36"/>
        <v>0</v>
      </c>
      <c r="L177" s="272"/>
      <c r="M177" s="271"/>
      <c r="N177" s="272">
        <f t="shared" si="37"/>
        <v>0</v>
      </c>
      <c r="O177" s="272"/>
      <c r="P177" s="271"/>
      <c r="Q177" s="272">
        <f t="shared" si="38"/>
        <v>0</v>
      </c>
      <c r="R177" s="272"/>
      <c r="S177" s="271"/>
      <c r="T177" s="60" t="s">
        <v>28</v>
      </c>
    </row>
    <row r="178" spans="1:20" ht="23.25" customHeight="1">
      <c r="A178" s="269"/>
      <c r="B178" s="273" t="s">
        <v>29</v>
      </c>
      <c r="C178" s="269"/>
      <c r="D178" s="271"/>
      <c r="E178" s="272">
        <f t="shared" si="34"/>
        <v>0</v>
      </c>
      <c r="F178" s="272">
        <f t="shared" si="32"/>
        <v>0</v>
      </c>
      <c r="G178" s="272">
        <f t="shared" si="33"/>
        <v>0</v>
      </c>
      <c r="H178" s="272">
        <f t="shared" si="35"/>
        <v>0</v>
      </c>
      <c r="I178" s="271"/>
      <c r="J178" s="271"/>
      <c r="K178" s="272">
        <f t="shared" si="36"/>
        <v>0</v>
      </c>
      <c r="L178" s="272"/>
      <c r="M178" s="271"/>
      <c r="N178" s="272">
        <f t="shared" si="37"/>
        <v>0</v>
      </c>
      <c r="O178" s="272"/>
      <c r="P178" s="271"/>
      <c r="Q178" s="272">
        <f t="shared" si="38"/>
        <v>0</v>
      </c>
      <c r="R178" s="272"/>
      <c r="S178" s="271"/>
      <c r="T178" s="60" t="s">
        <v>30</v>
      </c>
    </row>
    <row r="179" spans="1:20" ht="23.25" customHeight="1">
      <c r="A179" s="269"/>
      <c r="B179" s="273" t="s">
        <v>31</v>
      </c>
      <c r="C179" s="269"/>
      <c r="D179" s="271"/>
      <c r="E179" s="272">
        <f t="shared" si="34"/>
        <v>12</v>
      </c>
      <c r="F179" s="272">
        <f t="shared" si="32"/>
        <v>8</v>
      </c>
      <c r="G179" s="272">
        <f t="shared" si="33"/>
        <v>4</v>
      </c>
      <c r="H179" s="272">
        <f t="shared" si="35"/>
        <v>0</v>
      </c>
      <c r="I179" s="271"/>
      <c r="J179" s="271"/>
      <c r="K179" s="272">
        <f t="shared" si="36"/>
        <v>0</v>
      </c>
      <c r="L179" s="272"/>
      <c r="M179" s="271"/>
      <c r="N179" s="272">
        <f t="shared" si="37"/>
        <v>12</v>
      </c>
      <c r="O179" s="272">
        <v>8</v>
      </c>
      <c r="P179" s="271">
        <v>4</v>
      </c>
      <c r="Q179" s="272">
        <f t="shared" si="38"/>
        <v>0</v>
      </c>
      <c r="R179" s="272"/>
      <c r="S179" s="271"/>
      <c r="T179" s="60" t="s">
        <v>32</v>
      </c>
    </row>
    <row r="180" spans="1:20" ht="23.25" customHeight="1">
      <c r="A180" s="269"/>
      <c r="B180" s="273" t="s">
        <v>33</v>
      </c>
      <c r="C180" s="269"/>
      <c r="D180" s="271"/>
      <c r="E180" s="272">
        <f t="shared" si="34"/>
        <v>9</v>
      </c>
      <c r="F180" s="272">
        <f t="shared" si="32"/>
        <v>6</v>
      </c>
      <c r="G180" s="272">
        <f t="shared" si="33"/>
        <v>3</v>
      </c>
      <c r="H180" s="272">
        <f t="shared" si="35"/>
        <v>0</v>
      </c>
      <c r="I180" s="271"/>
      <c r="J180" s="271"/>
      <c r="K180" s="272">
        <f t="shared" si="36"/>
        <v>0</v>
      </c>
      <c r="L180" s="272"/>
      <c r="M180" s="271"/>
      <c r="N180" s="272">
        <f t="shared" si="37"/>
        <v>9</v>
      </c>
      <c r="O180" s="272">
        <v>6</v>
      </c>
      <c r="P180" s="271">
        <v>3</v>
      </c>
      <c r="Q180" s="272">
        <f t="shared" si="38"/>
        <v>0</v>
      </c>
      <c r="R180" s="272"/>
      <c r="S180" s="271"/>
      <c r="T180" s="60" t="s">
        <v>34</v>
      </c>
    </row>
    <row r="181" spans="1:20" ht="23.25" customHeight="1">
      <c r="A181" s="269"/>
      <c r="B181" s="273" t="s">
        <v>35</v>
      </c>
      <c r="C181" s="269"/>
      <c r="D181" s="271"/>
      <c r="E181" s="272">
        <f t="shared" si="34"/>
        <v>10</v>
      </c>
      <c r="F181" s="272">
        <f t="shared" si="32"/>
        <v>5</v>
      </c>
      <c r="G181" s="272">
        <f t="shared" si="33"/>
        <v>5</v>
      </c>
      <c r="H181" s="272">
        <f t="shared" si="35"/>
        <v>0</v>
      </c>
      <c r="I181" s="271"/>
      <c r="J181" s="271"/>
      <c r="K181" s="272">
        <f t="shared" si="36"/>
        <v>0</v>
      </c>
      <c r="L181" s="272"/>
      <c r="M181" s="271"/>
      <c r="N181" s="272">
        <f t="shared" si="37"/>
        <v>10</v>
      </c>
      <c r="O181" s="272">
        <v>5</v>
      </c>
      <c r="P181" s="271">
        <v>5</v>
      </c>
      <c r="Q181" s="272">
        <f t="shared" si="38"/>
        <v>0</v>
      </c>
      <c r="R181" s="272"/>
      <c r="S181" s="271"/>
      <c r="T181" s="60" t="s">
        <v>36</v>
      </c>
    </row>
    <row r="182" spans="1:20" ht="23.25" customHeight="1">
      <c r="A182" s="269"/>
      <c r="B182" s="273" t="s">
        <v>37</v>
      </c>
      <c r="C182" s="269"/>
      <c r="D182" s="271"/>
      <c r="E182" s="272">
        <f t="shared" si="34"/>
        <v>0</v>
      </c>
      <c r="F182" s="272">
        <f t="shared" si="32"/>
        <v>0</v>
      </c>
      <c r="G182" s="272">
        <f t="shared" si="33"/>
        <v>0</v>
      </c>
      <c r="H182" s="272">
        <f t="shared" si="35"/>
        <v>0</v>
      </c>
      <c r="I182" s="271"/>
      <c r="J182" s="271"/>
      <c r="K182" s="272">
        <f t="shared" si="36"/>
        <v>0</v>
      </c>
      <c r="L182" s="272"/>
      <c r="M182" s="271"/>
      <c r="N182" s="272">
        <f t="shared" si="37"/>
        <v>0</v>
      </c>
      <c r="O182" s="272"/>
      <c r="P182" s="271"/>
      <c r="Q182" s="272">
        <f t="shared" si="38"/>
        <v>0</v>
      </c>
      <c r="R182" s="272"/>
      <c r="S182" s="271"/>
      <c r="T182" s="60" t="s">
        <v>38</v>
      </c>
    </row>
    <row r="183" spans="1:20" ht="23.25" customHeight="1">
      <c r="A183" s="269"/>
      <c r="B183" s="273" t="s">
        <v>39</v>
      </c>
      <c r="C183" s="269"/>
      <c r="D183" s="271"/>
      <c r="E183" s="272">
        <f t="shared" si="34"/>
        <v>0</v>
      </c>
      <c r="F183" s="272">
        <f t="shared" si="32"/>
        <v>0</v>
      </c>
      <c r="G183" s="272">
        <f t="shared" si="33"/>
        <v>0</v>
      </c>
      <c r="H183" s="272">
        <f t="shared" si="35"/>
        <v>0</v>
      </c>
      <c r="I183" s="271"/>
      <c r="J183" s="271"/>
      <c r="K183" s="272">
        <f t="shared" si="36"/>
        <v>0</v>
      </c>
      <c r="L183" s="272"/>
      <c r="M183" s="271"/>
      <c r="N183" s="272">
        <f t="shared" si="37"/>
        <v>0</v>
      </c>
      <c r="O183" s="272"/>
      <c r="P183" s="271"/>
      <c r="Q183" s="272">
        <f t="shared" si="38"/>
        <v>0</v>
      </c>
      <c r="R183" s="272"/>
      <c r="S183" s="271"/>
      <c r="T183" s="60" t="s">
        <v>40</v>
      </c>
    </row>
    <row r="184" spans="1:20" ht="23.25" customHeight="1">
      <c r="A184" s="269"/>
      <c r="B184" s="273" t="s">
        <v>41</v>
      </c>
      <c r="C184" s="269"/>
      <c r="D184" s="271"/>
      <c r="E184" s="272">
        <f t="shared" si="34"/>
        <v>22</v>
      </c>
      <c r="F184" s="272">
        <f t="shared" si="32"/>
        <v>15</v>
      </c>
      <c r="G184" s="272">
        <f t="shared" si="33"/>
        <v>7</v>
      </c>
      <c r="H184" s="272">
        <f t="shared" si="35"/>
        <v>0</v>
      </c>
      <c r="I184" s="271"/>
      <c r="J184" s="271"/>
      <c r="K184" s="272">
        <f t="shared" si="36"/>
        <v>0</v>
      </c>
      <c r="L184" s="272"/>
      <c r="M184" s="271"/>
      <c r="N184" s="272">
        <f t="shared" si="37"/>
        <v>22</v>
      </c>
      <c r="O184" s="272">
        <v>15</v>
      </c>
      <c r="P184" s="271">
        <v>7</v>
      </c>
      <c r="Q184" s="272">
        <f t="shared" si="38"/>
        <v>0</v>
      </c>
      <c r="R184" s="272"/>
      <c r="S184" s="271"/>
      <c r="T184" s="60" t="s">
        <v>42</v>
      </c>
    </row>
    <row r="185" spans="1:20" ht="23.25" customHeight="1">
      <c r="A185" s="269"/>
      <c r="B185" s="273" t="s">
        <v>43</v>
      </c>
      <c r="C185" s="269"/>
      <c r="D185" s="271"/>
      <c r="E185" s="272">
        <f t="shared" si="34"/>
        <v>0</v>
      </c>
      <c r="F185" s="272">
        <f t="shared" si="32"/>
        <v>0</v>
      </c>
      <c r="G185" s="272">
        <f t="shared" si="33"/>
        <v>0</v>
      </c>
      <c r="H185" s="272">
        <f t="shared" si="35"/>
        <v>0</v>
      </c>
      <c r="I185" s="271"/>
      <c r="J185" s="271"/>
      <c r="K185" s="272">
        <f t="shared" si="36"/>
        <v>0</v>
      </c>
      <c r="L185" s="272"/>
      <c r="M185" s="271"/>
      <c r="N185" s="272">
        <f t="shared" si="37"/>
        <v>0</v>
      </c>
      <c r="O185" s="272"/>
      <c r="P185" s="271"/>
      <c r="Q185" s="272">
        <f t="shared" si="38"/>
        <v>0</v>
      </c>
      <c r="R185" s="272"/>
      <c r="S185" s="271"/>
      <c r="T185" s="60" t="s">
        <v>44</v>
      </c>
    </row>
    <row r="186" spans="1:20" ht="23.25" customHeight="1">
      <c r="A186" s="269"/>
      <c r="B186" s="273" t="s">
        <v>45</v>
      </c>
      <c r="C186" s="269"/>
      <c r="D186" s="271"/>
      <c r="E186" s="272">
        <f t="shared" si="34"/>
        <v>14</v>
      </c>
      <c r="F186" s="272">
        <f t="shared" si="32"/>
        <v>10</v>
      </c>
      <c r="G186" s="272">
        <f t="shared" si="33"/>
        <v>4</v>
      </c>
      <c r="H186" s="272">
        <f t="shared" si="35"/>
        <v>0</v>
      </c>
      <c r="I186" s="271"/>
      <c r="J186" s="271"/>
      <c r="K186" s="272">
        <f t="shared" si="36"/>
        <v>0</v>
      </c>
      <c r="L186" s="272"/>
      <c r="M186" s="271"/>
      <c r="N186" s="272">
        <f t="shared" si="37"/>
        <v>14</v>
      </c>
      <c r="O186" s="272">
        <v>10</v>
      </c>
      <c r="P186" s="271">
        <v>4</v>
      </c>
      <c r="Q186" s="272">
        <f t="shared" si="38"/>
        <v>0</v>
      </c>
      <c r="R186" s="272"/>
      <c r="S186" s="271"/>
      <c r="T186" s="60" t="s">
        <v>46</v>
      </c>
    </row>
    <row r="187" spans="1:20" s="1" customFormat="1">
      <c r="A187" s="274"/>
      <c r="B187" s="275" t="s">
        <v>47</v>
      </c>
      <c r="C187" s="274"/>
      <c r="D187" s="276"/>
      <c r="E187" s="277">
        <f t="shared" si="34"/>
        <v>0</v>
      </c>
      <c r="F187" s="277">
        <f t="shared" si="32"/>
        <v>0</v>
      </c>
      <c r="G187" s="277">
        <f t="shared" si="33"/>
        <v>0</v>
      </c>
      <c r="H187" s="277">
        <f t="shared" si="35"/>
        <v>0</v>
      </c>
      <c r="I187" s="278"/>
      <c r="J187" s="278"/>
      <c r="K187" s="277">
        <f t="shared" si="36"/>
        <v>0</v>
      </c>
      <c r="L187" s="278"/>
      <c r="M187" s="278"/>
      <c r="N187" s="277">
        <f t="shared" si="37"/>
        <v>0</v>
      </c>
      <c r="O187" s="278"/>
      <c r="P187" s="278"/>
      <c r="Q187" s="277">
        <f t="shared" si="38"/>
        <v>0</v>
      </c>
      <c r="R187" s="278"/>
      <c r="S187" s="278"/>
      <c r="T187" s="12" t="s">
        <v>48</v>
      </c>
    </row>
    <row r="188" spans="1:20" s="1" customFormat="1" ht="3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s="10" customFormat="1" ht="18.75">
      <c r="A189" s="10" t="s">
        <v>200</v>
      </c>
      <c r="L189" s="10" t="s">
        <v>201</v>
      </c>
    </row>
    <row r="190" spans="1:20" s="10" customFormat="1" ht="18.75">
      <c r="C190" s="10" t="s">
        <v>202</v>
      </c>
      <c r="L190" s="10" t="s">
        <v>163</v>
      </c>
      <c r="M190" s="10" t="s">
        <v>203</v>
      </c>
    </row>
    <row r="191" spans="1:20">
      <c r="C191" s="10" t="s">
        <v>204</v>
      </c>
      <c r="D191" s="10"/>
      <c r="E191" s="10"/>
      <c r="F191" s="10"/>
      <c r="G191" s="10"/>
      <c r="H191" s="10"/>
      <c r="I191" s="10"/>
      <c r="J191" s="10"/>
      <c r="K191" s="10"/>
      <c r="L191" s="10"/>
      <c r="M191" s="10" t="s">
        <v>205</v>
      </c>
      <c r="O191" s="10"/>
      <c r="P191" s="10"/>
      <c r="Q191" s="10"/>
      <c r="R191" s="10"/>
      <c r="S191" s="10"/>
    </row>
    <row r="192" spans="1:20" s="1" customFormat="1">
      <c r="B192" s="1" t="s">
        <v>127</v>
      </c>
      <c r="C192" s="2">
        <v>3.5</v>
      </c>
      <c r="D192" s="1" t="s">
        <v>212</v>
      </c>
    </row>
    <row r="193" spans="1:20" s="15" customFormat="1">
      <c r="B193" s="1" t="s">
        <v>2</v>
      </c>
      <c r="C193" s="2">
        <v>3.5</v>
      </c>
      <c r="D193" s="1" t="s">
        <v>213</v>
      </c>
      <c r="E193" s="1"/>
      <c r="F193" s="1"/>
      <c r="P193" s="15" t="s">
        <v>185</v>
      </c>
    </row>
    <row r="194" spans="1:20" ht="6" customHeight="1"/>
    <row r="195" spans="1:20" ht="21.75" customHeight="1">
      <c r="A195" s="1091" t="s">
        <v>3</v>
      </c>
      <c r="B195" s="1092"/>
      <c r="C195" s="1092"/>
      <c r="D195" s="1093"/>
      <c r="E195" s="52"/>
      <c r="F195" s="33"/>
      <c r="G195" s="53"/>
      <c r="H195" s="1098" t="s">
        <v>199</v>
      </c>
      <c r="I195" s="1099"/>
      <c r="J195" s="1099"/>
      <c r="K195" s="1099"/>
      <c r="L195" s="1099"/>
      <c r="M195" s="1099"/>
      <c r="N195" s="1099"/>
      <c r="O195" s="1099"/>
      <c r="P195" s="1099"/>
      <c r="Q195" s="1099"/>
      <c r="R195" s="1099"/>
      <c r="S195" s="1100"/>
      <c r="T195" s="1101" t="s">
        <v>5</v>
      </c>
    </row>
    <row r="196" spans="1:20">
      <c r="A196" s="1094"/>
      <c r="B196" s="1094"/>
      <c r="C196" s="1094"/>
      <c r="D196" s="1095"/>
      <c r="E196" s="1104" t="s">
        <v>7</v>
      </c>
      <c r="F196" s="1105"/>
      <c r="G196" s="1106"/>
      <c r="H196" s="1107" t="s">
        <v>133</v>
      </c>
      <c r="I196" s="1108"/>
      <c r="J196" s="1109"/>
      <c r="K196" s="1107" t="s">
        <v>89</v>
      </c>
      <c r="L196" s="1108"/>
      <c r="M196" s="1109"/>
      <c r="N196" s="1107" t="s">
        <v>134</v>
      </c>
      <c r="O196" s="1108"/>
      <c r="P196" s="1109"/>
      <c r="Q196" s="1105" t="s">
        <v>190</v>
      </c>
      <c r="R196" s="1105"/>
      <c r="S196" s="1106"/>
      <c r="T196" s="1102"/>
    </row>
    <row r="197" spans="1:20">
      <c r="A197" s="1094"/>
      <c r="B197" s="1094"/>
      <c r="C197" s="1094"/>
      <c r="D197" s="1095"/>
      <c r="E197" s="1110" t="s">
        <v>11</v>
      </c>
      <c r="F197" s="1111"/>
      <c r="G197" s="1112"/>
      <c r="H197" s="1110" t="s">
        <v>138</v>
      </c>
      <c r="I197" s="1111"/>
      <c r="J197" s="1112"/>
      <c r="K197" s="1110" t="s">
        <v>95</v>
      </c>
      <c r="L197" s="1111"/>
      <c r="M197" s="1112"/>
      <c r="N197" s="1110" t="s">
        <v>100</v>
      </c>
      <c r="O197" s="1111"/>
      <c r="P197" s="1112"/>
      <c r="Q197" s="1111" t="s">
        <v>191</v>
      </c>
      <c r="R197" s="1111"/>
      <c r="S197" s="1112"/>
      <c r="T197" s="1102"/>
    </row>
    <row r="198" spans="1:20">
      <c r="A198" s="1094"/>
      <c r="B198" s="1094"/>
      <c r="C198" s="1094"/>
      <c r="D198" s="1095"/>
      <c r="E198" s="20" t="s">
        <v>7</v>
      </c>
      <c r="F198" s="537" t="s">
        <v>167</v>
      </c>
      <c r="G198" s="537" t="s">
        <v>168</v>
      </c>
      <c r="H198" s="20" t="s">
        <v>7</v>
      </c>
      <c r="I198" s="537" t="s">
        <v>167</v>
      </c>
      <c r="J198" s="535" t="s">
        <v>168</v>
      </c>
      <c r="K198" s="20" t="s">
        <v>7</v>
      </c>
      <c r="L198" s="20" t="s">
        <v>167</v>
      </c>
      <c r="M198" s="535" t="s">
        <v>168</v>
      </c>
      <c r="N198" s="20" t="s">
        <v>7</v>
      </c>
      <c r="O198" s="20" t="s">
        <v>167</v>
      </c>
      <c r="P198" s="535" t="s">
        <v>168</v>
      </c>
      <c r="Q198" s="20" t="s">
        <v>7</v>
      </c>
      <c r="R198" s="20" t="s">
        <v>167</v>
      </c>
      <c r="S198" s="535" t="s">
        <v>168</v>
      </c>
      <c r="T198" s="1102"/>
    </row>
    <row r="199" spans="1:20">
      <c r="A199" s="1096"/>
      <c r="B199" s="1096"/>
      <c r="C199" s="1096"/>
      <c r="D199" s="1097"/>
      <c r="E199" s="22" t="s">
        <v>11</v>
      </c>
      <c r="F199" s="539" t="s">
        <v>169</v>
      </c>
      <c r="G199" s="539" t="s">
        <v>170</v>
      </c>
      <c r="H199" s="22" t="s">
        <v>11</v>
      </c>
      <c r="I199" s="539" t="s">
        <v>169</v>
      </c>
      <c r="J199" s="539" t="s">
        <v>170</v>
      </c>
      <c r="K199" s="22" t="s">
        <v>11</v>
      </c>
      <c r="L199" s="22" t="s">
        <v>169</v>
      </c>
      <c r="M199" s="539" t="s">
        <v>170</v>
      </c>
      <c r="N199" s="22" t="s">
        <v>11</v>
      </c>
      <c r="O199" s="22" t="s">
        <v>169</v>
      </c>
      <c r="P199" s="539" t="s">
        <v>170</v>
      </c>
      <c r="Q199" s="22" t="s">
        <v>11</v>
      </c>
      <c r="R199" s="22" t="s">
        <v>169</v>
      </c>
      <c r="S199" s="539" t="s">
        <v>170</v>
      </c>
      <c r="T199" s="1103"/>
    </row>
    <row r="200" spans="1:20" s="11" customFormat="1" ht="3" customHeight="1">
      <c r="A200" s="584"/>
      <c r="B200" s="584"/>
      <c r="C200" s="584"/>
      <c r="D200" s="542"/>
      <c r="E200" s="34"/>
      <c r="F200" s="535"/>
      <c r="G200" s="535"/>
      <c r="H200" s="34"/>
      <c r="I200" s="535"/>
      <c r="J200" s="535"/>
      <c r="K200" s="34"/>
      <c r="L200" s="34"/>
      <c r="M200" s="535"/>
      <c r="N200" s="34"/>
      <c r="O200" s="34"/>
      <c r="P200" s="535"/>
      <c r="Q200" s="34"/>
      <c r="R200" s="34"/>
      <c r="S200" s="535"/>
      <c r="T200" s="8"/>
    </row>
    <row r="201" spans="1:20" s="51" customFormat="1" ht="23.25" customHeight="1">
      <c r="A201" s="1060" t="s">
        <v>21</v>
      </c>
      <c r="B201" s="1060"/>
      <c r="C201" s="1060"/>
      <c r="D201" s="1061"/>
      <c r="E201" s="35">
        <f>SUM(E202:E214)</f>
        <v>25</v>
      </c>
      <c r="F201" s="35">
        <f t="shared" ref="F201:S201" si="39">SUM(F202:F214)</f>
        <v>3</v>
      </c>
      <c r="G201" s="35">
        <f t="shared" si="39"/>
        <v>22</v>
      </c>
      <c r="H201" s="35">
        <f t="shared" si="39"/>
        <v>15</v>
      </c>
      <c r="I201" s="35">
        <f t="shared" si="39"/>
        <v>1</v>
      </c>
      <c r="J201" s="35">
        <f t="shared" si="39"/>
        <v>14</v>
      </c>
      <c r="K201" s="35">
        <f t="shared" si="39"/>
        <v>10</v>
      </c>
      <c r="L201" s="35">
        <f t="shared" si="39"/>
        <v>2</v>
      </c>
      <c r="M201" s="35">
        <f t="shared" si="39"/>
        <v>8</v>
      </c>
      <c r="N201" s="35">
        <f t="shared" si="39"/>
        <v>0</v>
      </c>
      <c r="O201" s="35">
        <f t="shared" si="39"/>
        <v>0</v>
      </c>
      <c r="P201" s="35">
        <f t="shared" si="39"/>
        <v>0</v>
      </c>
      <c r="Q201" s="35">
        <f t="shared" si="39"/>
        <v>0</v>
      </c>
      <c r="R201" s="35">
        <f t="shared" si="39"/>
        <v>0</v>
      </c>
      <c r="S201" s="35">
        <f t="shared" si="39"/>
        <v>0</v>
      </c>
      <c r="T201" s="540" t="s">
        <v>11</v>
      </c>
    </row>
    <row r="202" spans="1:20" ht="23.25" customHeight="1">
      <c r="A202" s="8"/>
      <c r="B202" s="61" t="s">
        <v>22</v>
      </c>
      <c r="C202" s="8"/>
      <c r="D202" s="27"/>
      <c r="E202" s="26">
        <f>H202+K202+N202+Q202</f>
        <v>25</v>
      </c>
      <c r="F202" s="26">
        <f t="shared" ref="F202:F214" si="40">I202+L202+O202+R202</f>
        <v>3</v>
      </c>
      <c r="G202" s="26">
        <f t="shared" ref="G202:G214" si="41">J202+M202+P202+S202</f>
        <v>22</v>
      </c>
      <c r="H202" s="26">
        <f>SUM(I202:J202)</f>
        <v>15</v>
      </c>
      <c r="I202" s="27">
        <v>1</v>
      </c>
      <c r="J202" s="27">
        <v>14</v>
      </c>
      <c r="K202" s="26">
        <f>SUM(L202:M202)</f>
        <v>10</v>
      </c>
      <c r="L202" s="26">
        <v>2</v>
      </c>
      <c r="M202" s="27">
        <v>8</v>
      </c>
      <c r="N202" s="26">
        <f>SUM(O202:P202)</f>
        <v>0</v>
      </c>
      <c r="O202" s="26"/>
      <c r="P202" s="27"/>
      <c r="Q202" s="26">
        <f>SUM(R202:S202)</f>
        <v>0</v>
      </c>
      <c r="R202" s="26"/>
      <c r="S202" s="27"/>
      <c r="T202" s="60" t="s">
        <v>23</v>
      </c>
    </row>
    <row r="203" spans="1:20" ht="23.25" customHeight="1">
      <c r="A203" s="8"/>
      <c r="B203" s="59" t="s">
        <v>24</v>
      </c>
      <c r="C203" s="8"/>
      <c r="D203" s="27"/>
      <c r="E203" s="26">
        <f t="shared" ref="E203:E214" si="42">H203+K203+N203+Q203</f>
        <v>0</v>
      </c>
      <c r="F203" s="26">
        <f t="shared" si="40"/>
        <v>0</v>
      </c>
      <c r="G203" s="26">
        <f t="shared" si="41"/>
        <v>0</v>
      </c>
      <c r="H203" s="26">
        <f t="shared" ref="H203:H214" si="43">SUM(I203:J203)</f>
        <v>0</v>
      </c>
      <c r="I203" s="27"/>
      <c r="J203" s="27"/>
      <c r="K203" s="26">
        <f t="shared" ref="K203:K214" si="44">SUM(L203:M203)</f>
        <v>0</v>
      </c>
      <c r="L203" s="26"/>
      <c r="M203" s="27"/>
      <c r="N203" s="26">
        <f t="shared" ref="N203:N214" si="45">SUM(O203:P203)</f>
        <v>0</v>
      </c>
      <c r="O203" s="26"/>
      <c r="P203" s="27"/>
      <c r="Q203" s="26">
        <f t="shared" ref="Q203:Q214" si="46">SUM(R203:S203)</f>
        <v>0</v>
      </c>
      <c r="R203" s="26"/>
      <c r="S203" s="27"/>
      <c r="T203" s="60" t="s">
        <v>26</v>
      </c>
    </row>
    <row r="204" spans="1:20" ht="23.25" customHeight="1">
      <c r="A204" s="8"/>
      <c r="B204" s="59" t="s">
        <v>27</v>
      </c>
      <c r="C204" s="8"/>
      <c r="D204" s="27"/>
      <c r="E204" s="26">
        <f t="shared" si="42"/>
        <v>0</v>
      </c>
      <c r="F204" s="26">
        <f t="shared" si="40"/>
        <v>0</v>
      </c>
      <c r="G204" s="26">
        <f t="shared" si="41"/>
        <v>0</v>
      </c>
      <c r="H204" s="26">
        <f t="shared" si="43"/>
        <v>0</v>
      </c>
      <c r="I204" s="27"/>
      <c r="J204" s="27"/>
      <c r="K204" s="26">
        <f t="shared" si="44"/>
        <v>0</v>
      </c>
      <c r="L204" s="26"/>
      <c r="M204" s="27"/>
      <c r="N204" s="26">
        <f t="shared" si="45"/>
        <v>0</v>
      </c>
      <c r="O204" s="26"/>
      <c r="P204" s="27"/>
      <c r="Q204" s="26">
        <f t="shared" si="46"/>
        <v>0</v>
      </c>
      <c r="R204" s="26"/>
      <c r="S204" s="27"/>
      <c r="T204" s="60" t="s">
        <v>28</v>
      </c>
    </row>
    <row r="205" spans="1:20" ht="23.25" customHeight="1">
      <c r="A205" s="8"/>
      <c r="B205" s="59" t="s">
        <v>29</v>
      </c>
      <c r="C205" s="8"/>
      <c r="D205" s="27"/>
      <c r="E205" s="26">
        <f t="shared" si="42"/>
        <v>0</v>
      </c>
      <c r="F205" s="26">
        <f t="shared" si="40"/>
        <v>0</v>
      </c>
      <c r="G205" s="26">
        <f t="shared" si="41"/>
        <v>0</v>
      </c>
      <c r="H205" s="26">
        <f t="shared" si="43"/>
        <v>0</v>
      </c>
      <c r="I205" s="27"/>
      <c r="J205" s="27"/>
      <c r="K205" s="26">
        <f t="shared" si="44"/>
        <v>0</v>
      </c>
      <c r="L205" s="26"/>
      <c r="M205" s="27"/>
      <c r="N205" s="26">
        <f t="shared" si="45"/>
        <v>0</v>
      </c>
      <c r="O205" s="26"/>
      <c r="P205" s="27"/>
      <c r="Q205" s="26">
        <f t="shared" si="46"/>
        <v>0</v>
      </c>
      <c r="R205" s="26"/>
      <c r="S205" s="27"/>
      <c r="T205" s="60" t="s">
        <v>30</v>
      </c>
    </row>
    <row r="206" spans="1:20" ht="23.25" customHeight="1">
      <c r="A206" s="8"/>
      <c r="B206" s="59" t="s">
        <v>31</v>
      </c>
      <c r="C206" s="8"/>
      <c r="D206" s="27"/>
      <c r="E206" s="26">
        <f t="shared" si="42"/>
        <v>0</v>
      </c>
      <c r="F206" s="26">
        <f t="shared" si="40"/>
        <v>0</v>
      </c>
      <c r="G206" s="26">
        <f t="shared" si="41"/>
        <v>0</v>
      </c>
      <c r="H206" s="26">
        <f t="shared" si="43"/>
        <v>0</v>
      </c>
      <c r="I206" s="27"/>
      <c r="J206" s="27"/>
      <c r="K206" s="26">
        <f t="shared" si="44"/>
        <v>0</v>
      </c>
      <c r="L206" s="26"/>
      <c r="M206" s="27"/>
      <c r="N206" s="26">
        <f t="shared" si="45"/>
        <v>0</v>
      </c>
      <c r="O206" s="26"/>
      <c r="P206" s="27"/>
      <c r="Q206" s="26">
        <f t="shared" si="46"/>
        <v>0</v>
      </c>
      <c r="R206" s="26"/>
      <c r="S206" s="27"/>
      <c r="T206" s="60" t="s">
        <v>32</v>
      </c>
    </row>
    <row r="207" spans="1:20" ht="23.25" customHeight="1">
      <c r="A207" s="8"/>
      <c r="B207" s="59" t="s">
        <v>33</v>
      </c>
      <c r="C207" s="8"/>
      <c r="D207" s="27"/>
      <c r="E207" s="26">
        <f t="shared" si="42"/>
        <v>0</v>
      </c>
      <c r="F207" s="26">
        <f t="shared" si="40"/>
        <v>0</v>
      </c>
      <c r="G207" s="26">
        <f t="shared" si="41"/>
        <v>0</v>
      </c>
      <c r="H207" s="26">
        <f t="shared" si="43"/>
        <v>0</v>
      </c>
      <c r="I207" s="27"/>
      <c r="J207" s="27"/>
      <c r="K207" s="26">
        <f t="shared" si="44"/>
        <v>0</v>
      </c>
      <c r="L207" s="26"/>
      <c r="M207" s="27"/>
      <c r="N207" s="26">
        <f t="shared" si="45"/>
        <v>0</v>
      </c>
      <c r="O207" s="26"/>
      <c r="P207" s="27"/>
      <c r="Q207" s="26">
        <f t="shared" si="46"/>
        <v>0</v>
      </c>
      <c r="R207" s="26"/>
      <c r="S207" s="27"/>
      <c r="T207" s="60" t="s">
        <v>34</v>
      </c>
    </row>
    <row r="208" spans="1:20" ht="23.25" customHeight="1">
      <c r="A208" s="8"/>
      <c r="B208" s="59" t="s">
        <v>35</v>
      </c>
      <c r="C208" s="8"/>
      <c r="D208" s="27"/>
      <c r="E208" s="26">
        <f t="shared" si="42"/>
        <v>0</v>
      </c>
      <c r="F208" s="26">
        <f t="shared" si="40"/>
        <v>0</v>
      </c>
      <c r="G208" s="26">
        <f t="shared" si="41"/>
        <v>0</v>
      </c>
      <c r="H208" s="26">
        <f t="shared" si="43"/>
        <v>0</v>
      </c>
      <c r="I208" s="27"/>
      <c r="J208" s="27"/>
      <c r="K208" s="26">
        <f t="shared" si="44"/>
        <v>0</v>
      </c>
      <c r="L208" s="26"/>
      <c r="M208" s="27"/>
      <c r="N208" s="26">
        <f t="shared" si="45"/>
        <v>0</v>
      </c>
      <c r="O208" s="26"/>
      <c r="P208" s="27"/>
      <c r="Q208" s="26">
        <f t="shared" si="46"/>
        <v>0</v>
      </c>
      <c r="R208" s="26"/>
      <c r="S208" s="27"/>
      <c r="T208" s="60" t="s">
        <v>36</v>
      </c>
    </row>
    <row r="209" spans="1:20" ht="23.25" customHeight="1">
      <c r="A209" s="8"/>
      <c r="B209" s="59" t="s">
        <v>37</v>
      </c>
      <c r="C209" s="8"/>
      <c r="D209" s="27"/>
      <c r="E209" s="26">
        <f t="shared" si="42"/>
        <v>0</v>
      </c>
      <c r="F209" s="26">
        <f t="shared" si="40"/>
        <v>0</v>
      </c>
      <c r="G209" s="26">
        <f t="shared" si="41"/>
        <v>0</v>
      </c>
      <c r="H209" s="26">
        <f t="shared" si="43"/>
        <v>0</v>
      </c>
      <c r="I209" s="27"/>
      <c r="J209" s="27"/>
      <c r="K209" s="26">
        <f t="shared" si="44"/>
        <v>0</v>
      </c>
      <c r="L209" s="26"/>
      <c r="M209" s="27"/>
      <c r="N209" s="26">
        <f t="shared" si="45"/>
        <v>0</v>
      </c>
      <c r="O209" s="26"/>
      <c r="P209" s="27"/>
      <c r="Q209" s="26">
        <f t="shared" si="46"/>
        <v>0</v>
      </c>
      <c r="R209" s="26"/>
      <c r="S209" s="27"/>
      <c r="T209" s="60" t="s">
        <v>38</v>
      </c>
    </row>
    <row r="210" spans="1:20" ht="23.25" customHeight="1">
      <c r="A210" s="8"/>
      <c r="B210" s="59" t="s">
        <v>39</v>
      </c>
      <c r="C210" s="8"/>
      <c r="D210" s="27"/>
      <c r="E210" s="26">
        <f t="shared" si="42"/>
        <v>0</v>
      </c>
      <c r="F210" s="26">
        <f t="shared" si="40"/>
        <v>0</v>
      </c>
      <c r="G210" s="26">
        <f t="shared" si="41"/>
        <v>0</v>
      </c>
      <c r="H210" s="26">
        <f t="shared" si="43"/>
        <v>0</v>
      </c>
      <c r="I210" s="27"/>
      <c r="J210" s="27"/>
      <c r="K210" s="26">
        <f t="shared" si="44"/>
        <v>0</v>
      </c>
      <c r="L210" s="26"/>
      <c r="M210" s="27"/>
      <c r="N210" s="26">
        <f t="shared" si="45"/>
        <v>0</v>
      </c>
      <c r="O210" s="26"/>
      <c r="P210" s="27"/>
      <c r="Q210" s="26">
        <f t="shared" si="46"/>
        <v>0</v>
      </c>
      <c r="R210" s="26"/>
      <c r="S210" s="27"/>
      <c r="T210" s="60" t="s">
        <v>40</v>
      </c>
    </row>
    <row r="211" spans="1:20" ht="23.25" customHeight="1">
      <c r="A211" s="8"/>
      <c r="B211" s="59" t="s">
        <v>41</v>
      </c>
      <c r="C211" s="8"/>
      <c r="D211" s="27"/>
      <c r="E211" s="26">
        <f t="shared" si="42"/>
        <v>0</v>
      </c>
      <c r="F211" s="26">
        <f t="shared" si="40"/>
        <v>0</v>
      </c>
      <c r="G211" s="26">
        <f t="shared" si="41"/>
        <v>0</v>
      </c>
      <c r="H211" s="26">
        <f t="shared" si="43"/>
        <v>0</v>
      </c>
      <c r="I211" s="27"/>
      <c r="J211" s="27"/>
      <c r="K211" s="26">
        <f t="shared" si="44"/>
        <v>0</v>
      </c>
      <c r="L211" s="26"/>
      <c r="M211" s="27"/>
      <c r="N211" s="26">
        <f t="shared" si="45"/>
        <v>0</v>
      </c>
      <c r="O211" s="26"/>
      <c r="P211" s="27"/>
      <c r="Q211" s="26">
        <f t="shared" si="46"/>
        <v>0</v>
      </c>
      <c r="R211" s="26"/>
      <c r="S211" s="27"/>
      <c r="T211" s="60" t="s">
        <v>42</v>
      </c>
    </row>
    <row r="212" spans="1:20" ht="23.25" customHeight="1">
      <c r="A212" s="8"/>
      <c r="B212" s="59" t="s">
        <v>43</v>
      </c>
      <c r="C212" s="8"/>
      <c r="D212" s="27"/>
      <c r="E212" s="26">
        <f t="shared" si="42"/>
        <v>0</v>
      </c>
      <c r="F212" s="26">
        <f t="shared" si="40"/>
        <v>0</v>
      </c>
      <c r="G212" s="26">
        <f t="shared" si="41"/>
        <v>0</v>
      </c>
      <c r="H212" s="26">
        <f t="shared" si="43"/>
        <v>0</v>
      </c>
      <c r="I212" s="27"/>
      <c r="J212" s="27"/>
      <c r="K212" s="26">
        <f t="shared" si="44"/>
        <v>0</v>
      </c>
      <c r="L212" s="26"/>
      <c r="M212" s="27"/>
      <c r="N212" s="26">
        <f t="shared" si="45"/>
        <v>0</v>
      </c>
      <c r="O212" s="26"/>
      <c r="P212" s="27"/>
      <c r="Q212" s="26">
        <f t="shared" si="46"/>
        <v>0</v>
      </c>
      <c r="R212" s="26"/>
      <c r="S212" s="27"/>
      <c r="T212" s="60" t="s">
        <v>44</v>
      </c>
    </row>
    <row r="213" spans="1:20" ht="23.25" customHeight="1">
      <c r="A213" s="8"/>
      <c r="B213" s="59" t="s">
        <v>45</v>
      </c>
      <c r="C213" s="8"/>
      <c r="D213" s="27"/>
      <c r="E213" s="26">
        <f t="shared" si="42"/>
        <v>0</v>
      </c>
      <c r="F213" s="26">
        <f t="shared" si="40"/>
        <v>0</v>
      </c>
      <c r="G213" s="26">
        <f t="shared" si="41"/>
        <v>0</v>
      </c>
      <c r="H213" s="26">
        <f t="shared" si="43"/>
        <v>0</v>
      </c>
      <c r="I213" s="27"/>
      <c r="J213" s="27"/>
      <c r="K213" s="26">
        <f t="shared" si="44"/>
        <v>0</v>
      </c>
      <c r="L213" s="26"/>
      <c r="M213" s="27"/>
      <c r="N213" s="26">
        <f t="shared" si="45"/>
        <v>0</v>
      </c>
      <c r="O213" s="26"/>
      <c r="P213" s="27"/>
      <c r="Q213" s="26">
        <f t="shared" si="46"/>
        <v>0</v>
      </c>
      <c r="R213" s="26"/>
      <c r="S213" s="27"/>
      <c r="T213" s="60" t="s">
        <v>46</v>
      </c>
    </row>
    <row r="214" spans="1:20" s="1" customFormat="1">
      <c r="A214" s="54"/>
      <c r="B214" s="49" t="s">
        <v>47</v>
      </c>
      <c r="C214" s="54"/>
      <c r="D214" s="55"/>
      <c r="E214" s="29">
        <f t="shared" si="42"/>
        <v>0</v>
      </c>
      <c r="F214" s="29">
        <f t="shared" si="40"/>
        <v>0</v>
      </c>
      <c r="G214" s="29">
        <f t="shared" si="41"/>
        <v>0</v>
      </c>
      <c r="H214" s="29">
        <f t="shared" si="43"/>
        <v>0</v>
      </c>
      <c r="I214" s="56"/>
      <c r="J214" s="56"/>
      <c r="K214" s="29">
        <f t="shared" si="44"/>
        <v>0</v>
      </c>
      <c r="L214" s="56"/>
      <c r="M214" s="56"/>
      <c r="N214" s="29">
        <f t="shared" si="45"/>
        <v>0</v>
      </c>
      <c r="O214" s="56"/>
      <c r="P214" s="56"/>
      <c r="Q214" s="29">
        <f t="shared" si="46"/>
        <v>0</v>
      </c>
      <c r="R214" s="56"/>
      <c r="S214" s="56"/>
      <c r="T214" s="12" t="s">
        <v>48</v>
      </c>
    </row>
    <row r="215" spans="1:20" s="1" customFormat="1" ht="3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s="10" customFormat="1" ht="18.75">
      <c r="A216" s="10" t="s">
        <v>200</v>
      </c>
      <c r="L216" s="10" t="s">
        <v>201</v>
      </c>
    </row>
    <row r="217" spans="1:20" s="10" customFormat="1" ht="18.75">
      <c r="C217" s="10" t="s">
        <v>202</v>
      </c>
      <c r="L217" s="10" t="s">
        <v>163</v>
      </c>
      <c r="M217" s="10" t="s">
        <v>203</v>
      </c>
    </row>
    <row r="218" spans="1:20">
      <c r="C218" s="10" t="s">
        <v>204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 t="s">
        <v>205</v>
      </c>
      <c r="O218" s="10"/>
      <c r="P218" s="10"/>
      <c r="Q218" s="10"/>
      <c r="R218" s="10"/>
      <c r="S218" s="10"/>
    </row>
    <row r="219" spans="1:20" s="1" customFormat="1">
      <c r="B219" s="1" t="s">
        <v>127</v>
      </c>
      <c r="C219" s="2">
        <v>3.5</v>
      </c>
      <c r="D219" s="1" t="s">
        <v>212</v>
      </c>
    </row>
    <row r="220" spans="1:20" s="15" customFormat="1">
      <c r="B220" s="1" t="s">
        <v>2</v>
      </c>
      <c r="C220" s="2">
        <v>3.5</v>
      </c>
      <c r="D220" s="1" t="s">
        <v>213</v>
      </c>
      <c r="E220" s="1"/>
      <c r="F220" s="1"/>
      <c r="P220" s="15" t="s">
        <v>126</v>
      </c>
    </row>
    <row r="221" spans="1:20" ht="6" customHeight="1"/>
    <row r="222" spans="1:20" ht="21.75" customHeight="1">
      <c r="A222" s="1091" t="s">
        <v>3</v>
      </c>
      <c r="B222" s="1092"/>
      <c r="C222" s="1092"/>
      <c r="D222" s="1093"/>
      <c r="E222" s="52"/>
      <c r="F222" s="33"/>
      <c r="G222" s="53"/>
      <c r="H222" s="1098" t="s">
        <v>199</v>
      </c>
      <c r="I222" s="1099"/>
      <c r="J222" s="1099"/>
      <c r="K222" s="1099"/>
      <c r="L222" s="1099"/>
      <c r="M222" s="1099"/>
      <c r="N222" s="1099"/>
      <c r="O222" s="1099"/>
      <c r="P222" s="1099"/>
      <c r="Q222" s="1099"/>
      <c r="R222" s="1099"/>
      <c r="S222" s="1100"/>
      <c r="T222" s="1101" t="s">
        <v>5</v>
      </c>
    </row>
    <row r="223" spans="1:20">
      <c r="A223" s="1094"/>
      <c r="B223" s="1094"/>
      <c r="C223" s="1094"/>
      <c r="D223" s="1095"/>
      <c r="E223" s="1104" t="s">
        <v>7</v>
      </c>
      <c r="F223" s="1105"/>
      <c r="G223" s="1106"/>
      <c r="H223" s="1107" t="s">
        <v>133</v>
      </c>
      <c r="I223" s="1108"/>
      <c r="J223" s="1109"/>
      <c r="K223" s="1107" t="s">
        <v>89</v>
      </c>
      <c r="L223" s="1108"/>
      <c r="M223" s="1109"/>
      <c r="N223" s="1107" t="s">
        <v>134</v>
      </c>
      <c r="O223" s="1108"/>
      <c r="P223" s="1109"/>
      <c r="Q223" s="1105" t="s">
        <v>190</v>
      </c>
      <c r="R223" s="1105"/>
      <c r="S223" s="1106"/>
      <c r="T223" s="1102"/>
    </row>
    <row r="224" spans="1:20">
      <c r="A224" s="1094"/>
      <c r="B224" s="1094"/>
      <c r="C224" s="1094"/>
      <c r="D224" s="1095"/>
      <c r="E224" s="1110" t="s">
        <v>11</v>
      </c>
      <c r="F224" s="1111"/>
      <c r="G224" s="1112"/>
      <c r="H224" s="1110" t="s">
        <v>138</v>
      </c>
      <c r="I224" s="1111"/>
      <c r="J224" s="1112"/>
      <c r="K224" s="1110" t="s">
        <v>95</v>
      </c>
      <c r="L224" s="1111"/>
      <c r="M224" s="1112"/>
      <c r="N224" s="1110" t="s">
        <v>100</v>
      </c>
      <c r="O224" s="1111"/>
      <c r="P224" s="1112"/>
      <c r="Q224" s="1111" t="s">
        <v>191</v>
      </c>
      <c r="R224" s="1111"/>
      <c r="S224" s="1112"/>
      <c r="T224" s="1102"/>
    </row>
    <row r="225" spans="1:20">
      <c r="A225" s="1094"/>
      <c r="B225" s="1094"/>
      <c r="C225" s="1094"/>
      <c r="D225" s="1095"/>
      <c r="E225" s="20" t="s">
        <v>7</v>
      </c>
      <c r="F225" s="537" t="s">
        <v>167</v>
      </c>
      <c r="G225" s="537" t="s">
        <v>168</v>
      </c>
      <c r="H225" s="20" t="s">
        <v>7</v>
      </c>
      <c r="I225" s="537" t="s">
        <v>167</v>
      </c>
      <c r="J225" s="535" t="s">
        <v>168</v>
      </c>
      <c r="K225" s="20" t="s">
        <v>7</v>
      </c>
      <c r="L225" s="20" t="s">
        <v>167</v>
      </c>
      <c r="M225" s="535" t="s">
        <v>168</v>
      </c>
      <c r="N225" s="20" t="s">
        <v>7</v>
      </c>
      <c r="O225" s="20" t="s">
        <v>167</v>
      </c>
      <c r="P225" s="535" t="s">
        <v>168</v>
      </c>
      <c r="Q225" s="20" t="s">
        <v>7</v>
      </c>
      <c r="R225" s="20" t="s">
        <v>167</v>
      </c>
      <c r="S225" s="535" t="s">
        <v>168</v>
      </c>
      <c r="T225" s="1102"/>
    </row>
    <row r="226" spans="1:20">
      <c r="A226" s="1096"/>
      <c r="B226" s="1096"/>
      <c r="C226" s="1096"/>
      <c r="D226" s="1097"/>
      <c r="E226" s="22" t="s">
        <v>11</v>
      </c>
      <c r="F226" s="539" t="s">
        <v>169</v>
      </c>
      <c r="G226" s="539" t="s">
        <v>170</v>
      </c>
      <c r="H226" s="22" t="s">
        <v>11</v>
      </c>
      <c r="I226" s="539" t="s">
        <v>169</v>
      </c>
      <c r="J226" s="539" t="s">
        <v>170</v>
      </c>
      <c r="K226" s="22" t="s">
        <v>11</v>
      </c>
      <c r="L226" s="22" t="s">
        <v>169</v>
      </c>
      <c r="M226" s="539" t="s">
        <v>170</v>
      </c>
      <c r="N226" s="22" t="s">
        <v>11</v>
      </c>
      <c r="O226" s="22" t="s">
        <v>169</v>
      </c>
      <c r="P226" s="539" t="s">
        <v>170</v>
      </c>
      <c r="Q226" s="22" t="s">
        <v>11</v>
      </c>
      <c r="R226" s="22" t="s">
        <v>169</v>
      </c>
      <c r="S226" s="539" t="s">
        <v>170</v>
      </c>
      <c r="T226" s="1103"/>
    </row>
    <row r="227" spans="1:20" s="11" customFormat="1" ht="3" customHeight="1">
      <c r="A227" s="584"/>
      <c r="B227" s="584"/>
      <c r="C227" s="584"/>
      <c r="D227" s="542"/>
      <c r="E227" s="34"/>
      <c r="F227" s="535"/>
      <c r="G227" s="535"/>
      <c r="H227" s="34"/>
      <c r="I227" s="535"/>
      <c r="J227" s="535"/>
      <c r="K227" s="34"/>
      <c r="L227" s="34"/>
      <c r="M227" s="535"/>
      <c r="N227" s="34"/>
      <c r="O227" s="34"/>
      <c r="P227" s="535"/>
      <c r="Q227" s="34"/>
      <c r="R227" s="34"/>
      <c r="S227" s="535"/>
      <c r="T227" s="8"/>
    </row>
    <row r="228" spans="1:20" s="51" customFormat="1" ht="23.25" customHeight="1">
      <c r="A228" s="1060" t="s">
        <v>21</v>
      </c>
      <c r="B228" s="1060"/>
      <c r="C228" s="1060"/>
      <c r="D228" s="1061"/>
      <c r="E228" s="35">
        <f>SUM(E229:E241)</f>
        <v>0</v>
      </c>
      <c r="F228" s="35">
        <f t="shared" ref="F228:S228" si="47">SUM(F229:F241)</f>
        <v>0</v>
      </c>
      <c r="G228" s="35">
        <f t="shared" si="47"/>
        <v>0</v>
      </c>
      <c r="H228" s="35">
        <f t="shared" si="47"/>
        <v>0</v>
      </c>
      <c r="I228" s="35">
        <f t="shared" si="47"/>
        <v>0</v>
      </c>
      <c r="J228" s="35">
        <f t="shared" si="47"/>
        <v>0</v>
      </c>
      <c r="K228" s="35">
        <f t="shared" si="47"/>
        <v>0</v>
      </c>
      <c r="L228" s="35">
        <f t="shared" si="47"/>
        <v>0</v>
      </c>
      <c r="M228" s="35">
        <f t="shared" si="47"/>
        <v>0</v>
      </c>
      <c r="N228" s="35">
        <f t="shared" si="47"/>
        <v>0</v>
      </c>
      <c r="O228" s="35">
        <f t="shared" si="47"/>
        <v>0</v>
      </c>
      <c r="P228" s="35">
        <f t="shared" si="47"/>
        <v>0</v>
      </c>
      <c r="Q228" s="35">
        <f t="shared" si="47"/>
        <v>0</v>
      </c>
      <c r="R228" s="35">
        <f t="shared" si="47"/>
        <v>0</v>
      </c>
      <c r="S228" s="35">
        <f t="shared" si="47"/>
        <v>0</v>
      </c>
      <c r="T228" s="540" t="s">
        <v>11</v>
      </c>
    </row>
    <row r="229" spans="1:20" ht="23.25" customHeight="1">
      <c r="A229" s="8"/>
      <c r="B229" s="61" t="s">
        <v>22</v>
      </c>
      <c r="C229" s="8"/>
      <c r="D229" s="27"/>
      <c r="E229" s="26">
        <f>H229+K229+N229+Q229</f>
        <v>0</v>
      </c>
      <c r="F229" s="26">
        <f t="shared" ref="F229:F241" si="48">I229+L229+O229+R229</f>
        <v>0</v>
      </c>
      <c r="G229" s="26">
        <f t="shared" ref="G229:G241" si="49">J229+M229+P229+S229</f>
        <v>0</v>
      </c>
      <c r="H229" s="26">
        <f>SUM(I229:J229)</f>
        <v>0</v>
      </c>
      <c r="I229" s="27"/>
      <c r="J229" s="27"/>
      <c r="K229" s="26">
        <f>SUM(L229:M229)</f>
        <v>0</v>
      </c>
      <c r="L229" s="26"/>
      <c r="M229" s="27"/>
      <c r="N229" s="26">
        <f>SUM(O229:P229)</f>
        <v>0</v>
      </c>
      <c r="O229" s="26"/>
      <c r="P229" s="27"/>
      <c r="Q229" s="26">
        <f>SUM(R229:S229)</f>
        <v>0</v>
      </c>
      <c r="R229" s="26"/>
      <c r="S229" s="27"/>
      <c r="T229" s="60" t="s">
        <v>23</v>
      </c>
    </row>
    <row r="230" spans="1:20" ht="23.25" customHeight="1">
      <c r="A230" s="8"/>
      <c r="B230" s="59" t="s">
        <v>24</v>
      </c>
      <c r="C230" s="8"/>
      <c r="D230" s="27"/>
      <c r="E230" s="26">
        <f t="shared" ref="E230:E241" si="50">H230+K230+N230+Q230</f>
        <v>0</v>
      </c>
      <c r="F230" s="26">
        <f t="shared" si="48"/>
        <v>0</v>
      </c>
      <c r="G230" s="26">
        <f t="shared" si="49"/>
        <v>0</v>
      </c>
      <c r="H230" s="26">
        <f t="shared" ref="H230:H241" si="51">SUM(I230:J230)</f>
        <v>0</v>
      </c>
      <c r="I230" s="27"/>
      <c r="J230" s="27"/>
      <c r="K230" s="26">
        <f t="shared" ref="K230:K241" si="52">SUM(L230:M230)</f>
        <v>0</v>
      </c>
      <c r="L230" s="26"/>
      <c r="M230" s="27"/>
      <c r="N230" s="26">
        <f t="shared" ref="N230:N241" si="53">SUM(O230:P230)</f>
        <v>0</v>
      </c>
      <c r="O230" s="26"/>
      <c r="P230" s="27"/>
      <c r="Q230" s="26">
        <f t="shared" ref="Q230:Q241" si="54">SUM(R230:S230)</f>
        <v>0</v>
      </c>
      <c r="R230" s="26"/>
      <c r="S230" s="27"/>
      <c r="T230" s="60" t="s">
        <v>26</v>
      </c>
    </row>
    <row r="231" spans="1:20" ht="23.25" customHeight="1">
      <c r="A231" s="8"/>
      <c r="B231" s="59" t="s">
        <v>27</v>
      </c>
      <c r="C231" s="8"/>
      <c r="D231" s="27"/>
      <c r="E231" s="26">
        <f t="shared" si="50"/>
        <v>0</v>
      </c>
      <c r="F231" s="26">
        <f t="shared" si="48"/>
        <v>0</v>
      </c>
      <c r="G231" s="26">
        <f t="shared" si="49"/>
        <v>0</v>
      </c>
      <c r="H231" s="26">
        <f t="shared" si="51"/>
        <v>0</v>
      </c>
      <c r="I231" s="27"/>
      <c r="J231" s="27"/>
      <c r="K231" s="26">
        <f t="shared" si="52"/>
        <v>0</v>
      </c>
      <c r="L231" s="26"/>
      <c r="M231" s="27"/>
      <c r="N231" s="26">
        <f t="shared" si="53"/>
        <v>0</v>
      </c>
      <c r="O231" s="26"/>
      <c r="P231" s="27"/>
      <c r="Q231" s="26">
        <f t="shared" si="54"/>
        <v>0</v>
      </c>
      <c r="R231" s="26"/>
      <c r="S231" s="27"/>
      <c r="T231" s="60" t="s">
        <v>28</v>
      </c>
    </row>
    <row r="232" spans="1:20" ht="23.25" customHeight="1">
      <c r="A232" s="8"/>
      <c r="B232" s="59" t="s">
        <v>29</v>
      </c>
      <c r="C232" s="8"/>
      <c r="D232" s="27"/>
      <c r="E232" s="26">
        <f t="shared" si="50"/>
        <v>0</v>
      </c>
      <c r="F232" s="26">
        <f t="shared" si="48"/>
        <v>0</v>
      </c>
      <c r="G232" s="26">
        <f t="shared" si="49"/>
        <v>0</v>
      </c>
      <c r="H232" s="26">
        <f t="shared" si="51"/>
        <v>0</v>
      </c>
      <c r="I232" s="27"/>
      <c r="J232" s="27"/>
      <c r="K232" s="26">
        <f t="shared" si="52"/>
        <v>0</v>
      </c>
      <c r="L232" s="26"/>
      <c r="M232" s="27"/>
      <c r="N232" s="26">
        <f t="shared" si="53"/>
        <v>0</v>
      </c>
      <c r="O232" s="26"/>
      <c r="P232" s="27"/>
      <c r="Q232" s="26">
        <f t="shared" si="54"/>
        <v>0</v>
      </c>
      <c r="R232" s="26"/>
      <c r="S232" s="27"/>
      <c r="T232" s="60" t="s">
        <v>30</v>
      </c>
    </row>
    <row r="233" spans="1:20" ht="23.25" customHeight="1">
      <c r="A233" s="8"/>
      <c r="B233" s="59" t="s">
        <v>31</v>
      </c>
      <c r="C233" s="8"/>
      <c r="D233" s="27"/>
      <c r="E233" s="26">
        <f t="shared" si="50"/>
        <v>0</v>
      </c>
      <c r="F233" s="26">
        <f t="shared" si="48"/>
        <v>0</v>
      </c>
      <c r="G233" s="26">
        <f t="shared" si="49"/>
        <v>0</v>
      </c>
      <c r="H233" s="26">
        <f t="shared" si="51"/>
        <v>0</v>
      </c>
      <c r="I233" s="27"/>
      <c r="J233" s="27"/>
      <c r="K233" s="26">
        <f t="shared" si="52"/>
        <v>0</v>
      </c>
      <c r="L233" s="26"/>
      <c r="M233" s="27"/>
      <c r="N233" s="26">
        <f t="shared" si="53"/>
        <v>0</v>
      </c>
      <c r="O233" s="26"/>
      <c r="P233" s="27"/>
      <c r="Q233" s="26">
        <f t="shared" si="54"/>
        <v>0</v>
      </c>
      <c r="R233" s="26"/>
      <c r="S233" s="27"/>
      <c r="T233" s="60" t="s">
        <v>32</v>
      </c>
    </row>
    <row r="234" spans="1:20" ht="23.25" customHeight="1">
      <c r="A234" s="8"/>
      <c r="B234" s="59" t="s">
        <v>33</v>
      </c>
      <c r="C234" s="8"/>
      <c r="D234" s="27"/>
      <c r="E234" s="26">
        <f t="shared" si="50"/>
        <v>0</v>
      </c>
      <c r="F234" s="26">
        <f t="shared" si="48"/>
        <v>0</v>
      </c>
      <c r="G234" s="26">
        <f t="shared" si="49"/>
        <v>0</v>
      </c>
      <c r="H234" s="26">
        <f t="shared" si="51"/>
        <v>0</v>
      </c>
      <c r="I234" s="27"/>
      <c r="J234" s="27"/>
      <c r="K234" s="26">
        <f t="shared" si="52"/>
        <v>0</v>
      </c>
      <c r="L234" s="26"/>
      <c r="M234" s="27"/>
      <c r="N234" s="26">
        <f t="shared" si="53"/>
        <v>0</v>
      </c>
      <c r="O234" s="26"/>
      <c r="P234" s="27"/>
      <c r="Q234" s="26">
        <f t="shared" si="54"/>
        <v>0</v>
      </c>
      <c r="R234" s="26"/>
      <c r="S234" s="27"/>
      <c r="T234" s="60" t="s">
        <v>34</v>
      </c>
    </row>
    <row r="235" spans="1:20" ht="23.25" customHeight="1">
      <c r="A235" s="8"/>
      <c r="B235" s="59" t="s">
        <v>35</v>
      </c>
      <c r="C235" s="8"/>
      <c r="D235" s="27"/>
      <c r="E235" s="26">
        <f t="shared" si="50"/>
        <v>0</v>
      </c>
      <c r="F235" s="26">
        <f t="shared" si="48"/>
        <v>0</v>
      </c>
      <c r="G235" s="26">
        <f t="shared" si="49"/>
        <v>0</v>
      </c>
      <c r="H235" s="26">
        <f t="shared" si="51"/>
        <v>0</v>
      </c>
      <c r="I235" s="27"/>
      <c r="J235" s="27"/>
      <c r="K235" s="26">
        <f t="shared" si="52"/>
        <v>0</v>
      </c>
      <c r="L235" s="26"/>
      <c r="M235" s="27"/>
      <c r="N235" s="26">
        <f t="shared" si="53"/>
        <v>0</v>
      </c>
      <c r="O235" s="26"/>
      <c r="P235" s="27"/>
      <c r="Q235" s="26">
        <f t="shared" si="54"/>
        <v>0</v>
      </c>
      <c r="R235" s="26"/>
      <c r="S235" s="27"/>
      <c r="T235" s="60" t="s">
        <v>36</v>
      </c>
    </row>
    <row r="236" spans="1:20" ht="23.25" customHeight="1">
      <c r="A236" s="8"/>
      <c r="B236" s="59" t="s">
        <v>37</v>
      </c>
      <c r="C236" s="8"/>
      <c r="D236" s="27"/>
      <c r="E236" s="26">
        <f t="shared" si="50"/>
        <v>0</v>
      </c>
      <c r="F236" s="26">
        <f t="shared" si="48"/>
        <v>0</v>
      </c>
      <c r="G236" s="26">
        <f t="shared" si="49"/>
        <v>0</v>
      </c>
      <c r="H236" s="26">
        <f t="shared" si="51"/>
        <v>0</v>
      </c>
      <c r="I236" s="27"/>
      <c r="J236" s="27"/>
      <c r="K236" s="26">
        <f t="shared" si="52"/>
        <v>0</v>
      </c>
      <c r="L236" s="26"/>
      <c r="M236" s="27"/>
      <c r="N236" s="26">
        <f t="shared" si="53"/>
        <v>0</v>
      </c>
      <c r="O236" s="26"/>
      <c r="P236" s="27"/>
      <c r="Q236" s="26">
        <f t="shared" si="54"/>
        <v>0</v>
      </c>
      <c r="R236" s="26"/>
      <c r="S236" s="27"/>
      <c r="T236" s="60" t="s">
        <v>38</v>
      </c>
    </row>
    <row r="237" spans="1:20" ht="23.25" customHeight="1">
      <c r="A237" s="8"/>
      <c r="B237" s="59" t="s">
        <v>39</v>
      </c>
      <c r="C237" s="8"/>
      <c r="D237" s="27"/>
      <c r="E237" s="26">
        <f t="shared" si="50"/>
        <v>0</v>
      </c>
      <c r="F237" s="26">
        <f t="shared" si="48"/>
        <v>0</v>
      </c>
      <c r="G237" s="26">
        <f t="shared" si="49"/>
        <v>0</v>
      </c>
      <c r="H237" s="26">
        <f t="shared" si="51"/>
        <v>0</v>
      </c>
      <c r="I237" s="27"/>
      <c r="J237" s="27"/>
      <c r="K237" s="26">
        <f t="shared" si="52"/>
        <v>0</v>
      </c>
      <c r="L237" s="26"/>
      <c r="M237" s="27"/>
      <c r="N237" s="26">
        <f t="shared" si="53"/>
        <v>0</v>
      </c>
      <c r="O237" s="26"/>
      <c r="P237" s="27"/>
      <c r="Q237" s="26">
        <f t="shared" si="54"/>
        <v>0</v>
      </c>
      <c r="R237" s="26"/>
      <c r="S237" s="27"/>
      <c r="T237" s="60" t="s">
        <v>40</v>
      </c>
    </row>
    <row r="238" spans="1:20" ht="23.25" customHeight="1">
      <c r="A238" s="8"/>
      <c r="B238" s="59" t="s">
        <v>41</v>
      </c>
      <c r="C238" s="8"/>
      <c r="D238" s="27"/>
      <c r="E238" s="26">
        <f t="shared" si="50"/>
        <v>0</v>
      </c>
      <c r="F238" s="26">
        <f t="shared" si="48"/>
        <v>0</v>
      </c>
      <c r="G238" s="26">
        <f t="shared" si="49"/>
        <v>0</v>
      </c>
      <c r="H238" s="26">
        <f t="shared" si="51"/>
        <v>0</v>
      </c>
      <c r="I238" s="27"/>
      <c r="J238" s="27"/>
      <c r="K238" s="26">
        <f t="shared" si="52"/>
        <v>0</v>
      </c>
      <c r="L238" s="26"/>
      <c r="M238" s="27"/>
      <c r="N238" s="26">
        <f t="shared" si="53"/>
        <v>0</v>
      </c>
      <c r="O238" s="26"/>
      <c r="P238" s="27"/>
      <c r="Q238" s="26">
        <f t="shared" si="54"/>
        <v>0</v>
      </c>
      <c r="R238" s="26"/>
      <c r="S238" s="27"/>
      <c r="T238" s="60" t="s">
        <v>42</v>
      </c>
    </row>
    <row r="239" spans="1:20" ht="23.25" customHeight="1">
      <c r="A239" s="8"/>
      <c r="B239" s="59" t="s">
        <v>43</v>
      </c>
      <c r="C239" s="8"/>
      <c r="D239" s="27"/>
      <c r="E239" s="26">
        <f t="shared" si="50"/>
        <v>0</v>
      </c>
      <c r="F239" s="26">
        <f t="shared" si="48"/>
        <v>0</v>
      </c>
      <c r="G239" s="26">
        <f t="shared" si="49"/>
        <v>0</v>
      </c>
      <c r="H239" s="26">
        <f t="shared" si="51"/>
        <v>0</v>
      </c>
      <c r="I239" s="27"/>
      <c r="J239" s="27"/>
      <c r="K239" s="26">
        <f t="shared" si="52"/>
        <v>0</v>
      </c>
      <c r="L239" s="26"/>
      <c r="M239" s="27"/>
      <c r="N239" s="26">
        <f t="shared" si="53"/>
        <v>0</v>
      </c>
      <c r="O239" s="26"/>
      <c r="P239" s="27"/>
      <c r="Q239" s="26">
        <f t="shared" si="54"/>
        <v>0</v>
      </c>
      <c r="R239" s="26"/>
      <c r="S239" s="27"/>
      <c r="T239" s="60" t="s">
        <v>44</v>
      </c>
    </row>
    <row r="240" spans="1:20" ht="23.25" customHeight="1">
      <c r="A240" s="8"/>
      <c r="B240" s="59" t="s">
        <v>45</v>
      </c>
      <c r="C240" s="8"/>
      <c r="D240" s="27"/>
      <c r="E240" s="26">
        <f t="shared" si="50"/>
        <v>0</v>
      </c>
      <c r="F240" s="26">
        <f t="shared" si="48"/>
        <v>0</v>
      </c>
      <c r="G240" s="26">
        <f t="shared" si="49"/>
        <v>0</v>
      </c>
      <c r="H240" s="26">
        <f t="shared" si="51"/>
        <v>0</v>
      </c>
      <c r="I240" s="27"/>
      <c r="J240" s="27"/>
      <c r="K240" s="26">
        <f t="shared" si="52"/>
        <v>0</v>
      </c>
      <c r="L240" s="26"/>
      <c r="M240" s="27"/>
      <c r="N240" s="26">
        <f t="shared" si="53"/>
        <v>0</v>
      </c>
      <c r="O240" s="26"/>
      <c r="P240" s="27"/>
      <c r="Q240" s="26">
        <f t="shared" si="54"/>
        <v>0</v>
      </c>
      <c r="R240" s="26"/>
      <c r="S240" s="27"/>
      <c r="T240" s="60" t="s">
        <v>46</v>
      </c>
    </row>
    <row r="241" spans="1:20" s="1" customFormat="1">
      <c r="A241" s="54"/>
      <c r="B241" s="49" t="s">
        <v>47</v>
      </c>
      <c r="C241" s="54"/>
      <c r="D241" s="55"/>
      <c r="E241" s="29">
        <f t="shared" si="50"/>
        <v>0</v>
      </c>
      <c r="F241" s="29">
        <f t="shared" si="48"/>
        <v>0</v>
      </c>
      <c r="G241" s="29">
        <f t="shared" si="49"/>
        <v>0</v>
      </c>
      <c r="H241" s="29">
        <f t="shared" si="51"/>
        <v>0</v>
      </c>
      <c r="I241" s="56"/>
      <c r="J241" s="56"/>
      <c r="K241" s="29">
        <f t="shared" si="52"/>
        <v>0</v>
      </c>
      <c r="L241" s="56"/>
      <c r="M241" s="56"/>
      <c r="N241" s="29">
        <f t="shared" si="53"/>
        <v>0</v>
      </c>
      <c r="O241" s="56"/>
      <c r="P241" s="56"/>
      <c r="Q241" s="29">
        <f t="shared" si="54"/>
        <v>0</v>
      </c>
      <c r="R241" s="56"/>
      <c r="S241" s="56"/>
      <c r="T241" s="12" t="s">
        <v>48</v>
      </c>
    </row>
    <row r="242" spans="1:20" s="1" customFormat="1" ht="3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s="10" customFormat="1" ht="18.75">
      <c r="A243" s="10" t="s">
        <v>200</v>
      </c>
      <c r="L243" s="10" t="s">
        <v>201</v>
      </c>
    </row>
    <row r="244" spans="1:20" s="10" customFormat="1" ht="18.75">
      <c r="C244" s="10" t="s">
        <v>202</v>
      </c>
      <c r="L244" s="10" t="s">
        <v>163</v>
      </c>
      <c r="M244" s="10" t="s">
        <v>203</v>
      </c>
    </row>
    <row r="245" spans="1:20">
      <c r="C245" s="10" t="s">
        <v>204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 t="s">
        <v>205</v>
      </c>
      <c r="O245" s="10"/>
      <c r="P245" s="10"/>
      <c r="Q245" s="10"/>
      <c r="R245" s="10"/>
      <c r="S245" s="10"/>
    </row>
  </sheetData>
  <mergeCells count="126">
    <mergeCell ref="A10:D10"/>
    <mergeCell ref="A4:D8"/>
    <mergeCell ref="H4:S4"/>
    <mergeCell ref="E6:G6"/>
    <mergeCell ref="H6:J6"/>
    <mergeCell ref="K6:M6"/>
    <mergeCell ref="N6:P6"/>
    <mergeCell ref="T4:T8"/>
    <mergeCell ref="E5:G5"/>
    <mergeCell ref="H5:J5"/>
    <mergeCell ref="K5:M5"/>
    <mergeCell ref="N5:P5"/>
    <mergeCell ref="Q5:S5"/>
    <mergeCell ref="Q6:S6"/>
    <mergeCell ref="A39:D39"/>
    <mergeCell ref="A33:D37"/>
    <mergeCell ref="H33:S33"/>
    <mergeCell ref="Q62:S62"/>
    <mergeCell ref="H62:J62"/>
    <mergeCell ref="K62:M62"/>
    <mergeCell ref="N62:P62"/>
    <mergeCell ref="Q35:S35"/>
    <mergeCell ref="T33:T37"/>
    <mergeCell ref="E34:G34"/>
    <mergeCell ref="H34:J34"/>
    <mergeCell ref="K34:M34"/>
    <mergeCell ref="N34:P34"/>
    <mergeCell ref="Q34:S34"/>
    <mergeCell ref="E35:G35"/>
    <mergeCell ref="H35:J35"/>
    <mergeCell ref="K35:M35"/>
    <mergeCell ref="N35:P35"/>
    <mergeCell ref="A66:D66"/>
    <mergeCell ref="A60:D64"/>
    <mergeCell ref="H60:S60"/>
    <mergeCell ref="T60:T64"/>
    <mergeCell ref="E61:G61"/>
    <mergeCell ref="H61:J61"/>
    <mergeCell ref="K61:M61"/>
    <mergeCell ref="N61:P61"/>
    <mergeCell ref="Q61:S61"/>
    <mergeCell ref="E62:G62"/>
    <mergeCell ref="A93:D93"/>
    <mergeCell ref="A87:D91"/>
    <mergeCell ref="H87:S87"/>
    <mergeCell ref="Q116:S116"/>
    <mergeCell ref="H116:J116"/>
    <mergeCell ref="K116:M116"/>
    <mergeCell ref="N116:P116"/>
    <mergeCell ref="Q89:S89"/>
    <mergeCell ref="T87:T91"/>
    <mergeCell ref="E88:G88"/>
    <mergeCell ref="H88:J88"/>
    <mergeCell ref="K88:M88"/>
    <mergeCell ref="N88:P88"/>
    <mergeCell ref="Q88:S88"/>
    <mergeCell ref="E89:G89"/>
    <mergeCell ref="H89:J89"/>
    <mergeCell ref="K89:M89"/>
    <mergeCell ref="N89:P89"/>
    <mergeCell ref="A120:D120"/>
    <mergeCell ref="A114:D118"/>
    <mergeCell ref="H114:S114"/>
    <mergeCell ref="T114:T118"/>
    <mergeCell ref="E115:G115"/>
    <mergeCell ref="H115:J115"/>
    <mergeCell ref="K115:M115"/>
    <mergeCell ref="N115:P115"/>
    <mergeCell ref="Q115:S115"/>
    <mergeCell ref="E116:G116"/>
    <mergeCell ref="A147:D147"/>
    <mergeCell ref="A141:D145"/>
    <mergeCell ref="H141:S141"/>
    <mergeCell ref="Q170:S170"/>
    <mergeCell ref="H170:J170"/>
    <mergeCell ref="K170:M170"/>
    <mergeCell ref="N170:P170"/>
    <mergeCell ref="Q143:S143"/>
    <mergeCell ref="T141:T145"/>
    <mergeCell ref="E142:G142"/>
    <mergeCell ref="H142:J142"/>
    <mergeCell ref="K142:M142"/>
    <mergeCell ref="N142:P142"/>
    <mergeCell ref="Q142:S142"/>
    <mergeCell ref="E143:G143"/>
    <mergeCell ref="H143:J143"/>
    <mergeCell ref="K143:M143"/>
    <mergeCell ref="N143:P143"/>
    <mergeCell ref="A174:D174"/>
    <mergeCell ref="A168:D172"/>
    <mergeCell ref="H168:S168"/>
    <mergeCell ref="T168:T172"/>
    <mergeCell ref="E169:G169"/>
    <mergeCell ref="H169:J169"/>
    <mergeCell ref="K169:M169"/>
    <mergeCell ref="N169:P169"/>
    <mergeCell ref="Q169:S169"/>
    <mergeCell ref="E170:G170"/>
    <mergeCell ref="A201:D201"/>
    <mergeCell ref="A195:D199"/>
    <mergeCell ref="H195:S195"/>
    <mergeCell ref="Q224:S224"/>
    <mergeCell ref="H224:J224"/>
    <mergeCell ref="K224:M224"/>
    <mergeCell ref="N224:P224"/>
    <mergeCell ref="Q197:S197"/>
    <mergeCell ref="T195:T199"/>
    <mergeCell ref="E196:G196"/>
    <mergeCell ref="H196:J196"/>
    <mergeCell ref="K196:M196"/>
    <mergeCell ref="N196:P196"/>
    <mergeCell ref="Q196:S196"/>
    <mergeCell ref="E197:G197"/>
    <mergeCell ref="H197:J197"/>
    <mergeCell ref="K197:M197"/>
    <mergeCell ref="N197:P197"/>
    <mergeCell ref="A228:D228"/>
    <mergeCell ref="A222:D226"/>
    <mergeCell ref="H222:S222"/>
    <mergeCell ref="T222:T226"/>
    <mergeCell ref="E223:G223"/>
    <mergeCell ref="H223:J223"/>
    <mergeCell ref="K223:M223"/>
    <mergeCell ref="N223:P223"/>
    <mergeCell ref="Q223:S223"/>
    <mergeCell ref="E224:G224"/>
  </mergeCells>
  <phoneticPr fontId="3" type="noConversion"/>
  <pageMargins left="0.78118110236220495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W187"/>
  <sheetViews>
    <sheetView topLeftCell="A43" zoomScaleNormal="100" workbookViewId="0">
      <selection activeCell="E61" sqref="E61"/>
    </sheetView>
  </sheetViews>
  <sheetFormatPr defaultColWidth="9.09765625" defaultRowHeight="21.75"/>
  <cols>
    <col min="1" max="1" width="1.59765625" style="66" customWidth="1"/>
    <col min="2" max="2" width="5.8984375" style="66" customWidth="1"/>
    <col min="3" max="3" width="5.296875" style="66" customWidth="1"/>
    <col min="4" max="4" width="7.296875" style="66" customWidth="1"/>
    <col min="5" max="10" width="6.3984375" style="66" customWidth="1"/>
    <col min="11" max="11" width="9.59765625" style="66" customWidth="1"/>
    <col min="12" max="19" width="6.3984375" style="66" customWidth="1"/>
    <col min="20" max="20" width="1.69921875" style="66" customWidth="1"/>
    <col min="21" max="21" width="23.3984375" style="66" customWidth="1"/>
    <col min="22" max="22" width="3.69921875" style="66" customWidth="1"/>
    <col min="23" max="23" width="2.3984375" style="66" customWidth="1"/>
    <col min="24" max="24" width="2.09765625" style="66" customWidth="1"/>
    <col min="25" max="56" width="9.09765625" style="66"/>
    <col min="57" max="57" width="6.69921875" style="66" customWidth="1"/>
    <col min="58" max="112" width="9.09765625" style="66"/>
    <col min="113" max="113" width="4" style="66" customWidth="1"/>
    <col min="114" max="114" width="2" style="66" customWidth="1"/>
    <col min="115" max="129" width="7.59765625" style="66" customWidth="1"/>
    <col min="130" max="130" width="1.69921875" style="66" customWidth="1"/>
    <col min="131" max="131" width="22.8984375" style="66" bestFit="1" customWidth="1"/>
    <col min="132" max="16384" width="9.09765625" style="66"/>
  </cols>
  <sheetData>
    <row r="1" spans="1:36" s="112" customFormat="1">
      <c r="B1" s="112" t="s">
        <v>214</v>
      </c>
      <c r="C1" s="113">
        <v>3.5</v>
      </c>
      <c r="D1" s="112" t="s">
        <v>215</v>
      </c>
    </row>
    <row r="2" spans="1:36" s="116" customFormat="1">
      <c r="B2" s="116" t="s">
        <v>216</v>
      </c>
      <c r="C2" s="113">
        <v>3.5</v>
      </c>
      <c r="D2" s="66" t="s">
        <v>217</v>
      </c>
      <c r="P2" s="121"/>
      <c r="Q2" s="121"/>
      <c r="R2" s="121"/>
      <c r="T2" s="69"/>
      <c r="U2" s="69"/>
    </row>
    <row r="3" spans="1:36">
      <c r="T3" s="70"/>
      <c r="U3" s="70"/>
    </row>
    <row r="4" spans="1:36" ht="21" customHeight="1">
      <c r="A4" s="1179" t="s">
        <v>218</v>
      </c>
      <c r="B4" s="1179"/>
      <c r="C4" s="1179"/>
      <c r="D4" s="1180"/>
      <c r="E4" s="71"/>
      <c r="F4" s="72"/>
      <c r="G4" s="68"/>
      <c r="H4" s="1185" t="s">
        <v>219</v>
      </c>
      <c r="I4" s="1186"/>
      <c r="J4" s="1186"/>
      <c r="K4" s="1186"/>
      <c r="L4" s="1186"/>
      <c r="M4" s="1186"/>
      <c r="N4" s="1186"/>
      <c r="O4" s="1186"/>
      <c r="P4" s="1186"/>
      <c r="Q4" s="1186"/>
      <c r="R4" s="1186"/>
      <c r="S4" s="1187"/>
      <c r="T4" s="73"/>
    </row>
    <row r="5" spans="1:36" ht="21" customHeight="1">
      <c r="A5" s="1181"/>
      <c r="B5" s="1181"/>
      <c r="C5" s="1181"/>
      <c r="D5" s="1182"/>
      <c r="E5" s="1174" t="s">
        <v>7</v>
      </c>
      <c r="F5" s="1175"/>
      <c r="G5" s="1188"/>
      <c r="H5" s="1189" t="s">
        <v>220</v>
      </c>
      <c r="I5" s="1190"/>
      <c r="J5" s="1191"/>
      <c r="K5" s="1189" t="s">
        <v>221</v>
      </c>
      <c r="L5" s="1190"/>
      <c r="M5" s="1191"/>
      <c r="N5" s="1189" t="s">
        <v>222</v>
      </c>
      <c r="O5" s="1190"/>
      <c r="P5" s="1191"/>
      <c r="Q5" s="1175" t="s">
        <v>223</v>
      </c>
      <c r="R5" s="1175"/>
      <c r="S5" s="1188"/>
      <c r="T5" s="73"/>
    </row>
    <row r="6" spans="1:36" ht="21" customHeight="1">
      <c r="A6" s="1181"/>
      <c r="B6" s="1181"/>
      <c r="C6" s="1181"/>
      <c r="D6" s="1182"/>
      <c r="E6" s="1192" t="s">
        <v>11</v>
      </c>
      <c r="F6" s="1169"/>
      <c r="G6" s="1170"/>
      <c r="H6" s="1192" t="s">
        <v>224</v>
      </c>
      <c r="I6" s="1169"/>
      <c r="J6" s="1170"/>
      <c r="K6" s="1192" t="s">
        <v>225</v>
      </c>
      <c r="L6" s="1169"/>
      <c r="M6" s="1170"/>
      <c r="N6" s="1192" t="s">
        <v>226</v>
      </c>
      <c r="O6" s="1169"/>
      <c r="P6" s="1170"/>
      <c r="Q6" s="1169" t="s">
        <v>227</v>
      </c>
      <c r="R6" s="1169"/>
      <c r="S6" s="1170"/>
      <c r="T6" s="1174" t="s">
        <v>228</v>
      </c>
      <c r="U6" s="1175"/>
    </row>
    <row r="7" spans="1:36" ht="21" customHeight="1">
      <c r="A7" s="1181"/>
      <c r="B7" s="1181"/>
      <c r="C7" s="1181"/>
      <c r="D7" s="1182"/>
      <c r="E7" s="122" t="s">
        <v>7</v>
      </c>
      <c r="F7" s="122" t="s">
        <v>167</v>
      </c>
      <c r="G7" s="552" t="s">
        <v>168</v>
      </c>
      <c r="H7" s="122" t="s">
        <v>7</v>
      </c>
      <c r="I7" s="122" t="s">
        <v>167</v>
      </c>
      <c r="J7" s="552" t="s">
        <v>168</v>
      </c>
      <c r="K7" s="122" t="s">
        <v>7</v>
      </c>
      <c r="L7" s="122" t="s">
        <v>167</v>
      </c>
      <c r="M7" s="552" t="s">
        <v>168</v>
      </c>
      <c r="N7" s="122" t="s">
        <v>7</v>
      </c>
      <c r="O7" s="122" t="s">
        <v>167</v>
      </c>
      <c r="P7" s="552" t="s">
        <v>168</v>
      </c>
      <c r="Q7" s="122" t="s">
        <v>7</v>
      </c>
      <c r="R7" s="122" t="s">
        <v>167</v>
      </c>
      <c r="S7" s="122" t="s">
        <v>168</v>
      </c>
      <c r="T7" s="73"/>
    </row>
    <row r="8" spans="1:36" ht="21" customHeight="1">
      <c r="A8" s="1183"/>
      <c r="B8" s="1183"/>
      <c r="C8" s="1183"/>
      <c r="D8" s="1184"/>
      <c r="E8" s="123" t="s">
        <v>11</v>
      </c>
      <c r="F8" s="123" t="s">
        <v>169</v>
      </c>
      <c r="G8" s="556" t="s">
        <v>170</v>
      </c>
      <c r="H8" s="123" t="s">
        <v>11</v>
      </c>
      <c r="I8" s="123" t="s">
        <v>169</v>
      </c>
      <c r="J8" s="556" t="s">
        <v>170</v>
      </c>
      <c r="K8" s="123" t="s">
        <v>11</v>
      </c>
      <c r="L8" s="123" t="s">
        <v>169</v>
      </c>
      <c r="M8" s="556" t="s">
        <v>170</v>
      </c>
      <c r="N8" s="123" t="s">
        <v>11</v>
      </c>
      <c r="O8" s="123" t="s">
        <v>169</v>
      </c>
      <c r="P8" s="556" t="s">
        <v>170</v>
      </c>
      <c r="Q8" s="123" t="s">
        <v>11</v>
      </c>
      <c r="R8" s="123" t="s">
        <v>169</v>
      </c>
      <c r="S8" s="123" t="s">
        <v>170</v>
      </c>
      <c r="T8" s="73"/>
      <c r="Z8" s="124">
        <f>E9-Z9</f>
        <v>-595</v>
      </c>
    </row>
    <row r="9" spans="1:36" s="126" customFormat="1" ht="32.25" customHeight="1">
      <c r="A9" s="1201" t="s">
        <v>21</v>
      </c>
      <c r="B9" s="1202"/>
      <c r="C9" s="1202"/>
      <c r="D9" s="1203"/>
      <c r="E9" s="236">
        <f>SUM(E10:E17)</f>
        <v>5934</v>
      </c>
      <c r="F9" s="236">
        <f>SUM(F10:F17)</f>
        <v>1881</v>
      </c>
      <c r="G9" s="236">
        <f t="shared" ref="G9:P9" si="0">SUM(G10:G17)</f>
        <v>4053</v>
      </c>
      <c r="H9" s="236">
        <f>SUM(H10:H17)</f>
        <v>1190</v>
      </c>
      <c r="I9" s="236">
        <f t="shared" si="0"/>
        <v>506</v>
      </c>
      <c r="J9" s="236">
        <f t="shared" si="0"/>
        <v>684</v>
      </c>
      <c r="K9" s="236">
        <f>SUM(K10:K17)</f>
        <v>4676</v>
      </c>
      <c r="L9" s="236">
        <f t="shared" si="0"/>
        <v>1350</v>
      </c>
      <c r="M9" s="236">
        <f t="shared" si="0"/>
        <v>3326</v>
      </c>
      <c r="N9" s="236">
        <f>SUM(N10:N17)</f>
        <v>68</v>
      </c>
      <c r="O9" s="236">
        <f t="shared" si="0"/>
        <v>25</v>
      </c>
      <c r="P9" s="236">
        <f t="shared" si="0"/>
        <v>43</v>
      </c>
      <c r="Q9" s="236" t="s">
        <v>25</v>
      </c>
      <c r="R9" s="236" t="s">
        <v>25</v>
      </c>
      <c r="S9" s="236" t="s">
        <v>25</v>
      </c>
      <c r="T9" s="1201" t="s">
        <v>11</v>
      </c>
      <c r="U9" s="1202"/>
      <c r="V9" s="222"/>
      <c r="W9" s="125"/>
      <c r="X9" s="125"/>
      <c r="Y9" s="125"/>
      <c r="Z9" s="125">
        <v>6529</v>
      </c>
      <c r="AA9" s="125"/>
      <c r="AB9" s="125"/>
      <c r="AC9" s="125"/>
      <c r="AD9" s="125"/>
      <c r="AE9" s="125"/>
      <c r="AF9" s="125"/>
      <c r="AG9" s="125"/>
      <c r="AH9" s="125"/>
      <c r="AI9" s="125"/>
      <c r="AJ9" s="125"/>
    </row>
    <row r="10" spans="1:36" ht="32.25" customHeight="1">
      <c r="A10" s="1195" t="s">
        <v>8</v>
      </c>
      <c r="B10" s="1196"/>
      <c r="C10" s="1196"/>
      <c r="D10" s="1197"/>
      <c r="E10" s="237"/>
      <c r="F10" s="237"/>
      <c r="G10" s="237"/>
      <c r="H10" s="237"/>
      <c r="I10" s="237"/>
      <c r="J10" s="238"/>
      <c r="K10" s="237"/>
      <c r="L10" s="237"/>
      <c r="M10" s="238"/>
      <c r="N10" s="237"/>
      <c r="O10" s="237"/>
      <c r="P10" s="238"/>
      <c r="Q10" s="236"/>
      <c r="R10" s="237"/>
      <c r="S10" s="237"/>
      <c r="T10" s="1195" t="s">
        <v>229</v>
      </c>
      <c r="U10" s="1196"/>
      <c r="V10" s="223"/>
      <c r="W10" s="127"/>
      <c r="Z10" s="127"/>
      <c r="AC10" s="127"/>
      <c r="AF10" s="127"/>
      <c r="AI10" s="127"/>
    </row>
    <row r="11" spans="1:36">
      <c r="A11" s="554" t="s">
        <v>230</v>
      </c>
      <c r="B11" s="1196" t="s">
        <v>12</v>
      </c>
      <c r="C11" s="1196"/>
      <c r="D11" s="1197"/>
      <c r="E11" s="237">
        <f>E37+E59+E81+E103+E125</f>
        <v>4137</v>
      </c>
      <c r="F11" s="237">
        <f t="shared" ref="F11:P11" si="1">F37+F59+F81+F103+F125</f>
        <v>1376</v>
      </c>
      <c r="G11" s="237">
        <f t="shared" si="1"/>
        <v>2761</v>
      </c>
      <c r="H11" s="237">
        <f t="shared" si="1"/>
        <v>986</v>
      </c>
      <c r="I11" s="237">
        <f>I37+I59+I81+I103+I125</f>
        <v>425</v>
      </c>
      <c r="J11" s="237">
        <f t="shared" si="1"/>
        <v>561</v>
      </c>
      <c r="K11" s="237">
        <f t="shared" si="1"/>
        <v>3121</v>
      </c>
      <c r="L11" s="237">
        <f t="shared" si="1"/>
        <v>936</v>
      </c>
      <c r="M11" s="237">
        <f t="shared" si="1"/>
        <v>2185</v>
      </c>
      <c r="N11" s="237">
        <f t="shared" si="1"/>
        <v>30</v>
      </c>
      <c r="O11" s="237">
        <f t="shared" si="1"/>
        <v>15</v>
      </c>
      <c r="P11" s="237">
        <f t="shared" si="1"/>
        <v>15</v>
      </c>
      <c r="Q11" s="236" t="s">
        <v>25</v>
      </c>
      <c r="R11" s="236" t="s">
        <v>25</v>
      </c>
      <c r="S11" s="236" t="s">
        <v>25</v>
      </c>
      <c r="T11" s="224"/>
      <c r="U11" s="555" t="s">
        <v>231</v>
      </c>
      <c r="V11" s="167"/>
      <c r="W11" s="127"/>
      <c r="Z11" s="124">
        <f>SUM(F11:G11)</f>
        <v>4137</v>
      </c>
    </row>
    <row r="12" spans="1:36" ht="32.25" customHeight="1">
      <c r="A12" s="1195" t="s">
        <v>9</v>
      </c>
      <c r="B12" s="1196"/>
      <c r="C12" s="1196"/>
      <c r="D12" s="119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6" t="s">
        <v>25</v>
      </c>
      <c r="R12" s="236" t="s">
        <v>25</v>
      </c>
      <c r="S12" s="236" t="s">
        <v>25</v>
      </c>
      <c r="T12" s="554" t="s">
        <v>232</v>
      </c>
      <c r="U12" s="555"/>
      <c r="V12" s="223"/>
    </row>
    <row r="13" spans="1:36">
      <c r="A13" s="557"/>
      <c r="B13" s="1196" t="s">
        <v>13</v>
      </c>
      <c r="C13" s="1196"/>
      <c r="D13" s="1197"/>
      <c r="E13" s="237">
        <f>E39+E61+E83+E105+E127+E147+E165+E183</f>
        <v>1498</v>
      </c>
      <c r="F13" s="237">
        <f t="shared" ref="F13:P13" si="2">F39+F61+F83+F105+F127+F147+F165+F183</f>
        <v>396</v>
      </c>
      <c r="G13" s="237">
        <f t="shared" si="2"/>
        <v>1102</v>
      </c>
      <c r="H13" s="237">
        <f t="shared" si="2"/>
        <v>125</v>
      </c>
      <c r="I13" s="237">
        <f t="shared" si="2"/>
        <v>48</v>
      </c>
      <c r="J13" s="237">
        <f t="shared" si="2"/>
        <v>77</v>
      </c>
      <c r="K13" s="237">
        <f t="shared" si="2"/>
        <v>1335</v>
      </c>
      <c r="L13" s="237">
        <f t="shared" si="2"/>
        <v>338</v>
      </c>
      <c r="M13" s="237">
        <f t="shared" si="2"/>
        <v>997</v>
      </c>
      <c r="N13" s="237">
        <f t="shared" si="2"/>
        <v>38</v>
      </c>
      <c r="O13" s="237">
        <f t="shared" si="2"/>
        <v>10</v>
      </c>
      <c r="P13" s="237">
        <f t="shared" si="2"/>
        <v>28</v>
      </c>
      <c r="Q13" s="236" t="s">
        <v>25</v>
      </c>
      <c r="R13" s="236" t="s">
        <v>25</v>
      </c>
      <c r="S13" s="236" t="s">
        <v>25</v>
      </c>
      <c r="T13" s="557"/>
      <c r="U13" s="555" t="s">
        <v>231</v>
      </c>
      <c r="V13" s="223"/>
    </row>
    <row r="14" spans="1:36" ht="32.25" customHeight="1">
      <c r="A14" s="1195" t="s">
        <v>233</v>
      </c>
      <c r="B14" s="1196"/>
      <c r="C14" s="1196"/>
      <c r="D14" s="119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6" t="s">
        <v>25</v>
      </c>
      <c r="R14" s="236" t="s">
        <v>25</v>
      </c>
      <c r="S14" s="236" t="s">
        <v>25</v>
      </c>
      <c r="T14" s="1195" t="s">
        <v>234</v>
      </c>
      <c r="U14" s="1196"/>
      <c r="V14" s="1196"/>
    </row>
    <row r="15" spans="1:36">
      <c r="A15" s="557"/>
      <c r="B15" s="555" t="s">
        <v>235</v>
      </c>
      <c r="C15" s="558"/>
      <c r="D15" s="225"/>
      <c r="E15" s="237">
        <f>E41+E63+E85+E107+E129+E149+E166+E185</f>
        <v>180</v>
      </c>
      <c r="F15" s="237">
        <f t="shared" ref="F15:M15" si="3">F41+F63+F85+F107+F129+F149+F166+F185</f>
        <v>37</v>
      </c>
      <c r="G15" s="237">
        <f t="shared" si="3"/>
        <v>143</v>
      </c>
      <c r="H15" s="237">
        <f t="shared" si="3"/>
        <v>64</v>
      </c>
      <c r="I15" s="237">
        <f t="shared" si="3"/>
        <v>21</v>
      </c>
      <c r="J15" s="237">
        <f t="shared" si="3"/>
        <v>43</v>
      </c>
      <c r="K15" s="237">
        <f t="shared" si="3"/>
        <v>116</v>
      </c>
      <c r="L15" s="237">
        <f t="shared" si="3"/>
        <v>16</v>
      </c>
      <c r="M15" s="237">
        <f t="shared" si="3"/>
        <v>100</v>
      </c>
      <c r="N15" s="237" t="s">
        <v>25</v>
      </c>
      <c r="O15" s="237" t="s">
        <v>25</v>
      </c>
      <c r="P15" s="237" t="s">
        <v>25</v>
      </c>
      <c r="Q15" s="236" t="s">
        <v>25</v>
      </c>
      <c r="R15" s="236" t="s">
        <v>25</v>
      </c>
      <c r="S15" s="236" t="s">
        <v>25</v>
      </c>
      <c r="T15" s="226"/>
      <c r="U15" s="555" t="s">
        <v>236</v>
      </c>
      <c r="V15" s="223"/>
    </row>
    <row r="16" spans="1:36" ht="32.25" customHeight="1">
      <c r="A16" s="1195" t="s">
        <v>237</v>
      </c>
      <c r="B16" s="1196"/>
      <c r="C16" s="1196"/>
      <c r="D16" s="119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6" t="s">
        <v>25</v>
      </c>
      <c r="R16" s="236" t="s">
        <v>25</v>
      </c>
      <c r="S16" s="236" t="s">
        <v>25</v>
      </c>
      <c r="T16" s="227" t="s">
        <v>238</v>
      </c>
      <c r="U16" s="555"/>
      <c r="V16" s="223"/>
    </row>
    <row r="17" spans="1:153">
      <c r="A17" s="1198" t="s">
        <v>239</v>
      </c>
      <c r="B17" s="1199"/>
      <c r="C17" s="1199"/>
      <c r="D17" s="1200"/>
      <c r="E17" s="237">
        <f>E43+E64+E87+E109+E131+E150</f>
        <v>119</v>
      </c>
      <c r="F17" s="237">
        <f t="shared" ref="F17:M17" si="4">F43+F64+F87+F109+F131+F150</f>
        <v>72</v>
      </c>
      <c r="G17" s="237">
        <f t="shared" si="4"/>
        <v>47</v>
      </c>
      <c r="H17" s="237">
        <f t="shared" si="4"/>
        <v>15</v>
      </c>
      <c r="I17" s="237">
        <f t="shared" si="4"/>
        <v>12</v>
      </c>
      <c r="J17" s="237">
        <f t="shared" si="4"/>
        <v>3</v>
      </c>
      <c r="K17" s="237">
        <f t="shared" si="4"/>
        <v>104</v>
      </c>
      <c r="L17" s="237">
        <f t="shared" si="4"/>
        <v>60</v>
      </c>
      <c r="M17" s="237">
        <f t="shared" si="4"/>
        <v>44</v>
      </c>
      <c r="N17" s="237" t="s">
        <v>25</v>
      </c>
      <c r="O17" s="237" t="s">
        <v>25</v>
      </c>
      <c r="P17" s="237" t="s">
        <v>25</v>
      </c>
      <c r="Q17" s="236" t="s">
        <v>25</v>
      </c>
      <c r="R17" s="236" t="s">
        <v>25</v>
      </c>
      <c r="S17" s="236" t="s">
        <v>25</v>
      </c>
      <c r="T17" s="223"/>
      <c r="U17" s="555"/>
      <c r="V17" s="223"/>
    </row>
    <row r="18" spans="1:153" s="112" customFormat="1" ht="11.25" customHeight="1">
      <c r="A18" s="228"/>
      <c r="B18" s="229"/>
      <c r="C18" s="229"/>
      <c r="D18" s="230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40"/>
      <c r="R18" s="239"/>
      <c r="S18" s="239"/>
      <c r="T18" s="229"/>
      <c r="U18" s="229"/>
      <c r="V18" s="219"/>
    </row>
    <row r="19" spans="1:153" s="112" customFormat="1" ht="9.75" customHeight="1">
      <c r="A19" s="101"/>
      <c r="B19" s="101"/>
      <c r="C19" s="101"/>
      <c r="D19" s="101"/>
      <c r="E19" s="132"/>
      <c r="F19" s="132"/>
      <c r="G19" s="132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153" s="98" customFormat="1" ht="19.5">
      <c r="B20" s="98" t="s">
        <v>240</v>
      </c>
      <c r="C20" s="99"/>
      <c r="D20" s="99"/>
      <c r="E20" s="99"/>
      <c r="F20" s="99"/>
      <c r="G20" s="99"/>
      <c r="K20" s="114"/>
      <c r="L20" s="114" t="s">
        <v>192</v>
      </c>
    </row>
    <row r="21" spans="1:153" s="98" customFormat="1" ht="19.5">
      <c r="B21" s="98" t="s">
        <v>241</v>
      </c>
      <c r="C21" s="99"/>
      <c r="D21" s="99"/>
      <c r="E21" s="99"/>
      <c r="F21" s="99"/>
      <c r="G21" s="99"/>
      <c r="K21" s="114"/>
      <c r="L21" s="114" t="s">
        <v>193</v>
      </c>
    </row>
    <row r="22" spans="1:153" s="98" customFormat="1" ht="19.5">
      <c r="B22" s="98" t="s">
        <v>242</v>
      </c>
      <c r="L22" s="98" t="s">
        <v>194</v>
      </c>
      <c r="S22" s="117"/>
    </row>
    <row r="23" spans="1:153" s="98" customFormat="1">
      <c r="A23" s="99"/>
      <c r="B23" s="98" t="s">
        <v>243</v>
      </c>
      <c r="H23" s="66"/>
      <c r="I23" s="66"/>
      <c r="J23" s="66"/>
      <c r="L23" s="98" t="s">
        <v>57</v>
      </c>
      <c r="M23" s="66"/>
    </row>
    <row r="24" spans="1:153" s="98" customFormat="1">
      <c r="A24" s="99"/>
      <c r="B24" s="98" t="s">
        <v>244</v>
      </c>
      <c r="H24" s="112"/>
      <c r="I24" s="112"/>
      <c r="J24" s="112"/>
      <c r="K24" s="112"/>
      <c r="L24" s="98" t="s">
        <v>59</v>
      </c>
      <c r="M24" s="112"/>
    </row>
    <row r="25" spans="1:153" s="67" customFormat="1">
      <c r="A25" s="133"/>
      <c r="B25" s="66"/>
      <c r="C25" s="66"/>
      <c r="D25" s="66"/>
      <c r="E25" s="134"/>
      <c r="F25" s="66"/>
      <c r="G25" s="66"/>
    </row>
    <row r="26" spans="1:153" s="67" customFormat="1">
      <c r="A26" s="133"/>
      <c r="B26" s="66"/>
      <c r="C26" s="66"/>
      <c r="D26" s="66"/>
      <c r="E26" s="134"/>
      <c r="F26" s="66"/>
      <c r="G26" s="66"/>
      <c r="U26" s="67">
        <f>5934-1498</f>
        <v>4436</v>
      </c>
    </row>
    <row r="27" spans="1:153" s="112" customFormat="1">
      <c r="B27" s="112" t="s">
        <v>214</v>
      </c>
      <c r="C27" s="113">
        <v>3.7</v>
      </c>
      <c r="D27" s="112" t="str">
        <f>D1</f>
        <v>ครู จำแนกตามวุฒิการศึกษา  เพศ และสังกัด  ปีการศึกษา 2558</v>
      </c>
      <c r="M27" s="112" t="s">
        <v>245</v>
      </c>
      <c r="N27" s="112" t="s">
        <v>246</v>
      </c>
      <c r="X27" s="112" t="s">
        <v>214</v>
      </c>
      <c r="Y27" s="113">
        <v>3.7</v>
      </c>
      <c r="Z27" s="112">
        <f>Z1</f>
        <v>0</v>
      </c>
      <c r="AI27" s="112" t="s">
        <v>245</v>
      </c>
      <c r="AJ27" s="112" t="s">
        <v>247</v>
      </c>
      <c r="AT27" s="112" t="s">
        <v>214</v>
      </c>
      <c r="AU27" s="113">
        <v>3.7</v>
      </c>
      <c r="AV27" s="112">
        <f>AV1</f>
        <v>0</v>
      </c>
      <c r="BE27" s="112" t="s">
        <v>245</v>
      </c>
      <c r="BF27" s="112" t="s">
        <v>248</v>
      </c>
      <c r="BP27" s="112" t="s">
        <v>214</v>
      </c>
      <c r="BQ27" s="113">
        <v>3.7</v>
      </c>
      <c r="BR27" s="112">
        <f>BR1</f>
        <v>0</v>
      </c>
      <c r="CA27" s="112" t="s">
        <v>245</v>
      </c>
      <c r="CB27" s="112" t="s">
        <v>249</v>
      </c>
      <c r="CL27" s="112" t="s">
        <v>214</v>
      </c>
      <c r="CM27" s="113">
        <v>3.7</v>
      </c>
      <c r="CN27" s="112">
        <f>CN1</f>
        <v>0</v>
      </c>
      <c r="CW27" s="112" t="s">
        <v>245</v>
      </c>
      <c r="CX27" s="112" t="s">
        <v>250</v>
      </c>
      <c r="DH27" s="112" t="s">
        <v>214</v>
      </c>
      <c r="DI27" s="113">
        <v>3.7</v>
      </c>
      <c r="DJ27" s="112">
        <f>DJ1</f>
        <v>0</v>
      </c>
      <c r="DS27" s="112" t="s">
        <v>245</v>
      </c>
      <c r="DT27" s="112" t="s">
        <v>251</v>
      </c>
      <c r="ED27" s="112" t="s">
        <v>214</v>
      </c>
      <c r="EE27" s="113">
        <v>3.7</v>
      </c>
      <c r="EF27" s="112">
        <f>EF1</f>
        <v>0</v>
      </c>
      <c r="EO27" s="112" t="s">
        <v>245</v>
      </c>
      <c r="EP27" s="112" t="s">
        <v>252</v>
      </c>
    </row>
    <row r="28" spans="1:153" s="116" customFormat="1">
      <c r="B28" s="116" t="s">
        <v>216</v>
      </c>
      <c r="C28" s="113">
        <v>3.7</v>
      </c>
      <c r="D28" s="116" t="s">
        <v>253</v>
      </c>
      <c r="T28" s="69"/>
      <c r="U28" s="69"/>
      <c r="X28" s="116" t="s">
        <v>216</v>
      </c>
      <c r="Y28" s="113">
        <v>3.7</v>
      </c>
      <c r="Z28" s="116" t="s">
        <v>253</v>
      </c>
      <c r="AP28" s="69"/>
      <c r="AQ28" s="69"/>
      <c r="AT28" s="116" t="s">
        <v>216</v>
      </c>
      <c r="AU28" s="113">
        <v>3.7</v>
      </c>
      <c r="AV28" s="116" t="s">
        <v>253</v>
      </c>
      <c r="BL28" s="69"/>
      <c r="BM28" s="69"/>
      <c r="BP28" s="116" t="s">
        <v>216</v>
      </c>
      <c r="BQ28" s="113">
        <v>3.7</v>
      </c>
      <c r="BR28" s="116" t="s">
        <v>253</v>
      </c>
      <c r="CH28" s="69"/>
      <c r="CI28" s="69"/>
      <c r="CL28" s="116" t="s">
        <v>216</v>
      </c>
      <c r="CM28" s="113">
        <v>3.7</v>
      </c>
      <c r="CN28" s="116" t="s">
        <v>253</v>
      </c>
      <c r="DD28" s="69"/>
      <c r="DE28" s="69"/>
      <c r="DH28" s="116" t="s">
        <v>216</v>
      </c>
      <c r="DI28" s="113">
        <v>3.7</v>
      </c>
      <c r="DJ28" s="116" t="s">
        <v>253</v>
      </c>
      <c r="DZ28" s="69"/>
      <c r="EA28" s="69"/>
      <c r="ED28" s="116" t="s">
        <v>216</v>
      </c>
      <c r="EE28" s="113">
        <v>3.7</v>
      </c>
      <c r="EF28" s="116" t="s">
        <v>253</v>
      </c>
      <c r="EV28" s="69"/>
      <c r="EW28" s="69"/>
    </row>
    <row r="29" spans="1:153">
      <c r="T29" s="70"/>
      <c r="U29" s="70"/>
      <c r="AP29" s="70"/>
      <c r="AQ29" s="70"/>
      <c r="BL29" s="70"/>
      <c r="BM29" s="70"/>
      <c r="CH29" s="70"/>
      <c r="CI29" s="70"/>
      <c r="DD29" s="70"/>
      <c r="DE29" s="70"/>
      <c r="DZ29" s="70"/>
      <c r="EA29" s="70"/>
      <c r="EV29" s="70"/>
      <c r="EW29" s="70"/>
    </row>
    <row r="30" spans="1:153">
      <c r="A30" s="1179" t="s">
        <v>218</v>
      </c>
      <c r="B30" s="1179"/>
      <c r="C30" s="1179"/>
      <c r="D30" s="1180"/>
      <c r="E30" s="71"/>
      <c r="F30" s="72"/>
      <c r="G30" s="68"/>
      <c r="H30" s="1185" t="s">
        <v>219</v>
      </c>
      <c r="I30" s="1186"/>
      <c r="J30" s="1186"/>
      <c r="K30" s="1186"/>
      <c r="L30" s="1186"/>
      <c r="M30" s="1186"/>
      <c r="N30" s="1186"/>
      <c r="O30" s="1186"/>
      <c r="P30" s="1186"/>
      <c r="Q30" s="1186"/>
      <c r="R30" s="1186"/>
      <c r="S30" s="1187"/>
      <c r="T30" s="73"/>
      <c r="W30" s="1179" t="s">
        <v>218</v>
      </c>
      <c r="X30" s="1179"/>
      <c r="Y30" s="1179"/>
      <c r="Z30" s="1180"/>
      <c r="AA30" s="71"/>
      <c r="AB30" s="72"/>
      <c r="AC30" s="68"/>
      <c r="AD30" s="1185" t="s">
        <v>219</v>
      </c>
      <c r="AE30" s="1186"/>
      <c r="AF30" s="1186"/>
      <c r="AG30" s="1186"/>
      <c r="AH30" s="1186"/>
      <c r="AI30" s="1186"/>
      <c r="AJ30" s="1186"/>
      <c r="AK30" s="1186"/>
      <c r="AL30" s="1186"/>
      <c r="AM30" s="1186"/>
      <c r="AN30" s="1186"/>
      <c r="AO30" s="1187"/>
      <c r="AP30" s="73"/>
      <c r="AS30" s="1179" t="s">
        <v>218</v>
      </c>
      <c r="AT30" s="1179"/>
      <c r="AU30" s="1179"/>
      <c r="AV30" s="1180"/>
      <c r="AW30" s="71"/>
      <c r="AX30" s="72"/>
      <c r="AY30" s="68"/>
      <c r="AZ30" s="1185" t="s">
        <v>219</v>
      </c>
      <c r="BA30" s="1186"/>
      <c r="BB30" s="1186"/>
      <c r="BC30" s="1186"/>
      <c r="BD30" s="1186"/>
      <c r="BE30" s="1186"/>
      <c r="BF30" s="1186"/>
      <c r="BG30" s="1186"/>
      <c r="BH30" s="1186"/>
      <c r="BI30" s="1186"/>
      <c r="BJ30" s="1186"/>
      <c r="BK30" s="1187"/>
      <c r="BL30" s="73"/>
      <c r="BO30" s="1179" t="s">
        <v>218</v>
      </c>
      <c r="BP30" s="1179"/>
      <c r="BQ30" s="1179"/>
      <c r="BR30" s="1180"/>
      <c r="BS30" s="71"/>
      <c r="BT30" s="72"/>
      <c r="BU30" s="68"/>
      <c r="BV30" s="1185" t="s">
        <v>219</v>
      </c>
      <c r="BW30" s="1186"/>
      <c r="BX30" s="1186"/>
      <c r="BY30" s="1186"/>
      <c r="BZ30" s="1186"/>
      <c r="CA30" s="1186"/>
      <c r="CB30" s="1186"/>
      <c r="CC30" s="1186"/>
      <c r="CD30" s="1186"/>
      <c r="CE30" s="1186"/>
      <c r="CF30" s="1186"/>
      <c r="CG30" s="1187"/>
      <c r="CH30" s="73"/>
      <c r="CK30" s="1179" t="s">
        <v>218</v>
      </c>
      <c r="CL30" s="1179"/>
      <c r="CM30" s="1179"/>
      <c r="CN30" s="1180"/>
      <c r="CO30" s="71"/>
      <c r="CP30" s="72"/>
      <c r="CQ30" s="68"/>
      <c r="CR30" s="1185" t="s">
        <v>219</v>
      </c>
      <c r="CS30" s="1186"/>
      <c r="CT30" s="1186"/>
      <c r="CU30" s="1186"/>
      <c r="CV30" s="1186"/>
      <c r="CW30" s="1186"/>
      <c r="CX30" s="1186"/>
      <c r="CY30" s="1186"/>
      <c r="CZ30" s="1186"/>
      <c r="DA30" s="1186"/>
      <c r="DB30" s="1186"/>
      <c r="DC30" s="1187"/>
      <c r="DD30" s="73"/>
      <c r="DG30" s="1179" t="s">
        <v>218</v>
      </c>
      <c r="DH30" s="1179"/>
      <c r="DI30" s="1179"/>
      <c r="DJ30" s="1180"/>
      <c r="DK30" s="71"/>
      <c r="DL30" s="72"/>
      <c r="DM30" s="68"/>
      <c r="DN30" s="1185" t="s">
        <v>219</v>
      </c>
      <c r="DO30" s="1186"/>
      <c r="DP30" s="1186"/>
      <c r="DQ30" s="1186"/>
      <c r="DR30" s="1186"/>
      <c r="DS30" s="1186"/>
      <c r="DT30" s="1186"/>
      <c r="DU30" s="1186"/>
      <c r="DV30" s="1186"/>
      <c r="DW30" s="1186"/>
      <c r="DX30" s="1186"/>
      <c r="DY30" s="1187"/>
      <c r="DZ30" s="73"/>
      <c r="EC30" s="1179" t="s">
        <v>218</v>
      </c>
      <c r="ED30" s="1179"/>
      <c r="EE30" s="1179"/>
      <c r="EF30" s="1180"/>
      <c r="EG30" s="71"/>
      <c r="EH30" s="72"/>
      <c r="EI30" s="68"/>
      <c r="EJ30" s="1185" t="s">
        <v>219</v>
      </c>
      <c r="EK30" s="1186"/>
      <c r="EL30" s="1186"/>
      <c r="EM30" s="1186"/>
      <c r="EN30" s="1186"/>
      <c r="EO30" s="1186"/>
      <c r="EP30" s="1186"/>
      <c r="EQ30" s="1186"/>
      <c r="ER30" s="1186"/>
      <c r="ES30" s="1186"/>
      <c r="ET30" s="1186"/>
      <c r="EU30" s="1187"/>
      <c r="EV30" s="73"/>
    </row>
    <row r="31" spans="1:153">
      <c r="A31" s="1181"/>
      <c r="B31" s="1181"/>
      <c r="C31" s="1181"/>
      <c r="D31" s="1182"/>
      <c r="E31" s="1174" t="s">
        <v>7</v>
      </c>
      <c r="F31" s="1175"/>
      <c r="G31" s="1188"/>
      <c r="H31" s="1189" t="s">
        <v>220</v>
      </c>
      <c r="I31" s="1190"/>
      <c r="J31" s="1191"/>
      <c r="K31" s="1189" t="s">
        <v>221</v>
      </c>
      <c r="L31" s="1190"/>
      <c r="M31" s="1191"/>
      <c r="N31" s="1189" t="s">
        <v>222</v>
      </c>
      <c r="O31" s="1190"/>
      <c r="P31" s="1191"/>
      <c r="Q31" s="1175" t="s">
        <v>223</v>
      </c>
      <c r="R31" s="1175"/>
      <c r="S31" s="1188"/>
      <c r="T31" s="73"/>
      <c r="W31" s="1181"/>
      <c r="X31" s="1181"/>
      <c r="Y31" s="1181"/>
      <c r="Z31" s="1182"/>
      <c r="AA31" s="1174" t="s">
        <v>7</v>
      </c>
      <c r="AB31" s="1175"/>
      <c r="AC31" s="1188"/>
      <c r="AD31" s="1189" t="s">
        <v>220</v>
      </c>
      <c r="AE31" s="1190"/>
      <c r="AF31" s="1191"/>
      <c r="AG31" s="1189" t="s">
        <v>221</v>
      </c>
      <c r="AH31" s="1190"/>
      <c r="AI31" s="1191"/>
      <c r="AJ31" s="1189" t="s">
        <v>222</v>
      </c>
      <c r="AK31" s="1190"/>
      <c r="AL31" s="1191"/>
      <c r="AM31" s="1175" t="s">
        <v>223</v>
      </c>
      <c r="AN31" s="1175"/>
      <c r="AO31" s="1188"/>
      <c r="AP31" s="73"/>
      <c r="AS31" s="1181"/>
      <c r="AT31" s="1181"/>
      <c r="AU31" s="1181"/>
      <c r="AV31" s="1182"/>
      <c r="AW31" s="1174" t="s">
        <v>7</v>
      </c>
      <c r="AX31" s="1175"/>
      <c r="AY31" s="1188"/>
      <c r="AZ31" s="1189" t="s">
        <v>220</v>
      </c>
      <c r="BA31" s="1190"/>
      <c r="BB31" s="1191"/>
      <c r="BC31" s="1189" t="s">
        <v>221</v>
      </c>
      <c r="BD31" s="1190"/>
      <c r="BE31" s="1191"/>
      <c r="BF31" s="1189" t="s">
        <v>222</v>
      </c>
      <c r="BG31" s="1190"/>
      <c r="BH31" s="1191"/>
      <c r="BI31" s="1175" t="s">
        <v>223</v>
      </c>
      <c r="BJ31" s="1175"/>
      <c r="BK31" s="1188"/>
      <c r="BL31" s="73"/>
      <c r="BO31" s="1181"/>
      <c r="BP31" s="1181"/>
      <c r="BQ31" s="1181"/>
      <c r="BR31" s="1182"/>
      <c r="BS31" s="1174" t="s">
        <v>7</v>
      </c>
      <c r="BT31" s="1175"/>
      <c r="BU31" s="1188"/>
      <c r="BV31" s="1189" t="s">
        <v>220</v>
      </c>
      <c r="BW31" s="1190"/>
      <c r="BX31" s="1191"/>
      <c r="BY31" s="1189" t="s">
        <v>221</v>
      </c>
      <c r="BZ31" s="1190"/>
      <c r="CA31" s="1191"/>
      <c r="CB31" s="1189" t="s">
        <v>222</v>
      </c>
      <c r="CC31" s="1190"/>
      <c r="CD31" s="1191"/>
      <c r="CE31" s="1175" t="s">
        <v>223</v>
      </c>
      <c r="CF31" s="1175"/>
      <c r="CG31" s="1188"/>
      <c r="CH31" s="73"/>
      <c r="CK31" s="1181"/>
      <c r="CL31" s="1181"/>
      <c r="CM31" s="1181"/>
      <c r="CN31" s="1182"/>
      <c r="CO31" s="1174" t="s">
        <v>7</v>
      </c>
      <c r="CP31" s="1175"/>
      <c r="CQ31" s="1188"/>
      <c r="CR31" s="1189" t="s">
        <v>220</v>
      </c>
      <c r="CS31" s="1190"/>
      <c r="CT31" s="1191"/>
      <c r="CU31" s="1189" t="s">
        <v>221</v>
      </c>
      <c r="CV31" s="1190"/>
      <c r="CW31" s="1191"/>
      <c r="CX31" s="1189" t="s">
        <v>222</v>
      </c>
      <c r="CY31" s="1190"/>
      <c r="CZ31" s="1191"/>
      <c r="DA31" s="1175" t="s">
        <v>223</v>
      </c>
      <c r="DB31" s="1175"/>
      <c r="DC31" s="1188"/>
      <c r="DD31" s="73"/>
      <c r="DG31" s="1181"/>
      <c r="DH31" s="1181"/>
      <c r="DI31" s="1181"/>
      <c r="DJ31" s="1182"/>
      <c r="DK31" s="1174" t="s">
        <v>7</v>
      </c>
      <c r="DL31" s="1175"/>
      <c r="DM31" s="1188"/>
      <c r="DN31" s="1189" t="s">
        <v>220</v>
      </c>
      <c r="DO31" s="1190"/>
      <c r="DP31" s="1191"/>
      <c r="DQ31" s="1189" t="s">
        <v>221</v>
      </c>
      <c r="DR31" s="1190"/>
      <c r="DS31" s="1191"/>
      <c r="DT31" s="1189" t="s">
        <v>222</v>
      </c>
      <c r="DU31" s="1190"/>
      <c r="DV31" s="1191"/>
      <c r="DW31" s="1175" t="s">
        <v>223</v>
      </c>
      <c r="DX31" s="1175"/>
      <c r="DY31" s="1188"/>
      <c r="DZ31" s="73"/>
      <c r="EC31" s="1181"/>
      <c r="ED31" s="1181"/>
      <c r="EE31" s="1181"/>
      <c r="EF31" s="1182"/>
      <c r="EG31" s="1174" t="s">
        <v>7</v>
      </c>
      <c r="EH31" s="1175"/>
      <c r="EI31" s="1188"/>
      <c r="EJ31" s="1189" t="s">
        <v>220</v>
      </c>
      <c r="EK31" s="1190"/>
      <c r="EL31" s="1191"/>
      <c r="EM31" s="1189" t="s">
        <v>221</v>
      </c>
      <c r="EN31" s="1190"/>
      <c r="EO31" s="1191"/>
      <c r="EP31" s="1189" t="s">
        <v>222</v>
      </c>
      <c r="EQ31" s="1190"/>
      <c r="ER31" s="1191"/>
      <c r="ES31" s="1175" t="s">
        <v>223</v>
      </c>
      <c r="ET31" s="1175"/>
      <c r="EU31" s="1188"/>
      <c r="EV31" s="73"/>
    </row>
    <row r="32" spans="1:153" ht="22.5">
      <c r="A32" s="1181"/>
      <c r="B32" s="1181"/>
      <c r="C32" s="1181"/>
      <c r="D32" s="1182"/>
      <c r="E32" s="1192" t="s">
        <v>11</v>
      </c>
      <c r="F32" s="1169"/>
      <c r="G32" s="1170"/>
      <c r="H32" s="1192" t="s">
        <v>224</v>
      </c>
      <c r="I32" s="1169"/>
      <c r="J32" s="1170"/>
      <c r="K32" s="1192" t="s">
        <v>225</v>
      </c>
      <c r="L32" s="1169"/>
      <c r="M32" s="1170"/>
      <c r="N32" s="1192" t="s">
        <v>226</v>
      </c>
      <c r="O32" s="1169"/>
      <c r="P32" s="1170"/>
      <c r="Q32" s="1169" t="s">
        <v>227</v>
      </c>
      <c r="R32" s="1169"/>
      <c r="S32" s="1170"/>
      <c r="T32" s="1174" t="s">
        <v>228</v>
      </c>
      <c r="U32" s="1175"/>
      <c r="W32" s="1181"/>
      <c r="X32" s="1181"/>
      <c r="Y32" s="1181"/>
      <c r="Z32" s="1182"/>
      <c r="AA32" s="1192" t="s">
        <v>11</v>
      </c>
      <c r="AB32" s="1169"/>
      <c r="AC32" s="1170"/>
      <c r="AD32" s="1192" t="s">
        <v>224</v>
      </c>
      <c r="AE32" s="1169"/>
      <c r="AF32" s="1170"/>
      <c r="AG32" s="1192" t="s">
        <v>225</v>
      </c>
      <c r="AH32" s="1169"/>
      <c r="AI32" s="1170"/>
      <c r="AJ32" s="1192" t="s">
        <v>226</v>
      </c>
      <c r="AK32" s="1169"/>
      <c r="AL32" s="1170"/>
      <c r="AM32" s="1169" t="s">
        <v>227</v>
      </c>
      <c r="AN32" s="1169"/>
      <c r="AO32" s="1170"/>
      <c r="AP32" s="1174" t="s">
        <v>228</v>
      </c>
      <c r="AQ32" s="1175"/>
      <c r="AS32" s="1181"/>
      <c r="AT32" s="1181"/>
      <c r="AU32" s="1181"/>
      <c r="AV32" s="1182"/>
      <c r="AW32" s="1192" t="s">
        <v>11</v>
      </c>
      <c r="AX32" s="1169"/>
      <c r="AY32" s="1170"/>
      <c r="AZ32" s="1192" t="s">
        <v>224</v>
      </c>
      <c r="BA32" s="1169"/>
      <c r="BB32" s="1170"/>
      <c r="BC32" s="1192" t="s">
        <v>225</v>
      </c>
      <c r="BD32" s="1169"/>
      <c r="BE32" s="1170"/>
      <c r="BF32" s="1192" t="s">
        <v>226</v>
      </c>
      <c r="BG32" s="1169"/>
      <c r="BH32" s="1170"/>
      <c r="BI32" s="1169" t="s">
        <v>227</v>
      </c>
      <c r="BJ32" s="1169"/>
      <c r="BK32" s="1170"/>
      <c r="BL32" s="1174" t="s">
        <v>228</v>
      </c>
      <c r="BM32" s="1175"/>
      <c r="BO32" s="1181"/>
      <c r="BP32" s="1181"/>
      <c r="BQ32" s="1181"/>
      <c r="BR32" s="1182"/>
      <c r="BS32" s="1192" t="s">
        <v>11</v>
      </c>
      <c r="BT32" s="1169"/>
      <c r="BU32" s="1170"/>
      <c r="BV32" s="1192" t="s">
        <v>224</v>
      </c>
      <c r="BW32" s="1169"/>
      <c r="BX32" s="1170"/>
      <c r="BY32" s="1192" t="s">
        <v>225</v>
      </c>
      <c r="BZ32" s="1169"/>
      <c r="CA32" s="1170"/>
      <c r="CB32" s="1192" t="s">
        <v>226</v>
      </c>
      <c r="CC32" s="1169"/>
      <c r="CD32" s="1170"/>
      <c r="CE32" s="1169" t="s">
        <v>227</v>
      </c>
      <c r="CF32" s="1169"/>
      <c r="CG32" s="1170"/>
      <c r="CH32" s="1174" t="s">
        <v>228</v>
      </c>
      <c r="CI32" s="1175"/>
      <c r="CK32" s="1181"/>
      <c r="CL32" s="1181"/>
      <c r="CM32" s="1181"/>
      <c r="CN32" s="1182"/>
      <c r="CO32" s="1192" t="s">
        <v>11</v>
      </c>
      <c r="CP32" s="1169"/>
      <c r="CQ32" s="1170"/>
      <c r="CR32" s="1192" t="s">
        <v>224</v>
      </c>
      <c r="CS32" s="1169"/>
      <c r="CT32" s="1170"/>
      <c r="CU32" s="1192" t="s">
        <v>225</v>
      </c>
      <c r="CV32" s="1169"/>
      <c r="CW32" s="1170"/>
      <c r="CX32" s="1192" t="s">
        <v>226</v>
      </c>
      <c r="CY32" s="1169"/>
      <c r="CZ32" s="1170"/>
      <c r="DA32" s="1169" t="s">
        <v>227</v>
      </c>
      <c r="DB32" s="1169"/>
      <c r="DC32" s="1170"/>
      <c r="DD32" s="1174" t="s">
        <v>228</v>
      </c>
      <c r="DE32" s="1175"/>
      <c r="DG32" s="1181"/>
      <c r="DH32" s="1181"/>
      <c r="DI32" s="1181"/>
      <c r="DJ32" s="1182"/>
      <c r="DK32" s="1192" t="s">
        <v>11</v>
      </c>
      <c r="DL32" s="1169"/>
      <c r="DM32" s="1170"/>
      <c r="DN32" s="1192" t="s">
        <v>224</v>
      </c>
      <c r="DO32" s="1169"/>
      <c r="DP32" s="1170"/>
      <c r="DQ32" s="1192" t="s">
        <v>225</v>
      </c>
      <c r="DR32" s="1169"/>
      <c r="DS32" s="1170"/>
      <c r="DT32" s="1192" t="s">
        <v>226</v>
      </c>
      <c r="DU32" s="1169"/>
      <c r="DV32" s="1170"/>
      <c r="DW32" s="1169" t="s">
        <v>227</v>
      </c>
      <c r="DX32" s="1169"/>
      <c r="DY32" s="1170"/>
      <c r="DZ32" s="1174" t="s">
        <v>228</v>
      </c>
      <c r="EA32" s="1175"/>
      <c r="EC32" s="1181"/>
      <c r="ED32" s="1181"/>
      <c r="EE32" s="1181"/>
      <c r="EF32" s="1182"/>
      <c r="EG32" s="1192" t="s">
        <v>11</v>
      </c>
      <c r="EH32" s="1169"/>
      <c r="EI32" s="1170"/>
      <c r="EJ32" s="1192" t="s">
        <v>224</v>
      </c>
      <c r="EK32" s="1169"/>
      <c r="EL32" s="1170"/>
      <c r="EM32" s="1192" t="s">
        <v>225</v>
      </c>
      <c r="EN32" s="1169"/>
      <c r="EO32" s="1170"/>
      <c r="EP32" s="1192" t="s">
        <v>226</v>
      </c>
      <c r="EQ32" s="1169"/>
      <c r="ER32" s="1170"/>
      <c r="ES32" s="1169" t="s">
        <v>227</v>
      </c>
      <c r="ET32" s="1169"/>
      <c r="EU32" s="1170"/>
      <c r="EV32" s="1174" t="s">
        <v>228</v>
      </c>
      <c r="EW32" s="1175"/>
    </row>
    <row r="33" spans="1:153">
      <c r="A33" s="1181"/>
      <c r="B33" s="1181"/>
      <c r="C33" s="1181"/>
      <c r="D33" s="1182"/>
      <c r="E33" s="122" t="s">
        <v>7</v>
      </c>
      <c r="F33" s="122" t="s">
        <v>167</v>
      </c>
      <c r="G33" s="552" t="s">
        <v>168</v>
      </c>
      <c r="H33" s="122" t="s">
        <v>7</v>
      </c>
      <c r="I33" s="122" t="s">
        <v>167</v>
      </c>
      <c r="J33" s="552" t="s">
        <v>168</v>
      </c>
      <c r="K33" s="122" t="s">
        <v>7</v>
      </c>
      <c r="L33" s="122" t="s">
        <v>167</v>
      </c>
      <c r="M33" s="552" t="s">
        <v>168</v>
      </c>
      <c r="N33" s="122" t="s">
        <v>7</v>
      </c>
      <c r="O33" s="122" t="s">
        <v>167</v>
      </c>
      <c r="P33" s="552" t="s">
        <v>168</v>
      </c>
      <c r="Q33" s="122" t="s">
        <v>7</v>
      </c>
      <c r="R33" s="122" t="s">
        <v>167</v>
      </c>
      <c r="S33" s="122" t="s">
        <v>168</v>
      </c>
      <c r="T33" s="73"/>
      <c r="W33" s="1181"/>
      <c r="X33" s="1181"/>
      <c r="Y33" s="1181"/>
      <c r="Z33" s="1182"/>
      <c r="AA33" s="122" t="s">
        <v>7</v>
      </c>
      <c r="AB33" s="122" t="s">
        <v>167</v>
      </c>
      <c r="AC33" s="552" t="s">
        <v>168</v>
      </c>
      <c r="AD33" s="122" t="s">
        <v>7</v>
      </c>
      <c r="AE33" s="122" t="s">
        <v>167</v>
      </c>
      <c r="AF33" s="552" t="s">
        <v>168</v>
      </c>
      <c r="AG33" s="122" t="s">
        <v>7</v>
      </c>
      <c r="AH33" s="122" t="s">
        <v>167</v>
      </c>
      <c r="AI33" s="552" t="s">
        <v>168</v>
      </c>
      <c r="AJ33" s="122" t="s">
        <v>7</v>
      </c>
      <c r="AK33" s="122" t="s">
        <v>167</v>
      </c>
      <c r="AL33" s="552" t="s">
        <v>168</v>
      </c>
      <c r="AM33" s="122" t="s">
        <v>7</v>
      </c>
      <c r="AN33" s="122" t="s">
        <v>167</v>
      </c>
      <c r="AO33" s="122" t="s">
        <v>168</v>
      </c>
      <c r="AP33" s="73"/>
      <c r="AS33" s="1181"/>
      <c r="AT33" s="1181"/>
      <c r="AU33" s="1181"/>
      <c r="AV33" s="1182"/>
      <c r="AW33" s="122" t="s">
        <v>7</v>
      </c>
      <c r="AX33" s="122" t="s">
        <v>167</v>
      </c>
      <c r="AY33" s="552" t="s">
        <v>168</v>
      </c>
      <c r="AZ33" s="122" t="s">
        <v>7</v>
      </c>
      <c r="BA33" s="122" t="s">
        <v>167</v>
      </c>
      <c r="BB33" s="552" t="s">
        <v>168</v>
      </c>
      <c r="BC33" s="122" t="s">
        <v>7</v>
      </c>
      <c r="BD33" s="122" t="s">
        <v>167</v>
      </c>
      <c r="BE33" s="552" t="s">
        <v>168</v>
      </c>
      <c r="BF33" s="122" t="s">
        <v>7</v>
      </c>
      <c r="BG33" s="122" t="s">
        <v>167</v>
      </c>
      <c r="BH33" s="552" t="s">
        <v>168</v>
      </c>
      <c r="BI33" s="122" t="s">
        <v>7</v>
      </c>
      <c r="BJ33" s="122" t="s">
        <v>167</v>
      </c>
      <c r="BK33" s="122" t="s">
        <v>168</v>
      </c>
      <c r="BL33" s="73"/>
      <c r="BO33" s="1181"/>
      <c r="BP33" s="1181"/>
      <c r="BQ33" s="1181"/>
      <c r="BR33" s="1182"/>
      <c r="BS33" s="122" t="s">
        <v>7</v>
      </c>
      <c r="BT33" s="122" t="s">
        <v>167</v>
      </c>
      <c r="BU33" s="552" t="s">
        <v>168</v>
      </c>
      <c r="BV33" s="122" t="s">
        <v>7</v>
      </c>
      <c r="BW33" s="122" t="s">
        <v>167</v>
      </c>
      <c r="BX33" s="552" t="s">
        <v>168</v>
      </c>
      <c r="BY33" s="122" t="s">
        <v>7</v>
      </c>
      <c r="BZ33" s="122" t="s">
        <v>167</v>
      </c>
      <c r="CA33" s="552" t="s">
        <v>168</v>
      </c>
      <c r="CB33" s="122" t="s">
        <v>7</v>
      </c>
      <c r="CC33" s="122" t="s">
        <v>167</v>
      </c>
      <c r="CD33" s="552" t="s">
        <v>168</v>
      </c>
      <c r="CE33" s="122" t="s">
        <v>7</v>
      </c>
      <c r="CF33" s="122" t="s">
        <v>167</v>
      </c>
      <c r="CG33" s="122" t="s">
        <v>168</v>
      </c>
      <c r="CH33" s="73"/>
      <c r="CK33" s="1181"/>
      <c r="CL33" s="1181"/>
      <c r="CM33" s="1181"/>
      <c r="CN33" s="1182"/>
      <c r="CO33" s="122" t="s">
        <v>7</v>
      </c>
      <c r="CP33" s="122" t="s">
        <v>167</v>
      </c>
      <c r="CQ33" s="552" t="s">
        <v>168</v>
      </c>
      <c r="CR33" s="122" t="s">
        <v>7</v>
      </c>
      <c r="CS33" s="122" t="s">
        <v>167</v>
      </c>
      <c r="CT33" s="552" t="s">
        <v>168</v>
      </c>
      <c r="CU33" s="122" t="s">
        <v>7</v>
      </c>
      <c r="CV33" s="122" t="s">
        <v>167</v>
      </c>
      <c r="CW33" s="552" t="s">
        <v>168</v>
      </c>
      <c r="CX33" s="122" t="s">
        <v>7</v>
      </c>
      <c r="CY33" s="122" t="s">
        <v>167</v>
      </c>
      <c r="CZ33" s="552" t="s">
        <v>168</v>
      </c>
      <c r="DA33" s="122" t="s">
        <v>7</v>
      </c>
      <c r="DB33" s="122" t="s">
        <v>167</v>
      </c>
      <c r="DC33" s="122" t="s">
        <v>168</v>
      </c>
      <c r="DD33" s="73"/>
      <c r="DG33" s="1181"/>
      <c r="DH33" s="1181"/>
      <c r="DI33" s="1181"/>
      <c r="DJ33" s="1182"/>
      <c r="DK33" s="122" t="s">
        <v>7</v>
      </c>
      <c r="DL33" s="122" t="s">
        <v>167</v>
      </c>
      <c r="DM33" s="552" t="s">
        <v>168</v>
      </c>
      <c r="DN33" s="122" t="s">
        <v>7</v>
      </c>
      <c r="DO33" s="122" t="s">
        <v>167</v>
      </c>
      <c r="DP33" s="552" t="s">
        <v>168</v>
      </c>
      <c r="DQ33" s="122" t="s">
        <v>7</v>
      </c>
      <c r="DR33" s="122" t="s">
        <v>167</v>
      </c>
      <c r="DS33" s="552" t="s">
        <v>168</v>
      </c>
      <c r="DT33" s="122" t="s">
        <v>7</v>
      </c>
      <c r="DU33" s="122" t="s">
        <v>167</v>
      </c>
      <c r="DV33" s="552" t="s">
        <v>168</v>
      </c>
      <c r="DW33" s="122" t="s">
        <v>7</v>
      </c>
      <c r="DX33" s="122" t="s">
        <v>167</v>
      </c>
      <c r="DY33" s="122" t="s">
        <v>168</v>
      </c>
      <c r="DZ33" s="73"/>
      <c r="EC33" s="1181"/>
      <c r="ED33" s="1181"/>
      <c r="EE33" s="1181"/>
      <c r="EF33" s="1182"/>
      <c r="EG33" s="122" t="s">
        <v>7</v>
      </c>
      <c r="EH33" s="122" t="s">
        <v>167</v>
      </c>
      <c r="EI33" s="552" t="s">
        <v>168</v>
      </c>
      <c r="EJ33" s="122" t="s">
        <v>7</v>
      </c>
      <c r="EK33" s="122" t="s">
        <v>167</v>
      </c>
      <c r="EL33" s="552" t="s">
        <v>168</v>
      </c>
      <c r="EM33" s="122" t="s">
        <v>7</v>
      </c>
      <c r="EN33" s="122" t="s">
        <v>167</v>
      </c>
      <c r="EO33" s="552" t="s">
        <v>168</v>
      </c>
      <c r="EP33" s="122" t="s">
        <v>7</v>
      </c>
      <c r="EQ33" s="122" t="s">
        <v>167</v>
      </c>
      <c r="ER33" s="552" t="s">
        <v>168</v>
      </c>
      <c r="ES33" s="122" t="s">
        <v>7</v>
      </c>
      <c r="ET33" s="122" t="s">
        <v>167</v>
      </c>
      <c r="EU33" s="122" t="s">
        <v>168</v>
      </c>
      <c r="EV33" s="73"/>
    </row>
    <row r="34" spans="1:153">
      <c r="A34" s="1183"/>
      <c r="B34" s="1183"/>
      <c r="C34" s="1183"/>
      <c r="D34" s="1184"/>
      <c r="E34" s="123" t="s">
        <v>11</v>
      </c>
      <c r="F34" s="123" t="s">
        <v>169</v>
      </c>
      <c r="G34" s="556" t="s">
        <v>170</v>
      </c>
      <c r="H34" s="123" t="s">
        <v>11</v>
      </c>
      <c r="I34" s="123" t="s">
        <v>169</v>
      </c>
      <c r="J34" s="556" t="s">
        <v>170</v>
      </c>
      <c r="K34" s="123" t="s">
        <v>11</v>
      </c>
      <c r="L34" s="123" t="s">
        <v>169</v>
      </c>
      <c r="M34" s="556" t="s">
        <v>170</v>
      </c>
      <c r="N34" s="123" t="s">
        <v>11</v>
      </c>
      <c r="O34" s="123" t="s">
        <v>169</v>
      </c>
      <c r="P34" s="556" t="s">
        <v>170</v>
      </c>
      <c r="Q34" s="123" t="s">
        <v>11</v>
      </c>
      <c r="R34" s="123" t="s">
        <v>169</v>
      </c>
      <c r="S34" s="123" t="s">
        <v>170</v>
      </c>
      <c r="T34" s="73"/>
      <c r="W34" s="1183"/>
      <c r="X34" s="1183"/>
      <c r="Y34" s="1183"/>
      <c r="Z34" s="1184"/>
      <c r="AA34" s="123" t="s">
        <v>11</v>
      </c>
      <c r="AB34" s="123" t="s">
        <v>169</v>
      </c>
      <c r="AC34" s="556" t="s">
        <v>170</v>
      </c>
      <c r="AD34" s="123" t="s">
        <v>11</v>
      </c>
      <c r="AE34" s="123" t="s">
        <v>169</v>
      </c>
      <c r="AF34" s="556" t="s">
        <v>170</v>
      </c>
      <c r="AG34" s="123" t="s">
        <v>11</v>
      </c>
      <c r="AH34" s="123" t="s">
        <v>169</v>
      </c>
      <c r="AI34" s="556" t="s">
        <v>170</v>
      </c>
      <c r="AJ34" s="123" t="s">
        <v>11</v>
      </c>
      <c r="AK34" s="123" t="s">
        <v>169</v>
      </c>
      <c r="AL34" s="556" t="s">
        <v>170</v>
      </c>
      <c r="AM34" s="123" t="s">
        <v>11</v>
      </c>
      <c r="AN34" s="123" t="s">
        <v>169</v>
      </c>
      <c r="AO34" s="123" t="s">
        <v>170</v>
      </c>
      <c r="AP34" s="73"/>
      <c r="AS34" s="1183"/>
      <c r="AT34" s="1183"/>
      <c r="AU34" s="1183"/>
      <c r="AV34" s="1184"/>
      <c r="AW34" s="123" t="s">
        <v>11</v>
      </c>
      <c r="AX34" s="123" t="s">
        <v>169</v>
      </c>
      <c r="AY34" s="556" t="s">
        <v>170</v>
      </c>
      <c r="AZ34" s="123" t="s">
        <v>11</v>
      </c>
      <c r="BA34" s="123" t="s">
        <v>169</v>
      </c>
      <c r="BB34" s="556" t="s">
        <v>170</v>
      </c>
      <c r="BC34" s="123" t="s">
        <v>11</v>
      </c>
      <c r="BD34" s="123" t="s">
        <v>169</v>
      </c>
      <c r="BE34" s="556" t="s">
        <v>170</v>
      </c>
      <c r="BF34" s="123" t="s">
        <v>11</v>
      </c>
      <c r="BG34" s="123" t="s">
        <v>169</v>
      </c>
      <c r="BH34" s="556" t="s">
        <v>170</v>
      </c>
      <c r="BI34" s="123" t="s">
        <v>11</v>
      </c>
      <c r="BJ34" s="123" t="s">
        <v>169</v>
      </c>
      <c r="BK34" s="123" t="s">
        <v>170</v>
      </c>
      <c r="BL34" s="73"/>
      <c r="BO34" s="1183"/>
      <c r="BP34" s="1183"/>
      <c r="BQ34" s="1183"/>
      <c r="BR34" s="1184"/>
      <c r="BS34" s="123" t="s">
        <v>11</v>
      </c>
      <c r="BT34" s="123" t="s">
        <v>169</v>
      </c>
      <c r="BU34" s="556" t="s">
        <v>170</v>
      </c>
      <c r="BV34" s="123" t="s">
        <v>11</v>
      </c>
      <c r="BW34" s="123" t="s">
        <v>169</v>
      </c>
      <c r="BX34" s="556" t="s">
        <v>170</v>
      </c>
      <c r="BY34" s="123" t="s">
        <v>11</v>
      </c>
      <c r="BZ34" s="123" t="s">
        <v>169</v>
      </c>
      <c r="CA34" s="556" t="s">
        <v>170</v>
      </c>
      <c r="CB34" s="123" t="s">
        <v>11</v>
      </c>
      <c r="CC34" s="123" t="s">
        <v>169</v>
      </c>
      <c r="CD34" s="556" t="s">
        <v>170</v>
      </c>
      <c r="CE34" s="123" t="s">
        <v>11</v>
      </c>
      <c r="CF34" s="123" t="s">
        <v>169</v>
      </c>
      <c r="CG34" s="123" t="s">
        <v>170</v>
      </c>
      <c r="CH34" s="73"/>
      <c r="CK34" s="1183"/>
      <c r="CL34" s="1183"/>
      <c r="CM34" s="1183"/>
      <c r="CN34" s="1184"/>
      <c r="CO34" s="123" t="s">
        <v>11</v>
      </c>
      <c r="CP34" s="123" t="s">
        <v>169</v>
      </c>
      <c r="CQ34" s="556" t="s">
        <v>170</v>
      </c>
      <c r="CR34" s="123" t="s">
        <v>11</v>
      </c>
      <c r="CS34" s="123" t="s">
        <v>169</v>
      </c>
      <c r="CT34" s="556" t="s">
        <v>170</v>
      </c>
      <c r="CU34" s="123" t="s">
        <v>11</v>
      </c>
      <c r="CV34" s="123" t="s">
        <v>169</v>
      </c>
      <c r="CW34" s="556" t="s">
        <v>170</v>
      </c>
      <c r="CX34" s="123" t="s">
        <v>11</v>
      </c>
      <c r="CY34" s="123" t="s">
        <v>169</v>
      </c>
      <c r="CZ34" s="556" t="s">
        <v>170</v>
      </c>
      <c r="DA34" s="123" t="s">
        <v>11</v>
      </c>
      <c r="DB34" s="123" t="s">
        <v>169</v>
      </c>
      <c r="DC34" s="123" t="s">
        <v>170</v>
      </c>
      <c r="DD34" s="73"/>
      <c r="DG34" s="1183"/>
      <c r="DH34" s="1183"/>
      <c r="DI34" s="1183"/>
      <c r="DJ34" s="1184"/>
      <c r="DK34" s="123" t="s">
        <v>11</v>
      </c>
      <c r="DL34" s="123" t="s">
        <v>169</v>
      </c>
      <c r="DM34" s="556" t="s">
        <v>170</v>
      </c>
      <c r="DN34" s="123" t="s">
        <v>11</v>
      </c>
      <c r="DO34" s="123" t="s">
        <v>169</v>
      </c>
      <c r="DP34" s="556" t="s">
        <v>170</v>
      </c>
      <c r="DQ34" s="123" t="s">
        <v>11</v>
      </c>
      <c r="DR34" s="123" t="s">
        <v>169</v>
      </c>
      <c r="DS34" s="556" t="s">
        <v>170</v>
      </c>
      <c r="DT34" s="123" t="s">
        <v>11</v>
      </c>
      <c r="DU34" s="123" t="s">
        <v>169</v>
      </c>
      <c r="DV34" s="556" t="s">
        <v>170</v>
      </c>
      <c r="DW34" s="123" t="s">
        <v>11</v>
      </c>
      <c r="DX34" s="123" t="s">
        <v>169</v>
      </c>
      <c r="DY34" s="123" t="s">
        <v>170</v>
      </c>
      <c r="DZ34" s="73"/>
      <c r="EC34" s="1183"/>
      <c r="ED34" s="1183"/>
      <c r="EE34" s="1183"/>
      <c r="EF34" s="1184"/>
      <c r="EG34" s="123" t="s">
        <v>11</v>
      </c>
      <c r="EH34" s="123" t="s">
        <v>169</v>
      </c>
      <c r="EI34" s="556" t="s">
        <v>170</v>
      </c>
      <c r="EJ34" s="123" t="s">
        <v>11</v>
      </c>
      <c r="EK34" s="123" t="s">
        <v>169</v>
      </c>
      <c r="EL34" s="556" t="s">
        <v>170</v>
      </c>
      <c r="EM34" s="123" t="s">
        <v>11</v>
      </c>
      <c r="EN34" s="123" t="s">
        <v>169</v>
      </c>
      <c r="EO34" s="556" t="s">
        <v>170</v>
      </c>
      <c r="EP34" s="123" t="s">
        <v>11</v>
      </c>
      <c r="EQ34" s="123" t="s">
        <v>169</v>
      </c>
      <c r="ER34" s="556" t="s">
        <v>170</v>
      </c>
      <c r="ES34" s="123" t="s">
        <v>11</v>
      </c>
      <c r="ET34" s="123" t="s">
        <v>169</v>
      </c>
      <c r="EU34" s="123" t="s">
        <v>170</v>
      </c>
      <c r="EV34" s="73"/>
    </row>
    <row r="35" spans="1:153" s="126" customFormat="1">
      <c r="A35" s="1176" t="s">
        <v>254</v>
      </c>
      <c r="B35" s="1176"/>
      <c r="C35" s="1176"/>
      <c r="D35" s="1177"/>
      <c r="E35" s="135">
        <f t="shared" ref="E35:S35" si="5">SUM(E37+E39+E41+E43)</f>
        <v>1190</v>
      </c>
      <c r="F35" s="135">
        <f t="shared" si="5"/>
        <v>321</v>
      </c>
      <c r="G35" s="135">
        <f t="shared" si="5"/>
        <v>869</v>
      </c>
      <c r="H35" s="135">
        <f t="shared" si="5"/>
        <v>320</v>
      </c>
      <c r="I35" s="135">
        <f t="shared" si="5"/>
        <v>125</v>
      </c>
      <c r="J35" s="135">
        <f t="shared" si="5"/>
        <v>195</v>
      </c>
      <c r="K35" s="135">
        <f t="shared" si="5"/>
        <v>853</v>
      </c>
      <c r="L35" s="135">
        <f t="shared" si="5"/>
        <v>186</v>
      </c>
      <c r="M35" s="135">
        <f t="shared" si="5"/>
        <v>667</v>
      </c>
      <c r="N35" s="135">
        <f t="shared" si="5"/>
        <v>17</v>
      </c>
      <c r="O35" s="135">
        <f t="shared" si="5"/>
        <v>10</v>
      </c>
      <c r="P35" s="135">
        <f t="shared" si="5"/>
        <v>7</v>
      </c>
      <c r="Q35" s="135">
        <f t="shared" si="5"/>
        <v>0</v>
      </c>
      <c r="R35" s="135">
        <f t="shared" si="5"/>
        <v>0</v>
      </c>
      <c r="S35" s="135">
        <f t="shared" si="5"/>
        <v>0</v>
      </c>
      <c r="T35" s="1178" t="s">
        <v>11</v>
      </c>
      <c r="U35" s="1176"/>
      <c r="W35" s="1176" t="s">
        <v>254</v>
      </c>
      <c r="X35" s="1176"/>
      <c r="Y35" s="1176"/>
      <c r="Z35" s="1177"/>
      <c r="AA35" s="135">
        <f t="shared" ref="AA35:AO35" si="6">SUM(AA37+AA39+AA41+AA43)</f>
        <v>0</v>
      </c>
      <c r="AB35" s="135">
        <f t="shared" si="6"/>
        <v>0</v>
      </c>
      <c r="AC35" s="135">
        <f t="shared" si="6"/>
        <v>0</v>
      </c>
      <c r="AD35" s="135">
        <f t="shared" si="6"/>
        <v>0</v>
      </c>
      <c r="AE35" s="135">
        <f t="shared" si="6"/>
        <v>0</v>
      </c>
      <c r="AF35" s="135">
        <f t="shared" si="6"/>
        <v>0</v>
      </c>
      <c r="AG35" s="135">
        <f t="shared" si="6"/>
        <v>0</v>
      </c>
      <c r="AH35" s="135">
        <f t="shared" si="6"/>
        <v>0</v>
      </c>
      <c r="AI35" s="135">
        <f t="shared" si="6"/>
        <v>0</v>
      </c>
      <c r="AJ35" s="135">
        <f t="shared" si="6"/>
        <v>0</v>
      </c>
      <c r="AK35" s="135">
        <f t="shared" si="6"/>
        <v>0</v>
      </c>
      <c r="AL35" s="135">
        <f t="shared" si="6"/>
        <v>0</v>
      </c>
      <c r="AM35" s="135">
        <f t="shared" si="6"/>
        <v>0</v>
      </c>
      <c r="AN35" s="135">
        <f t="shared" si="6"/>
        <v>0</v>
      </c>
      <c r="AO35" s="135">
        <f t="shared" si="6"/>
        <v>0</v>
      </c>
      <c r="AP35" s="1178" t="s">
        <v>11</v>
      </c>
      <c r="AQ35" s="1176"/>
      <c r="AS35" s="1176" t="s">
        <v>254</v>
      </c>
      <c r="AT35" s="1176"/>
      <c r="AU35" s="1176"/>
      <c r="AV35" s="1177"/>
      <c r="AW35" s="135">
        <f t="shared" ref="AW35:BK35" si="7">SUM(AW37+AW39+AW41+AW43)</f>
        <v>0</v>
      </c>
      <c r="AX35" s="135">
        <f t="shared" si="7"/>
        <v>0</v>
      </c>
      <c r="AY35" s="135">
        <f t="shared" si="7"/>
        <v>0</v>
      </c>
      <c r="AZ35" s="135">
        <f t="shared" si="7"/>
        <v>0</v>
      </c>
      <c r="BA35" s="135">
        <f t="shared" si="7"/>
        <v>0</v>
      </c>
      <c r="BB35" s="135">
        <f t="shared" si="7"/>
        <v>0</v>
      </c>
      <c r="BC35" s="135">
        <f t="shared" si="7"/>
        <v>0</v>
      </c>
      <c r="BD35" s="135">
        <f t="shared" si="7"/>
        <v>0</v>
      </c>
      <c r="BE35" s="135">
        <f t="shared" si="7"/>
        <v>0</v>
      </c>
      <c r="BF35" s="135">
        <f t="shared" si="7"/>
        <v>0</v>
      </c>
      <c r="BG35" s="135">
        <f t="shared" si="7"/>
        <v>0</v>
      </c>
      <c r="BH35" s="135">
        <f t="shared" si="7"/>
        <v>0</v>
      </c>
      <c r="BI35" s="135">
        <f t="shared" si="7"/>
        <v>0</v>
      </c>
      <c r="BJ35" s="135">
        <f t="shared" si="7"/>
        <v>0</v>
      </c>
      <c r="BK35" s="135">
        <f t="shared" si="7"/>
        <v>0</v>
      </c>
      <c r="BL35" s="1178" t="s">
        <v>11</v>
      </c>
      <c r="BM35" s="1176"/>
      <c r="BO35" s="1176" t="s">
        <v>254</v>
      </c>
      <c r="BP35" s="1176"/>
      <c r="BQ35" s="1176"/>
      <c r="BR35" s="1177"/>
      <c r="BS35" s="135">
        <f t="shared" ref="BS35:CG35" si="8">SUM(BS37+BS39+BS41+BS43)</f>
        <v>0</v>
      </c>
      <c r="BT35" s="135">
        <f t="shared" si="8"/>
        <v>0</v>
      </c>
      <c r="BU35" s="135">
        <f t="shared" si="8"/>
        <v>0</v>
      </c>
      <c r="BV35" s="135">
        <f t="shared" si="8"/>
        <v>0</v>
      </c>
      <c r="BW35" s="135">
        <f t="shared" si="8"/>
        <v>0</v>
      </c>
      <c r="BX35" s="135">
        <f t="shared" si="8"/>
        <v>0</v>
      </c>
      <c r="BY35" s="135">
        <f t="shared" si="8"/>
        <v>0</v>
      </c>
      <c r="BZ35" s="135">
        <f t="shared" si="8"/>
        <v>0</v>
      </c>
      <c r="CA35" s="135">
        <f t="shared" si="8"/>
        <v>0</v>
      </c>
      <c r="CB35" s="135">
        <f t="shared" si="8"/>
        <v>0</v>
      </c>
      <c r="CC35" s="135">
        <f t="shared" si="8"/>
        <v>0</v>
      </c>
      <c r="CD35" s="135">
        <f t="shared" si="8"/>
        <v>0</v>
      </c>
      <c r="CE35" s="135">
        <f t="shared" si="8"/>
        <v>0</v>
      </c>
      <c r="CF35" s="135">
        <f t="shared" si="8"/>
        <v>0</v>
      </c>
      <c r="CG35" s="135">
        <f t="shared" si="8"/>
        <v>0</v>
      </c>
      <c r="CH35" s="1178" t="s">
        <v>11</v>
      </c>
      <c r="CI35" s="1176"/>
      <c r="CK35" s="1176" t="s">
        <v>254</v>
      </c>
      <c r="CL35" s="1176"/>
      <c r="CM35" s="1176"/>
      <c r="CN35" s="1177"/>
      <c r="CO35" s="135">
        <f t="shared" ref="CO35:DC35" si="9">SUM(CO37+CO39+CO41+CO43)</f>
        <v>0</v>
      </c>
      <c r="CP35" s="135">
        <f t="shared" si="9"/>
        <v>0</v>
      </c>
      <c r="CQ35" s="135">
        <f t="shared" si="9"/>
        <v>0</v>
      </c>
      <c r="CR35" s="135">
        <f t="shared" si="9"/>
        <v>0</v>
      </c>
      <c r="CS35" s="135">
        <f t="shared" si="9"/>
        <v>0</v>
      </c>
      <c r="CT35" s="135">
        <f t="shared" si="9"/>
        <v>0</v>
      </c>
      <c r="CU35" s="135">
        <f t="shared" si="9"/>
        <v>0</v>
      </c>
      <c r="CV35" s="135">
        <f t="shared" si="9"/>
        <v>0</v>
      </c>
      <c r="CW35" s="135">
        <f t="shared" si="9"/>
        <v>0</v>
      </c>
      <c r="CX35" s="135">
        <f t="shared" si="9"/>
        <v>0</v>
      </c>
      <c r="CY35" s="135">
        <f t="shared" si="9"/>
        <v>0</v>
      </c>
      <c r="CZ35" s="135">
        <f t="shared" si="9"/>
        <v>0</v>
      </c>
      <c r="DA35" s="135">
        <f t="shared" si="9"/>
        <v>0</v>
      </c>
      <c r="DB35" s="135">
        <f t="shared" si="9"/>
        <v>0</v>
      </c>
      <c r="DC35" s="135">
        <f t="shared" si="9"/>
        <v>0</v>
      </c>
      <c r="DD35" s="1178" t="s">
        <v>11</v>
      </c>
      <c r="DE35" s="1176"/>
      <c r="DG35" s="1176" t="s">
        <v>254</v>
      </c>
      <c r="DH35" s="1176"/>
      <c r="DI35" s="1176"/>
      <c r="DJ35" s="1177"/>
      <c r="DK35" s="135">
        <f t="shared" ref="DK35:DY35" si="10">SUM(DK37+DK39+DK41+DK43)</f>
        <v>14</v>
      </c>
      <c r="DL35" s="135">
        <f t="shared" si="10"/>
        <v>3</v>
      </c>
      <c r="DM35" s="135">
        <f t="shared" si="10"/>
        <v>11</v>
      </c>
      <c r="DN35" s="135">
        <f t="shared" si="10"/>
        <v>2</v>
      </c>
      <c r="DO35" s="135">
        <f t="shared" si="10"/>
        <v>0</v>
      </c>
      <c r="DP35" s="135">
        <f t="shared" si="10"/>
        <v>2</v>
      </c>
      <c r="DQ35" s="135">
        <f t="shared" si="10"/>
        <v>12</v>
      </c>
      <c r="DR35" s="135">
        <f t="shared" si="10"/>
        <v>3</v>
      </c>
      <c r="DS35" s="135">
        <f t="shared" si="10"/>
        <v>9</v>
      </c>
      <c r="DT35" s="135">
        <f t="shared" si="10"/>
        <v>0</v>
      </c>
      <c r="DU35" s="135">
        <f t="shared" si="10"/>
        <v>0</v>
      </c>
      <c r="DV35" s="135">
        <f t="shared" si="10"/>
        <v>0</v>
      </c>
      <c r="DW35" s="135">
        <f t="shared" si="10"/>
        <v>0</v>
      </c>
      <c r="DX35" s="135">
        <f t="shared" si="10"/>
        <v>0</v>
      </c>
      <c r="DY35" s="135">
        <f t="shared" si="10"/>
        <v>0</v>
      </c>
      <c r="DZ35" s="1178" t="s">
        <v>11</v>
      </c>
      <c r="EA35" s="1176"/>
      <c r="EC35" s="1176" t="s">
        <v>254</v>
      </c>
      <c r="ED35" s="1176"/>
      <c r="EE35" s="1176"/>
      <c r="EF35" s="1177"/>
      <c r="EG35" s="135">
        <f t="shared" ref="EG35:EU35" si="11">SUM(EG37+EG39+EG41+EG43)</f>
        <v>0</v>
      </c>
      <c r="EH35" s="135">
        <f t="shared" si="11"/>
        <v>0</v>
      </c>
      <c r="EI35" s="135">
        <f t="shared" si="11"/>
        <v>0</v>
      </c>
      <c r="EJ35" s="135">
        <f t="shared" si="11"/>
        <v>0</v>
      </c>
      <c r="EK35" s="135">
        <f t="shared" si="11"/>
        <v>0</v>
      </c>
      <c r="EL35" s="135">
        <f t="shared" si="11"/>
        <v>0</v>
      </c>
      <c r="EM35" s="135">
        <f t="shared" si="11"/>
        <v>0</v>
      </c>
      <c r="EN35" s="135">
        <f t="shared" si="11"/>
        <v>0</v>
      </c>
      <c r="EO35" s="135">
        <f t="shared" si="11"/>
        <v>0</v>
      </c>
      <c r="EP35" s="135">
        <f t="shared" si="11"/>
        <v>0</v>
      </c>
      <c r="EQ35" s="135">
        <f t="shared" si="11"/>
        <v>0</v>
      </c>
      <c r="ER35" s="135">
        <f t="shared" si="11"/>
        <v>0</v>
      </c>
      <c r="ES35" s="135">
        <f t="shared" si="11"/>
        <v>0</v>
      </c>
      <c r="ET35" s="135">
        <f t="shared" si="11"/>
        <v>0</v>
      </c>
      <c r="EU35" s="135">
        <f t="shared" si="11"/>
        <v>0</v>
      </c>
      <c r="EV35" s="1178" t="s">
        <v>11</v>
      </c>
      <c r="EW35" s="1176"/>
    </row>
    <row r="36" spans="1:153">
      <c r="A36" s="1171" t="s">
        <v>8</v>
      </c>
      <c r="B36" s="1171"/>
      <c r="C36" s="1171"/>
      <c r="D36" s="1172"/>
      <c r="E36" s="136"/>
      <c r="F36" s="136"/>
      <c r="G36" s="136"/>
      <c r="H36" s="136"/>
      <c r="I36" s="136"/>
      <c r="J36" s="137"/>
      <c r="K36" s="136"/>
      <c r="L36" s="136"/>
      <c r="M36" s="137"/>
      <c r="N36" s="136"/>
      <c r="O36" s="136"/>
      <c r="P36" s="137"/>
      <c r="Q36" s="136"/>
      <c r="R36" s="136"/>
      <c r="S36" s="136"/>
      <c r="T36" s="1173" t="s">
        <v>229</v>
      </c>
      <c r="U36" s="1171"/>
      <c r="V36" s="531"/>
      <c r="W36" s="1171" t="s">
        <v>8</v>
      </c>
      <c r="X36" s="1171"/>
      <c r="Y36" s="1171"/>
      <c r="Z36" s="1172"/>
      <c r="AA36" s="136"/>
      <c r="AB36" s="136"/>
      <c r="AC36" s="136"/>
      <c r="AD36" s="136"/>
      <c r="AE36" s="136"/>
      <c r="AF36" s="137"/>
      <c r="AG36" s="136"/>
      <c r="AH36" s="136"/>
      <c r="AI36" s="137"/>
      <c r="AJ36" s="136"/>
      <c r="AK36" s="136"/>
      <c r="AL36" s="137"/>
      <c r="AM36" s="136"/>
      <c r="AN36" s="136"/>
      <c r="AO36" s="136"/>
      <c r="AP36" s="1173" t="s">
        <v>229</v>
      </c>
      <c r="AQ36" s="1171"/>
      <c r="AS36" s="1171" t="s">
        <v>8</v>
      </c>
      <c r="AT36" s="1171"/>
      <c r="AU36" s="1171"/>
      <c r="AV36" s="1172"/>
      <c r="AW36" s="136"/>
      <c r="AX36" s="136"/>
      <c r="AY36" s="136"/>
      <c r="AZ36" s="136"/>
      <c r="BA36" s="136"/>
      <c r="BB36" s="137"/>
      <c r="BC36" s="136"/>
      <c r="BD36" s="136"/>
      <c r="BE36" s="137"/>
      <c r="BF36" s="136"/>
      <c r="BG36" s="136"/>
      <c r="BH36" s="137"/>
      <c r="BI36" s="136"/>
      <c r="BJ36" s="136"/>
      <c r="BK36" s="136"/>
      <c r="BL36" s="1173" t="s">
        <v>229</v>
      </c>
      <c r="BM36" s="1171"/>
      <c r="BO36" s="1171" t="s">
        <v>8</v>
      </c>
      <c r="BP36" s="1171"/>
      <c r="BQ36" s="1171"/>
      <c r="BR36" s="1172"/>
      <c r="BS36" s="136"/>
      <c r="BT36" s="136"/>
      <c r="BU36" s="136"/>
      <c r="BV36" s="136"/>
      <c r="BW36" s="136"/>
      <c r="BX36" s="137"/>
      <c r="BY36" s="136"/>
      <c r="BZ36" s="136"/>
      <c r="CA36" s="137"/>
      <c r="CB36" s="136"/>
      <c r="CC36" s="136"/>
      <c r="CD36" s="137"/>
      <c r="CE36" s="136"/>
      <c r="CF36" s="136"/>
      <c r="CG36" s="136"/>
      <c r="CH36" s="1173" t="s">
        <v>229</v>
      </c>
      <c r="CI36" s="1171"/>
      <c r="CK36" s="1171" t="s">
        <v>8</v>
      </c>
      <c r="CL36" s="1171"/>
      <c r="CM36" s="1171"/>
      <c r="CN36" s="1172"/>
      <c r="CO36" s="136"/>
      <c r="CP36" s="136"/>
      <c r="CQ36" s="136"/>
      <c r="CR36" s="136"/>
      <c r="CS36" s="136"/>
      <c r="CT36" s="137"/>
      <c r="CU36" s="136"/>
      <c r="CV36" s="136"/>
      <c r="CW36" s="137"/>
      <c r="CX36" s="136"/>
      <c r="CY36" s="136"/>
      <c r="CZ36" s="137"/>
      <c r="DA36" s="136"/>
      <c r="DB36" s="136"/>
      <c r="DC36" s="136"/>
      <c r="DD36" s="1173" t="s">
        <v>229</v>
      </c>
      <c r="DE36" s="1171"/>
      <c r="DG36" s="1171" t="s">
        <v>8</v>
      </c>
      <c r="DH36" s="1171"/>
      <c r="DI36" s="1171"/>
      <c r="DJ36" s="1172"/>
      <c r="DK36" s="136"/>
      <c r="DL36" s="136"/>
      <c r="DM36" s="136"/>
      <c r="DN36" s="136"/>
      <c r="DO36" s="136"/>
      <c r="DP36" s="137"/>
      <c r="DQ36" s="136"/>
      <c r="DR36" s="136"/>
      <c r="DS36" s="137"/>
      <c r="DT36" s="136"/>
      <c r="DU36" s="136"/>
      <c r="DV36" s="137"/>
      <c r="DW36" s="136"/>
      <c r="DX36" s="136"/>
      <c r="DY36" s="136"/>
      <c r="DZ36" s="1173" t="s">
        <v>229</v>
      </c>
      <c r="EA36" s="1171"/>
      <c r="EC36" s="1171" t="s">
        <v>8</v>
      </c>
      <c r="ED36" s="1171"/>
      <c r="EE36" s="1171"/>
      <c r="EF36" s="1172"/>
      <c r="EG36" s="136"/>
      <c r="EH36" s="136"/>
      <c r="EI36" s="136"/>
      <c r="EJ36" s="136"/>
      <c r="EK36" s="136"/>
      <c r="EL36" s="137"/>
      <c r="EM36" s="136"/>
      <c r="EN36" s="136"/>
      <c r="EO36" s="137"/>
      <c r="EP36" s="136"/>
      <c r="EQ36" s="136"/>
      <c r="ER36" s="137"/>
      <c r="ES36" s="136"/>
      <c r="ET36" s="136"/>
      <c r="EU36" s="136"/>
      <c r="EV36" s="1173" t="s">
        <v>229</v>
      </c>
      <c r="EW36" s="1171"/>
    </row>
    <row r="37" spans="1:153">
      <c r="A37" s="559" t="s">
        <v>230</v>
      </c>
      <c r="B37" s="1171" t="s">
        <v>12</v>
      </c>
      <c r="C37" s="1171"/>
      <c r="D37" s="1172"/>
      <c r="E37" s="136">
        <f>SUM(F37:G37)</f>
        <v>1190</v>
      </c>
      <c r="F37" s="136">
        <f>I37+L37+O37+R37</f>
        <v>321</v>
      </c>
      <c r="G37" s="136">
        <f>J37+M37+P37+S37</f>
        <v>869</v>
      </c>
      <c r="H37" s="136">
        <f>SUM(I37:J37)</f>
        <v>320</v>
      </c>
      <c r="I37" s="136">
        <v>125</v>
      </c>
      <c r="J37" s="136">
        <v>195</v>
      </c>
      <c r="K37" s="136">
        <f>SUM(L37:M37)</f>
        <v>853</v>
      </c>
      <c r="L37" s="136">
        <v>186</v>
      </c>
      <c r="M37" s="136">
        <v>667</v>
      </c>
      <c r="N37" s="136">
        <f>SUM(O37:P37)</f>
        <v>17</v>
      </c>
      <c r="O37" s="136">
        <v>10</v>
      </c>
      <c r="P37" s="136">
        <v>7</v>
      </c>
      <c r="Q37" s="136">
        <f>SUM(R37:S37)</f>
        <v>0</v>
      </c>
      <c r="R37" s="136">
        <v>0</v>
      </c>
      <c r="S37" s="136">
        <v>0</v>
      </c>
      <c r="T37" s="67"/>
      <c r="U37" s="128" t="s">
        <v>231</v>
      </c>
      <c r="W37" s="559" t="s">
        <v>230</v>
      </c>
      <c r="X37" s="1171" t="s">
        <v>12</v>
      </c>
      <c r="Y37" s="1171"/>
      <c r="Z37" s="1172"/>
      <c r="AA37" s="136">
        <f>SUM(AB37:AC37)</f>
        <v>0</v>
      </c>
      <c r="AB37" s="136">
        <f>AE37+AH37+AK37+AN37</f>
        <v>0</v>
      </c>
      <c r="AC37" s="136">
        <f>AF37+AI37+AL37+AO37</f>
        <v>0</v>
      </c>
      <c r="AD37" s="136">
        <f>SUM(AE37:AF37)</f>
        <v>0</v>
      </c>
      <c r="AE37" s="136"/>
      <c r="AF37" s="136"/>
      <c r="AG37" s="136">
        <f>SUM(AH37:AI37)</f>
        <v>0</v>
      </c>
      <c r="AH37" s="136"/>
      <c r="AI37" s="136"/>
      <c r="AJ37" s="136">
        <f>SUM(AK37:AL37)</f>
        <v>0</v>
      </c>
      <c r="AK37" s="136"/>
      <c r="AL37" s="136"/>
      <c r="AM37" s="136">
        <f>SUM(AN37:AO37)</f>
        <v>0</v>
      </c>
      <c r="AN37" s="136">
        <v>0</v>
      </c>
      <c r="AO37" s="136">
        <v>0</v>
      </c>
      <c r="AP37" s="67"/>
      <c r="AQ37" s="128" t="s">
        <v>231</v>
      </c>
      <c r="AS37" s="559" t="s">
        <v>230</v>
      </c>
      <c r="AT37" s="1171" t="s">
        <v>12</v>
      </c>
      <c r="AU37" s="1171"/>
      <c r="AV37" s="1172"/>
      <c r="AW37" s="136">
        <f>SUM(AX37:AY37)</f>
        <v>0</v>
      </c>
      <c r="AX37" s="136">
        <f>BA37+BD37+BG37+BJ37</f>
        <v>0</v>
      </c>
      <c r="AY37" s="136">
        <f>BB37+BE37+BH37+BK37</f>
        <v>0</v>
      </c>
      <c r="AZ37" s="136">
        <f>SUM(BA37:BB37)</f>
        <v>0</v>
      </c>
      <c r="BA37" s="136"/>
      <c r="BB37" s="136"/>
      <c r="BC37" s="136">
        <f>SUM(BD37:BE37)</f>
        <v>0</v>
      </c>
      <c r="BD37" s="136"/>
      <c r="BE37" s="136"/>
      <c r="BF37" s="136">
        <f>SUM(BG37:BH37)</f>
        <v>0</v>
      </c>
      <c r="BG37" s="136"/>
      <c r="BH37" s="136"/>
      <c r="BI37" s="136">
        <f>SUM(BJ37:BK37)</f>
        <v>0</v>
      </c>
      <c r="BJ37" s="136">
        <v>0</v>
      </c>
      <c r="BK37" s="136">
        <v>0</v>
      </c>
      <c r="BL37" s="67"/>
      <c r="BM37" s="128" t="s">
        <v>231</v>
      </c>
      <c r="BO37" s="559" t="s">
        <v>230</v>
      </c>
      <c r="BP37" s="1171" t="s">
        <v>12</v>
      </c>
      <c r="BQ37" s="1171"/>
      <c r="BR37" s="1172"/>
      <c r="BS37" s="136">
        <f>SUM(BT37:BU37)</f>
        <v>0</v>
      </c>
      <c r="BT37" s="136">
        <f>BW37+BZ37+CC37+CF37</f>
        <v>0</v>
      </c>
      <c r="BU37" s="136">
        <f>BX37+CA37+CD37+CG37</f>
        <v>0</v>
      </c>
      <c r="BV37" s="136">
        <f>SUM(BW37:BX37)</f>
        <v>0</v>
      </c>
      <c r="BW37" s="136"/>
      <c r="BX37" s="136"/>
      <c r="BY37" s="136">
        <f>SUM(BZ37:CA37)</f>
        <v>0</v>
      </c>
      <c r="BZ37" s="136"/>
      <c r="CA37" s="136"/>
      <c r="CB37" s="136">
        <f>SUM(CC37:CD37)</f>
        <v>0</v>
      </c>
      <c r="CC37" s="136"/>
      <c r="CD37" s="136"/>
      <c r="CE37" s="136">
        <f>SUM(CF37:CG37)</f>
        <v>0</v>
      </c>
      <c r="CF37" s="136">
        <v>0</v>
      </c>
      <c r="CG37" s="136">
        <v>0</v>
      </c>
      <c r="CH37" s="67"/>
      <c r="CI37" s="128" t="s">
        <v>231</v>
      </c>
      <c r="CK37" s="559" t="s">
        <v>230</v>
      </c>
      <c r="CL37" s="1171" t="s">
        <v>12</v>
      </c>
      <c r="CM37" s="1171"/>
      <c r="CN37" s="1172"/>
      <c r="CO37" s="136">
        <f>SUM(CP37:CQ37)</f>
        <v>0</v>
      </c>
      <c r="CP37" s="136">
        <f>CS37+CV37+CY37+DB37</f>
        <v>0</v>
      </c>
      <c r="CQ37" s="136">
        <f>CT37+CW37+CZ37+DC37</f>
        <v>0</v>
      </c>
      <c r="CR37" s="136">
        <f>SUM(CS37:CT37)</f>
        <v>0</v>
      </c>
      <c r="CS37" s="136"/>
      <c r="CT37" s="136"/>
      <c r="CU37" s="136">
        <f>SUM(CV37:CW37)</f>
        <v>0</v>
      </c>
      <c r="CV37" s="136"/>
      <c r="CW37" s="136"/>
      <c r="CX37" s="136">
        <f>SUM(CY37:CZ37)</f>
        <v>0</v>
      </c>
      <c r="CY37" s="136"/>
      <c r="CZ37" s="136"/>
      <c r="DA37" s="136">
        <f>SUM(DB37:DC37)</f>
        <v>0</v>
      </c>
      <c r="DB37" s="136">
        <v>0</v>
      </c>
      <c r="DC37" s="136">
        <v>0</v>
      </c>
      <c r="DD37" s="67"/>
      <c r="DE37" s="128" t="s">
        <v>231</v>
      </c>
      <c r="DG37" s="559" t="s">
        <v>230</v>
      </c>
      <c r="DH37" s="1171" t="s">
        <v>12</v>
      </c>
      <c r="DI37" s="1171"/>
      <c r="DJ37" s="1172"/>
      <c r="DK37" s="136">
        <f>SUM(DL37:DM37)</f>
        <v>0</v>
      </c>
      <c r="DL37" s="136">
        <f>DO37+DR37+DU37+DX37</f>
        <v>0</v>
      </c>
      <c r="DM37" s="136">
        <f>DP37+DS37+DV37+DY37</f>
        <v>0</v>
      </c>
      <c r="DN37" s="136">
        <f>SUM(DO37:DP37)</f>
        <v>0</v>
      </c>
      <c r="DO37" s="136"/>
      <c r="DP37" s="136"/>
      <c r="DQ37" s="136">
        <f>SUM(DR37:DS37)</f>
        <v>0</v>
      </c>
      <c r="DR37" s="136"/>
      <c r="DS37" s="136"/>
      <c r="DT37" s="136">
        <f>SUM(DU37:DV37)</f>
        <v>0</v>
      </c>
      <c r="DU37" s="136"/>
      <c r="DV37" s="136"/>
      <c r="DW37" s="136">
        <f>SUM(DX37:DY37)</f>
        <v>0</v>
      </c>
      <c r="DX37" s="136">
        <v>0</v>
      </c>
      <c r="DY37" s="136">
        <v>0</v>
      </c>
      <c r="DZ37" s="67"/>
      <c r="EA37" s="128" t="s">
        <v>231</v>
      </c>
      <c r="EC37" s="559" t="s">
        <v>230</v>
      </c>
      <c r="ED37" s="1171" t="s">
        <v>12</v>
      </c>
      <c r="EE37" s="1171"/>
      <c r="EF37" s="1172"/>
      <c r="EG37" s="136">
        <f>SUM(EH37:EI37)</f>
        <v>0</v>
      </c>
      <c r="EH37" s="136">
        <f>EK37+EN37+EQ37+ET37</f>
        <v>0</v>
      </c>
      <c r="EI37" s="136">
        <f>EL37+EO37+ER37+EU37</f>
        <v>0</v>
      </c>
      <c r="EJ37" s="136">
        <f>SUM(EK37:EL37)</f>
        <v>0</v>
      </c>
      <c r="EK37" s="136"/>
      <c r="EL37" s="136"/>
      <c r="EM37" s="136">
        <f>SUM(EN37:EO37)</f>
        <v>0</v>
      </c>
      <c r="EN37" s="136"/>
      <c r="EO37" s="136"/>
      <c r="EP37" s="136">
        <f>SUM(EQ37:ER37)</f>
        <v>0</v>
      </c>
      <c r="EQ37" s="136"/>
      <c r="ER37" s="136"/>
      <c r="ES37" s="136">
        <f>SUM(ET37:EU37)</f>
        <v>0</v>
      </c>
      <c r="ET37" s="136">
        <v>0</v>
      </c>
      <c r="EU37" s="136">
        <v>0</v>
      </c>
      <c r="EV37" s="67"/>
      <c r="EW37" s="128" t="s">
        <v>231</v>
      </c>
    </row>
    <row r="38" spans="1:153">
      <c r="A38" s="1171" t="s">
        <v>9</v>
      </c>
      <c r="B38" s="1171"/>
      <c r="C38" s="1171"/>
      <c r="D38" s="1172"/>
      <c r="E38" s="136"/>
      <c r="F38" s="138"/>
      <c r="G38" s="138"/>
      <c r="H38" s="136"/>
      <c r="I38" s="136"/>
      <c r="J38" s="137"/>
      <c r="K38" s="136"/>
      <c r="L38" s="136"/>
      <c r="M38" s="137"/>
      <c r="N38" s="136"/>
      <c r="O38" s="136"/>
      <c r="P38" s="137"/>
      <c r="Q38" s="136"/>
      <c r="R38" s="136"/>
      <c r="S38" s="136"/>
      <c r="T38" s="560" t="s">
        <v>232</v>
      </c>
      <c r="U38" s="559"/>
      <c r="V38" s="531"/>
      <c r="W38" s="1171" t="s">
        <v>9</v>
      </c>
      <c r="X38" s="1171"/>
      <c r="Y38" s="1171"/>
      <c r="Z38" s="1172"/>
      <c r="AA38" s="136"/>
      <c r="AB38" s="136"/>
      <c r="AC38" s="136"/>
      <c r="AD38" s="136"/>
      <c r="AE38" s="136"/>
      <c r="AF38" s="137"/>
      <c r="AG38" s="136"/>
      <c r="AH38" s="136"/>
      <c r="AI38" s="137"/>
      <c r="AJ38" s="136"/>
      <c r="AK38" s="136"/>
      <c r="AL38" s="137"/>
      <c r="AM38" s="136"/>
      <c r="AN38" s="136"/>
      <c r="AO38" s="136"/>
      <c r="AP38" s="560" t="s">
        <v>232</v>
      </c>
      <c r="AQ38" s="559"/>
      <c r="AS38" s="1171" t="s">
        <v>9</v>
      </c>
      <c r="AT38" s="1171"/>
      <c r="AU38" s="1171"/>
      <c r="AV38" s="1172"/>
      <c r="AW38" s="136"/>
      <c r="AX38" s="136"/>
      <c r="AY38" s="136"/>
      <c r="AZ38" s="136"/>
      <c r="BA38" s="136"/>
      <c r="BB38" s="137"/>
      <c r="BC38" s="136"/>
      <c r="BD38" s="136"/>
      <c r="BE38" s="137"/>
      <c r="BF38" s="136"/>
      <c r="BG38" s="136"/>
      <c r="BH38" s="137"/>
      <c r="BI38" s="136"/>
      <c r="BJ38" s="136"/>
      <c r="BK38" s="136"/>
      <c r="BL38" s="560" t="s">
        <v>232</v>
      </c>
      <c r="BM38" s="559"/>
      <c r="BO38" s="1171" t="s">
        <v>9</v>
      </c>
      <c r="BP38" s="1171"/>
      <c r="BQ38" s="1171"/>
      <c r="BR38" s="1172"/>
      <c r="BS38" s="136"/>
      <c r="BT38" s="136"/>
      <c r="BU38" s="136"/>
      <c r="BV38" s="136"/>
      <c r="BW38" s="136"/>
      <c r="BX38" s="137"/>
      <c r="BY38" s="136"/>
      <c r="BZ38" s="136"/>
      <c r="CA38" s="137"/>
      <c r="CB38" s="136"/>
      <c r="CC38" s="136"/>
      <c r="CD38" s="137"/>
      <c r="CE38" s="136"/>
      <c r="CF38" s="136"/>
      <c r="CG38" s="136"/>
      <c r="CH38" s="560" t="s">
        <v>232</v>
      </c>
      <c r="CI38" s="559"/>
      <c r="CK38" s="1171" t="s">
        <v>9</v>
      </c>
      <c r="CL38" s="1171"/>
      <c r="CM38" s="1171"/>
      <c r="CN38" s="1172"/>
      <c r="CO38" s="136"/>
      <c r="CP38" s="136"/>
      <c r="CQ38" s="136"/>
      <c r="CR38" s="136"/>
      <c r="CS38" s="136"/>
      <c r="CT38" s="137"/>
      <c r="CU38" s="136"/>
      <c r="CV38" s="136"/>
      <c r="CW38" s="137"/>
      <c r="CX38" s="136"/>
      <c r="CY38" s="136"/>
      <c r="CZ38" s="137"/>
      <c r="DA38" s="136"/>
      <c r="DB38" s="136"/>
      <c r="DC38" s="136"/>
      <c r="DD38" s="560" t="s">
        <v>232</v>
      </c>
      <c r="DE38" s="559"/>
      <c r="DG38" s="1171" t="s">
        <v>9</v>
      </c>
      <c r="DH38" s="1171"/>
      <c r="DI38" s="1171"/>
      <c r="DJ38" s="1172"/>
      <c r="DK38" s="136"/>
      <c r="DL38" s="136"/>
      <c r="DM38" s="136"/>
      <c r="DN38" s="136"/>
      <c r="DO38" s="136"/>
      <c r="DP38" s="137"/>
      <c r="DQ38" s="136"/>
      <c r="DR38" s="136"/>
      <c r="DS38" s="137"/>
      <c r="DT38" s="136"/>
      <c r="DU38" s="136"/>
      <c r="DV38" s="137"/>
      <c r="DW38" s="136"/>
      <c r="DX38" s="136"/>
      <c r="DY38" s="136"/>
      <c r="DZ38" s="560" t="s">
        <v>232</v>
      </c>
      <c r="EA38" s="559"/>
      <c r="EC38" s="1171" t="s">
        <v>9</v>
      </c>
      <c r="ED38" s="1171"/>
      <c r="EE38" s="1171"/>
      <c r="EF38" s="1172"/>
      <c r="EG38" s="136"/>
      <c r="EH38" s="136"/>
      <c r="EI38" s="136"/>
      <c r="EJ38" s="136"/>
      <c r="EK38" s="136"/>
      <c r="EL38" s="137"/>
      <c r="EM38" s="136"/>
      <c r="EN38" s="136"/>
      <c r="EO38" s="137"/>
      <c r="EP38" s="136"/>
      <c r="EQ38" s="136"/>
      <c r="ER38" s="137"/>
      <c r="ES38" s="136"/>
      <c r="ET38" s="136"/>
      <c r="EU38" s="136"/>
      <c r="EV38" s="560" t="s">
        <v>232</v>
      </c>
      <c r="EW38" s="559"/>
    </row>
    <row r="39" spans="1:153" s="102" customFormat="1">
      <c r="A39" s="561"/>
      <c r="B39" s="1193" t="s">
        <v>13</v>
      </c>
      <c r="C39" s="1193"/>
      <c r="D39" s="1194"/>
      <c r="E39" s="136"/>
      <c r="F39" s="136"/>
      <c r="G39" s="136"/>
      <c r="H39" s="136"/>
      <c r="I39" s="138"/>
      <c r="J39" s="138"/>
      <c r="K39" s="136"/>
      <c r="L39" s="136"/>
      <c r="M39" s="136"/>
      <c r="N39" s="136"/>
      <c r="O39" s="136"/>
      <c r="P39" s="136"/>
      <c r="Q39" s="136">
        <f>SUM(R39:S39)</f>
        <v>0</v>
      </c>
      <c r="R39" s="136">
        <v>0</v>
      </c>
      <c r="S39" s="136">
        <v>0</v>
      </c>
      <c r="T39" s="139"/>
      <c r="U39" s="561"/>
      <c r="V39" s="140"/>
      <c r="W39" s="561"/>
      <c r="X39" s="1193" t="s">
        <v>13</v>
      </c>
      <c r="Y39" s="1193"/>
      <c r="Z39" s="1194"/>
      <c r="AA39" s="136">
        <f>SUM(AB39:AC39)</f>
        <v>0</v>
      </c>
      <c r="AB39" s="136">
        <f>AE39+AH39+AK39+AN39</f>
        <v>0</v>
      </c>
      <c r="AC39" s="136">
        <f>AF39+AI39+AL39+AO39</f>
        <v>0</v>
      </c>
      <c r="AD39" s="136">
        <f>SUM(AE39:AF39)</f>
        <v>0</v>
      </c>
      <c r="AE39" s="138"/>
      <c r="AF39" s="138"/>
      <c r="AG39" s="136">
        <f>SUM(AH39:AI39)</f>
        <v>0</v>
      </c>
      <c r="AH39" s="136"/>
      <c r="AI39" s="136"/>
      <c r="AJ39" s="136">
        <f>SUM(AK39:AL39)</f>
        <v>0</v>
      </c>
      <c r="AK39" s="136"/>
      <c r="AL39" s="136"/>
      <c r="AM39" s="136">
        <f>SUM(AN39:AO39)</f>
        <v>0</v>
      </c>
      <c r="AN39" s="136">
        <v>0</v>
      </c>
      <c r="AO39" s="136">
        <v>0</v>
      </c>
      <c r="AP39" s="139"/>
      <c r="AQ39" s="561"/>
      <c r="AS39" s="561"/>
      <c r="AT39" s="1193" t="s">
        <v>13</v>
      </c>
      <c r="AU39" s="1193"/>
      <c r="AV39" s="1194"/>
      <c r="AW39" s="136">
        <f>SUM(AX39:AY39)</f>
        <v>0</v>
      </c>
      <c r="AX39" s="136">
        <f>BA39+BD39+BG39+BJ39</f>
        <v>0</v>
      </c>
      <c r="AY39" s="136">
        <f>BB39+BE39+BH39+BK39</f>
        <v>0</v>
      </c>
      <c r="AZ39" s="136">
        <f>SUM(BA39:BB39)</f>
        <v>0</v>
      </c>
      <c r="BA39" s="138"/>
      <c r="BB39" s="138"/>
      <c r="BC39" s="136">
        <f>SUM(BD39:BE39)</f>
        <v>0</v>
      </c>
      <c r="BD39" s="136"/>
      <c r="BE39" s="136"/>
      <c r="BF39" s="136">
        <f>SUM(BG39:BH39)</f>
        <v>0</v>
      </c>
      <c r="BG39" s="136"/>
      <c r="BH39" s="136"/>
      <c r="BI39" s="136">
        <f>SUM(BJ39:BK39)</f>
        <v>0</v>
      </c>
      <c r="BJ39" s="136">
        <v>0</v>
      </c>
      <c r="BK39" s="136">
        <v>0</v>
      </c>
      <c r="BL39" s="139"/>
      <c r="BM39" s="561"/>
      <c r="BO39" s="561"/>
      <c r="BP39" s="1193" t="s">
        <v>13</v>
      </c>
      <c r="BQ39" s="1193"/>
      <c r="BR39" s="1194"/>
      <c r="BS39" s="136">
        <f>SUM(BT39:BU39)</f>
        <v>0</v>
      </c>
      <c r="BT39" s="136">
        <f>BW39+BZ39+CC39+CF39</f>
        <v>0</v>
      </c>
      <c r="BU39" s="136">
        <f>BX39+CA39+CD39+CG39</f>
        <v>0</v>
      </c>
      <c r="BV39" s="136">
        <f>SUM(BW39:BX39)</f>
        <v>0</v>
      </c>
      <c r="BW39" s="138"/>
      <c r="BX39" s="138"/>
      <c r="BY39" s="136">
        <f>SUM(BZ39:CA39)</f>
        <v>0</v>
      </c>
      <c r="BZ39" s="136"/>
      <c r="CA39" s="136"/>
      <c r="CB39" s="136">
        <f>SUM(CC39:CD39)</f>
        <v>0</v>
      </c>
      <c r="CC39" s="136"/>
      <c r="CD39" s="136"/>
      <c r="CE39" s="136">
        <f>SUM(CF39:CG39)</f>
        <v>0</v>
      </c>
      <c r="CF39" s="136">
        <v>0</v>
      </c>
      <c r="CG39" s="136">
        <v>0</v>
      </c>
      <c r="CH39" s="139"/>
      <c r="CI39" s="561"/>
      <c r="CK39" s="561"/>
      <c r="CL39" s="1193" t="s">
        <v>13</v>
      </c>
      <c r="CM39" s="1193"/>
      <c r="CN39" s="1194"/>
      <c r="CO39" s="136">
        <f>SUM(CP39:CQ39)</f>
        <v>0</v>
      </c>
      <c r="CP39" s="136">
        <f>CS39+CV39+CY39+DB39</f>
        <v>0</v>
      </c>
      <c r="CQ39" s="136">
        <f>CT39+CW39+CZ39+DC39</f>
        <v>0</v>
      </c>
      <c r="CR39" s="136">
        <f>SUM(CS39:CT39)</f>
        <v>0</v>
      </c>
      <c r="CS39" s="138"/>
      <c r="CT39" s="138"/>
      <c r="CU39" s="136">
        <f>SUM(CV39:CW39)</f>
        <v>0</v>
      </c>
      <c r="CV39" s="136"/>
      <c r="CW39" s="136"/>
      <c r="CX39" s="136">
        <f>SUM(CY39:CZ39)</f>
        <v>0</v>
      </c>
      <c r="CY39" s="136"/>
      <c r="CZ39" s="136"/>
      <c r="DA39" s="136">
        <f>SUM(DB39:DC39)</f>
        <v>0</v>
      </c>
      <c r="DB39" s="136">
        <v>0</v>
      </c>
      <c r="DC39" s="136">
        <v>0</v>
      </c>
      <c r="DD39" s="139"/>
      <c r="DE39" s="561"/>
      <c r="DG39" s="561"/>
      <c r="DH39" s="1193" t="s">
        <v>13</v>
      </c>
      <c r="DI39" s="1193"/>
      <c r="DJ39" s="1194"/>
      <c r="DK39" s="136">
        <f>SUM(DL39:DM39)</f>
        <v>0</v>
      </c>
      <c r="DL39" s="136">
        <f>DO39+DR39+DU39+DX39</f>
        <v>0</v>
      </c>
      <c r="DM39" s="136">
        <f>DP39+DS39+DV39+DY39</f>
        <v>0</v>
      </c>
      <c r="DN39" s="136">
        <f>SUM(DO39:DP39)</f>
        <v>0</v>
      </c>
      <c r="DO39" s="138"/>
      <c r="DP39" s="138"/>
      <c r="DQ39" s="136">
        <f>SUM(DR39:DS39)</f>
        <v>0</v>
      </c>
      <c r="DR39" s="136"/>
      <c r="DS39" s="136"/>
      <c r="DT39" s="136">
        <f>SUM(DU39:DV39)</f>
        <v>0</v>
      </c>
      <c r="DU39" s="136"/>
      <c r="DV39" s="136"/>
      <c r="DW39" s="136">
        <f>SUM(DX39:DY39)</f>
        <v>0</v>
      </c>
      <c r="DX39" s="136">
        <v>0</v>
      </c>
      <c r="DY39" s="136">
        <v>0</v>
      </c>
      <c r="DZ39" s="139"/>
      <c r="EA39" s="561"/>
      <c r="EC39" s="561"/>
      <c r="ED39" s="1193" t="s">
        <v>13</v>
      </c>
      <c r="EE39" s="1193"/>
      <c r="EF39" s="1194"/>
      <c r="EG39" s="136">
        <f>SUM(EH39:EI39)</f>
        <v>0</v>
      </c>
      <c r="EH39" s="136">
        <f>EK39+EN39+EQ39+ET39</f>
        <v>0</v>
      </c>
      <c r="EI39" s="136">
        <f>EL39+EO39+ER39+EU39</f>
        <v>0</v>
      </c>
      <c r="EJ39" s="136">
        <f>SUM(EK39:EL39)</f>
        <v>0</v>
      </c>
      <c r="EK39" s="138"/>
      <c r="EL39" s="138"/>
      <c r="EM39" s="136">
        <f>SUM(EN39:EO39)</f>
        <v>0</v>
      </c>
      <c r="EN39" s="136"/>
      <c r="EO39" s="136"/>
      <c r="EP39" s="136">
        <f>SUM(EQ39:ER39)</f>
        <v>0</v>
      </c>
      <c r="EQ39" s="136"/>
      <c r="ER39" s="136"/>
      <c r="ES39" s="136">
        <f>SUM(ET39:EU39)</f>
        <v>0</v>
      </c>
      <c r="ET39" s="136">
        <v>0</v>
      </c>
      <c r="EU39" s="136">
        <v>0</v>
      </c>
      <c r="EV39" s="139"/>
      <c r="EW39" s="561"/>
    </row>
    <row r="40" spans="1:153">
      <c r="A40" s="1171" t="s">
        <v>233</v>
      </c>
      <c r="B40" s="1171"/>
      <c r="C40" s="1171"/>
      <c r="D40" s="1172"/>
      <c r="E40" s="136"/>
      <c r="F40" s="136"/>
      <c r="G40" s="136"/>
      <c r="H40" s="136"/>
      <c r="I40" s="136"/>
      <c r="J40" s="137"/>
      <c r="K40" s="136"/>
      <c r="L40" s="136"/>
      <c r="M40" s="137"/>
      <c r="N40" s="136"/>
      <c r="O40" s="136"/>
      <c r="P40" s="137"/>
      <c r="Q40" s="136"/>
      <c r="R40" s="136"/>
      <c r="S40" s="136"/>
      <c r="T40" s="141" t="s">
        <v>234</v>
      </c>
      <c r="U40" s="106"/>
      <c r="V40" s="106"/>
      <c r="W40" s="1171" t="s">
        <v>233</v>
      </c>
      <c r="X40" s="1171"/>
      <c r="Y40" s="1171"/>
      <c r="Z40" s="1172"/>
      <c r="AA40" s="136"/>
      <c r="AB40" s="136"/>
      <c r="AC40" s="136"/>
      <c r="AD40" s="136"/>
      <c r="AE40" s="136"/>
      <c r="AF40" s="137"/>
      <c r="AG40" s="136"/>
      <c r="AH40" s="136"/>
      <c r="AI40" s="137"/>
      <c r="AJ40" s="136"/>
      <c r="AK40" s="136"/>
      <c r="AL40" s="137"/>
      <c r="AM40" s="136"/>
      <c r="AN40" s="136"/>
      <c r="AO40" s="136"/>
      <c r="AP40" s="141" t="s">
        <v>234</v>
      </c>
      <c r="AQ40" s="106"/>
      <c r="AS40" s="1171" t="s">
        <v>233</v>
      </c>
      <c r="AT40" s="1171"/>
      <c r="AU40" s="1171"/>
      <c r="AV40" s="1172"/>
      <c r="AW40" s="136"/>
      <c r="AX40" s="136"/>
      <c r="AY40" s="136"/>
      <c r="AZ40" s="136"/>
      <c r="BA40" s="136"/>
      <c r="BB40" s="137"/>
      <c r="BC40" s="136"/>
      <c r="BD40" s="136"/>
      <c r="BE40" s="137"/>
      <c r="BF40" s="136"/>
      <c r="BG40" s="136"/>
      <c r="BH40" s="137"/>
      <c r="BI40" s="136"/>
      <c r="BJ40" s="136"/>
      <c r="BK40" s="136"/>
      <c r="BL40" s="141" t="s">
        <v>234</v>
      </c>
      <c r="BM40" s="106"/>
      <c r="BO40" s="1171" t="s">
        <v>233</v>
      </c>
      <c r="BP40" s="1171"/>
      <c r="BQ40" s="1171"/>
      <c r="BR40" s="1172"/>
      <c r="BS40" s="136"/>
      <c r="BT40" s="136"/>
      <c r="BU40" s="136"/>
      <c r="BV40" s="136"/>
      <c r="BW40" s="136"/>
      <c r="BX40" s="137"/>
      <c r="BY40" s="136"/>
      <c r="BZ40" s="136"/>
      <c r="CA40" s="137"/>
      <c r="CB40" s="136"/>
      <c r="CC40" s="136"/>
      <c r="CD40" s="137"/>
      <c r="CE40" s="136"/>
      <c r="CF40" s="136"/>
      <c r="CG40" s="136"/>
      <c r="CH40" s="141" t="s">
        <v>234</v>
      </c>
      <c r="CI40" s="106"/>
      <c r="CK40" s="1171" t="s">
        <v>233</v>
      </c>
      <c r="CL40" s="1171"/>
      <c r="CM40" s="1171"/>
      <c r="CN40" s="1172"/>
      <c r="CO40" s="136"/>
      <c r="CP40" s="136"/>
      <c r="CQ40" s="136"/>
      <c r="CR40" s="136"/>
      <c r="CS40" s="136"/>
      <c r="CT40" s="137"/>
      <c r="CU40" s="136"/>
      <c r="CV40" s="136"/>
      <c r="CW40" s="137"/>
      <c r="CX40" s="136"/>
      <c r="CY40" s="136"/>
      <c r="CZ40" s="137"/>
      <c r="DA40" s="136"/>
      <c r="DB40" s="136"/>
      <c r="DC40" s="136"/>
      <c r="DD40" s="141" t="s">
        <v>234</v>
      </c>
      <c r="DE40" s="106"/>
      <c r="DG40" s="1171" t="s">
        <v>233</v>
      </c>
      <c r="DH40" s="1171"/>
      <c r="DI40" s="1171"/>
      <c r="DJ40" s="1172"/>
      <c r="DK40" s="136"/>
      <c r="DL40" s="136"/>
      <c r="DM40" s="136"/>
      <c r="DN40" s="136"/>
      <c r="DO40" s="136"/>
      <c r="DP40" s="137"/>
      <c r="DQ40" s="136"/>
      <c r="DR40" s="136"/>
      <c r="DS40" s="137"/>
      <c r="DT40" s="136"/>
      <c r="DU40" s="136"/>
      <c r="DV40" s="137"/>
      <c r="DW40" s="136"/>
      <c r="DX40" s="136"/>
      <c r="DY40" s="136"/>
      <c r="DZ40" s="141" t="s">
        <v>234</v>
      </c>
      <c r="EA40" s="106"/>
      <c r="EC40" s="1171" t="s">
        <v>233</v>
      </c>
      <c r="ED40" s="1171"/>
      <c r="EE40" s="1171"/>
      <c r="EF40" s="1172"/>
      <c r="EG40" s="136"/>
      <c r="EH40" s="136"/>
      <c r="EI40" s="136"/>
      <c r="EJ40" s="136"/>
      <c r="EK40" s="136"/>
      <c r="EL40" s="137"/>
      <c r="EM40" s="136"/>
      <c r="EN40" s="136"/>
      <c r="EO40" s="137"/>
      <c r="EP40" s="136"/>
      <c r="EQ40" s="136"/>
      <c r="ER40" s="137"/>
      <c r="ES40" s="136"/>
      <c r="ET40" s="136"/>
      <c r="EU40" s="136"/>
      <c r="EV40" s="141" t="s">
        <v>234</v>
      </c>
      <c r="EW40" s="106"/>
    </row>
    <row r="41" spans="1:153">
      <c r="A41" s="551"/>
      <c r="B41" s="559" t="s">
        <v>235</v>
      </c>
      <c r="C41" s="551"/>
      <c r="D41" s="65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>
        <f>SUM(R41:S41)</f>
        <v>0</v>
      </c>
      <c r="R41" s="136">
        <v>0</v>
      </c>
      <c r="S41" s="136">
        <v>0</v>
      </c>
      <c r="T41" s="530"/>
      <c r="U41" s="559" t="s">
        <v>236</v>
      </c>
      <c r="V41" s="531"/>
      <c r="W41" s="551"/>
      <c r="X41" s="559" t="s">
        <v>235</v>
      </c>
      <c r="Y41" s="551"/>
      <c r="Z41" s="65"/>
      <c r="AA41" s="136">
        <f>SUM(AB41:AC41)</f>
        <v>0</v>
      </c>
      <c r="AB41" s="136">
        <f>AE41+AH41+AK41+AN41</f>
        <v>0</v>
      </c>
      <c r="AC41" s="136">
        <f>AF41+AI41+AL41+AO41</f>
        <v>0</v>
      </c>
      <c r="AD41" s="136">
        <f>SUM(AE41:AF41)</f>
        <v>0</v>
      </c>
      <c r="AE41" s="136"/>
      <c r="AF41" s="136"/>
      <c r="AG41" s="136">
        <f>SUM(AH41:AI41)</f>
        <v>0</v>
      </c>
      <c r="AH41" s="136"/>
      <c r="AI41" s="136"/>
      <c r="AJ41" s="136">
        <f>SUM(AK41:AL41)</f>
        <v>0</v>
      </c>
      <c r="AK41" s="136"/>
      <c r="AL41" s="136"/>
      <c r="AM41" s="136">
        <f>SUM(AN41:AO41)</f>
        <v>0</v>
      </c>
      <c r="AN41" s="136"/>
      <c r="AO41" s="136"/>
      <c r="AP41" s="530"/>
      <c r="AQ41" s="559" t="s">
        <v>236</v>
      </c>
      <c r="AS41" s="551"/>
      <c r="AT41" s="559" t="s">
        <v>235</v>
      </c>
      <c r="AU41" s="551"/>
      <c r="AV41" s="65"/>
      <c r="AW41" s="136">
        <f>SUM(AX41:AY41)</f>
        <v>0</v>
      </c>
      <c r="AX41" s="136">
        <f>BA41+BD41+BG41+BJ41</f>
        <v>0</v>
      </c>
      <c r="AY41" s="136">
        <f>BB41+BE41+BH41+BK41</f>
        <v>0</v>
      </c>
      <c r="AZ41" s="136">
        <f>SUM(BA41:BB41)</f>
        <v>0</v>
      </c>
      <c r="BA41" s="136"/>
      <c r="BB41" s="136"/>
      <c r="BC41" s="136">
        <f>SUM(BD41:BE41)</f>
        <v>0</v>
      </c>
      <c r="BD41" s="136"/>
      <c r="BE41" s="136"/>
      <c r="BF41" s="136">
        <f>SUM(BG41:BH41)</f>
        <v>0</v>
      </c>
      <c r="BG41" s="136"/>
      <c r="BH41" s="136"/>
      <c r="BI41" s="136">
        <f>SUM(BJ41:BK41)</f>
        <v>0</v>
      </c>
      <c r="BJ41" s="136"/>
      <c r="BK41" s="136"/>
      <c r="BL41" s="530"/>
      <c r="BM41" s="559" t="s">
        <v>236</v>
      </c>
      <c r="BO41" s="551"/>
      <c r="BP41" s="559" t="s">
        <v>235</v>
      </c>
      <c r="BQ41" s="551"/>
      <c r="BR41" s="65"/>
      <c r="BS41" s="136">
        <f>SUM(BT41:BU41)</f>
        <v>0</v>
      </c>
      <c r="BT41" s="136">
        <f>BW41+BZ41+CC41+CF41</f>
        <v>0</v>
      </c>
      <c r="BU41" s="136">
        <f>BX41+CA41+CD41+CG41</f>
        <v>0</v>
      </c>
      <c r="BV41" s="136">
        <f>SUM(BW41:BX41)</f>
        <v>0</v>
      </c>
      <c r="BW41" s="136"/>
      <c r="BX41" s="136"/>
      <c r="BY41" s="136">
        <f>SUM(BZ41:CA41)</f>
        <v>0</v>
      </c>
      <c r="BZ41" s="136"/>
      <c r="CA41" s="136"/>
      <c r="CB41" s="136">
        <f>SUM(CC41:CD41)</f>
        <v>0</v>
      </c>
      <c r="CC41" s="136"/>
      <c r="CD41" s="136"/>
      <c r="CE41" s="136">
        <f>SUM(CF41:CG41)</f>
        <v>0</v>
      </c>
      <c r="CF41" s="136"/>
      <c r="CG41" s="136"/>
      <c r="CH41" s="530"/>
      <c r="CI41" s="559" t="s">
        <v>236</v>
      </c>
      <c r="CK41" s="551"/>
      <c r="CL41" s="559" t="s">
        <v>235</v>
      </c>
      <c r="CM41" s="551"/>
      <c r="CN41" s="65"/>
      <c r="CO41" s="136">
        <f>SUM(CP41:CQ41)</f>
        <v>0</v>
      </c>
      <c r="CP41" s="136">
        <f>CS41+CV41+CY41+DB41</f>
        <v>0</v>
      </c>
      <c r="CQ41" s="136">
        <f>CT41+CW41+CZ41+DC41</f>
        <v>0</v>
      </c>
      <c r="CR41" s="136">
        <f>SUM(CS41:CT41)</f>
        <v>0</v>
      </c>
      <c r="CS41" s="136"/>
      <c r="CT41" s="136"/>
      <c r="CU41" s="136">
        <f>SUM(CV41:CW41)</f>
        <v>0</v>
      </c>
      <c r="CV41" s="136"/>
      <c r="CW41" s="136"/>
      <c r="CX41" s="136">
        <f>SUM(CY41:CZ41)</f>
        <v>0</v>
      </c>
      <c r="CY41" s="136"/>
      <c r="CZ41" s="136"/>
      <c r="DA41" s="136">
        <f>SUM(DB41:DC41)</f>
        <v>0</v>
      </c>
      <c r="DB41" s="136"/>
      <c r="DC41" s="136"/>
      <c r="DD41" s="530"/>
      <c r="DE41" s="559" t="s">
        <v>236</v>
      </c>
      <c r="DG41" s="551"/>
      <c r="DH41" s="559" t="s">
        <v>235</v>
      </c>
      <c r="DI41" s="551"/>
      <c r="DJ41" s="65"/>
      <c r="DK41" s="136">
        <f>SUM(DL41:DM41)</f>
        <v>14</v>
      </c>
      <c r="DL41" s="136">
        <f>DO41+DR41+DU41+DX41</f>
        <v>3</v>
      </c>
      <c r="DM41" s="136">
        <f>DP41+DS41+DV41+DY41</f>
        <v>11</v>
      </c>
      <c r="DN41" s="136">
        <f>SUM(DO41:DP41)</f>
        <v>2</v>
      </c>
      <c r="DO41" s="136">
        <v>0</v>
      </c>
      <c r="DP41" s="136">
        <v>2</v>
      </c>
      <c r="DQ41" s="136">
        <f>SUM(DR41:DS41)</f>
        <v>12</v>
      </c>
      <c r="DR41" s="136">
        <v>3</v>
      </c>
      <c r="DS41" s="136">
        <v>9</v>
      </c>
      <c r="DT41" s="136">
        <f>SUM(DU41:DV41)</f>
        <v>0</v>
      </c>
      <c r="DU41" s="136">
        <v>0</v>
      </c>
      <c r="DV41" s="136">
        <v>0</v>
      </c>
      <c r="DW41" s="136">
        <f>SUM(DX41:DY41)</f>
        <v>0</v>
      </c>
      <c r="DX41" s="136">
        <v>0</v>
      </c>
      <c r="DY41" s="136">
        <v>0</v>
      </c>
      <c r="DZ41" s="530"/>
      <c r="EA41" s="559" t="s">
        <v>236</v>
      </c>
      <c r="EC41" s="551"/>
      <c r="ED41" s="559" t="s">
        <v>235</v>
      </c>
      <c r="EE41" s="551"/>
      <c r="EF41" s="65"/>
      <c r="EG41" s="136">
        <f>SUM(EH41:EI41)</f>
        <v>0</v>
      </c>
      <c r="EH41" s="136">
        <f>EK41+EN41+EQ41+ET41</f>
        <v>0</v>
      </c>
      <c r="EI41" s="136">
        <f>EL41+EO41+ER41+EU41</f>
        <v>0</v>
      </c>
      <c r="EJ41" s="136">
        <f>SUM(EK41:EL41)</f>
        <v>0</v>
      </c>
      <c r="EK41" s="136"/>
      <c r="EL41" s="136"/>
      <c r="EM41" s="136">
        <f>SUM(EN41:EO41)</f>
        <v>0</v>
      </c>
      <c r="EN41" s="136"/>
      <c r="EO41" s="136"/>
      <c r="EP41" s="136">
        <f>SUM(EQ41:ER41)</f>
        <v>0</v>
      </c>
      <c r="EQ41" s="136"/>
      <c r="ER41" s="136"/>
      <c r="ES41" s="136">
        <f>SUM(ET41:EU41)</f>
        <v>0</v>
      </c>
      <c r="ET41" s="136"/>
      <c r="EU41" s="136"/>
      <c r="EV41" s="530"/>
      <c r="EW41" s="559" t="s">
        <v>236</v>
      </c>
    </row>
    <row r="42" spans="1:153">
      <c r="A42" s="1171" t="s">
        <v>237</v>
      </c>
      <c r="B42" s="1171"/>
      <c r="C42" s="1171"/>
      <c r="D42" s="1172"/>
      <c r="E42" s="136"/>
      <c r="F42" s="136"/>
      <c r="G42" s="137"/>
      <c r="H42" s="136"/>
      <c r="I42" s="136"/>
      <c r="J42" s="137"/>
      <c r="K42" s="136"/>
      <c r="L42" s="136"/>
      <c r="M42" s="136"/>
      <c r="N42" s="136"/>
      <c r="O42" s="136"/>
      <c r="P42" s="137"/>
      <c r="Q42" s="136"/>
      <c r="R42" s="136"/>
      <c r="S42" s="136"/>
      <c r="T42" s="531"/>
      <c r="U42" s="559"/>
      <c r="V42" s="531"/>
      <c r="W42" s="1171" t="s">
        <v>237</v>
      </c>
      <c r="X42" s="1171"/>
      <c r="Y42" s="1171"/>
      <c r="Z42" s="1172"/>
      <c r="AA42" s="136"/>
      <c r="AB42" s="136"/>
      <c r="AC42" s="137"/>
      <c r="AD42" s="136"/>
      <c r="AE42" s="136"/>
      <c r="AF42" s="137"/>
      <c r="AG42" s="136"/>
      <c r="AH42" s="136"/>
      <c r="AI42" s="136"/>
      <c r="AJ42" s="136"/>
      <c r="AK42" s="136"/>
      <c r="AL42" s="137"/>
      <c r="AM42" s="136"/>
      <c r="AN42" s="136"/>
      <c r="AO42" s="136"/>
      <c r="AP42" s="531"/>
      <c r="AQ42" s="559"/>
      <c r="AS42" s="1171" t="s">
        <v>237</v>
      </c>
      <c r="AT42" s="1171"/>
      <c r="AU42" s="1171"/>
      <c r="AV42" s="1172"/>
      <c r="AW42" s="136"/>
      <c r="AX42" s="136"/>
      <c r="AY42" s="137"/>
      <c r="AZ42" s="136"/>
      <c r="BA42" s="136"/>
      <c r="BB42" s="137"/>
      <c r="BC42" s="136"/>
      <c r="BD42" s="136"/>
      <c r="BE42" s="136"/>
      <c r="BF42" s="136"/>
      <c r="BG42" s="136"/>
      <c r="BH42" s="137"/>
      <c r="BI42" s="136"/>
      <c r="BJ42" s="136"/>
      <c r="BK42" s="136"/>
      <c r="BL42" s="531"/>
      <c r="BM42" s="559"/>
      <c r="BO42" s="1171" t="s">
        <v>237</v>
      </c>
      <c r="BP42" s="1171"/>
      <c r="BQ42" s="1171"/>
      <c r="BR42" s="1172"/>
      <c r="BS42" s="136"/>
      <c r="BT42" s="136"/>
      <c r="BU42" s="137"/>
      <c r="BV42" s="136"/>
      <c r="BW42" s="136"/>
      <c r="BX42" s="137"/>
      <c r="BY42" s="136"/>
      <c r="BZ42" s="136"/>
      <c r="CA42" s="136"/>
      <c r="CB42" s="136"/>
      <c r="CC42" s="136"/>
      <c r="CD42" s="137"/>
      <c r="CE42" s="136"/>
      <c r="CF42" s="136"/>
      <c r="CG42" s="136"/>
      <c r="CH42" s="531"/>
      <c r="CI42" s="559"/>
      <c r="CK42" s="1171" t="s">
        <v>237</v>
      </c>
      <c r="CL42" s="1171"/>
      <c r="CM42" s="1171"/>
      <c r="CN42" s="1172"/>
      <c r="CO42" s="136"/>
      <c r="CP42" s="136"/>
      <c r="CQ42" s="137"/>
      <c r="CR42" s="136"/>
      <c r="CS42" s="136"/>
      <c r="CT42" s="137"/>
      <c r="CU42" s="136"/>
      <c r="CV42" s="136"/>
      <c r="CW42" s="136"/>
      <c r="CX42" s="136"/>
      <c r="CY42" s="136"/>
      <c r="CZ42" s="137"/>
      <c r="DA42" s="136"/>
      <c r="DB42" s="136"/>
      <c r="DC42" s="136"/>
      <c r="DD42" s="531"/>
      <c r="DE42" s="559"/>
      <c r="DG42" s="1171" t="s">
        <v>237</v>
      </c>
      <c r="DH42" s="1171"/>
      <c r="DI42" s="1171"/>
      <c r="DJ42" s="1172"/>
      <c r="DK42" s="136"/>
      <c r="DL42" s="136"/>
      <c r="DM42" s="137"/>
      <c r="DN42" s="136"/>
      <c r="DO42" s="136"/>
      <c r="DP42" s="137"/>
      <c r="DQ42" s="136"/>
      <c r="DR42" s="136"/>
      <c r="DS42" s="136"/>
      <c r="DT42" s="136"/>
      <c r="DU42" s="136"/>
      <c r="DV42" s="137"/>
      <c r="DW42" s="136"/>
      <c r="DX42" s="136"/>
      <c r="DY42" s="136"/>
      <c r="DZ42" s="531"/>
      <c r="EA42" s="559"/>
      <c r="EC42" s="1171" t="s">
        <v>237</v>
      </c>
      <c r="ED42" s="1171"/>
      <c r="EE42" s="1171"/>
      <c r="EF42" s="1172"/>
      <c r="EG42" s="136"/>
      <c r="EH42" s="136"/>
      <c r="EI42" s="137"/>
      <c r="EJ42" s="136"/>
      <c r="EK42" s="136"/>
      <c r="EL42" s="137"/>
      <c r="EM42" s="136"/>
      <c r="EN42" s="136"/>
      <c r="EO42" s="136"/>
      <c r="EP42" s="136"/>
      <c r="EQ42" s="136"/>
      <c r="ER42" s="137"/>
      <c r="ES42" s="136"/>
      <c r="ET42" s="136"/>
      <c r="EU42" s="136"/>
      <c r="EV42" s="531"/>
      <c r="EW42" s="559"/>
    </row>
    <row r="43" spans="1:153">
      <c r="A43" s="1175" t="s">
        <v>239</v>
      </c>
      <c r="B43" s="1175"/>
      <c r="C43" s="1175"/>
      <c r="D43" s="1188"/>
      <c r="E43" s="142">
        <f>H43+K43+N43+Q43</f>
        <v>0</v>
      </c>
      <c r="F43" s="142">
        <f>I43+L43+O43+R43</f>
        <v>0</v>
      </c>
      <c r="G43" s="142">
        <f>J43+M43+P43+S43</f>
        <v>0</v>
      </c>
      <c r="H43" s="142">
        <f>SUM(I43:J43)</f>
        <v>0</v>
      </c>
      <c r="I43" s="142"/>
      <c r="J43" s="142"/>
      <c r="K43" s="136">
        <f>SUM(L43:M43)</f>
        <v>0</v>
      </c>
      <c r="L43" s="136"/>
      <c r="M43" s="136"/>
      <c r="N43" s="136">
        <f>SUM(O43:P43)</f>
        <v>0</v>
      </c>
      <c r="O43" s="136"/>
      <c r="P43" s="136"/>
      <c r="Q43" s="136">
        <f>SUM(R43:S43)</f>
        <v>0</v>
      </c>
      <c r="R43" s="136"/>
      <c r="S43" s="136"/>
      <c r="T43" s="531"/>
      <c r="U43" s="559"/>
      <c r="V43" s="531"/>
      <c r="W43" s="1175" t="s">
        <v>239</v>
      </c>
      <c r="X43" s="1175"/>
      <c r="Y43" s="1175"/>
      <c r="Z43" s="1188"/>
      <c r="AA43" s="142">
        <f>AD43+AG43+AJ43+AM43</f>
        <v>0</v>
      </c>
      <c r="AB43" s="142">
        <f>AE43+AH43+AK43+AN43</f>
        <v>0</v>
      </c>
      <c r="AC43" s="142">
        <f>AF43+AI43+AL43+AO43</f>
        <v>0</v>
      </c>
      <c r="AD43" s="142">
        <f>SUM(AE43:AF43)</f>
        <v>0</v>
      </c>
      <c r="AE43" s="142"/>
      <c r="AF43" s="142"/>
      <c r="AG43" s="136">
        <f>SUM(AH43:AI43)</f>
        <v>0</v>
      </c>
      <c r="AH43" s="136"/>
      <c r="AI43" s="136"/>
      <c r="AJ43" s="136">
        <f>SUM(AK43:AL43)</f>
        <v>0</v>
      </c>
      <c r="AK43" s="136"/>
      <c r="AL43" s="136"/>
      <c r="AM43" s="136">
        <f>SUM(AN43:AO43)</f>
        <v>0</v>
      </c>
      <c r="AN43" s="136"/>
      <c r="AO43" s="136"/>
      <c r="AP43" s="531"/>
      <c r="AQ43" s="559"/>
      <c r="AS43" s="1175" t="s">
        <v>239</v>
      </c>
      <c r="AT43" s="1175"/>
      <c r="AU43" s="1175"/>
      <c r="AV43" s="1188"/>
      <c r="AW43" s="142">
        <f>AZ43+BC43+BF43+BI43</f>
        <v>0</v>
      </c>
      <c r="AX43" s="142">
        <f>BA43+BD43+BG43+BJ43</f>
        <v>0</v>
      </c>
      <c r="AY43" s="142">
        <f>BB43+BE43+BH43+BK43</f>
        <v>0</v>
      </c>
      <c r="AZ43" s="142">
        <f>SUM(BA43:BB43)</f>
        <v>0</v>
      </c>
      <c r="BA43" s="142"/>
      <c r="BB43" s="142"/>
      <c r="BC43" s="136">
        <f>SUM(BD43:BE43)</f>
        <v>0</v>
      </c>
      <c r="BD43" s="136"/>
      <c r="BE43" s="136"/>
      <c r="BF43" s="136">
        <f>SUM(BG43:BH43)</f>
        <v>0</v>
      </c>
      <c r="BG43" s="136"/>
      <c r="BH43" s="136"/>
      <c r="BI43" s="136">
        <f>SUM(BJ43:BK43)</f>
        <v>0</v>
      </c>
      <c r="BJ43" s="136"/>
      <c r="BK43" s="136"/>
      <c r="BL43" s="531"/>
      <c r="BM43" s="559"/>
      <c r="BO43" s="1175" t="s">
        <v>239</v>
      </c>
      <c r="BP43" s="1175"/>
      <c r="BQ43" s="1175"/>
      <c r="BR43" s="1188"/>
      <c r="BS43" s="142">
        <f>BV43+BY43+CB43+CE43</f>
        <v>0</v>
      </c>
      <c r="BT43" s="142">
        <f>BW43+BZ43+CC43+CF43</f>
        <v>0</v>
      </c>
      <c r="BU43" s="142">
        <f>BX43+CA43+CD43+CG43</f>
        <v>0</v>
      </c>
      <c r="BV43" s="142">
        <f>SUM(BW43:BX43)</f>
        <v>0</v>
      </c>
      <c r="BW43" s="142"/>
      <c r="BX43" s="142"/>
      <c r="BY43" s="136">
        <f>SUM(BZ43:CA43)</f>
        <v>0</v>
      </c>
      <c r="BZ43" s="136"/>
      <c r="CA43" s="136"/>
      <c r="CB43" s="136">
        <f>SUM(CC43:CD43)</f>
        <v>0</v>
      </c>
      <c r="CC43" s="136"/>
      <c r="CD43" s="136"/>
      <c r="CE43" s="136">
        <f>SUM(CF43:CG43)</f>
        <v>0</v>
      </c>
      <c r="CF43" s="136"/>
      <c r="CG43" s="136"/>
      <c r="CH43" s="531"/>
      <c r="CI43" s="559"/>
      <c r="CK43" s="1175" t="s">
        <v>239</v>
      </c>
      <c r="CL43" s="1175"/>
      <c r="CM43" s="1175"/>
      <c r="CN43" s="1188"/>
      <c r="CO43" s="142">
        <f>CR43+CU43+CX43+DA43</f>
        <v>0</v>
      </c>
      <c r="CP43" s="142">
        <f>CS43+CV43+CY43+DB43</f>
        <v>0</v>
      </c>
      <c r="CQ43" s="142">
        <f>CT43+CW43+CZ43+DC43</f>
        <v>0</v>
      </c>
      <c r="CR43" s="142">
        <f>SUM(CS43:CT43)</f>
        <v>0</v>
      </c>
      <c r="CS43" s="142"/>
      <c r="CT43" s="142"/>
      <c r="CU43" s="136">
        <f>SUM(CV43:CW43)</f>
        <v>0</v>
      </c>
      <c r="CV43" s="136"/>
      <c r="CW43" s="136"/>
      <c r="CX43" s="136">
        <f>SUM(CY43:CZ43)</f>
        <v>0</v>
      </c>
      <c r="CY43" s="136"/>
      <c r="CZ43" s="136"/>
      <c r="DA43" s="136">
        <f>SUM(DB43:DC43)</f>
        <v>0</v>
      </c>
      <c r="DB43" s="136"/>
      <c r="DC43" s="136"/>
      <c r="DD43" s="531"/>
      <c r="DE43" s="559"/>
      <c r="DG43" s="1175" t="s">
        <v>239</v>
      </c>
      <c r="DH43" s="1175"/>
      <c r="DI43" s="1175"/>
      <c r="DJ43" s="1188"/>
      <c r="DK43" s="142">
        <f>DN43+DQ43+DT43+DW43</f>
        <v>0</v>
      </c>
      <c r="DL43" s="142">
        <f>DO43+DR43+DU43+DX43</f>
        <v>0</v>
      </c>
      <c r="DM43" s="142">
        <f>DP43+DS43+DV43+DY43</f>
        <v>0</v>
      </c>
      <c r="DN43" s="142">
        <f>SUM(DO43:DP43)</f>
        <v>0</v>
      </c>
      <c r="DO43" s="142"/>
      <c r="DP43" s="142"/>
      <c r="DQ43" s="136">
        <f>SUM(DR43:DS43)</f>
        <v>0</v>
      </c>
      <c r="DR43" s="136"/>
      <c r="DS43" s="136"/>
      <c r="DT43" s="136">
        <f>SUM(DU43:DV43)</f>
        <v>0</v>
      </c>
      <c r="DU43" s="136"/>
      <c r="DV43" s="136"/>
      <c r="DW43" s="136">
        <f>SUM(DX43:DY43)</f>
        <v>0</v>
      </c>
      <c r="DX43" s="136"/>
      <c r="DY43" s="136"/>
      <c r="DZ43" s="531"/>
      <c r="EA43" s="559"/>
      <c r="EC43" s="1175" t="s">
        <v>239</v>
      </c>
      <c r="ED43" s="1175"/>
      <c r="EE43" s="1175"/>
      <c r="EF43" s="1188"/>
      <c r="EG43" s="142">
        <f>EJ43+EM43+EP43+ES43</f>
        <v>0</v>
      </c>
      <c r="EH43" s="142">
        <f>EK43+EN43+EQ43+ET43</f>
        <v>0</v>
      </c>
      <c r="EI43" s="142">
        <f>EL43+EO43+ER43+EU43</f>
        <v>0</v>
      </c>
      <c r="EJ43" s="142">
        <f>SUM(EK43:EL43)</f>
        <v>0</v>
      </c>
      <c r="EK43" s="142"/>
      <c r="EL43" s="142"/>
      <c r="EM43" s="136">
        <f>SUM(EN43:EO43)</f>
        <v>0</v>
      </c>
      <c r="EN43" s="136"/>
      <c r="EO43" s="136"/>
      <c r="EP43" s="136">
        <f>SUM(EQ43:ER43)</f>
        <v>0</v>
      </c>
      <c r="EQ43" s="136"/>
      <c r="ER43" s="136"/>
      <c r="ES43" s="136">
        <f>SUM(ET43:EU43)</f>
        <v>0</v>
      </c>
      <c r="ET43" s="136"/>
      <c r="EU43" s="136"/>
      <c r="EV43" s="531"/>
      <c r="EW43" s="559"/>
    </row>
    <row r="44" spans="1:153">
      <c r="A44" s="551"/>
      <c r="B44" s="559"/>
      <c r="C44" s="551"/>
      <c r="D44" s="65"/>
      <c r="E44" s="111"/>
      <c r="F44" s="111"/>
      <c r="G44" s="65"/>
      <c r="H44" s="111"/>
      <c r="I44" s="111"/>
      <c r="J44" s="65"/>
      <c r="K44" s="111"/>
      <c r="L44" s="111"/>
      <c r="M44" s="65"/>
      <c r="N44" s="111"/>
      <c r="O44" s="111"/>
      <c r="P44" s="65"/>
      <c r="Q44" s="111"/>
      <c r="R44" s="111"/>
      <c r="S44" s="111"/>
      <c r="T44" s="531"/>
      <c r="U44" s="559"/>
      <c r="V44" s="531"/>
      <c r="W44" s="551"/>
      <c r="X44" s="559"/>
      <c r="Y44" s="551"/>
      <c r="Z44" s="65"/>
      <c r="AA44" s="111"/>
      <c r="AB44" s="111"/>
      <c r="AC44" s="65"/>
      <c r="AD44" s="111"/>
      <c r="AE44" s="111"/>
      <c r="AF44" s="65"/>
      <c r="AG44" s="111"/>
      <c r="AH44" s="111"/>
      <c r="AI44" s="65"/>
      <c r="AJ44" s="111"/>
      <c r="AK44" s="111"/>
      <c r="AL44" s="65"/>
      <c r="AM44" s="111"/>
      <c r="AN44" s="111"/>
      <c r="AO44" s="111"/>
      <c r="AP44" s="531"/>
      <c r="AQ44" s="559"/>
      <c r="AS44" s="551"/>
      <c r="AT44" s="559"/>
      <c r="AU44" s="551"/>
      <c r="AV44" s="65"/>
      <c r="AW44" s="111"/>
      <c r="AX44" s="111"/>
      <c r="AY44" s="65"/>
      <c r="AZ44" s="111"/>
      <c r="BA44" s="111"/>
      <c r="BB44" s="65"/>
      <c r="BC44" s="111"/>
      <c r="BD44" s="111"/>
      <c r="BE44" s="65"/>
      <c r="BF44" s="111"/>
      <c r="BG44" s="111"/>
      <c r="BH44" s="65"/>
      <c r="BI44" s="111"/>
      <c r="BJ44" s="111"/>
      <c r="BK44" s="111"/>
      <c r="BL44" s="531"/>
      <c r="BM44" s="559"/>
      <c r="BO44" s="551"/>
      <c r="BP44" s="559"/>
      <c r="BQ44" s="551"/>
      <c r="BR44" s="65"/>
      <c r="BS44" s="111"/>
      <c r="BT44" s="111"/>
      <c r="BU44" s="65"/>
      <c r="BV44" s="111"/>
      <c r="BW44" s="111"/>
      <c r="BX44" s="65"/>
      <c r="BY44" s="111"/>
      <c r="BZ44" s="111"/>
      <c r="CA44" s="65"/>
      <c r="CB44" s="111"/>
      <c r="CC44" s="111"/>
      <c r="CD44" s="65"/>
      <c r="CE44" s="111"/>
      <c r="CF44" s="111"/>
      <c r="CG44" s="111"/>
      <c r="CH44" s="531"/>
      <c r="CI44" s="559"/>
      <c r="CK44" s="551"/>
      <c r="CL44" s="559"/>
      <c r="CM44" s="551"/>
      <c r="CN44" s="65"/>
      <c r="CO44" s="111"/>
      <c r="CP44" s="111"/>
      <c r="CQ44" s="65"/>
      <c r="CR44" s="111"/>
      <c r="CS44" s="111"/>
      <c r="CT44" s="65"/>
      <c r="CU44" s="111"/>
      <c r="CV44" s="111"/>
      <c r="CW44" s="65"/>
      <c r="CX44" s="111"/>
      <c r="CY44" s="111"/>
      <c r="CZ44" s="65"/>
      <c r="DA44" s="111"/>
      <c r="DB44" s="111"/>
      <c r="DC44" s="111"/>
      <c r="DD44" s="531"/>
      <c r="DE44" s="559"/>
      <c r="DG44" s="551"/>
      <c r="DH44" s="559"/>
      <c r="DI44" s="551"/>
      <c r="DJ44" s="65"/>
      <c r="DK44" s="111"/>
      <c r="DL44" s="111"/>
      <c r="DM44" s="65"/>
      <c r="DN44" s="111"/>
      <c r="DO44" s="111"/>
      <c r="DP44" s="65"/>
      <c r="DQ44" s="111"/>
      <c r="DR44" s="111"/>
      <c r="DS44" s="65"/>
      <c r="DT44" s="111"/>
      <c r="DU44" s="111"/>
      <c r="DV44" s="65"/>
      <c r="DW44" s="111"/>
      <c r="DX44" s="111"/>
      <c r="DY44" s="111"/>
      <c r="DZ44" s="531"/>
      <c r="EA44" s="559"/>
      <c r="EC44" s="551"/>
      <c r="ED44" s="559"/>
      <c r="EE44" s="551"/>
      <c r="EF44" s="65"/>
      <c r="EG44" s="111"/>
      <c r="EH44" s="111"/>
      <c r="EI44" s="65"/>
      <c r="EJ44" s="111"/>
      <c r="EK44" s="111"/>
      <c r="EL44" s="65"/>
      <c r="EM44" s="111"/>
      <c r="EN44" s="111"/>
      <c r="EO44" s="65"/>
      <c r="EP44" s="111"/>
      <c r="EQ44" s="111"/>
      <c r="ER44" s="65"/>
      <c r="ES44" s="111"/>
      <c r="ET44" s="111"/>
      <c r="EU44" s="111"/>
      <c r="EV44" s="531"/>
      <c r="EW44" s="559"/>
    </row>
    <row r="45" spans="1:153" s="112" customFormat="1">
      <c r="A45" s="129"/>
      <c r="B45" s="129"/>
      <c r="C45" s="129"/>
      <c r="D45" s="130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29"/>
      <c r="U45" s="129"/>
      <c r="W45" s="129"/>
      <c r="X45" s="129"/>
      <c r="Y45" s="129"/>
      <c r="Z45" s="130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29"/>
      <c r="AQ45" s="129"/>
      <c r="AS45" s="129"/>
      <c r="AT45" s="129"/>
      <c r="AU45" s="129"/>
      <c r="AV45" s="130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29"/>
      <c r="BM45" s="129"/>
      <c r="BO45" s="129"/>
      <c r="BP45" s="129"/>
      <c r="BQ45" s="129"/>
      <c r="BR45" s="130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29"/>
      <c r="CI45" s="129"/>
      <c r="CK45" s="129"/>
      <c r="CL45" s="129"/>
      <c r="CM45" s="129"/>
      <c r="CN45" s="130"/>
      <c r="CO45" s="131"/>
      <c r="CP45" s="131"/>
      <c r="CQ45" s="131"/>
      <c r="CR45" s="131"/>
      <c r="CS45" s="131"/>
      <c r="CT45" s="131"/>
      <c r="CU45" s="131"/>
      <c r="CV45" s="131"/>
      <c r="CW45" s="131"/>
      <c r="CX45" s="131"/>
      <c r="CY45" s="131"/>
      <c r="CZ45" s="131"/>
      <c r="DA45" s="131"/>
      <c r="DB45" s="131"/>
      <c r="DC45" s="131"/>
      <c r="DD45" s="129"/>
      <c r="DE45" s="129"/>
      <c r="DG45" s="129"/>
      <c r="DH45" s="129"/>
      <c r="DI45" s="129"/>
      <c r="DJ45" s="130"/>
      <c r="DK45" s="131"/>
      <c r="DL45" s="131"/>
      <c r="DM45" s="131"/>
      <c r="DN45" s="131"/>
      <c r="DO45" s="131"/>
      <c r="DP45" s="131"/>
      <c r="DQ45" s="131"/>
      <c r="DR45" s="131"/>
      <c r="DS45" s="131"/>
      <c r="DT45" s="131"/>
      <c r="DU45" s="131"/>
      <c r="DV45" s="131"/>
      <c r="DW45" s="131"/>
      <c r="DX45" s="131"/>
      <c r="DY45" s="131"/>
      <c r="DZ45" s="129"/>
      <c r="EA45" s="129"/>
      <c r="EC45" s="129"/>
      <c r="ED45" s="129"/>
      <c r="EE45" s="129"/>
      <c r="EF45" s="130"/>
      <c r="EG45" s="131"/>
      <c r="EH45" s="131"/>
      <c r="EI45" s="131"/>
      <c r="EJ45" s="131"/>
      <c r="EK45" s="131"/>
      <c r="EL45" s="131"/>
      <c r="EM45" s="131"/>
      <c r="EN45" s="131"/>
      <c r="EO45" s="131"/>
      <c r="EP45" s="131"/>
      <c r="EQ45" s="131"/>
      <c r="ER45" s="131"/>
      <c r="ES45" s="131"/>
      <c r="ET45" s="131"/>
      <c r="EU45" s="131"/>
      <c r="EV45" s="129"/>
      <c r="EW45" s="129"/>
    </row>
    <row r="46" spans="1:153" s="112" customFormat="1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>
        <f>125-59</f>
        <v>66</v>
      </c>
      <c r="L46" s="101"/>
      <c r="M46" s="101"/>
      <c r="N46" s="101"/>
      <c r="O46" s="101"/>
      <c r="P46" s="101"/>
      <c r="Q46" s="101"/>
      <c r="R46" s="101"/>
      <c r="S46" s="101"/>
      <c r="T46" s="101"/>
    </row>
    <row r="47" spans="1:153" s="67" customFormat="1" ht="18.75">
      <c r="A47" s="143"/>
      <c r="B47" s="143" t="s">
        <v>255</v>
      </c>
      <c r="C47" s="144"/>
      <c r="D47" s="144"/>
      <c r="E47" s="145"/>
      <c r="F47" s="133"/>
      <c r="G47" s="133"/>
      <c r="P47" s="67">
        <f>SUM(P48:P50)</f>
        <v>1240</v>
      </c>
    </row>
    <row r="48" spans="1:153" s="67" customFormat="1">
      <c r="A48" s="133" t="s">
        <v>256</v>
      </c>
      <c r="B48" s="66"/>
      <c r="C48" s="66"/>
      <c r="D48" s="66"/>
      <c r="E48" s="134"/>
      <c r="F48" s="66"/>
      <c r="G48" s="66"/>
      <c r="P48" s="67">
        <v>373</v>
      </c>
    </row>
    <row r="49" spans="1:22" s="112" customFormat="1">
      <c r="B49" s="112" t="s">
        <v>214</v>
      </c>
      <c r="C49" s="113">
        <v>3.5</v>
      </c>
      <c r="D49" s="112" t="str">
        <f>D1</f>
        <v>ครู จำแนกตามวุฒิการศึกษา  เพศ และสังกัด  ปีการศึกษา 2558</v>
      </c>
      <c r="M49" s="112" t="s">
        <v>257</v>
      </c>
      <c r="P49" s="112">
        <v>742</v>
      </c>
    </row>
    <row r="50" spans="1:22" s="116" customFormat="1">
      <c r="B50" s="116" t="s">
        <v>216</v>
      </c>
      <c r="C50" s="113">
        <v>3.5</v>
      </c>
      <c r="D50" s="116" t="s">
        <v>253</v>
      </c>
      <c r="P50" s="116">
        <v>125</v>
      </c>
      <c r="T50" s="69"/>
      <c r="U50" s="69"/>
    </row>
    <row r="51" spans="1:22">
      <c r="T51" s="70"/>
      <c r="U51" s="70"/>
    </row>
    <row r="52" spans="1:22">
      <c r="A52" s="1179" t="s">
        <v>218</v>
      </c>
      <c r="B52" s="1179"/>
      <c r="C52" s="1179"/>
      <c r="D52" s="1180"/>
      <c r="E52" s="71"/>
      <c r="F52" s="72"/>
      <c r="G52" s="68"/>
      <c r="H52" s="1185" t="s">
        <v>219</v>
      </c>
      <c r="I52" s="1186"/>
      <c r="J52" s="1186"/>
      <c r="K52" s="1186"/>
      <c r="L52" s="1186"/>
      <c r="M52" s="1186"/>
      <c r="N52" s="1186"/>
      <c r="O52" s="1186"/>
      <c r="P52" s="1186"/>
      <c r="Q52" s="1186"/>
      <c r="R52" s="1186"/>
      <c r="S52" s="1187"/>
      <c r="T52" s="73"/>
    </row>
    <row r="53" spans="1:22">
      <c r="A53" s="1181"/>
      <c r="B53" s="1181"/>
      <c r="C53" s="1181"/>
      <c r="D53" s="1182"/>
      <c r="E53" s="1174" t="s">
        <v>7</v>
      </c>
      <c r="F53" s="1175"/>
      <c r="G53" s="1188"/>
      <c r="H53" s="1189" t="s">
        <v>220</v>
      </c>
      <c r="I53" s="1190"/>
      <c r="J53" s="1191"/>
      <c r="K53" s="1189" t="s">
        <v>221</v>
      </c>
      <c r="L53" s="1190"/>
      <c r="M53" s="1191"/>
      <c r="N53" s="1189" t="s">
        <v>222</v>
      </c>
      <c r="O53" s="1190"/>
      <c r="P53" s="1191"/>
      <c r="Q53" s="1175" t="s">
        <v>223</v>
      </c>
      <c r="R53" s="1175"/>
      <c r="S53" s="1188"/>
      <c r="T53" s="73"/>
    </row>
    <row r="54" spans="1:22" ht="22.5">
      <c r="A54" s="1181"/>
      <c r="B54" s="1181"/>
      <c r="C54" s="1181"/>
      <c r="D54" s="1182"/>
      <c r="E54" s="1192" t="s">
        <v>11</v>
      </c>
      <c r="F54" s="1169"/>
      <c r="G54" s="1170"/>
      <c r="H54" s="1192" t="s">
        <v>224</v>
      </c>
      <c r="I54" s="1169"/>
      <c r="J54" s="1170"/>
      <c r="K54" s="1192" t="s">
        <v>225</v>
      </c>
      <c r="L54" s="1169"/>
      <c r="M54" s="1170"/>
      <c r="N54" s="1192" t="s">
        <v>226</v>
      </c>
      <c r="O54" s="1169"/>
      <c r="P54" s="1170"/>
      <c r="Q54" s="1169" t="s">
        <v>227</v>
      </c>
      <c r="R54" s="1169"/>
      <c r="S54" s="1170"/>
      <c r="T54" s="1174" t="s">
        <v>228</v>
      </c>
      <c r="U54" s="1175"/>
    </row>
    <row r="55" spans="1:22">
      <c r="A55" s="1181"/>
      <c r="B55" s="1181"/>
      <c r="C55" s="1181"/>
      <c r="D55" s="1182"/>
      <c r="E55" s="122" t="s">
        <v>7</v>
      </c>
      <c r="F55" s="122" t="s">
        <v>167</v>
      </c>
      <c r="G55" s="552" t="s">
        <v>168</v>
      </c>
      <c r="H55" s="122" t="s">
        <v>7</v>
      </c>
      <c r="I55" s="122" t="s">
        <v>167</v>
      </c>
      <c r="J55" s="552" t="s">
        <v>168</v>
      </c>
      <c r="K55" s="122" t="s">
        <v>7</v>
      </c>
      <c r="L55" s="122" t="s">
        <v>167</v>
      </c>
      <c r="M55" s="552" t="s">
        <v>168</v>
      </c>
      <c r="N55" s="122" t="s">
        <v>7</v>
      </c>
      <c r="O55" s="122" t="s">
        <v>167</v>
      </c>
      <c r="P55" s="552" t="s">
        <v>168</v>
      </c>
      <c r="Q55" s="122" t="s">
        <v>7</v>
      </c>
      <c r="R55" s="122" t="s">
        <v>167</v>
      </c>
      <c r="S55" s="122" t="s">
        <v>168</v>
      </c>
      <c r="T55" s="73"/>
    </row>
    <row r="56" spans="1:22">
      <c r="A56" s="1183"/>
      <c r="B56" s="1183"/>
      <c r="C56" s="1183"/>
      <c r="D56" s="1184"/>
      <c r="E56" s="123" t="s">
        <v>11</v>
      </c>
      <c r="F56" s="123" t="s">
        <v>169</v>
      </c>
      <c r="G56" s="556" t="s">
        <v>170</v>
      </c>
      <c r="H56" s="123" t="s">
        <v>11</v>
      </c>
      <c r="I56" s="123" t="s">
        <v>169</v>
      </c>
      <c r="J56" s="556" t="s">
        <v>170</v>
      </c>
      <c r="K56" s="123" t="s">
        <v>11</v>
      </c>
      <c r="L56" s="123" t="s">
        <v>169</v>
      </c>
      <c r="M56" s="556" t="s">
        <v>170</v>
      </c>
      <c r="N56" s="123" t="s">
        <v>11</v>
      </c>
      <c r="O56" s="123" t="s">
        <v>169</v>
      </c>
      <c r="P56" s="556" t="s">
        <v>170</v>
      </c>
      <c r="Q56" s="123" t="s">
        <v>11</v>
      </c>
      <c r="R56" s="123" t="s">
        <v>169</v>
      </c>
      <c r="S56" s="123" t="s">
        <v>170</v>
      </c>
      <c r="T56" s="73"/>
    </row>
    <row r="57" spans="1:22" s="126" customFormat="1">
      <c r="A57" s="1176" t="s">
        <v>254</v>
      </c>
      <c r="B57" s="1176"/>
      <c r="C57" s="1176"/>
      <c r="D57" s="1177"/>
      <c r="E57" s="146">
        <f>SUM(E59:E64)</f>
        <v>1287</v>
      </c>
      <c r="F57" s="146">
        <f t="shared" ref="F57:R57" si="12">SUM(F59:F64)</f>
        <v>415</v>
      </c>
      <c r="G57" s="146">
        <f t="shared" si="12"/>
        <v>872</v>
      </c>
      <c r="H57" s="146">
        <f t="shared" si="12"/>
        <v>308</v>
      </c>
      <c r="I57" s="146">
        <f t="shared" si="12"/>
        <v>144</v>
      </c>
      <c r="J57" s="146">
        <f t="shared" si="12"/>
        <v>164</v>
      </c>
      <c r="K57" s="146">
        <f t="shared" si="12"/>
        <v>961</v>
      </c>
      <c r="L57" s="146">
        <f t="shared" si="12"/>
        <v>264</v>
      </c>
      <c r="M57" s="146">
        <f t="shared" si="12"/>
        <v>697</v>
      </c>
      <c r="N57" s="146">
        <f t="shared" si="12"/>
        <v>18</v>
      </c>
      <c r="O57" s="146">
        <f t="shared" si="12"/>
        <v>7</v>
      </c>
      <c r="P57" s="146">
        <f t="shared" si="12"/>
        <v>11</v>
      </c>
      <c r="Q57" s="146">
        <f t="shared" si="12"/>
        <v>0</v>
      </c>
      <c r="R57" s="146">
        <f t="shared" si="12"/>
        <v>0</v>
      </c>
      <c r="S57" s="146">
        <f>SUM(S59:S64)</f>
        <v>0</v>
      </c>
      <c r="T57" s="1178" t="s">
        <v>11</v>
      </c>
      <c r="U57" s="1176"/>
    </row>
    <row r="58" spans="1:22">
      <c r="A58" s="1171" t="s">
        <v>8</v>
      </c>
      <c r="B58" s="1171"/>
      <c r="C58" s="1171"/>
      <c r="D58" s="1172"/>
      <c r="E58" s="136"/>
      <c r="F58" s="136"/>
      <c r="G58" s="136"/>
      <c r="H58" s="136"/>
      <c r="I58" s="136"/>
      <c r="J58" s="137"/>
      <c r="K58" s="136"/>
      <c r="L58" s="136"/>
      <c r="M58" s="137"/>
      <c r="N58" s="136"/>
      <c r="O58" s="136"/>
      <c r="P58" s="137"/>
      <c r="Q58" s="136"/>
      <c r="R58" s="136"/>
      <c r="S58" s="136"/>
      <c r="T58" s="1173" t="s">
        <v>229</v>
      </c>
      <c r="U58" s="1171"/>
      <c r="V58" s="531"/>
    </row>
    <row r="59" spans="1:22">
      <c r="A59" s="559" t="s">
        <v>230</v>
      </c>
      <c r="B59" s="1171" t="s">
        <v>12</v>
      </c>
      <c r="C59" s="1171"/>
      <c r="D59" s="1172"/>
      <c r="E59" s="136">
        <f>H59+K59+N59+Q59</f>
        <v>1068</v>
      </c>
      <c r="F59" s="136">
        <f>I59+L59+O59+R59</f>
        <v>356</v>
      </c>
      <c r="G59" s="136">
        <f>J59+M59+P59+S59</f>
        <v>712</v>
      </c>
      <c r="H59" s="136">
        <f>SUM(I59:J59)</f>
        <v>288</v>
      </c>
      <c r="I59" s="136">
        <v>135</v>
      </c>
      <c r="J59" s="136">
        <v>153</v>
      </c>
      <c r="K59" s="136">
        <f>SUM(L59:M59)</f>
        <v>769</v>
      </c>
      <c r="L59" s="136">
        <v>217</v>
      </c>
      <c r="M59" s="136">
        <v>552</v>
      </c>
      <c r="N59" s="136">
        <f>SUM(O59:P59)</f>
        <v>11</v>
      </c>
      <c r="O59" s="136">
        <v>4</v>
      </c>
      <c r="P59" s="136">
        <v>7</v>
      </c>
      <c r="Q59" s="136">
        <f>SUM(R59:S59)</f>
        <v>0</v>
      </c>
      <c r="R59" s="136">
        <v>0</v>
      </c>
      <c r="S59" s="136">
        <v>0</v>
      </c>
      <c r="T59" s="67"/>
      <c r="U59" s="128" t="s">
        <v>231</v>
      </c>
    </row>
    <row r="60" spans="1:22">
      <c r="A60" s="1171" t="s">
        <v>9</v>
      </c>
      <c r="B60" s="1171"/>
      <c r="C60" s="1171"/>
      <c r="D60" s="1172"/>
      <c r="E60" s="136"/>
      <c r="F60" s="136"/>
      <c r="G60" s="136"/>
      <c r="H60" s="136"/>
      <c r="I60" s="136"/>
      <c r="J60" s="137"/>
      <c r="K60" s="136"/>
      <c r="L60" s="136"/>
      <c r="M60" s="137"/>
      <c r="N60" s="136"/>
      <c r="O60" s="136"/>
      <c r="P60" s="137"/>
      <c r="Q60" s="136"/>
      <c r="R60" s="136"/>
      <c r="S60" s="136"/>
      <c r="T60" s="560" t="s">
        <v>232</v>
      </c>
      <c r="U60" s="559"/>
      <c r="V60" s="531"/>
    </row>
    <row r="61" spans="1:22">
      <c r="A61" s="551"/>
      <c r="B61" s="1171" t="s">
        <v>13</v>
      </c>
      <c r="C61" s="1171"/>
      <c r="D61" s="1172"/>
      <c r="E61" s="136">
        <f>H61+K61+N61+Q61</f>
        <v>219</v>
      </c>
      <c r="F61" s="136">
        <f>I61+L61+O61+R61</f>
        <v>59</v>
      </c>
      <c r="G61" s="136">
        <f>J61+M61+P61+S61</f>
        <v>160</v>
      </c>
      <c r="H61" s="136">
        <f>SUM(I61:J61)</f>
        <v>20</v>
      </c>
      <c r="I61" s="136">
        <v>9</v>
      </c>
      <c r="J61" s="136">
        <v>11</v>
      </c>
      <c r="K61" s="136">
        <f>SUM(L61:M61)</f>
        <v>192</v>
      </c>
      <c r="L61" s="136">
        <v>47</v>
      </c>
      <c r="M61" s="136">
        <v>145</v>
      </c>
      <c r="N61" s="136">
        <f>SUM(O61:P61)</f>
        <v>7</v>
      </c>
      <c r="O61" s="136">
        <v>3</v>
      </c>
      <c r="P61" s="136">
        <v>4</v>
      </c>
      <c r="Q61" s="136">
        <f>SUM(R61:S61)</f>
        <v>0</v>
      </c>
      <c r="R61" s="136">
        <v>0</v>
      </c>
      <c r="S61" s="136">
        <v>0</v>
      </c>
      <c r="T61" s="550"/>
      <c r="U61" s="559" t="s">
        <v>231</v>
      </c>
      <c r="V61" s="531"/>
    </row>
    <row r="62" spans="1:22">
      <c r="A62" s="1171" t="s">
        <v>233</v>
      </c>
      <c r="B62" s="1171"/>
      <c r="C62" s="1171"/>
      <c r="D62" s="1172"/>
      <c r="E62" s="136"/>
      <c r="F62" s="136"/>
      <c r="G62" s="136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173" t="s">
        <v>234</v>
      </c>
      <c r="U62" s="1171"/>
      <c r="V62" s="1171"/>
    </row>
    <row r="63" spans="1:22">
      <c r="A63" s="551"/>
      <c r="B63" s="559" t="s">
        <v>235</v>
      </c>
      <c r="C63" s="551"/>
      <c r="D63" s="65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530"/>
      <c r="U63" s="559" t="s">
        <v>236</v>
      </c>
      <c r="V63" s="531"/>
    </row>
    <row r="64" spans="1:22">
      <c r="A64" s="1171" t="s">
        <v>237</v>
      </c>
      <c r="B64" s="1171"/>
      <c r="C64" s="1171"/>
      <c r="D64" s="1172"/>
      <c r="E64" s="136">
        <f>H64+K64+N64+Q64</f>
        <v>0</v>
      </c>
      <c r="F64" s="136">
        <f>I64+L64+O64+R64</f>
        <v>0</v>
      </c>
      <c r="G64" s="136">
        <f>J64+M64+P64+S64</f>
        <v>0</v>
      </c>
      <c r="H64" s="136">
        <f>SUM(I64:J64)</f>
        <v>0</v>
      </c>
      <c r="I64" s="136"/>
      <c r="J64" s="136"/>
      <c r="K64" s="136">
        <f>SUM(L64:M64)</f>
        <v>0</v>
      </c>
      <c r="L64" s="136"/>
      <c r="M64" s="136"/>
      <c r="N64" s="136">
        <f>SUM(O64:P64)</f>
        <v>0</v>
      </c>
      <c r="O64" s="136"/>
      <c r="P64" s="136"/>
      <c r="Q64" s="136">
        <f>SUM(R64:S64)</f>
        <v>0</v>
      </c>
      <c r="R64" s="136"/>
      <c r="S64" s="136"/>
      <c r="T64" s="531"/>
      <c r="U64" s="559"/>
      <c r="V64" s="531"/>
    </row>
    <row r="65" spans="1:22" s="112" customFormat="1">
      <c r="A65" s="1169" t="s">
        <v>239</v>
      </c>
      <c r="B65" s="1169"/>
      <c r="C65" s="1169"/>
      <c r="D65" s="1170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29"/>
      <c r="U65" s="129"/>
    </row>
    <row r="66" spans="1:22" s="112" customFormat="1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</row>
    <row r="67" spans="1:22" s="67" customFormat="1" ht="18.75">
      <c r="A67" s="143"/>
      <c r="B67" s="143" t="s">
        <v>258</v>
      </c>
      <c r="C67" s="144"/>
      <c r="D67" s="144"/>
      <c r="E67" s="145"/>
      <c r="F67" s="133"/>
      <c r="G67" s="133"/>
      <c r="I67" s="148">
        <f>4*100/164</f>
        <v>2.4390243902439024</v>
      </c>
    </row>
    <row r="68" spans="1:22" s="67" customFormat="1">
      <c r="A68" s="133" t="s">
        <v>259</v>
      </c>
      <c r="B68" s="66"/>
      <c r="C68" s="66"/>
      <c r="D68" s="66"/>
      <c r="E68" s="134"/>
      <c r="F68" s="66"/>
      <c r="G68" s="66"/>
      <c r="H68" s="149">
        <f>H69+K69+N69+Q69</f>
        <v>291.61758620689659</v>
      </c>
      <c r="I68" s="149">
        <f>I69+L69+O69+R69</f>
        <v>109.9453551724138</v>
      </c>
      <c r="J68" s="149">
        <f>J69+M69+P69+S69</f>
        <v>208.3851724137931</v>
      </c>
      <c r="P68" s="67">
        <v>294</v>
      </c>
      <c r="Q68" s="67">
        <v>113</v>
      </c>
      <c r="R68" s="67">
        <v>181</v>
      </c>
    </row>
    <row r="69" spans="1:22">
      <c r="E69" s="66">
        <v>294</v>
      </c>
      <c r="F69" s="66">
        <v>113</v>
      </c>
      <c r="G69" s="66">
        <v>181</v>
      </c>
      <c r="H69" s="150">
        <f>$E$69*H70/100</f>
        <v>17.741379310344829</v>
      </c>
      <c r="I69" s="150">
        <f>$E$69*I70/100</f>
        <v>37.033355172413792</v>
      </c>
      <c r="J69" s="150">
        <f t="shared" ref="J69:R69" si="13">$E$69*J70/100</f>
        <v>5.068965517241379</v>
      </c>
      <c r="K69" s="150">
        <f>$E$69*K70/100</f>
        <v>258.72000000000003</v>
      </c>
      <c r="L69" s="150">
        <f t="shared" si="13"/>
        <v>70.56</v>
      </c>
      <c r="M69" s="150">
        <f t="shared" si="13"/>
        <v>190.08620689655174</v>
      </c>
      <c r="N69" s="150">
        <f t="shared" si="13"/>
        <v>6.3362068965517242</v>
      </c>
      <c r="O69" s="150">
        <f t="shared" si="13"/>
        <v>1.1760000000000002</v>
      </c>
      <c r="P69" s="150">
        <f t="shared" si="13"/>
        <v>5.88</v>
      </c>
      <c r="Q69" s="150">
        <f t="shared" si="13"/>
        <v>8.82</v>
      </c>
      <c r="R69" s="150">
        <f t="shared" si="13"/>
        <v>1.1760000000000002</v>
      </c>
      <c r="S69" s="150">
        <f>$E$69*S70/100</f>
        <v>7.35</v>
      </c>
    </row>
    <row r="70" spans="1:22">
      <c r="E70" s="127">
        <f>E69-E61</f>
        <v>75</v>
      </c>
      <c r="F70" s="127">
        <f>F69-F61</f>
        <v>54</v>
      </c>
      <c r="G70" s="127">
        <f>G69-G61</f>
        <v>21</v>
      </c>
      <c r="H70" s="66">
        <v>6.0344827586206895</v>
      </c>
      <c r="I70" s="66">
        <f>H69*71/100</f>
        <v>12.596379310344828</v>
      </c>
      <c r="J70" s="66">
        <v>1.7241379310344827</v>
      </c>
      <c r="K70" s="66">
        <v>88</v>
      </c>
      <c r="L70" s="66">
        <v>24</v>
      </c>
      <c r="M70" s="66">
        <v>64.65517241379311</v>
      </c>
      <c r="N70" s="66">
        <v>2.1551724137931036</v>
      </c>
      <c r="O70" s="66">
        <v>0.4</v>
      </c>
      <c r="P70" s="66">
        <v>2</v>
      </c>
      <c r="Q70" s="66">
        <v>3</v>
      </c>
      <c r="R70" s="66">
        <v>0.4</v>
      </c>
      <c r="S70" s="66">
        <v>2.5</v>
      </c>
    </row>
    <row r="71" spans="1:22" s="188" customFormat="1">
      <c r="B71" s="188" t="s">
        <v>214</v>
      </c>
      <c r="C71" s="189">
        <v>3.7</v>
      </c>
      <c r="E71" s="188" t="str">
        <f>D1</f>
        <v>ครู จำแนกตามวุฒิการศึกษา  เพศ และสังกัด  ปีการศึกษา 2558</v>
      </c>
      <c r="M71" s="188" t="s">
        <v>260</v>
      </c>
    </row>
    <row r="72" spans="1:22" s="190" customFormat="1">
      <c r="B72" s="190" t="s">
        <v>216</v>
      </c>
      <c r="C72" s="189">
        <v>3.7</v>
      </c>
      <c r="D72" s="190" t="s">
        <v>261</v>
      </c>
      <c r="T72" s="191"/>
      <c r="U72" s="191"/>
    </row>
    <row r="73" spans="1:22" s="192" customFormat="1">
      <c r="T73" s="193"/>
      <c r="U73" s="193"/>
    </row>
    <row r="74" spans="1:22" s="192" customFormat="1">
      <c r="A74" s="1145" t="s">
        <v>218</v>
      </c>
      <c r="B74" s="1145"/>
      <c r="C74" s="1145"/>
      <c r="D74" s="1146"/>
      <c r="E74" s="194"/>
      <c r="F74" s="195"/>
      <c r="G74" s="196"/>
      <c r="H74" s="1151" t="s">
        <v>219</v>
      </c>
      <c r="I74" s="1152"/>
      <c r="J74" s="1152"/>
      <c r="K74" s="1152"/>
      <c r="L74" s="1152"/>
      <c r="M74" s="1152"/>
      <c r="N74" s="1152"/>
      <c r="O74" s="1152"/>
      <c r="P74" s="1152"/>
      <c r="Q74" s="1152"/>
      <c r="R74" s="1152"/>
      <c r="S74" s="1153"/>
      <c r="T74" s="197"/>
    </row>
    <row r="75" spans="1:22" s="192" customFormat="1">
      <c r="A75" s="1147"/>
      <c r="B75" s="1147"/>
      <c r="C75" s="1147"/>
      <c r="D75" s="1148"/>
      <c r="E75" s="1140" t="s">
        <v>7</v>
      </c>
      <c r="F75" s="1141"/>
      <c r="G75" s="1154"/>
      <c r="H75" s="1155" t="s">
        <v>220</v>
      </c>
      <c r="I75" s="1156"/>
      <c r="J75" s="1157"/>
      <c r="K75" s="1155" t="s">
        <v>221</v>
      </c>
      <c r="L75" s="1156"/>
      <c r="M75" s="1157"/>
      <c r="N75" s="1155" t="s">
        <v>222</v>
      </c>
      <c r="O75" s="1156"/>
      <c r="P75" s="1157"/>
      <c r="Q75" s="1141" t="s">
        <v>223</v>
      </c>
      <c r="R75" s="1141"/>
      <c r="S75" s="1154"/>
      <c r="T75" s="197"/>
    </row>
    <row r="76" spans="1:22" s="192" customFormat="1" ht="22.5">
      <c r="A76" s="1147"/>
      <c r="B76" s="1147"/>
      <c r="C76" s="1147"/>
      <c r="D76" s="1148"/>
      <c r="E76" s="1139" t="s">
        <v>11</v>
      </c>
      <c r="F76" s="1136"/>
      <c r="G76" s="1137"/>
      <c r="H76" s="1139" t="s">
        <v>262</v>
      </c>
      <c r="I76" s="1136"/>
      <c r="J76" s="1137"/>
      <c r="K76" s="1139" t="s">
        <v>263</v>
      </c>
      <c r="L76" s="1136"/>
      <c r="M76" s="1137"/>
      <c r="N76" s="1139" t="s">
        <v>226</v>
      </c>
      <c r="O76" s="1136"/>
      <c r="P76" s="1137"/>
      <c r="Q76" s="1136" t="s">
        <v>227</v>
      </c>
      <c r="R76" s="1136"/>
      <c r="S76" s="1137"/>
      <c r="T76" s="1140" t="s">
        <v>228</v>
      </c>
      <c r="U76" s="1141"/>
    </row>
    <row r="77" spans="1:22" s="192" customFormat="1">
      <c r="A77" s="1147"/>
      <c r="B77" s="1147"/>
      <c r="C77" s="1147"/>
      <c r="D77" s="1148"/>
      <c r="E77" s="198" t="s">
        <v>7</v>
      </c>
      <c r="F77" s="198" t="s">
        <v>167</v>
      </c>
      <c r="G77" s="565" t="s">
        <v>168</v>
      </c>
      <c r="H77" s="198" t="s">
        <v>7</v>
      </c>
      <c r="I77" s="198" t="s">
        <v>167</v>
      </c>
      <c r="J77" s="565" t="s">
        <v>168</v>
      </c>
      <c r="K77" s="198" t="s">
        <v>7</v>
      </c>
      <c r="L77" s="198" t="s">
        <v>167</v>
      </c>
      <c r="M77" s="565" t="s">
        <v>168</v>
      </c>
      <c r="N77" s="198" t="s">
        <v>7</v>
      </c>
      <c r="O77" s="198" t="s">
        <v>167</v>
      </c>
      <c r="P77" s="565" t="s">
        <v>168</v>
      </c>
      <c r="Q77" s="198" t="s">
        <v>7</v>
      </c>
      <c r="R77" s="198" t="s">
        <v>167</v>
      </c>
      <c r="S77" s="198" t="s">
        <v>168</v>
      </c>
      <c r="T77" s="197"/>
    </row>
    <row r="78" spans="1:22" s="192" customFormat="1">
      <c r="A78" s="1149"/>
      <c r="B78" s="1149"/>
      <c r="C78" s="1149"/>
      <c r="D78" s="1150"/>
      <c r="E78" s="199" t="s">
        <v>11</v>
      </c>
      <c r="F78" s="199" t="s">
        <v>169</v>
      </c>
      <c r="G78" s="562" t="s">
        <v>170</v>
      </c>
      <c r="H78" s="199" t="s">
        <v>11</v>
      </c>
      <c r="I78" s="199" t="s">
        <v>169</v>
      </c>
      <c r="J78" s="562" t="s">
        <v>170</v>
      </c>
      <c r="K78" s="199" t="s">
        <v>11</v>
      </c>
      <c r="L78" s="199" t="s">
        <v>169</v>
      </c>
      <c r="M78" s="562" t="s">
        <v>170</v>
      </c>
      <c r="N78" s="199" t="s">
        <v>11</v>
      </c>
      <c r="O78" s="199" t="s">
        <v>169</v>
      </c>
      <c r="P78" s="562" t="s">
        <v>170</v>
      </c>
      <c r="Q78" s="199" t="s">
        <v>11</v>
      </c>
      <c r="R78" s="199" t="s">
        <v>169</v>
      </c>
      <c r="S78" s="199" t="s">
        <v>170</v>
      </c>
      <c r="T78" s="197"/>
    </row>
    <row r="79" spans="1:22" s="201" customFormat="1">
      <c r="A79" s="1142" t="s">
        <v>254</v>
      </c>
      <c r="B79" s="1142"/>
      <c r="C79" s="1142"/>
      <c r="D79" s="1143"/>
      <c r="E79" s="200">
        <v>559</v>
      </c>
      <c r="F79" s="200">
        <v>213</v>
      </c>
      <c r="G79" s="200">
        <v>346</v>
      </c>
      <c r="H79" s="200">
        <f t="shared" ref="H79:S79" si="14">SUM(H81:H83)</f>
        <v>72</v>
      </c>
      <c r="I79" s="200">
        <f t="shared" si="14"/>
        <v>31</v>
      </c>
      <c r="J79" s="200">
        <f t="shared" si="14"/>
        <v>41</v>
      </c>
      <c r="K79" s="200">
        <v>487</v>
      </c>
      <c r="L79" s="200">
        <f t="shared" si="14"/>
        <v>182</v>
      </c>
      <c r="M79" s="200">
        <f t="shared" si="14"/>
        <v>305</v>
      </c>
      <c r="N79" s="200">
        <f t="shared" si="14"/>
        <v>0</v>
      </c>
      <c r="O79" s="200">
        <f t="shared" si="14"/>
        <v>0</v>
      </c>
      <c r="P79" s="200">
        <f t="shared" si="14"/>
        <v>0</v>
      </c>
      <c r="Q79" s="200">
        <f t="shared" si="14"/>
        <v>0</v>
      </c>
      <c r="R79" s="200">
        <f t="shared" si="14"/>
        <v>0</v>
      </c>
      <c r="S79" s="200">
        <f t="shared" si="14"/>
        <v>0</v>
      </c>
      <c r="T79" s="1144" t="s">
        <v>11</v>
      </c>
      <c r="U79" s="1142"/>
    </row>
    <row r="80" spans="1:22" s="192" customFormat="1">
      <c r="A80" s="1134" t="s">
        <v>8</v>
      </c>
      <c r="B80" s="1134"/>
      <c r="C80" s="1134"/>
      <c r="D80" s="1135"/>
      <c r="E80" s="202"/>
      <c r="F80" s="202"/>
      <c r="G80" s="202"/>
      <c r="H80" s="202"/>
      <c r="I80" s="202"/>
      <c r="J80" s="203"/>
      <c r="K80" s="202"/>
      <c r="L80" s="202"/>
      <c r="M80" s="203"/>
      <c r="N80" s="202"/>
      <c r="O80" s="202"/>
      <c r="P80" s="203"/>
      <c r="Q80" s="202"/>
      <c r="R80" s="202"/>
      <c r="S80" s="202"/>
      <c r="T80" s="1138" t="s">
        <v>229</v>
      </c>
      <c r="U80" s="1134"/>
      <c r="V80" s="204"/>
    </row>
    <row r="81" spans="1:22" s="192" customFormat="1">
      <c r="A81" s="566" t="s">
        <v>230</v>
      </c>
      <c r="B81" s="1134" t="s">
        <v>12</v>
      </c>
      <c r="C81" s="1134"/>
      <c r="D81" s="1135"/>
      <c r="E81" s="202">
        <f>E79-E83</f>
        <v>556</v>
      </c>
      <c r="F81" s="202">
        <f>F79-F83</f>
        <v>212</v>
      </c>
      <c r="G81" s="202">
        <v>344</v>
      </c>
      <c r="H81" s="202">
        <v>72</v>
      </c>
      <c r="I81" s="202">
        <v>31</v>
      </c>
      <c r="J81" s="202">
        <v>41</v>
      </c>
      <c r="K81" s="202">
        <v>484</v>
      </c>
      <c r="L81" s="202">
        <f>F81-I81</f>
        <v>181</v>
      </c>
      <c r="M81" s="202">
        <f>344-41</f>
        <v>303</v>
      </c>
      <c r="N81" s="202"/>
      <c r="O81" s="202"/>
      <c r="P81" s="202"/>
      <c r="Q81" s="202"/>
      <c r="R81" s="202"/>
      <c r="S81" s="202"/>
      <c r="T81" s="205"/>
      <c r="U81" s="206" t="s">
        <v>231</v>
      </c>
    </row>
    <row r="82" spans="1:22" s="192" customFormat="1">
      <c r="A82" s="1134" t="s">
        <v>9</v>
      </c>
      <c r="B82" s="1134"/>
      <c r="C82" s="1134"/>
      <c r="D82" s="1135"/>
      <c r="E82" s="202"/>
      <c r="F82" s="202"/>
      <c r="G82" s="202"/>
      <c r="H82" s="213"/>
      <c r="I82" s="202"/>
      <c r="J82" s="203"/>
      <c r="K82" s="202"/>
      <c r="L82" s="202"/>
      <c r="M82" s="203"/>
      <c r="N82" s="202"/>
      <c r="O82" s="202"/>
      <c r="P82" s="203"/>
      <c r="Q82" s="202"/>
      <c r="R82" s="202"/>
      <c r="S82" s="202"/>
      <c r="T82" s="567" t="s">
        <v>232</v>
      </c>
      <c r="U82" s="566"/>
      <c r="V82" s="204"/>
    </row>
    <row r="83" spans="1:22" s="192" customFormat="1">
      <c r="A83" s="564"/>
      <c r="B83" s="1134" t="s">
        <v>13</v>
      </c>
      <c r="C83" s="1134"/>
      <c r="D83" s="1135"/>
      <c r="E83" s="202">
        <f>H83+K83+N83+Q83</f>
        <v>3</v>
      </c>
      <c r="F83" s="202">
        <f>I83+L83+O83+R83</f>
        <v>1</v>
      </c>
      <c r="G83" s="202">
        <f>J83+M83+P83+S83</f>
        <v>2</v>
      </c>
      <c r="H83" s="202">
        <v>0</v>
      </c>
      <c r="I83" s="202">
        <v>0</v>
      </c>
      <c r="J83" s="202">
        <v>0</v>
      </c>
      <c r="K83" s="202">
        <v>3</v>
      </c>
      <c r="L83" s="202">
        <v>1</v>
      </c>
      <c r="M83" s="202">
        <v>2</v>
      </c>
      <c r="N83" s="202">
        <f>SUM(O83:P83)</f>
        <v>0</v>
      </c>
      <c r="O83" s="202">
        <v>0</v>
      </c>
      <c r="P83" s="202">
        <v>0</v>
      </c>
      <c r="Q83" s="202">
        <v>0</v>
      </c>
      <c r="R83" s="202">
        <v>0</v>
      </c>
      <c r="S83" s="202">
        <v>0</v>
      </c>
      <c r="T83" s="563"/>
      <c r="U83" s="566" t="s">
        <v>231</v>
      </c>
      <c r="V83" s="204"/>
    </row>
    <row r="84" spans="1:22" s="192" customFormat="1">
      <c r="A84" s="1134" t="s">
        <v>233</v>
      </c>
      <c r="B84" s="1134"/>
      <c r="C84" s="1134"/>
      <c r="D84" s="1135"/>
      <c r="E84" s="202"/>
      <c r="F84" s="202"/>
      <c r="G84" s="202"/>
      <c r="H84" s="202"/>
      <c r="I84" s="202"/>
      <c r="J84" s="203"/>
      <c r="K84" s="202"/>
      <c r="L84" s="202"/>
      <c r="M84" s="203"/>
      <c r="N84" s="202"/>
      <c r="O84" s="202"/>
      <c r="P84" s="203"/>
      <c r="Q84" s="202"/>
      <c r="R84" s="202"/>
      <c r="S84" s="202"/>
      <c r="T84" s="1138" t="s">
        <v>234</v>
      </c>
      <c r="U84" s="1134"/>
      <c r="V84" s="1134"/>
    </row>
    <row r="85" spans="1:22" s="192" customFormat="1">
      <c r="A85" s="564"/>
      <c r="B85" s="566" t="s">
        <v>235</v>
      </c>
      <c r="C85" s="564"/>
      <c r="D85" s="207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8"/>
      <c r="U85" s="566" t="s">
        <v>236</v>
      </c>
      <c r="V85" s="204"/>
    </row>
    <row r="86" spans="1:22" s="192" customFormat="1">
      <c r="A86" s="1134" t="s">
        <v>237</v>
      </c>
      <c r="B86" s="1134"/>
      <c r="C86" s="1134"/>
      <c r="D86" s="1135"/>
      <c r="E86" s="202"/>
      <c r="F86" s="202"/>
      <c r="G86" s="202"/>
      <c r="H86" s="209"/>
      <c r="I86" s="209"/>
      <c r="J86" s="207"/>
      <c r="K86" s="202"/>
      <c r="L86" s="202"/>
      <c r="M86" s="202"/>
      <c r="N86" s="209"/>
      <c r="O86" s="209"/>
      <c r="P86" s="207"/>
      <c r="Q86" s="209"/>
      <c r="R86" s="209"/>
      <c r="S86" s="209"/>
      <c r="T86" s="204"/>
      <c r="U86" s="566"/>
      <c r="V86" s="204"/>
    </row>
    <row r="87" spans="1:22" s="188" customFormat="1">
      <c r="A87" s="1136" t="s">
        <v>239</v>
      </c>
      <c r="B87" s="1136"/>
      <c r="C87" s="1136"/>
      <c r="D87" s="1137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1"/>
      <c r="U87" s="211"/>
    </row>
    <row r="88" spans="1:22" s="188" customFormat="1">
      <c r="A88" s="212"/>
      <c r="B88" s="212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>
        <v>0</v>
      </c>
      <c r="R88" s="212"/>
      <c r="S88" s="212"/>
      <c r="T88" s="212"/>
    </row>
    <row r="89" spans="1:22" s="205" customFormat="1" ht="18.75">
      <c r="A89" s="214"/>
      <c r="B89" s="214" t="s">
        <v>258</v>
      </c>
      <c r="C89" s="215"/>
      <c r="D89" s="215"/>
      <c r="E89" s="216"/>
      <c r="F89" s="217"/>
      <c r="G89" s="217"/>
    </row>
    <row r="90" spans="1:22" s="205" customFormat="1">
      <c r="A90" s="217" t="s">
        <v>259</v>
      </c>
      <c r="B90" s="192"/>
      <c r="C90" s="192"/>
      <c r="D90" s="192"/>
      <c r="E90" s="218"/>
      <c r="F90" s="192"/>
      <c r="G90" s="192"/>
    </row>
    <row r="91" spans="1:22">
      <c r="H91" s="102"/>
      <c r="I91" s="102"/>
      <c r="J91" s="102"/>
      <c r="K91" s="102"/>
      <c r="L91" s="102"/>
      <c r="M91" s="102"/>
      <c r="N91" s="102"/>
      <c r="O91" s="102"/>
      <c r="P91" s="102"/>
    </row>
    <row r="93" spans="1:22" s="112" customFormat="1">
      <c r="B93" s="112" t="s">
        <v>214</v>
      </c>
      <c r="C93" s="113">
        <v>3.7</v>
      </c>
      <c r="D93" s="112" t="str">
        <f>D1</f>
        <v>ครู จำแนกตามวุฒิการศึกษา  เพศ และสังกัด  ปีการศึกษา 2558</v>
      </c>
      <c r="M93" s="112" t="s">
        <v>264</v>
      </c>
    </row>
    <row r="94" spans="1:22" s="116" customFormat="1">
      <c r="B94" s="116" t="s">
        <v>216</v>
      </c>
      <c r="C94" s="113">
        <v>3.7</v>
      </c>
      <c r="D94" s="116" t="s">
        <v>261</v>
      </c>
      <c r="T94" s="69"/>
      <c r="U94" s="69"/>
    </row>
    <row r="95" spans="1:22">
      <c r="T95" s="70"/>
      <c r="U95" s="70"/>
    </row>
    <row r="96" spans="1:22">
      <c r="A96" s="1179" t="s">
        <v>218</v>
      </c>
      <c r="B96" s="1179"/>
      <c r="C96" s="1179"/>
      <c r="D96" s="1180"/>
      <c r="E96" s="71"/>
      <c r="F96" s="72"/>
      <c r="G96" s="68"/>
      <c r="H96" s="1185" t="s">
        <v>219</v>
      </c>
      <c r="I96" s="1186"/>
      <c r="J96" s="1186"/>
      <c r="K96" s="1186"/>
      <c r="L96" s="1186"/>
      <c r="M96" s="1186"/>
      <c r="N96" s="1186"/>
      <c r="O96" s="1186"/>
      <c r="P96" s="1186"/>
      <c r="Q96" s="1186"/>
      <c r="R96" s="1186"/>
      <c r="S96" s="1187"/>
      <c r="T96" s="73"/>
    </row>
    <row r="97" spans="1:22">
      <c r="A97" s="1181"/>
      <c r="B97" s="1181"/>
      <c r="C97" s="1181"/>
      <c r="D97" s="1182"/>
      <c r="E97" s="1174" t="s">
        <v>7</v>
      </c>
      <c r="F97" s="1175"/>
      <c r="G97" s="1188"/>
      <c r="H97" s="1189" t="s">
        <v>220</v>
      </c>
      <c r="I97" s="1190"/>
      <c r="J97" s="1191"/>
      <c r="K97" s="1189" t="s">
        <v>221</v>
      </c>
      <c r="L97" s="1190"/>
      <c r="M97" s="1191"/>
      <c r="N97" s="1189" t="s">
        <v>222</v>
      </c>
      <c r="O97" s="1190"/>
      <c r="P97" s="1191"/>
      <c r="Q97" s="1175" t="s">
        <v>223</v>
      </c>
      <c r="R97" s="1175"/>
      <c r="S97" s="1188"/>
      <c r="T97" s="73"/>
    </row>
    <row r="98" spans="1:22" ht="22.5">
      <c r="A98" s="1181"/>
      <c r="B98" s="1181"/>
      <c r="C98" s="1181"/>
      <c r="D98" s="1182"/>
      <c r="E98" s="1192" t="s">
        <v>11</v>
      </c>
      <c r="F98" s="1169"/>
      <c r="G98" s="1170"/>
      <c r="H98" s="1192" t="s">
        <v>224</v>
      </c>
      <c r="I98" s="1169"/>
      <c r="J98" s="1170"/>
      <c r="K98" s="1192" t="s">
        <v>225</v>
      </c>
      <c r="L98" s="1169"/>
      <c r="M98" s="1170"/>
      <c r="N98" s="1192" t="s">
        <v>226</v>
      </c>
      <c r="O98" s="1169"/>
      <c r="P98" s="1170"/>
      <c r="Q98" s="1169" t="s">
        <v>227</v>
      </c>
      <c r="R98" s="1169"/>
      <c r="S98" s="1170"/>
      <c r="T98" s="1174" t="s">
        <v>228</v>
      </c>
      <c r="U98" s="1175"/>
    </row>
    <row r="99" spans="1:22">
      <c r="A99" s="1181"/>
      <c r="B99" s="1181"/>
      <c r="C99" s="1181"/>
      <c r="D99" s="1182"/>
      <c r="E99" s="122" t="s">
        <v>7</v>
      </c>
      <c r="F99" s="122" t="s">
        <v>167</v>
      </c>
      <c r="G99" s="552" t="s">
        <v>168</v>
      </c>
      <c r="H99" s="122" t="s">
        <v>7</v>
      </c>
      <c r="I99" s="122" t="s">
        <v>167</v>
      </c>
      <c r="J99" s="552" t="s">
        <v>168</v>
      </c>
      <c r="K99" s="122" t="s">
        <v>7</v>
      </c>
      <c r="L99" s="122" t="s">
        <v>167</v>
      </c>
      <c r="M99" s="552" t="s">
        <v>168</v>
      </c>
      <c r="N99" s="122" t="s">
        <v>7</v>
      </c>
      <c r="O99" s="122" t="s">
        <v>167</v>
      </c>
      <c r="P99" s="552" t="s">
        <v>168</v>
      </c>
      <c r="Q99" s="122" t="s">
        <v>7</v>
      </c>
      <c r="R99" s="122" t="s">
        <v>167</v>
      </c>
      <c r="S99" s="122" t="s">
        <v>168</v>
      </c>
      <c r="T99" s="73"/>
    </row>
    <row r="100" spans="1:22">
      <c r="A100" s="1183"/>
      <c r="B100" s="1183"/>
      <c r="C100" s="1183"/>
      <c r="D100" s="1184"/>
      <c r="E100" s="123" t="s">
        <v>11</v>
      </c>
      <c r="F100" s="123" t="s">
        <v>169</v>
      </c>
      <c r="G100" s="556" t="s">
        <v>170</v>
      </c>
      <c r="H100" s="123" t="s">
        <v>11</v>
      </c>
      <c r="I100" s="123" t="s">
        <v>169</v>
      </c>
      <c r="J100" s="556" t="s">
        <v>170</v>
      </c>
      <c r="K100" s="123" t="s">
        <v>11</v>
      </c>
      <c r="L100" s="123" t="s">
        <v>169</v>
      </c>
      <c r="M100" s="556" t="s">
        <v>170</v>
      </c>
      <c r="N100" s="123" t="s">
        <v>11</v>
      </c>
      <c r="O100" s="123" t="s">
        <v>169</v>
      </c>
      <c r="P100" s="556" t="s">
        <v>170</v>
      </c>
      <c r="Q100" s="123" t="s">
        <v>11</v>
      </c>
      <c r="R100" s="123" t="s">
        <v>169</v>
      </c>
      <c r="S100" s="123" t="s">
        <v>170</v>
      </c>
      <c r="T100" s="73"/>
    </row>
    <row r="101" spans="1:22" s="126" customFormat="1">
      <c r="A101" s="1176" t="s">
        <v>254</v>
      </c>
      <c r="B101" s="1176"/>
      <c r="C101" s="1176"/>
      <c r="D101" s="1177"/>
      <c r="E101" s="135">
        <f>SUM(E102:E109)</f>
        <v>94</v>
      </c>
      <c r="F101" s="135">
        <f t="shared" ref="F101:S101" si="15">SUM(F102:F109)</f>
        <v>69</v>
      </c>
      <c r="G101" s="135">
        <f t="shared" si="15"/>
        <v>25</v>
      </c>
      <c r="H101" s="135">
        <f t="shared" si="15"/>
        <v>14</v>
      </c>
      <c r="I101" s="135">
        <f t="shared" si="15"/>
        <v>12</v>
      </c>
      <c r="J101" s="135">
        <f t="shared" si="15"/>
        <v>2</v>
      </c>
      <c r="K101" s="135">
        <f t="shared" si="15"/>
        <v>80</v>
      </c>
      <c r="L101" s="135">
        <f t="shared" si="15"/>
        <v>57</v>
      </c>
      <c r="M101" s="135">
        <f t="shared" si="15"/>
        <v>23</v>
      </c>
      <c r="N101" s="135">
        <f t="shared" si="15"/>
        <v>0</v>
      </c>
      <c r="O101" s="135">
        <f t="shared" si="15"/>
        <v>0</v>
      </c>
      <c r="P101" s="135">
        <f t="shared" si="15"/>
        <v>0</v>
      </c>
      <c r="Q101" s="135">
        <f t="shared" si="15"/>
        <v>0</v>
      </c>
      <c r="R101" s="135">
        <f t="shared" si="15"/>
        <v>0</v>
      </c>
      <c r="S101" s="135">
        <f t="shared" si="15"/>
        <v>0</v>
      </c>
      <c r="T101" s="1178" t="s">
        <v>11</v>
      </c>
      <c r="U101" s="1176"/>
    </row>
    <row r="102" spans="1:22">
      <c r="A102" s="1171" t="s">
        <v>8</v>
      </c>
      <c r="B102" s="1171"/>
      <c r="C102" s="1171"/>
      <c r="D102" s="1172"/>
      <c r="E102" s="136"/>
      <c r="F102" s="136"/>
      <c r="G102" s="136"/>
      <c r="H102" s="136"/>
      <c r="I102" s="136"/>
      <c r="J102" s="137"/>
      <c r="K102" s="136"/>
      <c r="L102" s="136"/>
      <c r="M102" s="137"/>
      <c r="N102" s="136"/>
      <c r="O102" s="136"/>
      <c r="P102" s="137"/>
      <c r="Q102" s="136"/>
      <c r="R102" s="136"/>
      <c r="S102" s="136"/>
      <c r="T102" s="1173" t="s">
        <v>229</v>
      </c>
      <c r="U102" s="1171"/>
      <c r="V102" s="531"/>
    </row>
    <row r="103" spans="1:22">
      <c r="A103" s="559" t="s">
        <v>230</v>
      </c>
      <c r="B103" s="1171" t="s">
        <v>12</v>
      </c>
      <c r="C103" s="1171"/>
      <c r="D103" s="1172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67"/>
      <c r="U103" s="128" t="s">
        <v>231</v>
      </c>
    </row>
    <row r="104" spans="1:22">
      <c r="A104" s="1171" t="s">
        <v>9</v>
      </c>
      <c r="B104" s="1171"/>
      <c r="C104" s="1171"/>
      <c r="D104" s="1172"/>
      <c r="E104" s="136"/>
      <c r="F104" s="136"/>
      <c r="G104" s="136"/>
      <c r="H104" s="136"/>
      <c r="I104" s="136"/>
      <c r="J104" s="137"/>
      <c r="K104" s="136"/>
      <c r="L104" s="136"/>
      <c r="M104" s="137"/>
      <c r="N104" s="136"/>
      <c r="O104" s="136"/>
      <c r="P104" s="137"/>
      <c r="Q104" s="136"/>
      <c r="R104" s="136"/>
      <c r="S104" s="136"/>
      <c r="T104" s="560" t="s">
        <v>232</v>
      </c>
      <c r="U104" s="559"/>
      <c r="V104" s="531"/>
    </row>
    <row r="105" spans="1:22">
      <c r="A105" s="551"/>
      <c r="B105" s="1171" t="s">
        <v>13</v>
      </c>
      <c r="C105" s="1171"/>
      <c r="D105" s="1172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550"/>
      <c r="U105" s="559" t="s">
        <v>231</v>
      </c>
      <c r="V105" s="531"/>
    </row>
    <row r="106" spans="1:22">
      <c r="A106" s="1171" t="s">
        <v>233</v>
      </c>
      <c r="B106" s="1171"/>
      <c r="C106" s="1171"/>
      <c r="D106" s="1172"/>
      <c r="E106" s="136"/>
      <c r="F106" s="136"/>
      <c r="G106" s="136"/>
      <c r="H106" s="136"/>
      <c r="I106" s="136"/>
      <c r="J106" s="137"/>
      <c r="K106" s="136"/>
      <c r="L106" s="136"/>
      <c r="M106" s="137"/>
      <c r="N106" s="136"/>
      <c r="O106" s="136"/>
      <c r="P106" s="137"/>
      <c r="Q106" s="136"/>
      <c r="R106" s="136"/>
      <c r="S106" s="136"/>
      <c r="T106" s="1173" t="s">
        <v>234</v>
      </c>
      <c r="U106" s="1171"/>
      <c r="V106" s="1171"/>
    </row>
    <row r="107" spans="1:22">
      <c r="A107" s="551"/>
      <c r="B107" s="559" t="s">
        <v>235</v>
      </c>
      <c r="C107" s="551"/>
      <c r="D107" s="65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530"/>
      <c r="U107" s="559" t="s">
        <v>236</v>
      </c>
      <c r="V107" s="531"/>
    </row>
    <row r="108" spans="1:22">
      <c r="A108" s="1171" t="s">
        <v>237</v>
      </c>
      <c r="B108" s="1171"/>
      <c r="C108" s="1171"/>
      <c r="D108" s="1172"/>
      <c r="E108" s="151">
        <f>SUM(H108+K108+N108+Q108)</f>
        <v>0</v>
      </c>
      <c r="F108" s="151">
        <f>SUM(I108+L108+O108+R108)</f>
        <v>0</v>
      </c>
      <c r="G108" s="151">
        <f>SUM(J108+M108+P108+S108)</f>
        <v>0</v>
      </c>
      <c r="H108" s="152"/>
      <c r="I108" s="152"/>
      <c r="J108" s="68"/>
      <c r="K108" s="152"/>
      <c r="L108" s="151"/>
      <c r="M108" s="151"/>
      <c r="N108" s="152"/>
      <c r="O108" s="152"/>
      <c r="P108" s="68"/>
      <c r="Q108" s="152"/>
      <c r="R108" s="152"/>
      <c r="S108" s="152"/>
      <c r="T108" s="531"/>
      <c r="U108" s="559"/>
      <c r="V108" s="531"/>
    </row>
    <row r="109" spans="1:22" s="112" customFormat="1">
      <c r="A109" s="1169" t="s">
        <v>239</v>
      </c>
      <c r="B109" s="1169"/>
      <c r="C109" s="1169"/>
      <c r="D109" s="1170"/>
      <c r="E109" s="153">
        <f>H109+K109+N109+Q109</f>
        <v>94</v>
      </c>
      <c r="F109" s="153">
        <f>I109+L109+O109+R109</f>
        <v>69</v>
      </c>
      <c r="G109" s="153">
        <f>J109+M109+P109+S109</f>
        <v>25</v>
      </c>
      <c r="H109" s="153">
        <f>SUM(I109:J109)</f>
        <v>14</v>
      </c>
      <c r="I109" s="131">
        <v>12</v>
      </c>
      <c r="J109" s="131">
        <v>2</v>
      </c>
      <c r="K109" s="153">
        <f>SUM(L109:M109)</f>
        <v>80</v>
      </c>
      <c r="L109" s="131">
        <v>57</v>
      </c>
      <c r="M109" s="131">
        <v>23</v>
      </c>
      <c r="N109" s="153">
        <f>SUM(O109:P109)</f>
        <v>0</v>
      </c>
      <c r="O109" s="131">
        <v>0</v>
      </c>
      <c r="P109" s="131">
        <v>0</v>
      </c>
      <c r="Q109" s="153">
        <f>SUM(R109:S109)</f>
        <v>0</v>
      </c>
      <c r="R109" s="131">
        <v>0</v>
      </c>
      <c r="S109" s="131">
        <v>0</v>
      </c>
      <c r="T109" s="129"/>
      <c r="U109" s="129"/>
    </row>
    <row r="110" spans="1:22" s="112" customFormat="1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</row>
    <row r="111" spans="1:22" s="67" customFormat="1" ht="18.75">
      <c r="A111" s="143"/>
      <c r="B111" s="143" t="s">
        <v>258</v>
      </c>
      <c r="C111" s="144"/>
      <c r="D111" s="144"/>
      <c r="E111" s="145"/>
      <c r="F111" s="133"/>
      <c r="G111" s="133"/>
    </row>
    <row r="112" spans="1:22" s="67" customFormat="1">
      <c r="A112" s="133" t="s">
        <v>259</v>
      </c>
      <c r="B112" s="66"/>
      <c r="C112" s="66"/>
      <c r="D112" s="66"/>
      <c r="E112" s="134"/>
      <c r="F112" s="66"/>
      <c r="G112" s="66"/>
    </row>
    <row r="115" spans="1:22" s="112" customFormat="1">
      <c r="B115" s="112" t="s">
        <v>214</v>
      </c>
      <c r="C115" s="113">
        <v>3.5</v>
      </c>
      <c r="D115" s="112" t="str">
        <f>D1</f>
        <v>ครู จำแนกตามวุฒิการศึกษา  เพศ และสังกัด  ปีการศึกษา 2558</v>
      </c>
      <c r="M115" s="112" t="s">
        <v>265</v>
      </c>
    </row>
    <row r="116" spans="1:22" s="116" customFormat="1">
      <c r="B116" s="116" t="s">
        <v>216</v>
      </c>
      <c r="C116" s="113">
        <v>3.5</v>
      </c>
      <c r="D116" s="116" t="s">
        <v>261</v>
      </c>
      <c r="T116" s="69"/>
      <c r="U116" s="69"/>
    </row>
    <row r="117" spans="1:22">
      <c r="T117" s="70"/>
      <c r="U117" s="70"/>
    </row>
    <row r="118" spans="1:22">
      <c r="A118" s="1179" t="s">
        <v>218</v>
      </c>
      <c r="B118" s="1179"/>
      <c r="C118" s="1179"/>
      <c r="D118" s="1180"/>
      <c r="E118" s="71"/>
      <c r="F118" s="72"/>
      <c r="G118" s="68"/>
      <c r="H118" s="1185" t="s">
        <v>219</v>
      </c>
      <c r="I118" s="1186"/>
      <c r="J118" s="1186"/>
      <c r="K118" s="1186"/>
      <c r="L118" s="1186"/>
      <c r="M118" s="1186"/>
      <c r="N118" s="1186"/>
      <c r="O118" s="1186"/>
      <c r="P118" s="1186"/>
      <c r="Q118" s="1186"/>
      <c r="R118" s="1186"/>
      <c r="S118" s="1187"/>
      <c r="T118" s="73"/>
    </row>
    <row r="119" spans="1:22">
      <c r="A119" s="1181"/>
      <c r="B119" s="1181"/>
      <c r="C119" s="1181"/>
      <c r="D119" s="1182"/>
      <c r="E119" s="1174" t="s">
        <v>7</v>
      </c>
      <c r="F119" s="1175"/>
      <c r="G119" s="1188"/>
      <c r="H119" s="1189" t="s">
        <v>220</v>
      </c>
      <c r="I119" s="1190"/>
      <c r="J119" s="1191"/>
      <c r="K119" s="1189" t="s">
        <v>221</v>
      </c>
      <c r="L119" s="1190"/>
      <c r="M119" s="1191"/>
      <c r="N119" s="1189" t="s">
        <v>222</v>
      </c>
      <c r="O119" s="1190"/>
      <c r="P119" s="1191"/>
      <c r="Q119" s="1175" t="s">
        <v>223</v>
      </c>
      <c r="R119" s="1175"/>
      <c r="S119" s="1188"/>
      <c r="T119" s="73"/>
    </row>
    <row r="120" spans="1:22" ht="22.5">
      <c r="A120" s="1181"/>
      <c r="B120" s="1181"/>
      <c r="C120" s="1181"/>
      <c r="D120" s="1182"/>
      <c r="E120" s="1192" t="s">
        <v>11</v>
      </c>
      <c r="F120" s="1169"/>
      <c r="G120" s="1170"/>
      <c r="H120" s="1192" t="s">
        <v>224</v>
      </c>
      <c r="I120" s="1169"/>
      <c r="J120" s="1170"/>
      <c r="K120" s="1192" t="s">
        <v>225</v>
      </c>
      <c r="L120" s="1169"/>
      <c r="M120" s="1170"/>
      <c r="N120" s="1192" t="s">
        <v>226</v>
      </c>
      <c r="O120" s="1169"/>
      <c r="P120" s="1170"/>
      <c r="Q120" s="1169" t="s">
        <v>227</v>
      </c>
      <c r="R120" s="1169"/>
      <c r="S120" s="1170"/>
      <c r="T120" s="1174" t="s">
        <v>228</v>
      </c>
      <c r="U120" s="1175"/>
    </row>
    <row r="121" spans="1:22">
      <c r="A121" s="1181"/>
      <c r="B121" s="1181"/>
      <c r="C121" s="1181"/>
      <c r="D121" s="1182"/>
      <c r="E121" s="122" t="s">
        <v>7</v>
      </c>
      <c r="F121" s="122" t="s">
        <v>167</v>
      </c>
      <c r="G121" s="552" t="s">
        <v>168</v>
      </c>
      <c r="H121" s="122" t="s">
        <v>7</v>
      </c>
      <c r="I121" s="122" t="s">
        <v>167</v>
      </c>
      <c r="J121" s="552" t="s">
        <v>168</v>
      </c>
      <c r="K121" s="122" t="s">
        <v>7</v>
      </c>
      <c r="L121" s="122" t="s">
        <v>167</v>
      </c>
      <c r="M121" s="552" t="s">
        <v>168</v>
      </c>
      <c r="N121" s="122" t="s">
        <v>7</v>
      </c>
      <c r="O121" s="122" t="s">
        <v>167</v>
      </c>
      <c r="P121" s="552" t="s">
        <v>168</v>
      </c>
      <c r="Q121" s="122" t="s">
        <v>7</v>
      </c>
      <c r="R121" s="122" t="s">
        <v>167</v>
      </c>
      <c r="S121" s="122" t="s">
        <v>168</v>
      </c>
      <c r="T121" s="73"/>
    </row>
    <row r="122" spans="1:22">
      <c r="A122" s="1183"/>
      <c r="B122" s="1183"/>
      <c r="C122" s="1183"/>
      <c r="D122" s="1184"/>
      <c r="E122" s="123" t="s">
        <v>11</v>
      </c>
      <c r="F122" s="123" t="s">
        <v>169</v>
      </c>
      <c r="G122" s="556" t="s">
        <v>170</v>
      </c>
      <c r="H122" s="123" t="s">
        <v>11</v>
      </c>
      <c r="I122" s="123" t="s">
        <v>169</v>
      </c>
      <c r="J122" s="556" t="s">
        <v>170</v>
      </c>
      <c r="K122" s="123" t="s">
        <v>11</v>
      </c>
      <c r="L122" s="123" t="s">
        <v>169</v>
      </c>
      <c r="M122" s="556" t="s">
        <v>170</v>
      </c>
      <c r="N122" s="123" t="s">
        <v>11</v>
      </c>
      <c r="O122" s="123" t="s">
        <v>169</v>
      </c>
      <c r="P122" s="556" t="s">
        <v>170</v>
      </c>
      <c r="Q122" s="123" t="s">
        <v>11</v>
      </c>
      <c r="R122" s="123" t="s">
        <v>169</v>
      </c>
      <c r="S122" s="123" t="s">
        <v>170</v>
      </c>
      <c r="T122" s="73"/>
    </row>
    <row r="123" spans="1:22" s="126" customFormat="1">
      <c r="A123" s="1176" t="s">
        <v>254</v>
      </c>
      <c r="B123" s="1176"/>
      <c r="C123" s="1176"/>
      <c r="D123" s="1177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178" t="s">
        <v>11</v>
      </c>
      <c r="U123" s="1176"/>
    </row>
    <row r="124" spans="1:22">
      <c r="A124" s="1171" t="s">
        <v>8</v>
      </c>
      <c r="B124" s="1171"/>
      <c r="C124" s="1171"/>
      <c r="D124" s="1172"/>
      <c r="E124" s="136"/>
      <c r="F124" s="136"/>
      <c r="G124" s="136"/>
      <c r="H124" s="136"/>
      <c r="I124" s="136"/>
      <c r="J124" s="137"/>
      <c r="K124" s="136"/>
      <c r="L124" s="136"/>
      <c r="M124" s="137"/>
      <c r="N124" s="136"/>
      <c r="O124" s="136"/>
      <c r="P124" s="137"/>
      <c r="Q124" s="136"/>
      <c r="R124" s="136"/>
      <c r="S124" s="136"/>
      <c r="T124" s="1173" t="s">
        <v>229</v>
      </c>
      <c r="U124" s="1171"/>
      <c r="V124" s="531"/>
    </row>
    <row r="125" spans="1:22">
      <c r="A125" s="559" t="s">
        <v>230</v>
      </c>
      <c r="B125" s="1171" t="s">
        <v>12</v>
      </c>
      <c r="C125" s="1171"/>
      <c r="D125" s="1172"/>
      <c r="E125" s="136">
        <f>H125+K125+N125</f>
        <v>1323</v>
      </c>
      <c r="F125" s="136">
        <f>I125+L125+O125</f>
        <v>487</v>
      </c>
      <c r="G125" s="136">
        <f>J125+M125+P125</f>
        <v>836</v>
      </c>
      <c r="H125" s="136">
        <f>SUM(I125:J125)</f>
        <v>306</v>
      </c>
      <c r="I125" s="136">
        <v>134</v>
      </c>
      <c r="J125" s="136">
        <v>172</v>
      </c>
      <c r="K125" s="136">
        <f>SUM(L125:M125)</f>
        <v>1015</v>
      </c>
      <c r="L125" s="136">
        <v>352</v>
      </c>
      <c r="M125" s="136">
        <v>663</v>
      </c>
      <c r="N125" s="136">
        <f>SUM(O125:P125)</f>
        <v>2</v>
      </c>
      <c r="O125" s="136">
        <v>1</v>
      </c>
      <c r="P125" s="136">
        <v>1</v>
      </c>
      <c r="Q125" s="136"/>
      <c r="R125" s="136"/>
      <c r="S125" s="136"/>
      <c r="T125" s="67"/>
      <c r="U125" s="128" t="s">
        <v>231</v>
      </c>
    </row>
    <row r="126" spans="1:22">
      <c r="A126" s="1171" t="s">
        <v>9</v>
      </c>
      <c r="B126" s="1171"/>
      <c r="C126" s="1171"/>
      <c r="D126" s="1172"/>
      <c r="E126" s="136"/>
      <c r="F126" s="136"/>
      <c r="G126" s="136"/>
      <c r="H126" s="136"/>
      <c r="I126" s="136"/>
      <c r="J126" s="137"/>
      <c r="K126" s="136"/>
      <c r="L126" s="136"/>
      <c r="M126" s="137"/>
      <c r="N126" s="136"/>
      <c r="O126" s="136"/>
      <c r="P126" s="136"/>
      <c r="Q126" s="136"/>
      <c r="R126" s="136"/>
      <c r="S126" s="136"/>
      <c r="T126" s="560" t="s">
        <v>232</v>
      </c>
      <c r="U126" s="559"/>
      <c r="V126" s="531"/>
    </row>
    <row r="127" spans="1:22">
      <c r="A127" s="551"/>
      <c r="B127" s="1171" t="s">
        <v>13</v>
      </c>
      <c r="C127" s="1171"/>
      <c r="D127" s="1172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550"/>
      <c r="U127" s="559" t="s">
        <v>231</v>
      </c>
      <c r="V127" s="531"/>
    </row>
    <row r="128" spans="1:22">
      <c r="A128" s="1171" t="s">
        <v>233</v>
      </c>
      <c r="B128" s="1171"/>
      <c r="C128" s="1171"/>
      <c r="D128" s="1172"/>
      <c r="E128" s="136"/>
      <c r="F128" s="136"/>
      <c r="G128" s="136"/>
      <c r="H128" s="136"/>
      <c r="I128" s="136"/>
      <c r="J128" s="137"/>
      <c r="K128" s="136"/>
      <c r="L128" s="136"/>
      <c r="M128" s="137"/>
      <c r="N128" s="136"/>
      <c r="O128" s="136"/>
      <c r="P128" s="137"/>
      <c r="Q128" s="136"/>
      <c r="R128" s="136"/>
      <c r="S128" s="136"/>
      <c r="T128" s="1173" t="s">
        <v>234</v>
      </c>
      <c r="U128" s="1171"/>
      <c r="V128" s="1171"/>
    </row>
    <row r="129" spans="1:22">
      <c r="A129" s="551"/>
      <c r="B129" s="559" t="s">
        <v>235</v>
      </c>
      <c r="C129" s="551"/>
      <c r="D129" s="65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530"/>
      <c r="U129" s="559" t="s">
        <v>236</v>
      </c>
      <c r="V129" s="531"/>
    </row>
    <row r="130" spans="1:22">
      <c r="A130" s="1171" t="s">
        <v>237</v>
      </c>
      <c r="B130" s="1171"/>
      <c r="C130" s="1171"/>
      <c r="D130" s="1172"/>
      <c r="E130" s="136"/>
      <c r="F130" s="136"/>
      <c r="G130" s="136"/>
      <c r="H130" s="111"/>
      <c r="I130" s="111"/>
      <c r="J130" s="65"/>
      <c r="K130" s="136"/>
      <c r="L130" s="136"/>
      <c r="M130" s="136"/>
      <c r="N130" s="111"/>
      <c r="O130" s="111"/>
      <c r="P130" s="65"/>
      <c r="Q130" s="111"/>
      <c r="R130" s="111"/>
      <c r="S130" s="111"/>
      <c r="T130" s="531"/>
      <c r="U130" s="559"/>
      <c r="V130" s="531"/>
    </row>
    <row r="131" spans="1:22" s="112" customFormat="1">
      <c r="A131" s="1169" t="s">
        <v>239</v>
      </c>
      <c r="B131" s="1169"/>
      <c r="C131" s="1169"/>
      <c r="D131" s="1170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29"/>
      <c r="U131" s="129"/>
    </row>
    <row r="132" spans="1:22" s="112" customFormat="1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</row>
    <row r="133" spans="1:22" s="67" customFormat="1" ht="18.75">
      <c r="A133" s="143"/>
      <c r="B133" s="143" t="s">
        <v>266</v>
      </c>
      <c r="C133" s="144"/>
      <c r="D133" s="144"/>
      <c r="E133" s="145"/>
      <c r="F133" s="133"/>
      <c r="G133" s="133"/>
    </row>
    <row r="134" spans="1:22" s="67" customFormat="1">
      <c r="A134" s="133"/>
      <c r="B134" s="66"/>
      <c r="C134" s="66"/>
      <c r="D134" s="66"/>
      <c r="E134" s="134"/>
      <c r="F134" s="66"/>
      <c r="G134" s="66"/>
    </row>
    <row r="135" spans="1:22" s="112" customFormat="1">
      <c r="B135" s="112" t="s">
        <v>214</v>
      </c>
      <c r="C135" s="113">
        <v>3.7</v>
      </c>
      <c r="D135" s="112">
        <f>D44</f>
        <v>0</v>
      </c>
      <c r="M135" s="112" t="s">
        <v>267</v>
      </c>
    </row>
    <row r="136" spans="1:22" s="116" customFormat="1">
      <c r="B136" s="116" t="s">
        <v>216</v>
      </c>
      <c r="C136" s="113">
        <v>3.7</v>
      </c>
      <c r="D136" s="116" t="s">
        <v>261</v>
      </c>
      <c r="T136" s="69"/>
      <c r="U136" s="69"/>
    </row>
    <row r="137" spans="1:22">
      <c r="T137" s="70"/>
      <c r="U137" s="70"/>
    </row>
    <row r="138" spans="1:22">
      <c r="A138" s="1179" t="s">
        <v>218</v>
      </c>
      <c r="B138" s="1179"/>
      <c r="C138" s="1179"/>
      <c r="D138" s="1180"/>
      <c r="E138" s="71"/>
      <c r="F138" s="72"/>
      <c r="G138" s="68"/>
      <c r="H138" s="1185" t="s">
        <v>219</v>
      </c>
      <c r="I138" s="1186"/>
      <c r="J138" s="1186"/>
      <c r="K138" s="1186"/>
      <c r="L138" s="1186"/>
      <c r="M138" s="1186"/>
      <c r="N138" s="1186"/>
      <c r="O138" s="1186"/>
      <c r="P138" s="1186"/>
      <c r="Q138" s="1186"/>
      <c r="R138" s="1186"/>
      <c r="S138" s="1187"/>
      <c r="T138" s="73"/>
    </row>
    <row r="139" spans="1:22">
      <c r="A139" s="1181"/>
      <c r="B139" s="1181"/>
      <c r="C139" s="1181"/>
      <c r="D139" s="1182"/>
      <c r="E139" s="1174" t="s">
        <v>7</v>
      </c>
      <c r="F139" s="1175"/>
      <c r="G139" s="1188"/>
      <c r="H139" s="1189" t="s">
        <v>220</v>
      </c>
      <c r="I139" s="1190"/>
      <c r="J139" s="1191"/>
      <c r="K139" s="1189" t="s">
        <v>221</v>
      </c>
      <c r="L139" s="1190"/>
      <c r="M139" s="1191"/>
      <c r="N139" s="1189" t="s">
        <v>222</v>
      </c>
      <c r="O139" s="1190"/>
      <c r="P139" s="1191"/>
      <c r="Q139" s="1175" t="s">
        <v>223</v>
      </c>
      <c r="R139" s="1175"/>
      <c r="S139" s="1188"/>
      <c r="T139" s="73"/>
    </row>
    <row r="140" spans="1:22" ht="22.5">
      <c r="A140" s="1181"/>
      <c r="B140" s="1181"/>
      <c r="C140" s="1181"/>
      <c r="D140" s="1182"/>
      <c r="E140" s="1192" t="s">
        <v>11</v>
      </c>
      <c r="F140" s="1169"/>
      <c r="G140" s="1170"/>
      <c r="H140" s="1192" t="s">
        <v>224</v>
      </c>
      <c r="I140" s="1169"/>
      <c r="J140" s="1170"/>
      <c r="K140" s="1192" t="s">
        <v>225</v>
      </c>
      <c r="L140" s="1169"/>
      <c r="M140" s="1170"/>
      <c r="N140" s="1192" t="s">
        <v>226</v>
      </c>
      <c r="O140" s="1169"/>
      <c r="P140" s="1170"/>
      <c r="Q140" s="1169" t="s">
        <v>227</v>
      </c>
      <c r="R140" s="1169"/>
      <c r="S140" s="1170"/>
      <c r="T140" s="1174" t="s">
        <v>228</v>
      </c>
      <c r="U140" s="1175"/>
    </row>
    <row r="141" spans="1:22">
      <c r="A141" s="1181"/>
      <c r="B141" s="1181"/>
      <c r="C141" s="1181"/>
      <c r="D141" s="1182"/>
      <c r="E141" s="122" t="s">
        <v>7</v>
      </c>
      <c r="F141" s="122" t="s">
        <v>167</v>
      </c>
      <c r="G141" s="552" t="s">
        <v>168</v>
      </c>
      <c r="H141" s="122" t="s">
        <v>7</v>
      </c>
      <c r="I141" s="122" t="s">
        <v>167</v>
      </c>
      <c r="J141" s="552" t="s">
        <v>168</v>
      </c>
      <c r="K141" s="122" t="s">
        <v>7</v>
      </c>
      <c r="L141" s="122" t="s">
        <v>167</v>
      </c>
      <c r="M141" s="552" t="s">
        <v>168</v>
      </c>
      <c r="N141" s="122" t="s">
        <v>7</v>
      </c>
      <c r="O141" s="122" t="s">
        <v>167</v>
      </c>
      <c r="P141" s="552" t="s">
        <v>168</v>
      </c>
      <c r="Q141" s="122" t="s">
        <v>7</v>
      </c>
      <c r="R141" s="122" t="s">
        <v>167</v>
      </c>
      <c r="S141" s="122" t="s">
        <v>168</v>
      </c>
      <c r="T141" s="73"/>
    </row>
    <row r="142" spans="1:22">
      <c r="A142" s="1183"/>
      <c r="B142" s="1183"/>
      <c r="C142" s="1183"/>
      <c r="D142" s="1184"/>
      <c r="E142" s="123" t="s">
        <v>11</v>
      </c>
      <c r="F142" s="123" t="s">
        <v>169</v>
      </c>
      <c r="G142" s="556" t="s">
        <v>170</v>
      </c>
      <c r="H142" s="123" t="s">
        <v>11</v>
      </c>
      <c r="I142" s="123" t="s">
        <v>169</v>
      </c>
      <c r="J142" s="556" t="s">
        <v>170</v>
      </c>
      <c r="K142" s="123" t="s">
        <v>11</v>
      </c>
      <c r="L142" s="123" t="s">
        <v>169</v>
      </c>
      <c r="M142" s="556" t="s">
        <v>170</v>
      </c>
      <c r="N142" s="123" t="s">
        <v>11</v>
      </c>
      <c r="O142" s="123" t="s">
        <v>169</v>
      </c>
      <c r="P142" s="556" t="s">
        <v>170</v>
      </c>
      <c r="Q142" s="123" t="s">
        <v>11</v>
      </c>
      <c r="R142" s="123" t="s">
        <v>169</v>
      </c>
      <c r="S142" s="123" t="s">
        <v>170</v>
      </c>
      <c r="T142" s="73"/>
    </row>
    <row r="143" spans="1:22" s="126" customFormat="1">
      <c r="A143" s="1176" t="s">
        <v>254</v>
      </c>
      <c r="B143" s="1176"/>
      <c r="C143" s="1176"/>
      <c r="D143" s="1177"/>
      <c r="E143" s="135">
        <f>SUM(E144:E151)</f>
        <v>25</v>
      </c>
      <c r="F143" s="135">
        <f t="shared" ref="F143:S143" si="16">SUM(F144:F151)</f>
        <v>3</v>
      </c>
      <c r="G143" s="135">
        <f t="shared" si="16"/>
        <v>22</v>
      </c>
      <c r="H143" s="135">
        <f t="shared" si="16"/>
        <v>1</v>
      </c>
      <c r="I143" s="135">
        <f t="shared" si="16"/>
        <v>0</v>
      </c>
      <c r="J143" s="135">
        <f t="shared" si="16"/>
        <v>1</v>
      </c>
      <c r="K143" s="135">
        <f t="shared" si="16"/>
        <v>24</v>
      </c>
      <c r="L143" s="135">
        <f t="shared" si="16"/>
        <v>3</v>
      </c>
      <c r="M143" s="135">
        <f t="shared" si="16"/>
        <v>21</v>
      </c>
      <c r="N143" s="135">
        <f t="shared" si="16"/>
        <v>0</v>
      </c>
      <c r="O143" s="135">
        <f t="shared" si="16"/>
        <v>0</v>
      </c>
      <c r="P143" s="135">
        <f t="shared" si="16"/>
        <v>0</v>
      </c>
      <c r="Q143" s="135">
        <f t="shared" si="16"/>
        <v>0</v>
      </c>
      <c r="R143" s="135">
        <f t="shared" si="16"/>
        <v>0</v>
      </c>
      <c r="S143" s="135">
        <f t="shared" si="16"/>
        <v>0</v>
      </c>
      <c r="T143" s="1178" t="s">
        <v>11</v>
      </c>
      <c r="U143" s="1176"/>
    </row>
    <row r="144" spans="1:22">
      <c r="A144" s="1171" t="s">
        <v>8</v>
      </c>
      <c r="B144" s="1171"/>
      <c r="C144" s="1171"/>
      <c r="D144" s="1172"/>
      <c r="E144" s="136"/>
      <c r="F144" s="136"/>
      <c r="G144" s="136"/>
      <c r="H144" s="136"/>
      <c r="I144" s="136"/>
      <c r="J144" s="137"/>
      <c r="K144" s="136"/>
      <c r="L144" s="136"/>
      <c r="M144" s="137"/>
      <c r="N144" s="136"/>
      <c r="O144" s="136"/>
      <c r="P144" s="137"/>
      <c r="Q144" s="136"/>
      <c r="R144" s="136"/>
      <c r="S144" s="136"/>
      <c r="T144" s="1173" t="s">
        <v>229</v>
      </c>
      <c r="U144" s="1171"/>
      <c r="V144" s="531"/>
    </row>
    <row r="145" spans="1:22">
      <c r="A145" s="559" t="s">
        <v>230</v>
      </c>
      <c r="B145" s="1171" t="s">
        <v>12</v>
      </c>
      <c r="C145" s="1171"/>
      <c r="D145" s="1172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67"/>
      <c r="U145" s="128" t="s">
        <v>231</v>
      </c>
    </row>
    <row r="146" spans="1:22">
      <c r="A146" s="1171" t="s">
        <v>9</v>
      </c>
      <c r="B146" s="1171"/>
      <c r="C146" s="1171"/>
      <c r="D146" s="1172"/>
      <c r="E146" s="136"/>
      <c r="F146" s="136"/>
      <c r="G146" s="136"/>
      <c r="H146" s="136"/>
      <c r="I146" s="136"/>
      <c r="J146" s="137"/>
      <c r="K146" s="136"/>
      <c r="L146" s="136"/>
      <c r="M146" s="137"/>
      <c r="N146" s="136"/>
      <c r="O146" s="136"/>
      <c r="P146" s="137"/>
      <c r="Q146" s="136"/>
      <c r="R146" s="136"/>
      <c r="S146" s="136"/>
      <c r="T146" s="560" t="s">
        <v>232</v>
      </c>
      <c r="U146" s="559"/>
      <c r="V146" s="531"/>
    </row>
    <row r="147" spans="1:22">
      <c r="A147" s="551"/>
      <c r="B147" s="1171" t="s">
        <v>13</v>
      </c>
      <c r="C147" s="1171"/>
      <c r="D147" s="1172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550"/>
      <c r="U147" s="559" t="s">
        <v>231</v>
      </c>
      <c r="V147" s="531"/>
    </row>
    <row r="148" spans="1:22">
      <c r="A148" s="1171" t="s">
        <v>233</v>
      </c>
      <c r="B148" s="1171"/>
      <c r="C148" s="1171"/>
      <c r="D148" s="1172"/>
      <c r="E148" s="136"/>
      <c r="F148" s="136"/>
      <c r="G148" s="136"/>
      <c r="H148" s="136"/>
      <c r="I148" s="136"/>
      <c r="J148" s="137"/>
      <c r="K148" s="136"/>
      <c r="L148" s="136"/>
      <c r="M148" s="137"/>
      <c r="N148" s="136"/>
      <c r="O148" s="136"/>
      <c r="P148" s="137"/>
      <c r="Q148" s="136"/>
      <c r="R148" s="136"/>
      <c r="S148" s="136"/>
      <c r="T148" s="1173" t="s">
        <v>234</v>
      </c>
      <c r="U148" s="1171"/>
      <c r="V148" s="1171"/>
    </row>
    <row r="149" spans="1:22">
      <c r="A149" s="551"/>
      <c r="B149" s="559" t="s">
        <v>235</v>
      </c>
      <c r="C149" s="551"/>
      <c r="D149" s="65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530"/>
      <c r="U149" s="559" t="s">
        <v>236</v>
      </c>
      <c r="V149" s="531"/>
    </row>
    <row r="150" spans="1:22">
      <c r="A150" s="1171" t="s">
        <v>267</v>
      </c>
      <c r="B150" s="1171"/>
      <c r="C150" s="1171"/>
      <c r="D150" s="1172"/>
      <c r="E150" s="151">
        <f>SUM(H150+K150+N150+Q150)</f>
        <v>25</v>
      </c>
      <c r="F150" s="151">
        <f>SUM(I150+L150+O150+R150)</f>
        <v>3</v>
      </c>
      <c r="G150" s="151">
        <f>SUM(J150+M150+P150+S150)</f>
        <v>22</v>
      </c>
      <c r="H150" s="152">
        <f>SUM(I150:J150)</f>
        <v>1</v>
      </c>
      <c r="I150" s="152">
        <v>0</v>
      </c>
      <c r="J150" s="68">
        <v>1</v>
      </c>
      <c r="K150" s="152">
        <v>24</v>
      </c>
      <c r="L150" s="151">
        <v>3</v>
      </c>
      <c r="M150" s="151">
        <v>21</v>
      </c>
      <c r="N150" s="152"/>
      <c r="O150" s="152"/>
      <c r="P150" s="68"/>
      <c r="Q150" s="152"/>
      <c r="R150" s="152"/>
      <c r="S150" s="152"/>
      <c r="T150" s="531"/>
      <c r="U150" s="559"/>
      <c r="V150" s="531"/>
    </row>
    <row r="151" spans="1:22" s="112" customFormat="1">
      <c r="A151" s="1169"/>
      <c r="B151" s="1169"/>
      <c r="C151" s="1169"/>
      <c r="D151" s="1170"/>
      <c r="E151" s="153"/>
      <c r="F151" s="153"/>
      <c r="G151" s="153"/>
      <c r="H151" s="153"/>
      <c r="I151" s="131"/>
      <c r="J151" s="131"/>
      <c r="K151" s="153"/>
      <c r="L151" s="131"/>
      <c r="M151" s="131"/>
      <c r="N151" s="153"/>
      <c r="O151" s="131"/>
      <c r="P151" s="131"/>
      <c r="Q151" s="153"/>
      <c r="R151" s="131"/>
      <c r="S151" s="131"/>
      <c r="T151" s="129"/>
      <c r="U151" s="129"/>
    </row>
    <row r="153" spans="1:22" s="257" customFormat="1">
      <c r="B153" s="257" t="s">
        <v>214</v>
      </c>
      <c r="C153" s="258">
        <v>3.5</v>
      </c>
      <c r="D153" s="257">
        <f>D39</f>
        <v>0</v>
      </c>
      <c r="M153" s="257" t="s">
        <v>160</v>
      </c>
    </row>
    <row r="154" spans="1:22" s="259" customFormat="1">
      <c r="B154" s="259" t="s">
        <v>216</v>
      </c>
      <c r="C154" s="258">
        <v>3.5</v>
      </c>
      <c r="D154" s="259" t="s">
        <v>261</v>
      </c>
      <c r="T154" s="283"/>
      <c r="U154" s="283"/>
    </row>
    <row r="155" spans="1:22" s="260" customFormat="1">
      <c r="T155" s="282"/>
      <c r="U155" s="282"/>
    </row>
    <row r="156" spans="1:22" s="260" customFormat="1">
      <c r="A156" s="1115" t="s">
        <v>218</v>
      </c>
      <c r="B156" s="1115"/>
      <c r="C156" s="1115"/>
      <c r="D156" s="1164"/>
      <c r="E156" s="261"/>
      <c r="F156" s="262"/>
      <c r="G156" s="263"/>
      <c r="H156" s="1122" t="s">
        <v>219</v>
      </c>
      <c r="I156" s="1123"/>
      <c r="J156" s="1123"/>
      <c r="K156" s="1123"/>
      <c r="L156" s="1123"/>
      <c r="M156" s="1123"/>
      <c r="N156" s="1123"/>
      <c r="O156" s="1123"/>
      <c r="P156" s="1123"/>
      <c r="Q156" s="1123"/>
      <c r="R156" s="1123"/>
      <c r="S156" s="1124"/>
      <c r="T156" s="269"/>
    </row>
    <row r="157" spans="1:22" s="260" customFormat="1">
      <c r="A157" s="1165"/>
      <c r="B157" s="1165"/>
      <c r="C157" s="1165"/>
      <c r="D157" s="1166"/>
      <c r="E157" s="1125" t="s">
        <v>7</v>
      </c>
      <c r="F157" s="1126"/>
      <c r="G157" s="1127"/>
      <c r="H157" s="1128" t="s">
        <v>220</v>
      </c>
      <c r="I157" s="1129"/>
      <c r="J157" s="1130"/>
      <c r="K157" s="1128" t="s">
        <v>221</v>
      </c>
      <c r="L157" s="1129"/>
      <c r="M157" s="1130"/>
      <c r="N157" s="1128" t="s">
        <v>222</v>
      </c>
      <c r="O157" s="1129"/>
      <c r="P157" s="1130"/>
      <c r="Q157" s="1126" t="s">
        <v>223</v>
      </c>
      <c r="R157" s="1126"/>
      <c r="S157" s="1127"/>
      <c r="T157" s="269"/>
    </row>
    <row r="158" spans="1:22" s="260" customFormat="1" ht="22.5">
      <c r="A158" s="1165"/>
      <c r="B158" s="1165"/>
      <c r="C158" s="1165"/>
      <c r="D158" s="1166"/>
      <c r="E158" s="1131" t="s">
        <v>11</v>
      </c>
      <c r="F158" s="1132"/>
      <c r="G158" s="1133"/>
      <c r="H158" s="1131" t="s">
        <v>268</v>
      </c>
      <c r="I158" s="1132"/>
      <c r="J158" s="1133"/>
      <c r="K158" s="1131" t="s">
        <v>269</v>
      </c>
      <c r="L158" s="1132"/>
      <c r="M158" s="1133"/>
      <c r="N158" s="1131" t="s">
        <v>226</v>
      </c>
      <c r="O158" s="1132"/>
      <c r="P158" s="1133"/>
      <c r="Q158" s="1132" t="s">
        <v>227</v>
      </c>
      <c r="R158" s="1132"/>
      <c r="S158" s="1133"/>
      <c r="T158" s="1125" t="s">
        <v>228</v>
      </c>
      <c r="U158" s="1126"/>
    </row>
    <row r="159" spans="1:22" s="260" customFormat="1">
      <c r="A159" s="1165"/>
      <c r="B159" s="1165"/>
      <c r="C159" s="1165"/>
      <c r="D159" s="1166"/>
      <c r="E159" s="264" t="s">
        <v>7</v>
      </c>
      <c r="F159" s="264" t="s">
        <v>167</v>
      </c>
      <c r="G159" s="548" t="s">
        <v>168</v>
      </c>
      <c r="H159" s="264" t="s">
        <v>7</v>
      </c>
      <c r="I159" s="264" t="s">
        <v>167</v>
      </c>
      <c r="J159" s="548" t="s">
        <v>168</v>
      </c>
      <c r="K159" s="264" t="s">
        <v>7</v>
      </c>
      <c r="L159" s="264" t="s">
        <v>167</v>
      </c>
      <c r="M159" s="548" t="s">
        <v>168</v>
      </c>
      <c r="N159" s="264" t="s">
        <v>7</v>
      </c>
      <c r="O159" s="264" t="s">
        <v>167</v>
      </c>
      <c r="P159" s="548" t="s">
        <v>168</v>
      </c>
      <c r="Q159" s="264" t="s">
        <v>7</v>
      </c>
      <c r="R159" s="264" t="s">
        <v>167</v>
      </c>
      <c r="S159" s="264" t="s">
        <v>168</v>
      </c>
      <c r="T159" s="269"/>
    </row>
    <row r="160" spans="1:22" s="260" customFormat="1">
      <c r="A160" s="1167"/>
      <c r="B160" s="1167"/>
      <c r="C160" s="1167"/>
      <c r="D160" s="1168"/>
      <c r="E160" s="265" t="s">
        <v>11</v>
      </c>
      <c r="F160" s="265" t="s">
        <v>169</v>
      </c>
      <c r="G160" s="544" t="s">
        <v>170</v>
      </c>
      <c r="H160" s="265" t="s">
        <v>11</v>
      </c>
      <c r="I160" s="265" t="s">
        <v>169</v>
      </c>
      <c r="J160" s="544" t="s">
        <v>170</v>
      </c>
      <c r="K160" s="265" t="s">
        <v>11</v>
      </c>
      <c r="L160" s="265" t="s">
        <v>169</v>
      </c>
      <c r="M160" s="544" t="s">
        <v>170</v>
      </c>
      <c r="N160" s="265" t="s">
        <v>11</v>
      </c>
      <c r="O160" s="265" t="s">
        <v>169</v>
      </c>
      <c r="P160" s="544" t="s">
        <v>170</v>
      </c>
      <c r="Q160" s="265" t="s">
        <v>11</v>
      </c>
      <c r="R160" s="265" t="s">
        <v>169</v>
      </c>
      <c r="S160" s="265" t="s">
        <v>170</v>
      </c>
      <c r="T160" s="269"/>
    </row>
    <row r="161" spans="1:22" s="285" customFormat="1">
      <c r="A161" s="1161" t="s">
        <v>254</v>
      </c>
      <c r="B161" s="1161"/>
      <c r="C161" s="1161"/>
      <c r="D161" s="1162"/>
      <c r="E161" s="284">
        <v>180</v>
      </c>
      <c r="F161" s="284">
        <v>37</v>
      </c>
      <c r="G161" s="284">
        <v>143</v>
      </c>
      <c r="H161" s="284">
        <v>64</v>
      </c>
      <c r="I161" s="284">
        <v>21</v>
      </c>
      <c r="J161" s="284">
        <v>43</v>
      </c>
      <c r="K161" s="284">
        <v>116</v>
      </c>
      <c r="L161" s="284">
        <v>16</v>
      </c>
      <c r="M161" s="284">
        <v>100</v>
      </c>
      <c r="N161" s="284"/>
      <c r="O161" s="284"/>
      <c r="P161" s="284"/>
      <c r="Q161" s="284"/>
      <c r="R161" s="284"/>
      <c r="S161" s="284"/>
      <c r="T161" s="1163" t="s">
        <v>11</v>
      </c>
      <c r="U161" s="1161"/>
    </row>
    <row r="162" spans="1:22" s="260" customFormat="1">
      <c r="A162" s="1158" t="s">
        <v>8</v>
      </c>
      <c r="B162" s="1158"/>
      <c r="C162" s="1158"/>
      <c r="D162" s="1159"/>
      <c r="E162" s="286"/>
      <c r="F162" s="286"/>
      <c r="G162" s="286"/>
      <c r="H162" s="286"/>
      <c r="I162" s="286"/>
      <c r="J162" s="287"/>
      <c r="K162" s="286"/>
      <c r="L162" s="286"/>
      <c r="M162" s="287"/>
      <c r="N162" s="286"/>
      <c r="O162" s="286"/>
      <c r="P162" s="287"/>
      <c r="Q162" s="286"/>
      <c r="R162" s="286"/>
      <c r="S162" s="286"/>
      <c r="T162" s="1160" t="s">
        <v>229</v>
      </c>
      <c r="U162" s="1158"/>
      <c r="V162" s="288"/>
    </row>
    <row r="163" spans="1:22" s="260" customFormat="1">
      <c r="A163" s="568" t="s">
        <v>230</v>
      </c>
      <c r="B163" s="1158" t="s">
        <v>12</v>
      </c>
      <c r="C163" s="1158"/>
      <c r="D163" s="1159"/>
      <c r="E163" s="286"/>
      <c r="F163" s="286"/>
      <c r="G163" s="286"/>
      <c r="H163" s="286"/>
      <c r="I163" s="286"/>
      <c r="J163" s="286"/>
      <c r="K163" s="286"/>
      <c r="L163" s="286"/>
      <c r="M163" s="286"/>
      <c r="N163" s="286"/>
      <c r="O163" s="286"/>
      <c r="P163" s="286"/>
      <c r="Q163" s="286"/>
      <c r="R163" s="286"/>
      <c r="S163" s="286"/>
      <c r="T163" s="289"/>
      <c r="U163" s="290" t="s">
        <v>231</v>
      </c>
    </row>
    <row r="164" spans="1:22" s="260" customFormat="1">
      <c r="A164" s="1158" t="s">
        <v>9</v>
      </c>
      <c r="B164" s="1158"/>
      <c r="C164" s="1158"/>
      <c r="D164" s="1159"/>
      <c r="E164" s="286"/>
      <c r="F164" s="286"/>
      <c r="G164" s="286"/>
      <c r="H164" s="286"/>
      <c r="I164" s="286"/>
      <c r="J164" s="287"/>
      <c r="K164" s="286"/>
      <c r="L164" s="286"/>
      <c r="M164" s="287"/>
      <c r="N164" s="286"/>
      <c r="O164" s="286"/>
      <c r="P164" s="286"/>
      <c r="Q164" s="286"/>
      <c r="R164" s="286"/>
      <c r="S164" s="286"/>
      <c r="T164" s="569" t="s">
        <v>232</v>
      </c>
      <c r="U164" s="568"/>
      <c r="V164" s="288"/>
    </row>
    <row r="165" spans="1:22" s="260" customFormat="1">
      <c r="A165" s="547"/>
      <c r="B165" s="1158" t="s">
        <v>13</v>
      </c>
      <c r="C165" s="1158"/>
      <c r="D165" s="1159"/>
      <c r="E165" s="286"/>
      <c r="F165" s="286"/>
      <c r="G165" s="286"/>
      <c r="H165" s="286"/>
      <c r="I165" s="286"/>
      <c r="J165" s="286"/>
      <c r="K165" s="286"/>
      <c r="L165" s="286"/>
      <c r="M165" s="286"/>
      <c r="N165" s="286"/>
      <c r="O165" s="286"/>
      <c r="P165" s="286"/>
      <c r="Q165" s="286"/>
      <c r="R165" s="286"/>
      <c r="S165" s="286"/>
      <c r="T165" s="546"/>
      <c r="U165" s="568" t="s">
        <v>231</v>
      </c>
      <c r="V165" s="288"/>
    </row>
    <row r="166" spans="1:22" s="260" customFormat="1">
      <c r="A166" s="1158" t="s">
        <v>233</v>
      </c>
      <c r="B166" s="1158"/>
      <c r="C166" s="1158"/>
      <c r="D166" s="1159"/>
      <c r="E166" s="286">
        <v>180</v>
      </c>
      <c r="F166" s="286">
        <v>37</v>
      </c>
      <c r="G166" s="286">
        <v>143</v>
      </c>
      <c r="H166" s="286">
        <v>64</v>
      </c>
      <c r="I166" s="286">
        <v>21</v>
      </c>
      <c r="J166" s="287">
        <v>43</v>
      </c>
      <c r="K166" s="286">
        <v>116</v>
      </c>
      <c r="L166" s="286">
        <v>16</v>
      </c>
      <c r="M166" s="287">
        <v>100</v>
      </c>
      <c r="N166" s="286"/>
      <c r="O166" s="286"/>
      <c r="P166" s="287"/>
      <c r="Q166" s="286"/>
      <c r="R166" s="286"/>
      <c r="S166" s="286"/>
      <c r="T166" s="1160" t="s">
        <v>234</v>
      </c>
      <c r="U166" s="1158"/>
      <c r="V166" s="1158"/>
    </row>
    <row r="167" spans="1:22" s="260" customFormat="1">
      <c r="A167" s="547"/>
      <c r="B167" s="568" t="s">
        <v>235</v>
      </c>
      <c r="C167" s="547"/>
      <c r="D167" s="271"/>
      <c r="E167" s="286"/>
      <c r="F167" s="286"/>
      <c r="G167" s="286"/>
      <c r="H167" s="286"/>
      <c r="I167" s="286"/>
      <c r="J167" s="286"/>
      <c r="K167" s="286"/>
      <c r="L167" s="286"/>
      <c r="M167" s="286"/>
      <c r="N167" s="286"/>
      <c r="O167" s="286"/>
      <c r="P167" s="286"/>
      <c r="Q167" s="286"/>
      <c r="R167" s="286"/>
      <c r="S167" s="286"/>
      <c r="T167" s="291"/>
      <c r="U167" s="568" t="s">
        <v>236</v>
      </c>
      <c r="V167" s="288"/>
    </row>
    <row r="168" spans="1:22" s="260" customFormat="1">
      <c r="A168" s="1158" t="s">
        <v>237</v>
      </c>
      <c r="B168" s="1158"/>
      <c r="C168" s="1158"/>
      <c r="D168" s="1159"/>
      <c r="E168" s="286"/>
      <c r="F168" s="286"/>
      <c r="G168" s="286"/>
      <c r="H168" s="272"/>
      <c r="I168" s="272"/>
      <c r="J168" s="271"/>
      <c r="K168" s="286"/>
      <c r="L168" s="286"/>
      <c r="M168" s="286"/>
      <c r="N168" s="272"/>
      <c r="O168" s="272"/>
      <c r="P168" s="271"/>
      <c r="Q168" s="272"/>
      <c r="R168" s="272"/>
      <c r="S168" s="272"/>
      <c r="T168" s="288"/>
      <c r="U168" s="568"/>
      <c r="V168" s="288"/>
    </row>
    <row r="169" spans="1:22" s="257" customFormat="1">
      <c r="A169" s="1132" t="s">
        <v>239</v>
      </c>
      <c r="B169" s="1132"/>
      <c r="C169" s="1132"/>
      <c r="D169" s="1133"/>
      <c r="E169" s="278"/>
      <c r="F169" s="278"/>
      <c r="G169" s="278"/>
      <c r="H169" s="278"/>
      <c r="I169" s="278"/>
      <c r="J169" s="278"/>
      <c r="K169" s="278"/>
      <c r="L169" s="278"/>
      <c r="M169" s="278"/>
      <c r="N169" s="278"/>
      <c r="O169" s="278"/>
      <c r="P169" s="278"/>
      <c r="Q169" s="278"/>
      <c r="R169" s="278"/>
      <c r="S169" s="278"/>
      <c r="T169" s="274"/>
      <c r="U169" s="274"/>
    </row>
    <row r="170" spans="1:22" s="188" customFormat="1">
      <c r="A170" s="212"/>
      <c r="B170" s="212"/>
      <c r="C170" s="212"/>
      <c r="D170" s="212"/>
      <c r="E170" s="212"/>
      <c r="F170" s="212"/>
      <c r="G170" s="212"/>
      <c r="H170" s="212"/>
      <c r="I170" s="212"/>
      <c r="J170" s="212"/>
      <c r="K170" s="212"/>
      <c r="L170" s="212"/>
      <c r="M170" s="212"/>
      <c r="N170" s="212"/>
      <c r="O170" s="212"/>
      <c r="P170" s="212"/>
      <c r="Q170" s="212"/>
      <c r="R170" s="212"/>
      <c r="S170" s="212"/>
      <c r="T170" s="212"/>
    </row>
    <row r="171" spans="1:22" s="188" customFormat="1">
      <c r="B171" s="188" t="s">
        <v>214</v>
      </c>
      <c r="C171" s="189">
        <v>3.5</v>
      </c>
      <c r="D171" s="188">
        <f>D57</f>
        <v>0</v>
      </c>
      <c r="M171" s="188" t="s">
        <v>270</v>
      </c>
    </row>
    <row r="172" spans="1:22" s="190" customFormat="1">
      <c r="B172" s="190" t="s">
        <v>216</v>
      </c>
      <c r="C172" s="189">
        <v>3.5</v>
      </c>
      <c r="D172" s="190" t="s">
        <v>261</v>
      </c>
      <c r="T172" s="191"/>
      <c r="U172" s="191"/>
    </row>
    <row r="173" spans="1:22" s="192" customFormat="1">
      <c r="T173" s="193"/>
      <c r="U173" s="193"/>
    </row>
    <row r="174" spans="1:22" s="192" customFormat="1">
      <c r="A174" s="1145" t="s">
        <v>218</v>
      </c>
      <c r="B174" s="1145"/>
      <c r="C174" s="1145"/>
      <c r="D174" s="1146"/>
      <c r="E174" s="194"/>
      <c r="F174" s="195"/>
      <c r="G174" s="196"/>
      <c r="H174" s="1151" t="s">
        <v>219</v>
      </c>
      <c r="I174" s="1152"/>
      <c r="J174" s="1152"/>
      <c r="K174" s="1152"/>
      <c r="L174" s="1152"/>
      <c r="M174" s="1152"/>
      <c r="N174" s="1152"/>
      <c r="O174" s="1152"/>
      <c r="P174" s="1152"/>
      <c r="Q174" s="1152"/>
      <c r="R174" s="1152"/>
      <c r="S174" s="1153"/>
      <c r="T174" s="197"/>
    </row>
    <row r="175" spans="1:22" s="192" customFormat="1">
      <c r="A175" s="1147"/>
      <c r="B175" s="1147"/>
      <c r="C175" s="1147"/>
      <c r="D175" s="1148"/>
      <c r="E175" s="1140" t="s">
        <v>7</v>
      </c>
      <c r="F175" s="1141"/>
      <c r="G175" s="1154"/>
      <c r="H175" s="1155" t="s">
        <v>220</v>
      </c>
      <c r="I175" s="1156"/>
      <c r="J175" s="1157"/>
      <c r="K175" s="1155" t="s">
        <v>221</v>
      </c>
      <c r="L175" s="1156"/>
      <c r="M175" s="1157"/>
      <c r="N175" s="1155" t="s">
        <v>222</v>
      </c>
      <c r="O175" s="1156"/>
      <c r="P175" s="1157"/>
      <c r="Q175" s="1141" t="s">
        <v>223</v>
      </c>
      <c r="R175" s="1141"/>
      <c r="S175" s="1154"/>
      <c r="T175" s="197"/>
    </row>
    <row r="176" spans="1:22" s="192" customFormat="1" ht="22.5">
      <c r="A176" s="1147"/>
      <c r="B176" s="1147"/>
      <c r="C176" s="1147"/>
      <c r="D176" s="1148"/>
      <c r="E176" s="1139" t="s">
        <v>11</v>
      </c>
      <c r="F176" s="1136"/>
      <c r="G176" s="1137"/>
      <c r="H176" s="1139" t="s">
        <v>262</v>
      </c>
      <c r="I176" s="1136"/>
      <c r="J176" s="1137"/>
      <c r="K176" s="1139" t="s">
        <v>263</v>
      </c>
      <c r="L176" s="1136"/>
      <c r="M176" s="1137"/>
      <c r="N176" s="1139" t="s">
        <v>226</v>
      </c>
      <c r="O176" s="1136"/>
      <c r="P176" s="1137"/>
      <c r="Q176" s="1136" t="s">
        <v>227</v>
      </c>
      <c r="R176" s="1136"/>
      <c r="S176" s="1137"/>
      <c r="T176" s="1140" t="s">
        <v>228</v>
      </c>
      <c r="U176" s="1141"/>
    </row>
    <row r="177" spans="1:22" s="192" customFormat="1">
      <c r="A177" s="1147"/>
      <c r="B177" s="1147"/>
      <c r="C177" s="1147"/>
      <c r="D177" s="1148"/>
      <c r="E177" s="198" t="s">
        <v>7</v>
      </c>
      <c r="F177" s="198" t="s">
        <v>167</v>
      </c>
      <c r="G177" s="565" t="s">
        <v>168</v>
      </c>
      <c r="H177" s="198" t="s">
        <v>7</v>
      </c>
      <c r="I177" s="198" t="s">
        <v>167</v>
      </c>
      <c r="J177" s="565" t="s">
        <v>168</v>
      </c>
      <c r="K177" s="198" t="s">
        <v>7</v>
      </c>
      <c r="L177" s="198" t="s">
        <v>167</v>
      </c>
      <c r="M177" s="565" t="s">
        <v>168</v>
      </c>
      <c r="N177" s="198" t="s">
        <v>7</v>
      </c>
      <c r="O177" s="198" t="s">
        <v>167</v>
      </c>
      <c r="P177" s="565" t="s">
        <v>168</v>
      </c>
      <c r="Q177" s="198" t="s">
        <v>7</v>
      </c>
      <c r="R177" s="198" t="s">
        <v>167</v>
      </c>
      <c r="S177" s="198" t="s">
        <v>168</v>
      </c>
      <c r="T177" s="197"/>
    </row>
    <row r="178" spans="1:22" s="192" customFormat="1">
      <c r="A178" s="1149"/>
      <c r="B178" s="1149"/>
      <c r="C178" s="1149"/>
      <c r="D178" s="1150"/>
      <c r="E178" s="199" t="s">
        <v>11</v>
      </c>
      <c r="F178" s="199" t="s">
        <v>169</v>
      </c>
      <c r="G178" s="562" t="s">
        <v>170</v>
      </c>
      <c r="H178" s="199" t="s">
        <v>11</v>
      </c>
      <c r="I178" s="199" t="s">
        <v>169</v>
      </c>
      <c r="J178" s="562" t="s">
        <v>170</v>
      </c>
      <c r="K178" s="199" t="s">
        <v>11</v>
      </c>
      <c r="L178" s="199" t="s">
        <v>169</v>
      </c>
      <c r="M178" s="562" t="s">
        <v>170</v>
      </c>
      <c r="N178" s="199" t="s">
        <v>11</v>
      </c>
      <c r="O178" s="199" t="s">
        <v>169</v>
      </c>
      <c r="P178" s="562" t="s">
        <v>170</v>
      </c>
      <c r="Q178" s="199" t="s">
        <v>11</v>
      </c>
      <c r="R178" s="199" t="s">
        <v>169</v>
      </c>
      <c r="S178" s="199" t="s">
        <v>170</v>
      </c>
      <c r="T178" s="197"/>
    </row>
    <row r="179" spans="1:22" s="201" customFormat="1">
      <c r="A179" s="1142" t="s">
        <v>254</v>
      </c>
      <c r="B179" s="1142"/>
      <c r="C179" s="1142"/>
      <c r="D179" s="1143"/>
      <c r="E179" s="202">
        <v>1276</v>
      </c>
      <c r="F179" s="202">
        <v>336</v>
      </c>
      <c r="G179" s="202">
        <v>940</v>
      </c>
      <c r="H179" s="202">
        <v>105</v>
      </c>
      <c r="I179" s="202">
        <v>39</v>
      </c>
      <c r="J179" s="202">
        <v>66</v>
      </c>
      <c r="K179" s="202">
        <v>1140</v>
      </c>
      <c r="L179" s="202">
        <v>290</v>
      </c>
      <c r="M179" s="202">
        <v>850</v>
      </c>
      <c r="N179" s="202">
        <v>31</v>
      </c>
      <c r="O179" s="202">
        <v>7</v>
      </c>
      <c r="P179" s="202">
        <v>24</v>
      </c>
      <c r="Q179" s="200"/>
      <c r="R179" s="200"/>
      <c r="S179" s="200"/>
      <c r="T179" s="1144" t="s">
        <v>11</v>
      </c>
      <c r="U179" s="1142"/>
    </row>
    <row r="180" spans="1:22" s="192" customFormat="1">
      <c r="A180" s="1134" t="s">
        <v>8</v>
      </c>
      <c r="B180" s="1134"/>
      <c r="C180" s="1134"/>
      <c r="D180" s="1135"/>
      <c r="E180" s="202"/>
      <c r="F180" s="202"/>
      <c r="G180" s="202"/>
      <c r="H180" s="202"/>
      <c r="I180" s="202"/>
      <c r="J180" s="203"/>
      <c r="K180" s="202"/>
      <c r="L180" s="202"/>
      <c r="M180" s="203"/>
      <c r="N180" s="202"/>
      <c r="O180" s="202"/>
      <c r="P180" s="203"/>
      <c r="Q180" s="202"/>
      <c r="R180" s="202"/>
      <c r="S180" s="202"/>
      <c r="T180" s="1138" t="s">
        <v>229</v>
      </c>
      <c r="U180" s="1134"/>
      <c r="V180" s="204"/>
    </row>
    <row r="181" spans="1:22" s="192" customFormat="1">
      <c r="A181" s="566" t="s">
        <v>230</v>
      </c>
      <c r="B181" s="1134" t="s">
        <v>12</v>
      </c>
      <c r="C181" s="1134"/>
      <c r="D181" s="1135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5"/>
      <c r="U181" s="206" t="s">
        <v>231</v>
      </c>
    </row>
    <row r="182" spans="1:22" s="192" customFormat="1">
      <c r="A182" s="1134" t="s">
        <v>9</v>
      </c>
      <c r="B182" s="1134"/>
      <c r="C182" s="1134"/>
      <c r="D182" s="1135"/>
      <c r="E182" s="202"/>
      <c r="F182" s="202"/>
      <c r="G182" s="202"/>
      <c r="H182" s="202"/>
      <c r="I182" s="202"/>
      <c r="J182" s="203"/>
      <c r="K182" s="202"/>
      <c r="L182" s="202"/>
      <c r="M182" s="203"/>
      <c r="N182" s="202"/>
      <c r="O182" s="202"/>
      <c r="P182" s="202"/>
      <c r="Q182" s="202"/>
      <c r="R182" s="202"/>
      <c r="S182" s="202"/>
      <c r="T182" s="567" t="s">
        <v>232</v>
      </c>
      <c r="U182" s="566"/>
      <c r="V182" s="204"/>
    </row>
    <row r="183" spans="1:22" s="192" customFormat="1">
      <c r="A183" s="564"/>
      <c r="B183" s="1134" t="s">
        <v>13</v>
      </c>
      <c r="C183" s="1134"/>
      <c r="D183" s="1135"/>
      <c r="E183" s="202">
        <v>1276</v>
      </c>
      <c r="F183" s="202">
        <v>336</v>
      </c>
      <c r="G183" s="202">
        <v>940</v>
      </c>
      <c r="H183" s="202">
        <v>105</v>
      </c>
      <c r="I183" s="202">
        <v>39</v>
      </c>
      <c r="J183" s="202">
        <v>66</v>
      </c>
      <c r="K183" s="202">
        <v>1140</v>
      </c>
      <c r="L183" s="202">
        <v>290</v>
      </c>
      <c r="M183" s="202">
        <v>850</v>
      </c>
      <c r="N183" s="202">
        <v>31</v>
      </c>
      <c r="O183" s="202">
        <v>7</v>
      </c>
      <c r="P183" s="202">
        <v>24</v>
      </c>
      <c r="Q183" s="202"/>
      <c r="R183" s="202"/>
      <c r="S183" s="202"/>
      <c r="T183" s="563"/>
      <c r="U183" s="566" t="s">
        <v>231</v>
      </c>
      <c r="V183" s="204"/>
    </row>
    <row r="184" spans="1:22" s="192" customFormat="1">
      <c r="A184" s="1134" t="s">
        <v>233</v>
      </c>
      <c r="B184" s="1134"/>
      <c r="C184" s="1134"/>
      <c r="D184" s="1135"/>
      <c r="E184" s="202"/>
      <c r="F184" s="202"/>
      <c r="G184" s="202"/>
      <c r="H184" s="202"/>
      <c r="I184" s="202"/>
      <c r="J184" s="203"/>
      <c r="K184" s="202"/>
      <c r="L184" s="202"/>
      <c r="M184" s="203"/>
      <c r="N184" s="202"/>
      <c r="O184" s="202"/>
      <c r="P184" s="203"/>
      <c r="Q184" s="202"/>
      <c r="R184" s="202"/>
      <c r="S184" s="202"/>
      <c r="T184" s="1138" t="s">
        <v>234</v>
      </c>
      <c r="U184" s="1134"/>
      <c r="V184" s="1134"/>
    </row>
    <row r="185" spans="1:22" s="192" customFormat="1">
      <c r="A185" s="564"/>
      <c r="B185" s="566" t="s">
        <v>235</v>
      </c>
      <c r="C185" s="564"/>
      <c r="D185" s="207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8"/>
      <c r="U185" s="566" t="s">
        <v>236</v>
      </c>
      <c r="V185" s="204"/>
    </row>
    <row r="186" spans="1:22" s="192" customFormat="1">
      <c r="A186" s="1134" t="s">
        <v>237</v>
      </c>
      <c r="B186" s="1134"/>
      <c r="C186" s="1134"/>
      <c r="D186" s="1135"/>
      <c r="E186" s="202"/>
      <c r="F186" s="202"/>
      <c r="G186" s="202"/>
      <c r="H186" s="209"/>
      <c r="I186" s="209"/>
      <c r="J186" s="207"/>
      <c r="K186" s="202"/>
      <c r="L186" s="202"/>
      <c r="M186" s="202"/>
      <c r="N186" s="209"/>
      <c r="O186" s="209"/>
      <c r="P186" s="207"/>
      <c r="Q186" s="209"/>
      <c r="R186" s="209"/>
      <c r="S186" s="209"/>
      <c r="T186" s="204"/>
      <c r="U186" s="566"/>
      <c r="V186" s="204"/>
    </row>
    <row r="187" spans="1:22" s="188" customFormat="1">
      <c r="A187" s="1136" t="s">
        <v>239</v>
      </c>
      <c r="B187" s="1136"/>
      <c r="C187" s="1136"/>
      <c r="D187" s="1137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1"/>
      <c r="U187" s="211"/>
    </row>
  </sheetData>
  <mergeCells count="353">
    <mergeCell ref="A14:D14"/>
    <mergeCell ref="T14:V14"/>
    <mergeCell ref="A16:D16"/>
    <mergeCell ref="A17:D17"/>
    <mergeCell ref="T10:U10"/>
    <mergeCell ref="B11:D11"/>
    <mergeCell ref="A12:D12"/>
    <mergeCell ref="B13:D13"/>
    <mergeCell ref="Q6:S6"/>
    <mergeCell ref="A10:D10"/>
    <mergeCell ref="E6:G6"/>
    <mergeCell ref="H6:J6"/>
    <mergeCell ref="K6:M6"/>
    <mergeCell ref="N6:P6"/>
    <mergeCell ref="T6:U6"/>
    <mergeCell ref="A9:D9"/>
    <mergeCell ref="T9:U9"/>
    <mergeCell ref="A4:D8"/>
    <mergeCell ref="H4:S4"/>
    <mergeCell ref="E5:G5"/>
    <mergeCell ref="H5:J5"/>
    <mergeCell ref="K5:M5"/>
    <mergeCell ref="N5:P5"/>
    <mergeCell ref="Q5:S5"/>
    <mergeCell ref="A30:D34"/>
    <mergeCell ref="H30:S30"/>
    <mergeCell ref="W30:Z34"/>
    <mergeCell ref="E32:G32"/>
    <mergeCell ref="H32:J32"/>
    <mergeCell ref="K32:M32"/>
    <mergeCell ref="N32:P32"/>
    <mergeCell ref="Q32:S32"/>
    <mergeCell ref="T32:U32"/>
    <mergeCell ref="EJ30:EU30"/>
    <mergeCell ref="E31:G31"/>
    <mergeCell ref="H31:J31"/>
    <mergeCell ref="K31:M31"/>
    <mergeCell ref="N31:P31"/>
    <mergeCell ref="Q31:S31"/>
    <mergeCell ref="AA31:AC31"/>
    <mergeCell ref="BC31:BE31"/>
    <mergeCell ref="BV30:CG30"/>
    <mergeCell ref="CK30:CN34"/>
    <mergeCell ref="CE31:CG31"/>
    <mergeCell ref="CO31:CQ31"/>
    <mergeCell ref="CR31:CT31"/>
    <mergeCell ref="DA31:DC31"/>
    <mergeCell ref="AD30:AO30"/>
    <mergeCell ref="AS30:AV34"/>
    <mergeCell ref="AZ30:BK30"/>
    <mergeCell ref="BO30:BR34"/>
    <mergeCell ref="AG31:AI31"/>
    <mergeCell ref="AJ31:AL31"/>
    <mergeCell ref="AM31:AO31"/>
    <mergeCell ref="AW31:AY31"/>
    <mergeCell ref="AZ31:BB31"/>
    <mergeCell ref="AD31:AF31"/>
    <mergeCell ref="BF31:BH31"/>
    <mergeCell ref="BI31:BK31"/>
    <mergeCell ref="BS31:BU31"/>
    <mergeCell ref="BV31:BX31"/>
    <mergeCell ref="DN30:DY30"/>
    <mergeCell ref="EC30:EF34"/>
    <mergeCell ref="CR30:DC30"/>
    <mergeCell ref="DG30:DJ34"/>
    <mergeCell ref="BY31:CA31"/>
    <mergeCell ref="CB31:CD31"/>
    <mergeCell ref="CU32:CW32"/>
    <mergeCell ref="CX32:CZ32"/>
    <mergeCell ref="DA32:DC32"/>
    <mergeCell ref="DD32:DE32"/>
    <mergeCell ref="CE32:CG32"/>
    <mergeCell ref="CH32:CI32"/>
    <mergeCell ref="CO32:CQ32"/>
    <mergeCell ref="CR32:CT32"/>
    <mergeCell ref="BS32:BU32"/>
    <mergeCell ref="BV32:BX32"/>
    <mergeCell ref="BY32:CA32"/>
    <mergeCell ref="CB32:CD32"/>
    <mergeCell ref="EJ31:EL31"/>
    <mergeCell ref="EM31:EO31"/>
    <mergeCell ref="CX31:CZ31"/>
    <mergeCell ref="CU31:CW31"/>
    <mergeCell ref="DK31:DM31"/>
    <mergeCell ref="DN31:DP31"/>
    <mergeCell ref="EP31:ER31"/>
    <mergeCell ref="ES31:EU31"/>
    <mergeCell ref="DQ31:DS31"/>
    <mergeCell ref="DT31:DV31"/>
    <mergeCell ref="DW31:DY31"/>
    <mergeCell ref="EG31:EI31"/>
    <mergeCell ref="BC32:BE32"/>
    <mergeCell ref="BF32:BH32"/>
    <mergeCell ref="BI32:BK32"/>
    <mergeCell ref="BL32:BM32"/>
    <mergeCell ref="AM32:AO32"/>
    <mergeCell ref="AP32:AQ32"/>
    <mergeCell ref="AW32:AY32"/>
    <mergeCell ref="AZ32:BB32"/>
    <mergeCell ref="AA32:AC32"/>
    <mergeCell ref="AD32:AF32"/>
    <mergeCell ref="AG32:AI32"/>
    <mergeCell ref="AJ32:AL32"/>
    <mergeCell ref="EM32:EO32"/>
    <mergeCell ref="EP32:ER32"/>
    <mergeCell ref="ES32:EU32"/>
    <mergeCell ref="EV32:EW32"/>
    <mergeCell ref="DW32:DY32"/>
    <mergeCell ref="DZ32:EA32"/>
    <mergeCell ref="EG32:EI32"/>
    <mergeCell ref="EJ32:EL32"/>
    <mergeCell ref="DK32:DM32"/>
    <mergeCell ref="DN32:DP32"/>
    <mergeCell ref="DQ32:DS32"/>
    <mergeCell ref="DT32:DV32"/>
    <mergeCell ref="EC35:EF35"/>
    <mergeCell ref="DD35:DE35"/>
    <mergeCell ref="DG35:DJ35"/>
    <mergeCell ref="DZ35:EA35"/>
    <mergeCell ref="EC36:EF36"/>
    <mergeCell ref="EV35:EW35"/>
    <mergeCell ref="A36:D36"/>
    <mergeCell ref="T36:U36"/>
    <mergeCell ref="W36:Z36"/>
    <mergeCell ref="AP36:AQ36"/>
    <mergeCell ref="AS36:AV36"/>
    <mergeCell ref="BL36:BM36"/>
    <mergeCell ref="BO36:BR36"/>
    <mergeCell ref="CH36:CI36"/>
    <mergeCell ref="CK35:CN35"/>
    <mergeCell ref="AS35:AV35"/>
    <mergeCell ref="BL35:BM35"/>
    <mergeCell ref="BO35:BR35"/>
    <mergeCell ref="CH35:CI35"/>
    <mergeCell ref="A35:D35"/>
    <mergeCell ref="T35:U35"/>
    <mergeCell ref="W35:Z35"/>
    <mergeCell ref="AP35:AQ35"/>
    <mergeCell ref="EV36:EW36"/>
    <mergeCell ref="B37:D37"/>
    <mergeCell ref="X37:Z37"/>
    <mergeCell ref="AT37:AV37"/>
    <mergeCell ref="BP37:BR37"/>
    <mergeCell ref="CL37:CN37"/>
    <mergeCell ref="DH37:DJ37"/>
    <mergeCell ref="ED37:EF37"/>
    <mergeCell ref="CK36:CN36"/>
    <mergeCell ref="DD36:DE36"/>
    <mergeCell ref="DG36:DJ36"/>
    <mergeCell ref="DZ36:EA36"/>
    <mergeCell ref="A38:D38"/>
    <mergeCell ref="W38:Z38"/>
    <mergeCell ref="AS38:AV38"/>
    <mergeCell ref="BO38:BR38"/>
    <mergeCell ref="CK38:CN38"/>
    <mergeCell ref="DG38:DJ38"/>
    <mergeCell ref="EC38:EF38"/>
    <mergeCell ref="B39:D39"/>
    <mergeCell ref="X39:Z39"/>
    <mergeCell ref="AT39:AV39"/>
    <mergeCell ref="BP39:BR39"/>
    <mergeCell ref="CL39:CN39"/>
    <mergeCell ref="AS40:AV40"/>
    <mergeCell ref="BO40:BR40"/>
    <mergeCell ref="CK40:CN40"/>
    <mergeCell ref="DG40:DJ40"/>
    <mergeCell ref="DH39:DJ39"/>
    <mergeCell ref="EC40:EF40"/>
    <mergeCell ref="A42:D42"/>
    <mergeCell ref="W42:Z42"/>
    <mergeCell ref="AS42:AV42"/>
    <mergeCell ref="BO42:BR42"/>
    <mergeCell ref="CK42:CN42"/>
    <mergeCell ref="DG42:DJ42"/>
    <mergeCell ref="EC42:EF42"/>
    <mergeCell ref="A40:D40"/>
    <mergeCell ref="W40:Z40"/>
    <mergeCell ref="ED39:EF39"/>
    <mergeCell ref="DG43:DJ43"/>
    <mergeCell ref="EC43:EF43"/>
    <mergeCell ref="A52:D56"/>
    <mergeCell ref="H52:S52"/>
    <mergeCell ref="E53:G53"/>
    <mergeCell ref="H53:J53"/>
    <mergeCell ref="K53:M53"/>
    <mergeCell ref="N53:P53"/>
    <mergeCell ref="Q53:S53"/>
    <mergeCell ref="A43:D43"/>
    <mergeCell ref="W43:Z43"/>
    <mergeCell ref="AS43:AV43"/>
    <mergeCell ref="BO43:BR43"/>
    <mergeCell ref="Q54:S54"/>
    <mergeCell ref="T54:U54"/>
    <mergeCell ref="A57:D57"/>
    <mergeCell ref="T57:U57"/>
    <mergeCell ref="E54:G54"/>
    <mergeCell ref="H54:J54"/>
    <mergeCell ref="K54:M54"/>
    <mergeCell ref="N54:P54"/>
    <mergeCell ref="CK43:CN43"/>
    <mergeCell ref="B61:D61"/>
    <mergeCell ref="A62:D62"/>
    <mergeCell ref="K76:M76"/>
    <mergeCell ref="N76:P76"/>
    <mergeCell ref="Q76:S76"/>
    <mergeCell ref="T62:V62"/>
    <mergeCell ref="A64:D64"/>
    <mergeCell ref="A58:D58"/>
    <mergeCell ref="T58:U58"/>
    <mergeCell ref="B59:D59"/>
    <mergeCell ref="A60:D60"/>
    <mergeCell ref="T76:U76"/>
    <mergeCell ref="A65:D65"/>
    <mergeCell ref="A74:D78"/>
    <mergeCell ref="H74:S74"/>
    <mergeCell ref="E75:G75"/>
    <mergeCell ref="H75:J75"/>
    <mergeCell ref="K75:M75"/>
    <mergeCell ref="N75:P75"/>
    <mergeCell ref="Q75:S75"/>
    <mergeCell ref="E76:G76"/>
    <mergeCell ref="H76:J76"/>
    <mergeCell ref="B81:D81"/>
    <mergeCell ref="A82:D82"/>
    <mergeCell ref="B83:D83"/>
    <mergeCell ref="A84:D84"/>
    <mergeCell ref="A79:D79"/>
    <mergeCell ref="T79:U79"/>
    <mergeCell ref="A80:D80"/>
    <mergeCell ref="T80:U80"/>
    <mergeCell ref="T84:V84"/>
    <mergeCell ref="T98:U98"/>
    <mergeCell ref="A101:D101"/>
    <mergeCell ref="T101:U101"/>
    <mergeCell ref="E98:G98"/>
    <mergeCell ref="H98:J98"/>
    <mergeCell ref="K98:M98"/>
    <mergeCell ref="N98:P98"/>
    <mergeCell ref="A86:D86"/>
    <mergeCell ref="A87:D87"/>
    <mergeCell ref="A96:D100"/>
    <mergeCell ref="H96:S96"/>
    <mergeCell ref="E97:G97"/>
    <mergeCell ref="H97:J97"/>
    <mergeCell ref="K97:M97"/>
    <mergeCell ref="N97:P97"/>
    <mergeCell ref="Q97:S97"/>
    <mergeCell ref="Q98:S98"/>
    <mergeCell ref="B105:D105"/>
    <mergeCell ref="A106:D106"/>
    <mergeCell ref="K120:M120"/>
    <mergeCell ref="N120:P120"/>
    <mergeCell ref="Q120:S120"/>
    <mergeCell ref="T106:V106"/>
    <mergeCell ref="A108:D108"/>
    <mergeCell ref="A102:D102"/>
    <mergeCell ref="T102:U102"/>
    <mergeCell ref="B103:D103"/>
    <mergeCell ref="A104:D104"/>
    <mergeCell ref="A123:D123"/>
    <mergeCell ref="T123:U123"/>
    <mergeCell ref="A124:D124"/>
    <mergeCell ref="T124:U124"/>
    <mergeCell ref="T128:V128"/>
    <mergeCell ref="T120:U120"/>
    <mergeCell ref="A109:D109"/>
    <mergeCell ref="A118:D122"/>
    <mergeCell ref="H118:S118"/>
    <mergeCell ref="E119:G119"/>
    <mergeCell ref="H119:J119"/>
    <mergeCell ref="K119:M119"/>
    <mergeCell ref="N119:P119"/>
    <mergeCell ref="Q119:S119"/>
    <mergeCell ref="E120:G120"/>
    <mergeCell ref="H120:J120"/>
    <mergeCell ref="A130:D130"/>
    <mergeCell ref="A131:D131"/>
    <mergeCell ref="E140:G140"/>
    <mergeCell ref="H140:J140"/>
    <mergeCell ref="K140:M140"/>
    <mergeCell ref="N140:P140"/>
    <mergeCell ref="B125:D125"/>
    <mergeCell ref="A126:D126"/>
    <mergeCell ref="B127:D127"/>
    <mergeCell ref="A128:D128"/>
    <mergeCell ref="Q140:S140"/>
    <mergeCell ref="A151:D151"/>
    <mergeCell ref="B147:D147"/>
    <mergeCell ref="A148:D148"/>
    <mergeCell ref="T148:V148"/>
    <mergeCell ref="A150:D150"/>
    <mergeCell ref="A144:D144"/>
    <mergeCell ref="T144:U144"/>
    <mergeCell ref="B145:D145"/>
    <mergeCell ref="A146:D146"/>
    <mergeCell ref="T140:U140"/>
    <mergeCell ref="A143:D143"/>
    <mergeCell ref="T143:U143"/>
    <mergeCell ref="A138:D142"/>
    <mergeCell ref="H138:S138"/>
    <mergeCell ref="E139:G139"/>
    <mergeCell ref="H139:J139"/>
    <mergeCell ref="K139:M139"/>
    <mergeCell ref="N139:P139"/>
    <mergeCell ref="Q139:S139"/>
    <mergeCell ref="B163:D163"/>
    <mergeCell ref="A164:D164"/>
    <mergeCell ref="B165:D165"/>
    <mergeCell ref="A166:D166"/>
    <mergeCell ref="T166:V166"/>
    <mergeCell ref="A168:D168"/>
    <mergeCell ref="T158:U158"/>
    <mergeCell ref="A161:D161"/>
    <mergeCell ref="T161:U161"/>
    <mergeCell ref="A162:D162"/>
    <mergeCell ref="T162:U162"/>
    <mergeCell ref="A156:D160"/>
    <mergeCell ref="H156:S156"/>
    <mergeCell ref="E157:G157"/>
    <mergeCell ref="H157:J157"/>
    <mergeCell ref="K157:M157"/>
    <mergeCell ref="N157:P157"/>
    <mergeCell ref="Q157:S157"/>
    <mergeCell ref="E158:G158"/>
    <mergeCell ref="H158:J158"/>
    <mergeCell ref="K158:M158"/>
    <mergeCell ref="N158:P158"/>
    <mergeCell ref="Q158:S158"/>
    <mergeCell ref="K176:M176"/>
    <mergeCell ref="N176:P176"/>
    <mergeCell ref="Q176:S176"/>
    <mergeCell ref="T176:U176"/>
    <mergeCell ref="A179:D179"/>
    <mergeCell ref="T179:U179"/>
    <mergeCell ref="A169:D169"/>
    <mergeCell ref="A174:D178"/>
    <mergeCell ref="H174:S174"/>
    <mergeCell ref="E175:G175"/>
    <mergeCell ref="H175:J175"/>
    <mergeCell ref="K175:M175"/>
    <mergeCell ref="N175:P175"/>
    <mergeCell ref="Q175:S175"/>
    <mergeCell ref="E176:G176"/>
    <mergeCell ref="H176:J176"/>
    <mergeCell ref="A186:D186"/>
    <mergeCell ref="A187:D187"/>
    <mergeCell ref="A180:D180"/>
    <mergeCell ref="T180:U180"/>
    <mergeCell ref="B181:D181"/>
    <mergeCell ref="A182:D182"/>
    <mergeCell ref="B183:D183"/>
    <mergeCell ref="A184:D184"/>
    <mergeCell ref="T184:V184"/>
  </mergeCells>
  <phoneticPr fontId="3" type="noConversion"/>
  <pageMargins left="0.55000000000000004" right="0.35" top="0.78" bottom="0.78" header="0.5" footer="0.5"/>
  <pageSetup paperSize="9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355"/>
  <sheetViews>
    <sheetView showGridLines="0" view="pageBreakPreview" topLeftCell="E6" zoomScale="120" zoomScaleNormal="85" zoomScaleSheetLayoutView="120" workbookViewId="0">
      <selection activeCell="L20" sqref="L20"/>
    </sheetView>
  </sheetViews>
  <sheetFormatPr defaultColWidth="9.09765625" defaultRowHeight="21.75"/>
  <cols>
    <col min="1" max="1" width="1.69921875" style="11" customWidth="1"/>
    <col min="2" max="2" width="2.8984375" style="11" customWidth="1"/>
    <col min="3" max="3" width="3.5" style="11" customWidth="1"/>
    <col min="4" max="4" width="2.59765625" style="11" customWidth="1"/>
    <col min="5" max="10" width="5.296875" style="415" customWidth="1"/>
    <col min="11" max="13" width="5.296875" style="11" customWidth="1"/>
    <col min="14" max="19" width="4.796875" style="11" customWidth="1"/>
    <col min="20" max="20" width="0.8984375" style="11" customWidth="1"/>
    <col min="21" max="21" width="13.09765625" style="11" customWidth="1"/>
    <col min="22" max="22" width="5.3984375" style="11" customWidth="1"/>
    <col min="23" max="23" width="2.5" style="11" customWidth="1"/>
    <col min="24" max="16384" width="9.09765625" style="11"/>
  </cols>
  <sheetData>
    <row r="1" spans="1:22">
      <c r="A1" s="36"/>
      <c r="B1" s="411" t="s">
        <v>271</v>
      </c>
      <c r="C1" s="36">
        <v>3.5</v>
      </c>
      <c r="D1" s="412" t="s">
        <v>272</v>
      </c>
      <c r="E1" s="413"/>
      <c r="F1" s="413"/>
      <c r="G1" s="413"/>
      <c r="H1" s="413"/>
      <c r="I1" s="413"/>
      <c r="J1" s="3"/>
      <c r="K1" s="3"/>
      <c r="L1" s="3"/>
      <c r="M1" s="3"/>
      <c r="N1" s="3"/>
      <c r="O1" s="3"/>
      <c r="P1" s="414"/>
      <c r="Q1" s="414"/>
      <c r="R1" s="414"/>
      <c r="S1" s="3"/>
      <c r="T1" s="3"/>
      <c r="U1" s="3"/>
      <c r="V1" s="3"/>
    </row>
    <row r="2" spans="1:22" s="520" customFormat="1" ht="20.25" customHeight="1">
      <c r="A2" s="36"/>
      <c r="B2" s="519" t="s">
        <v>2</v>
      </c>
      <c r="C2" s="36">
        <v>3.5</v>
      </c>
      <c r="D2" s="412" t="s">
        <v>273</v>
      </c>
      <c r="E2" s="428"/>
      <c r="F2" s="428"/>
      <c r="G2" s="428"/>
      <c r="H2" s="428"/>
      <c r="I2" s="428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s="8" customFormat="1" ht="15" customHeight="1">
      <c r="A3" s="1091" t="s">
        <v>274</v>
      </c>
      <c r="B3" s="1091"/>
      <c r="C3" s="1091"/>
      <c r="D3" s="1209"/>
      <c r="E3" s="532"/>
      <c r="F3" s="541"/>
      <c r="G3" s="570"/>
      <c r="H3" s="1233" t="s">
        <v>275</v>
      </c>
      <c r="I3" s="1234"/>
      <c r="J3" s="1234"/>
      <c r="K3" s="1234"/>
      <c r="L3" s="1234"/>
      <c r="M3" s="1234"/>
      <c r="N3" s="1234"/>
      <c r="O3" s="1234"/>
      <c r="P3" s="1234"/>
      <c r="Q3" s="1234"/>
      <c r="R3" s="1234"/>
      <c r="S3" s="1235"/>
      <c r="T3" s="1101" t="s">
        <v>276</v>
      </c>
      <c r="U3" s="1092"/>
    </row>
    <row r="4" spans="1:22" s="21" customFormat="1" ht="15" customHeight="1">
      <c r="A4" s="1210"/>
      <c r="B4" s="1210"/>
      <c r="C4" s="1210"/>
      <c r="D4" s="1211"/>
      <c r="E4" s="16"/>
      <c r="F4" s="584"/>
      <c r="G4" s="584"/>
      <c r="H4" s="16"/>
      <c r="I4" s="8"/>
      <c r="J4" s="576"/>
      <c r="K4" s="1101" t="s">
        <v>6</v>
      </c>
      <c r="L4" s="1091"/>
      <c r="M4" s="1209"/>
      <c r="N4" s="571"/>
      <c r="O4" s="572"/>
      <c r="P4" s="573"/>
      <c r="Q4" s="571"/>
      <c r="R4" s="572"/>
      <c r="S4" s="573"/>
      <c r="T4" s="1102"/>
      <c r="U4" s="1232"/>
      <c r="V4" s="534"/>
    </row>
    <row r="5" spans="1:22" s="8" customFormat="1" ht="15.75" customHeight="1">
      <c r="A5" s="1210"/>
      <c r="B5" s="1210"/>
      <c r="C5" s="1210"/>
      <c r="D5" s="1211"/>
      <c r="E5" s="1223" t="s">
        <v>7</v>
      </c>
      <c r="F5" s="1219"/>
      <c r="G5" s="1224"/>
      <c r="H5" s="1223" t="s">
        <v>8</v>
      </c>
      <c r="I5" s="1219"/>
      <c r="J5" s="1224"/>
      <c r="K5" s="1104" t="s">
        <v>9</v>
      </c>
      <c r="L5" s="1105"/>
      <c r="M5" s="1106"/>
      <c r="N5" s="1104" t="s">
        <v>10</v>
      </c>
      <c r="O5" s="1105"/>
      <c r="P5" s="1106"/>
      <c r="Q5" s="1105"/>
      <c r="R5" s="1105"/>
      <c r="S5" s="1105"/>
      <c r="T5" s="1102"/>
      <c r="U5" s="1232"/>
    </row>
    <row r="6" spans="1:22" s="8" customFormat="1" ht="17.25" customHeight="1">
      <c r="A6" s="1210"/>
      <c r="B6" s="1210"/>
      <c r="C6" s="1210"/>
      <c r="D6" s="1211"/>
      <c r="E6" s="1223" t="s">
        <v>11</v>
      </c>
      <c r="F6" s="1219"/>
      <c r="G6" s="1224"/>
      <c r="H6" s="1223" t="s">
        <v>12</v>
      </c>
      <c r="I6" s="1219"/>
      <c r="J6" s="1224"/>
      <c r="K6" s="1104" t="s">
        <v>13</v>
      </c>
      <c r="L6" s="1105"/>
      <c r="M6" s="1106"/>
      <c r="N6" s="1104" t="s">
        <v>277</v>
      </c>
      <c r="O6" s="1105"/>
      <c r="P6" s="1106"/>
      <c r="Q6" s="1105" t="s">
        <v>278</v>
      </c>
      <c r="R6" s="1105"/>
      <c r="S6" s="1105"/>
      <c r="T6" s="1102"/>
      <c r="U6" s="1232"/>
    </row>
    <row r="7" spans="1:22" s="8" customFormat="1" ht="16.5" customHeight="1">
      <c r="A7" s="1210"/>
      <c r="B7" s="1210"/>
      <c r="C7" s="1210"/>
      <c r="D7" s="1211"/>
      <c r="E7" s="571"/>
      <c r="F7" s="572"/>
      <c r="G7" s="573"/>
      <c r="H7" s="1223" t="s">
        <v>15</v>
      </c>
      <c r="I7" s="1219"/>
      <c r="J7" s="1224"/>
      <c r="K7" s="1104" t="s">
        <v>16</v>
      </c>
      <c r="L7" s="1105"/>
      <c r="M7" s="1106"/>
      <c r="N7" s="1104" t="s">
        <v>17</v>
      </c>
      <c r="O7" s="1105"/>
      <c r="P7" s="1106"/>
      <c r="Q7" s="1105" t="s">
        <v>166</v>
      </c>
      <c r="R7" s="1105"/>
      <c r="S7" s="1105"/>
      <c r="T7" s="1102"/>
      <c r="U7" s="1232"/>
    </row>
    <row r="8" spans="1:22" s="8" customFormat="1" ht="14.25" customHeight="1">
      <c r="A8" s="1210"/>
      <c r="B8" s="1210"/>
      <c r="C8" s="1210"/>
      <c r="D8" s="1211"/>
      <c r="E8" s="581"/>
      <c r="F8" s="582"/>
      <c r="G8" s="583"/>
      <c r="H8" s="1216" t="s">
        <v>19</v>
      </c>
      <c r="I8" s="1217"/>
      <c r="J8" s="1218"/>
      <c r="K8" s="1110" t="s">
        <v>19</v>
      </c>
      <c r="L8" s="1111"/>
      <c r="M8" s="1112"/>
      <c r="N8" s="1104" t="s">
        <v>20</v>
      </c>
      <c r="O8" s="1105"/>
      <c r="P8" s="1106"/>
      <c r="Q8" s="23"/>
      <c r="R8" s="23"/>
      <c r="S8" s="23"/>
      <c r="T8" s="1102"/>
      <c r="U8" s="1232"/>
    </row>
    <row r="9" spans="1:22" s="8" customFormat="1" ht="13.5" customHeight="1">
      <c r="A9" s="1210"/>
      <c r="B9" s="1210"/>
      <c r="C9" s="1210"/>
      <c r="D9" s="1211"/>
      <c r="E9" s="378" t="s">
        <v>7</v>
      </c>
      <c r="F9" s="379" t="s">
        <v>167</v>
      </c>
      <c r="G9" s="380" t="s">
        <v>168</v>
      </c>
      <c r="H9" s="378" t="s">
        <v>7</v>
      </c>
      <c r="I9" s="378" t="s">
        <v>167</v>
      </c>
      <c r="J9" s="380" t="s">
        <v>168</v>
      </c>
      <c r="K9" s="183" t="s">
        <v>7</v>
      </c>
      <c r="L9" s="183" t="s">
        <v>167</v>
      </c>
      <c r="M9" s="593" t="s">
        <v>168</v>
      </c>
      <c r="N9" s="183" t="s">
        <v>7</v>
      </c>
      <c r="O9" s="183" t="s">
        <v>167</v>
      </c>
      <c r="P9" s="183" t="s">
        <v>168</v>
      </c>
      <c r="Q9" s="183" t="s">
        <v>7</v>
      </c>
      <c r="R9" s="183" t="s">
        <v>167</v>
      </c>
      <c r="S9" s="592" t="s">
        <v>168</v>
      </c>
      <c r="T9" s="1102"/>
      <c r="U9" s="1232"/>
    </row>
    <row r="10" spans="1:22" s="8" customFormat="1" ht="13.5" customHeight="1">
      <c r="A10" s="1212"/>
      <c r="B10" s="1212"/>
      <c r="C10" s="1212"/>
      <c r="D10" s="1213"/>
      <c r="E10" s="381" t="s">
        <v>11</v>
      </c>
      <c r="F10" s="382" t="s">
        <v>169</v>
      </c>
      <c r="G10" s="382" t="s">
        <v>170</v>
      </c>
      <c r="H10" s="381" t="s">
        <v>11</v>
      </c>
      <c r="I10" s="381" t="s">
        <v>169</v>
      </c>
      <c r="J10" s="382" t="s">
        <v>170</v>
      </c>
      <c r="K10" s="39" t="s">
        <v>11</v>
      </c>
      <c r="L10" s="39" t="s">
        <v>169</v>
      </c>
      <c r="M10" s="610" t="s">
        <v>170</v>
      </c>
      <c r="N10" s="39" t="s">
        <v>11</v>
      </c>
      <c r="O10" s="39" t="s">
        <v>169</v>
      </c>
      <c r="P10" s="610" t="s">
        <v>170</v>
      </c>
      <c r="Q10" s="39" t="s">
        <v>11</v>
      </c>
      <c r="R10" s="39" t="s">
        <v>169</v>
      </c>
      <c r="S10" s="611" t="s">
        <v>170</v>
      </c>
      <c r="T10" s="1103"/>
      <c r="U10" s="1096"/>
    </row>
    <row r="11" spans="1:22" s="8" customFormat="1" ht="3" customHeight="1">
      <c r="A11" s="576"/>
      <c r="B11" s="576"/>
      <c r="C11" s="576"/>
      <c r="D11" s="577"/>
      <c r="E11" s="416"/>
      <c r="F11" s="417"/>
      <c r="G11" s="417"/>
      <c r="H11" s="416"/>
      <c r="I11" s="416"/>
      <c r="J11" s="417"/>
      <c r="K11" s="40"/>
      <c r="L11" s="40"/>
      <c r="M11" s="593"/>
      <c r="N11" s="40"/>
      <c r="O11" s="40"/>
      <c r="P11" s="593"/>
      <c r="Q11" s="40"/>
      <c r="R11" s="40"/>
      <c r="S11" s="592"/>
      <c r="T11" s="533"/>
    </row>
    <row r="12" spans="1:22" s="348" customFormat="1" ht="12.75" customHeight="1">
      <c r="A12" s="1236" t="s">
        <v>21</v>
      </c>
      <c r="B12" s="1236"/>
      <c r="C12" s="1236"/>
      <c r="D12" s="1237"/>
      <c r="E12" s="924">
        <f>E13+E18+E25+E29</f>
        <v>81310</v>
      </c>
      <c r="F12" s="924">
        <f t="shared" ref="F12:M12" si="0">F13+F18+F25+F29</f>
        <v>40633</v>
      </c>
      <c r="G12" s="924">
        <f t="shared" si="0"/>
        <v>40667</v>
      </c>
      <c r="H12" s="924">
        <f t="shared" si="0"/>
        <v>57148</v>
      </c>
      <c r="I12" s="924">
        <f t="shared" si="0"/>
        <v>27609</v>
      </c>
      <c r="J12" s="924">
        <f t="shared" si="0"/>
        <v>29539</v>
      </c>
      <c r="K12" s="924">
        <f t="shared" si="0"/>
        <v>19755</v>
      </c>
      <c r="L12" s="924">
        <f t="shared" si="0"/>
        <v>10243</v>
      </c>
      <c r="M12" s="924">
        <f t="shared" si="0"/>
        <v>9512</v>
      </c>
      <c r="N12" s="924">
        <f>N13+N18+N25</f>
        <v>3087</v>
      </c>
      <c r="O12" s="924">
        <f>O13+O18+O25</f>
        <v>1620</v>
      </c>
      <c r="P12" s="924">
        <f>P13+P18+P25</f>
        <v>1467</v>
      </c>
      <c r="Q12" s="924">
        <f>Q13+Q18+Q25+Q29</f>
        <v>1320</v>
      </c>
      <c r="R12" s="924">
        <f>R13+R18+R25+R29</f>
        <v>1161</v>
      </c>
      <c r="S12" s="924">
        <f>S13+S18+S25+S29</f>
        <v>149</v>
      </c>
      <c r="T12" s="418"/>
      <c r="U12" s="574" t="s">
        <v>11</v>
      </c>
      <c r="V12" s="528"/>
    </row>
    <row r="13" spans="1:22" s="348" customFormat="1" ht="12.75" customHeight="1">
      <c r="A13" s="419" t="s">
        <v>133</v>
      </c>
      <c r="B13" s="574"/>
      <c r="C13" s="574"/>
      <c r="D13" s="575"/>
      <c r="E13" s="924">
        <f>E57+E96+E135+E174+E213+E252+E291+E330</f>
        <v>12400</v>
      </c>
      <c r="F13" s="924">
        <f t="shared" ref="F13:S13" si="1">F57+F96+F135+F174+F213+F252+F291+F330</f>
        <v>6363</v>
      </c>
      <c r="G13" s="924">
        <f t="shared" si="1"/>
        <v>6037</v>
      </c>
      <c r="H13" s="924">
        <f>H57+H96+H135+H174+H213+H252+H291+H330</f>
        <v>6933</v>
      </c>
      <c r="I13" s="924">
        <f t="shared" si="1"/>
        <v>3528</v>
      </c>
      <c r="J13" s="924">
        <f t="shared" si="1"/>
        <v>3405</v>
      </c>
      <c r="K13" s="924">
        <f t="shared" si="1"/>
        <v>4508</v>
      </c>
      <c r="L13" s="924">
        <f t="shared" si="1"/>
        <v>2332</v>
      </c>
      <c r="M13" s="924">
        <f t="shared" si="1"/>
        <v>2176</v>
      </c>
      <c r="N13" s="924">
        <f t="shared" si="1"/>
        <v>731</v>
      </c>
      <c r="O13" s="924">
        <f t="shared" si="1"/>
        <v>393</v>
      </c>
      <c r="P13" s="924">
        <f t="shared" si="1"/>
        <v>338</v>
      </c>
      <c r="Q13" s="924">
        <f t="shared" si="1"/>
        <v>228</v>
      </c>
      <c r="R13" s="924">
        <f t="shared" si="1"/>
        <v>110</v>
      </c>
      <c r="S13" s="924">
        <f t="shared" si="1"/>
        <v>118</v>
      </c>
      <c r="T13" s="419" t="s">
        <v>138</v>
      </c>
      <c r="U13" s="420"/>
      <c r="V13" s="528"/>
    </row>
    <row r="14" spans="1:22" s="348" customFormat="1" ht="12.75" customHeight="1">
      <c r="A14" s="421"/>
      <c r="B14" s="421" t="s">
        <v>279</v>
      </c>
      <c r="C14" s="421"/>
      <c r="D14" s="422"/>
      <c r="E14" s="925">
        <f t="shared" ref="E14:S32" si="2">E58+E97+E136+E175+E214+E253+E292+E331</f>
        <v>5045</v>
      </c>
      <c r="F14" s="925">
        <f t="shared" si="2"/>
        <v>2589</v>
      </c>
      <c r="G14" s="925">
        <f t="shared" si="2"/>
        <v>2456</v>
      </c>
      <c r="H14" s="925">
        <f t="shared" si="2"/>
        <v>3401</v>
      </c>
      <c r="I14" s="925">
        <f t="shared" si="2"/>
        <v>1739</v>
      </c>
      <c r="J14" s="925">
        <f t="shared" si="2"/>
        <v>1662</v>
      </c>
      <c r="K14" s="925">
        <f t="shared" si="2"/>
        <v>1366</v>
      </c>
      <c r="L14" s="925">
        <f t="shared" si="2"/>
        <v>697</v>
      </c>
      <c r="M14" s="925">
        <f t="shared" si="2"/>
        <v>669</v>
      </c>
      <c r="N14" s="925">
        <f t="shared" si="2"/>
        <v>216</v>
      </c>
      <c r="O14" s="925">
        <f t="shared" si="2"/>
        <v>119</v>
      </c>
      <c r="P14" s="925">
        <f t="shared" si="2"/>
        <v>97</v>
      </c>
      <c r="Q14" s="925">
        <f t="shared" si="2"/>
        <v>62</v>
      </c>
      <c r="R14" s="925">
        <f t="shared" si="2"/>
        <v>34</v>
      </c>
      <c r="S14" s="925">
        <f t="shared" si="2"/>
        <v>28</v>
      </c>
      <c r="T14" s="418"/>
      <c r="U14" s="421" t="s">
        <v>280</v>
      </c>
    </row>
    <row r="15" spans="1:22" s="348" customFormat="1" ht="12.75" customHeight="1">
      <c r="A15" s="421"/>
      <c r="B15" s="421" t="s">
        <v>281</v>
      </c>
      <c r="C15" s="421"/>
      <c r="D15" s="422"/>
      <c r="E15" s="925">
        <f t="shared" si="2"/>
        <v>5311</v>
      </c>
      <c r="F15" s="925">
        <f t="shared" si="2"/>
        <v>2721</v>
      </c>
      <c r="G15" s="925">
        <f t="shared" si="2"/>
        <v>2590</v>
      </c>
      <c r="H15" s="925">
        <f t="shared" si="2"/>
        <v>3532</v>
      </c>
      <c r="I15" s="925">
        <f t="shared" si="2"/>
        <v>1789</v>
      </c>
      <c r="J15" s="925">
        <f t="shared" si="2"/>
        <v>1743</v>
      </c>
      <c r="K15" s="925">
        <f t="shared" si="2"/>
        <v>1452</v>
      </c>
      <c r="L15" s="925">
        <f t="shared" si="2"/>
        <v>761</v>
      </c>
      <c r="M15" s="925">
        <f t="shared" si="2"/>
        <v>691</v>
      </c>
      <c r="N15" s="925">
        <f t="shared" si="2"/>
        <v>279</v>
      </c>
      <c r="O15" s="925">
        <f t="shared" si="2"/>
        <v>142</v>
      </c>
      <c r="P15" s="925">
        <f t="shared" si="2"/>
        <v>137</v>
      </c>
      <c r="Q15" s="925">
        <f t="shared" si="2"/>
        <v>48</v>
      </c>
      <c r="R15" s="925">
        <f t="shared" si="2"/>
        <v>29</v>
      </c>
      <c r="S15" s="925">
        <f t="shared" si="2"/>
        <v>19</v>
      </c>
      <c r="T15" s="418"/>
      <c r="U15" s="421" t="s">
        <v>282</v>
      </c>
    </row>
    <row r="16" spans="1:22" s="348" customFormat="1" ht="12.75" customHeight="1">
      <c r="A16" s="421"/>
      <c r="B16" s="421" t="s">
        <v>283</v>
      </c>
      <c r="C16" s="421"/>
      <c r="D16" s="422"/>
      <c r="E16" s="925">
        <f t="shared" si="2"/>
        <v>1703</v>
      </c>
      <c r="F16" s="925">
        <f t="shared" si="2"/>
        <v>899</v>
      </c>
      <c r="G16" s="925">
        <f t="shared" si="2"/>
        <v>804</v>
      </c>
      <c r="H16" s="925" t="s">
        <v>25</v>
      </c>
      <c r="I16" s="925" t="s">
        <v>25</v>
      </c>
      <c r="J16" s="925" t="s">
        <v>25</v>
      </c>
      <c r="K16" s="925">
        <f t="shared" si="2"/>
        <v>1425</v>
      </c>
      <c r="L16" s="925">
        <f t="shared" si="2"/>
        <v>750</v>
      </c>
      <c r="M16" s="925">
        <f t="shared" si="2"/>
        <v>675</v>
      </c>
      <c r="N16" s="925">
        <f t="shared" si="2"/>
        <v>236</v>
      </c>
      <c r="O16" s="925">
        <f t="shared" si="2"/>
        <v>132</v>
      </c>
      <c r="P16" s="925">
        <f t="shared" si="2"/>
        <v>104</v>
      </c>
      <c r="Q16" s="925">
        <f t="shared" si="2"/>
        <v>42</v>
      </c>
      <c r="R16" s="925">
        <f t="shared" si="2"/>
        <v>17</v>
      </c>
      <c r="S16" s="925">
        <f t="shared" si="2"/>
        <v>25</v>
      </c>
      <c r="T16" s="421"/>
      <c r="U16" s="421" t="s">
        <v>284</v>
      </c>
    </row>
    <row r="17" spans="1:25" s="348" customFormat="1" ht="12.75" customHeight="1">
      <c r="A17" s="421"/>
      <c r="B17" s="421" t="s">
        <v>285</v>
      </c>
      <c r="C17" s="421"/>
      <c r="D17" s="422"/>
      <c r="E17" s="925">
        <f t="shared" si="2"/>
        <v>341</v>
      </c>
      <c r="F17" s="925">
        <f t="shared" si="2"/>
        <v>154</v>
      </c>
      <c r="G17" s="925">
        <f t="shared" si="2"/>
        <v>187</v>
      </c>
      <c r="H17" s="925" t="s">
        <v>25</v>
      </c>
      <c r="I17" s="925" t="s">
        <v>25</v>
      </c>
      <c r="J17" s="925" t="s">
        <v>25</v>
      </c>
      <c r="K17" s="925" t="s">
        <v>25</v>
      </c>
      <c r="L17" s="925" t="s">
        <v>25</v>
      </c>
      <c r="M17" s="925" t="s">
        <v>25</v>
      </c>
      <c r="N17" s="925" t="s">
        <v>25</v>
      </c>
      <c r="O17" s="925" t="s">
        <v>25</v>
      </c>
      <c r="P17" s="925" t="s">
        <v>25</v>
      </c>
      <c r="Q17" s="925">
        <f t="shared" si="2"/>
        <v>76</v>
      </c>
      <c r="R17" s="925">
        <f t="shared" si="2"/>
        <v>30</v>
      </c>
      <c r="S17" s="925">
        <f t="shared" si="2"/>
        <v>46</v>
      </c>
      <c r="T17" s="421"/>
      <c r="U17" s="421" t="s">
        <v>286</v>
      </c>
    </row>
    <row r="18" spans="1:25" s="348" customFormat="1" ht="12.75" customHeight="1">
      <c r="A18" s="423" t="s">
        <v>89</v>
      </c>
      <c r="B18" s="421"/>
      <c r="C18" s="421"/>
      <c r="D18" s="422"/>
      <c r="E18" s="924">
        <f t="shared" si="2"/>
        <v>36950</v>
      </c>
      <c r="F18" s="924">
        <f t="shared" si="2"/>
        <v>19042</v>
      </c>
      <c r="G18" s="924">
        <f t="shared" si="2"/>
        <v>17898</v>
      </c>
      <c r="H18" s="924">
        <f t="shared" si="2"/>
        <v>26119</v>
      </c>
      <c r="I18" s="924">
        <f t="shared" si="2"/>
        <v>13541</v>
      </c>
      <c r="J18" s="924">
        <f t="shared" si="2"/>
        <v>12578</v>
      </c>
      <c r="K18" s="924">
        <f t="shared" si="2"/>
        <v>9035</v>
      </c>
      <c r="L18" s="924">
        <f t="shared" si="2"/>
        <v>4581</v>
      </c>
      <c r="M18" s="924">
        <f t="shared" si="2"/>
        <v>4454</v>
      </c>
      <c r="N18" s="924">
        <f t="shared" si="2"/>
        <v>1725</v>
      </c>
      <c r="O18" s="924">
        <f t="shared" si="2"/>
        <v>890</v>
      </c>
      <c r="P18" s="924">
        <f t="shared" si="2"/>
        <v>835</v>
      </c>
      <c r="Q18" s="924">
        <f t="shared" si="2"/>
        <v>71</v>
      </c>
      <c r="R18" s="924">
        <f t="shared" si="2"/>
        <v>30</v>
      </c>
      <c r="S18" s="924">
        <f t="shared" si="2"/>
        <v>31</v>
      </c>
      <c r="T18" s="419" t="s">
        <v>95</v>
      </c>
      <c r="U18" s="421"/>
      <c r="V18" s="528"/>
      <c r="W18" s="528"/>
    </row>
    <row r="19" spans="1:25" s="348" customFormat="1" ht="12.75" customHeight="1">
      <c r="A19" s="421"/>
      <c r="B19" s="421" t="s">
        <v>287</v>
      </c>
      <c r="C19" s="421"/>
      <c r="D19" s="422"/>
      <c r="E19" s="925">
        <f t="shared" si="2"/>
        <v>5677</v>
      </c>
      <c r="F19" s="925">
        <f t="shared" si="2"/>
        <v>2962</v>
      </c>
      <c r="G19" s="925">
        <f t="shared" si="2"/>
        <v>2715</v>
      </c>
      <c r="H19" s="925">
        <f t="shared" si="2"/>
        <v>3961</v>
      </c>
      <c r="I19" s="925">
        <f t="shared" si="2"/>
        <v>2046</v>
      </c>
      <c r="J19" s="925">
        <f t="shared" si="2"/>
        <v>1915</v>
      </c>
      <c r="K19" s="925">
        <f t="shared" si="2"/>
        <v>1415</v>
      </c>
      <c r="L19" s="925">
        <f t="shared" si="2"/>
        <v>755</v>
      </c>
      <c r="M19" s="925">
        <f t="shared" si="2"/>
        <v>660</v>
      </c>
      <c r="N19" s="925">
        <f t="shared" si="2"/>
        <v>272</v>
      </c>
      <c r="O19" s="925">
        <f t="shared" si="2"/>
        <v>141</v>
      </c>
      <c r="P19" s="925">
        <f t="shared" si="2"/>
        <v>131</v>
      </c>
      <c r="Q19" s="925">
        <f t="shared" ref="Q19:S24" si="3">Q63+Q102+Q141+Q180+Q219+Q258+Q297+Q336</f>
        <v>29</v>
      </c>
      <c r="R19" s="925">
        <f t="shared" si="3"/>
        <v>20</v>
      </c>
      <c r="S19" s="925">
        <f t="shared" si="3"/>
        <v>9</v>
      </c>
      <c r="T19" s="421"/>
      <c r="U19" s="421" t="s">
        <v>288</v>
      </c>
    </row>
    <row r="20" spans="1:25" s="348" customFormat="1" ht="12.75" customHeight="1">
      <c r="A20" s="421"/>
      <c r="B20" s="421" t="s">
        <v>289</v>
      </c>
      <c r="C20" s="421"/>
      <c r="D20" s="422"/>
      <c r="E20" s="925">
        <f t="shared" si="2"/>
        <v>5920</v>
      </c>
      <c r="F20" s="925">
        <f t="shared" si="2"/>
        <v>3020</v>
      </c>
      <c r="G20" s="925">
        <f t="shared" si="2"/>
        <v>2900</v>
      </c>
      <c r="H20" s="925">
        <f t="shared" si="2"/>
        <v>4193</v>
      </c>
      <c r="I20" s="925">
        <f t="shared" si="2"/>
        <v>2137</v>
      </c>
      <c r="J20" s="925">
        <f t="shared" si="2"/>
        <v>2056</v>
      </c>
      <c r="K20" s="925">
        <f t="shared" si="2"/>
        <v>1410</v>
      </c>
      <c r="L20" s="925">
        <f t="shared" si="2"/>
        <v>723</v>
      </c>
      <c r="M20" s="925">
        <f t="shared" si="2"/>
        <v>687</v>
      </c>
      <c r="N20" s="925">
        <f t="shared" si="2"/>
        <v>297</v>
      </c>
      <c r="O20" s="925">
        <f t="shared" si="2"/>
        <v>150</v>
      </c>
      <c r="P20" s="925">
        <f t="shared" si="2"/>
        <v>147</v>
      </c>
      <c r="Q20" s="925">
        <f t="shared" si="3"/>
        <v>20</v>
      </c>
      <c r="R20" s="925">
        <f t="shared" si="3"/>
        <v>10</v>
      </c>
      <c r="S20" s="925">
        <f t="shared" si="3"/>
        <v>10</v>
      </c>
      <c r="T20" s="421"/>
      <c r="U20" s="421" t="s">
        <v>290</v>
      </c>
    </row>
    <row r="21" spans="1:25" s="348" customFormat="1" ht="12.75" customHeight="1">
      <c r="A21" s="423"/>
      <c r="B21" s="421" t="s">
        <v>291</v>
      </c>
      <c r="C21" s="421"/>
      <c r="D21" s="422"/>
      <c r="E21" s="925">
        <f t="shared" si="2"/>
        <v>6019</v>
      </c>
      <c r="F21" s="925">
        <f t="shared" si="2"/>
        <v>3097</v>
      </c>
      <c r="G21" s="925">
        <f t="shared" si="2"/>
        <v>2912</v>
      </c>
      <c r="H21" s="925">
        <f t="shared" si="2"/>
        <v>4232</v>
      </c>
      <c r="I21" s="925">
        <f t="shared" si="2"/>
        <v>2222</v>
      </c>
      <c r="J21" s="925">
        <f t="shared" si="2"/>
        <v>2010</v>
      </c>
      <c r="K21" s="925">
        <f t="shared" si="2"/>
        <v>1494</v>
      </c>
      <c r="L21" s="925">
        <f t="shared" si="2"/>
        <v>740</v>
      </c>
      <c r="M21" s="925">
        <f t="shared" si="2"/>
        <v>754</v>
      </c>
      <c r="N21" s="925">
        <f t="shared" si="2"/>
        <v>271</v>
      </c>
      <c r="O21" s="925">
        <f t="shared" si="2"/>
        <v>135</v>
      </c>
      <c r="P21" s="925">
        <f t="shared" si="2"/>
        <v>136</v>
      </c>
      <c r="Q21" s="925">
        <f t="shared" si="3"/>
        <v>22</v>
      </c>
      <c r="R21" s="925">
        <f t="shared" si="3"/>
        <v>0</v>
      </c>
      <c r="S21" s="925">
        <f t="shared" si="3"/>
        <v>12</v>
      </c>
      <c r="T21" s="421"/>
      <c r="U21" s="421" t="s">
        <v>292</v>
      </c>
      <c r="Y21" s="348" t="s">
        <v>293</v>
      </c>
    </row>
    <row r="22" spans="1:25" s="348" customFormat="1" ht="12.75" customHeight="1">
      <c r="A22" s="421"/>
      <c r="B22" s="421" t="s">
        <v>294</v>
      </c>
      <c r="C22" s="421"/>
      <c r="D22" s="422"/>
      <c r="E22" s="925">
        <f t="shared" si="2"/>
        <v>6349</v>
      </c>
      <c r="F22" s="925">
        <f t="shared" si="2"/>
        <v>3273</v>
      </c>
      <c r="G22" s="925">
        <f t="shared" si="2"/>
        <v>3076</v>
      </c>
      <c r="H22" s="925">
        <f t="shared" si="2"/>
        <v>4483</v>
      </c>
      <c r="I22" s="925">
        <f t="shared" si="2"/>
        <v>2338</v>
      </c>
      <c r="J22" s="925">
        <f t="shared" si="2"/>
        <v>2145</v>
      </c>
      <c r="K22" s="925">
        <f t="shared" si="2"/>
        <v>1584</v>
      </c>
      <c r="L22" s="925">
        <f t="shared" si="2"/>
        <v>785</v>
      </c>
      <c r="M22" s="925">
        <f t="shared" si="2"/>
        <v>799</v>
      </c>
      <c r="N22" s="925">
        <f t="shared" si="2"/>
        <v>282</v>
      </c>
      <c r="O22" s="925">
        <f t="shared" si="2"/>
        <v>150</v>
      </c>
      <c r="P22" s="925">
        <f t="shared" si="2"/>
        <v>132</v>
      </c>
      <c r="Q22" s="925">
        <f t="shared" si="3"/>
        <v>0</v>
      </c>
      <c r="R22" s="925">
        <f t="shared" si="3"/>
        <v>0</v>
      </c>
      <c r="S22" s="925">
        <f t="shared" si="3"/>
        <v>0</v>
      </c>
      <c r="T22" s="421"/>
      <c r="U22" s="421" t="s">
        <v>295</v>
      </c>
    </row>
    <row r="23" spans="1:25" s="348" customFormat="1" ht="12.75" customHeight="1">
      <c r="A23" s="421"/>
      <c r="B23" s="421" t="s">
        <v>296</v>
      </c>
      <c r="C23" s="421"/>
      <c r="D23" s="422"/>
      <c r="E23" s="925">
        <f t="shared" si="2"/>
        <v>6374</v>
      </c>
      <c r="F23" s="925">
        <f t="shared" si="2"/>
        <v>3349</v>
      </c>
      <c r="G23" s="925">
        <f t="shared" si="2"/>
        <v>3025</v>
      </c>
      <c r="H23" s="925">
        <f t="shared" si="2"/>
        <v>4563</v>
      </c>
      <c r="I23" s="925">
        <f t="shared" si="2"/>
        <v>2425</v>
      </c>
      <c r="J23" s="925">
        <f t="shared" si="2"/>
        <v>2138</v>
      </c>
      <c r="K23" s="925">
        <f t="shared" si="2"/>
        <v>1511</v>
      </c>
      <c r="L23" s="925">
        <f t="shared" si="2"/>
        <v>770</v>
      </c>
      <c r="M23" s="925">
        <f t="shared" si="2"/>
        <v>741</v>
      </c>
      <c r="N23" s="925">
        <f t="shared" si="2"/>
        <v>300</v>
      </c>
      <c r="O23" s="925">
        <f t="shared" si="2"/>
        <v>154</v>
      </c>
      <c r="P23" s="925">
        <f t="shared" si="2"/>
        <v>146</v>
      </c>
      <c r="Q23" s="925">
        <f t="shared" si="3"/>
        <v>0</v>
      </c>
      <c r="R23" s="925">
        <f t="shared" si="3"/>
        <v>0</v>
      </c>
      <c r="S23" s="925">
        <f t="shared" si="3"/>
        <v>0</v>
      </c>
      <c r="T23" s="421"/>
      <c r="U23" s="421" t="s">
        <v>297</v>
      </c>
    </row>
    <row r="24" spans="1:25" s="348" customFormat="1" ht="12.75" customHeight="1">
      <c r="A24" s="421"/>
      <c r="B24" s="421" t="s">
        <v>298</v>
      </c>
      <c r="C24" s="421"/>
      <c r="D24" s="422"/>
      <c r="E24" s="925">
        <f t="shared" si="2"/>
        <v>6611</v>
      </c>
      <c r="F24" s="925">
        <f t="shared" si="2"/>
        <v>3341</v>
      </c>
      <c r="G24" s="925">
        <f t="shared" si="2"/>
        <v>3270</v>
      </c>
      <c r="H24" s="925">
        <f t="shared" si="2"/>
        <v>4687</v>
      </c>
      <c r="I24" s="925">
        <f t="shared" si="2"/>
        <v>2373</v>
      </c>
      <c r="J24" s="925">
        <f t="shared" si="2"/>
        <v>2314</v>
      </c>
      <c r="K24" s="925">
        <f t="shared" si="2"/>
        <v>1621</v>
      </c>
      <c r="L24" s="925">
        <f t="shared" si="2"/>
        <v>808</v>
      </c>
      <c r="M24" s="925">
        <f t="shared" si="2"/>
        <v>813</v>
      </c>
      <c r="N24" s="925">
        <f t="shared" si="2"/>
        <v>303</v>
      </c>
      <c r="O24" s="925">
        <f t="shared" si="2"/>
        <v>160</v>
      </c>
      <c r="P24" s="925">
        <f t="shared" si="2"/>
        <v>143</v>
      </c>
      <c r="Q24" s="925">
        <f t="shared" si="3"/>
        <v>0</v>
      </c>
      <c r="R24" s="925">
        <f t="shared" si="3"/>
        <v>0</v>
      </c>
      <c r="S24" s="925">
        <f t="shared" si="3"/>
        <v>0</v>
      </c>
      <c r="T24" s="421"/>
      <c r="U24" s="421" t="s">
        <v>299</v>
      </c>
    </row>
    <row r="25" spans="1:25" s="348" customFormat="1" ht="12.75" customHeight="1">
      <c r="A25" s="423" t="s">
        <v>300</v>
      </c>
      <c r="B25" s="421"/>
      <c r="C25" s="421"/>
      <c r="D25" s="422"/>
      <c r="E25" s="924">
        <f t="shared" si="2"/>
        <v>20021</v>
      </c>
      <c r="F25" s="924">
        <f t="shared" si="2"/>
        <v>10446</v>
      </c>
      <c r="G25" s="924">
        <f t="shared" si="2"/>
        <v>9575</v>
      </c>
      <c r="H25" s="924">
        <f t="shared" si="2"/>
        <v>14965</v>
      </c>
      <c r="I25" s="924">
        <f t="shared" si="2"/>
        <v>7241</v>
      </c>
      <c r="J25" s="924">
        <f t="shared" si="2"/>
        <v>7724</v>
      </c>
      <c r="K25" s="924">
        <f t="shared" si="2"/>
        <v>3743</v>
      </c>
      <c r="L25" s="924">
        <f t="shared" si="2"/>
        <v>2186</v>
      </c>
      <c r="M25" s="924">
        <f t="shared" si="2"/>
        <v>1557</v>
      </c>
      <c r="N25" s="924">
        <f t="shared" si="2"/>
        <v>631</v>
      </c>
      <c r="O25" s="924">
        <f t="shared" si="2"/>
        <v>337</v>
      </c>
      <c r="P25" s="924">
        <f t="shared" si="2"/>
        <v>294</v>
      </c>
      <c r="Q25" s="924">
        <f t="shared" si="2"/>
        <v>682</v>
      </c>
      <c r="R25" s="924">
        <f t="shared" si="2"/>
        <v>682</v>
      </c>
      <c r="S25" s="924">
        <f t="shared" si="2"/>
        <v>0</v>
      </c>
      <c r="T25" s="419" t="s">
        <v>98</v>
      </c>
      <c r="U25" s="420"/>
      <c r="V25" s="528"/>
    </row>
    <row r="26" spans="1:25" s="348" customFormat="1" ht="12.75" customHeight="1">
      <c r="A26" s="421"/>
      <c r="B26" s="421" t="s">
        <v>301</v>
      </c>
      <c r="C26" s="421"/>
      <c r="D26" s="422"/>
      <c r="E26" s="925">
        <f t="shared" si="2"/>
        <v>6617</v>
      </c>
      <c r="F26" s="925">
        <f t="shared" si="2"/>
        <v>3472</v>
      </c>
      <c r="G26" s="925">
        <f t="shared" si="2"/>
        <v>3145</v>
      </c>
      <c r="H26" s="925">
        <f t="shared" si="2"/>
        <v>4946</v>
      </c>
      <c r="I26" s="925">
        <f t="shared" si="2"/>
        <v>2417</v>
      </c>
      <c r="J26" s="925">
        <f t="shared" si="2"/>
        <v>2529</v>
      </c>
      <c r="K26" s="925">
        <f t="shared" si="2"/>
        <v>1242</v>
      </c>
      <c r="L26" s="925">
        <f t="shared" si="2"/>
        <v>734</v>
      </c>
      <c r="M26" s="925">
        <f t="shared" si="2"/>
        <v>508</v>
      </c>
      <c r="N26" s="925">
        <f t="shared" si="2"/>
        <v>225</v>
      </c>
      <c r="O26" s="925">
        <f t="shared" si="2"/>
        <v>117</v>
      </c>
      <c r="P26" s="925">
        <f t="shared" si="2"/>
        <v>108</v>
      </c>
      <c r="Q26" s="925">
        <f t="shared" si="2"/>
        <v>204</v>
      </c>
      <c r="R26" s="925">
        <f t="shared" si="2"/>
        <v>204</v>
      </c>
      <c r="S26" s="925">
        <f t="shared" ref="S26:S32" si="4">S70+S109+S148+S187+S226+S265+S304+S343</f>
        <v>0</v>
      </c>
      <c r="T26" s="421"/>
      <c r="U26" s="421" t="s">
        <v>302</v>
      </c>
    </row>
    <row r="27" spans="1:25" s="348" customFormat="1" ht="12.75" customHeight="1">
      <c r="A27" s="421"/>
      <c r="B27" s="421" t="s">
        <v>303</v>
      </c>
      <c r="C27" s="421"/>
      <c r="D27" s="422"/>
      <c r="E27" s="925">
        <f t="shared" si="2"/>
        <v>6618</v>
      </c>
      <c r="F27" s="925">
        <f t="shared" si="2"/>
        <v>3455</v>
      </c>
      <c r="G27" s="925">
        <f t="shared" si="2"/>
        <v>3163</v>
      </c>
      <c r="H27" s="925">
        <f t="shared" si="2"/>
        <v>4976</v>
      </c>
      <c r="I27" s="925">
        <f t="shared" si="2"/>
        <v>2425</v>
      </c>
      <c r="J27" s="925">
        <f t="shared" si="2"/>
        <v>2551</v>
      </c>
      <c r="K27" s="925">
        <f t="shared" si="2"/>
        <v>1215</v>
      </c>
      <c r="L27" s="925">
        <f t="shared" si="2"/>
        <v>699</v>
      </c>
      <c r="M27" s="925">
        <f t="shared" si="2"/>
        <v>516</v>
      </c>
      <c r="N27" s="925">
        <f t="shared" si="2"/>
        <v>206</v>
      </c>
      <c r="O27" s="925">
        <f t="shared" si="2"/>
        <v>110</v>
      </c>
      <c r="P27" s="925">
        <f t="shared" si="2"/>
        <v>96</v>
      </c>
      <c r="Q27" s="925">
        <f t="shared" si="2"/>
        <v>221</v>
      </c>
      <c r="R27" s="925">
        <f t="shared" si="2"/>
        <v>221</v>
      </c>
      <c r="S27" s="925">
        <f t="shared" si="4"/>
        <v>0</v>
      </c>
      <c r="T27" s="421"/>
      <c r="U27" s="421" t="s">
        <v>304</v>
      </c>
    </row>
    <row r="28" spans="1:25" s="348" customFormat="1" ht="12.75" customHeight="1">
      <c r="A28" s="421"/>
      <c r="B28" s="421" t="s">
        <v>305</v>
      </c>
      <c r="C28" s="421"/>
      <c r="D28" s="422"/>
      <c r="E28" s="925">
        <f t="shared" si="2"/>
        <v>6786</v>
      </c>
      <c r="F28" s="925">
        <f t="shared" si="2"/>
        <v>3519</v>
      </c>
      <c r="G28" s="925">
        <f t="shared" si="2"/>
        <v>3267</v>
      </c>
      <c r="H28" s="925">
        <f t="shared" si="2"/>
        <v>5043</v>
      </c>
      <c r="I28" s="925">
        <f t="shared" si="2"/>
        <v>2399</v>
      </c>
      <c r="J28" s="925">
        <f t="shared" si="2"/>
        <v>2644</v>
      </c>
      <c r="K28" s="925">
        <f t="shared" si="2"/>
        <v>1286</v>
      </c>
      <c r="L28" s="925">
        <f t="shared" si="2"/>
        <v>753</v>
      </c>
      <c r="M28" s="925">
        <f t="shared" si="2"/>
        <v>533</v>
      </c>
      <c r="N28" s="925">
        <f t="shared" si="2"/>
        <v>200</v>
      </c>
      <c r="O28" s="925">
        <f t="shared" si="2"/>
        <v>110</v>
      </c>
      <c r="P28" s="925">
        <f t="shared" si="2"/>
        <v>90</v>
      </c>
      <c r="Q28" s="925">
        <f t="shared" si="2"/>
        <v>257</v>
      </c>
      <c r="R28" s="925">
        <f t="shared" si="2"/>
        <v>257</v>
      </c>
      <c r="S28" s="925">
        <f t="shared" si="4"/>
        <v>0</v>
      </c>
      <c r="T28" s="421"/>
      <c r="U28" s="421" t="s">
        <v>306</v>
      </c>
    </row>
    <row r="29" spans="1:25" s="348" customFormat="1" ht="12.75" customHeight="1">
      <c r="A29" s="423" t="s">
        <v>307</v>
      </c>
      <c r="B29" s="421"/>
      <c r="C29" s="421"/>
      <c r="D29" s="422"/>
      <c r="E29" s="924">
        <f t="shared" si="2"/>
        <v>11939</v>
      </c>
      <c r="F29" s="924">
        <f t="shared" si="2"/>
        <v>4782</v>
      </c>
      <c r="G29" s="924">
        <f t="shared" si="2"/>
        <v>7157</v>
      </c>
      <c r="H29" s="924">
        <f t="shared" si="2"/>
        <v>9131</v>
      </c>
      <c r="I29" s="924">
        <f t="shared" si="2"/>
        <v>3299</v>
      </c>
      <c r="J29" s="924">
        <f t="shared" si="2"/>
        <v>5832</v>
      </c>
      <c r="K29" s="924">
        <f t="shared" si="2"/>
        <v>2469</v>
      </c>
      <c r="L29" s="924">
        <f t="shared" si="2"/>
        <v>1144</v>
      </c>
      <c r="M29" s="924">
        <f t="shared" si="2"/>
        <v>1325</v>
      </c>
      <c r="N29" s="924" t="s">
        <v>25</v>
      </c>
      <c r="O29" s="924" t="s">
        <v>25</v>
      </c>
      <c r="P29" s="924" t="s">
        <v>25</v>
      </c>
      <c r="Q29" s="924">
        <f t="shared" si="2"/>
        <v>339</v>
      </c>
      <c r="R29" s="924">
        <f t="shared" si="2"/>
        <v>339</v>
      </c>
      <c r="S29" s="924">
        <f t="shared" si="4"/>
        <v>0</v>
      </c>
      <c r="T29" s="419" t="s">
        <v>99</v>
      </c>
      <c r="U29" s="420"/>
      <c r="V29" s="528"/>
    </row>
    <row r="30" spans="1:25" s="348" customFormat="1" ht="12.75" customHeight="1">
      <c r="A30" s="421"/>
      <c r="B30" s="421" t="s">
        <v>308</v>
      </c>
      <c r="C30" s="421"/>
      <c r="D30" s="422"/>
      <c r="E30" s="925">
        <f t="shared" si="2"/>
        <v>3865</v>
      </c>
      <c r="F30" s="925">
        <f t="shared" si="2"/>
        <v>1587</v>
      </c>
      <c r="G30" s="925">
        <f t="shared" si="2"/>
        <v>2278</v>
      </c>
      <c r="H30" s="925">
        <f t="shared" si="2"/>
        <v>2979</v>
      </c>
      <c r="I30" s="925">
        <f t="shared" si="2"/>
        <v>1087</v>
      </c>
      <c r="J30" s="925">
        <f t="shared" si="2"/>
        <v>1892</v>
      </c>
      <c r="K30" s="925">
        <f t="shared" si="2"/>
        <v>743</v>
      </c>
      <c r="L30" s="925">
        <f t="shared" si="2"/>
        <v>357</v>
      </c>
      <c r="M30" s="925">
        <f t="shared" si="2"/>
        <v>386</v>
      </c>
      <c r="N30" s="925" t="s">
        <v>25</v>
      </c>
      <c r="O30" s="925" t="s">
        <v>25</v>
      </c>
      <c r="P30" s="925" t="s">
        <v>25</v>
      </c>
      <c r="Q30" s="925">
        <f t="shared" si="2"/>
        <v>143</v>
      </c>
      <c r="R30" s="925">
        <f t="shared" ref="F30:R32" si="5">R74+R113+R152+R191+R230+R269+R308+R347</f>
        <v>143</v>
      </c>
      <c r="S30" s="925">
        <f t="shared" si="4"/>
        <v>0</v>
      </c>
      <c r="T30" s="421"/>
      <c r="U30" s="421" t="s">
        <v>309</v>
      </c>
    </row>
    <row r="31" spans="1:25" s="348" customFormat="1" ht="12.75" customHeight="1">
      <c r="A31" s="421"/>
      <c r="B31" s="421" t="s">
        <v>310</v>
      </c>
      <c r="C31" s="421"/>
      <c r="D31" s="422"/>
      <c r="E31" s="925">
        <f t="shared" si="2"/>
        <v>3777</v>
      </c>
      <c r="F31" s="925">
        <f t="shared" si="5"/>
        <v>1529</v>
      </c>
      <c r="G31" s="925">
        <f t="shared" si="5"/>
        <v>2248</v>
      </c>
      <c r="H31" s="925">
        <f t="shared" si="5"/>
        <v>2908</v>
      </c>
      <c r="I31" s="925">
        <f t="shared" si="5"/>
        <v>1050</v>
      </c>
      <c r="J31" s="925">
        <f t="shared" si="5"/>
        <v>1858</v>
      </c>
      <c r="K31" s="925">
        <f t="shared" si="5"/>
        <v>757</v>
      </c>
      <c r="L31" s="925">
        <f t="shared" si="5"/>
        <v>367</v>
      </c>
      <c r="M31" s="925">
        <f t="shared" si="5"/>
        <v>390</v>
      </c>
      <c r="N31" s="925" t="s">
        <v>25</v>
      </c>
      <c r="O31" s="925" t="s">
        <v>25</v>
      </c>
      <c r="P31" s="925" t="s">
        <v>25</v>
      </c>
      <c r="Q31" s="925">
        <f t="shared" si="5"/>
        <v>112</v>
      </c>
      <c r="R31" s="925">
        <f t="shared" si="5"/>
        <v>112</v>
      </c>
      <c r="S31" s="925">
        <f t="shared" si="4"/>
        <v>0</v>
      </c>
      <c r="T31" s="421"/>
      <c r="U31" s="421" t="s">
        <v>311</v>
      </c>
    </row>
    <row r="32" spans="1:25" s="348" customFormat="1" ht="12.75" customHeight="1">
      <c r="A32" s="421"/>
      <c r="B32" s="421" t="s">
        <v>312</v>
      </c>
      <c r="C32" s="421"/>
      <c r="D32" s="422"/>
      <c r="E32" s="925">
        <f t="shared" si="2"/>
        <v>4297</v>
      </c>
      <c r="F32" s="925">
        <f t="shared" si="5"/>
        <v>1666</v>
      </c>
      <c r="G32" s="925">
        <f t="shared" si="5"/>
        <v>2631</v>
      </c>
      <c r="H32" s="925">
        <f t="shared" si="5"/>
        <v>3244</v>
      </c>
      <c r="I32" s="925">
        <f t="shared" si="5"/>
        <v>1162</v>
      </c>
      <c r="J32" s="925">
        <f t="shared" si="5"/>
        <v>2082</v>
      </c>
      <c r="K32" s="925">
        <f t="shared" si="5"/>
        <v>969</v>
      </c>
      <c r="L32" s="925">
        <f t="shared" si="5"/>
        <v>420</v>
      </c>
      <c r="M32" s="925">
        <f t="shared" si="5"/>
        <v>549</v>
      </c>
      <c r="N32" s="925" t="s">
        <v>25</v>
      </c>
      <c r="O32" s="925" t="s">
        <v>25</v>
      </c>
      <c r="P32" s="925" t="s">
        <v>25</v>
      </c>
      <c r="Q32" s="925">
        <f t="shared" si="5"/>
        <v>84</v>
      </c>
      <c r="R32" s="925">
        <f t="shared" si="5"/>
        <v>84</v>
      </c>
      <c r="S32" s="925">
        <f t="shared" si="4"/>
        <v>0</v>
      </c>
      <c r="T32" s="421"/>
      <c r="U32" s="421" t="s">
        <v>313</v>
      </c>
    </row>
    <row r="33" spans="1:21" ht="3" customHeight="1">
      <c r="A33" s="12"/>
      <c r="B33" s="12"/>
      <c r="C33" s="12"/>
      <c r="D33" s="12"/>
      <c r="E33" s="424"/>
      <c r="F33" s="425"/>
      <c r="G33" s="425"/>
      <c r="H33" s="424"/>
      <c r="I33" s="424"/>
      <c r="J33" s="425"/>
      <c r="K33" s="13"/>
      <c r="L33" s="13"/>
      <c r="M33" s="298"/>
      <c r="N33" s="13"/>
      <c r="O33" s="13"/>
      <c r="P33" s="298"/>
      <c r="Q33" s="13"/>
      <c r="R33" s="13"/>
      <c r="S33" s="298"/>
      <c r="T33" s="12"/>
      <c r="U33" s="12"/>
    </row>
    <row r="34" spans="1:21" ht="3" customHeight="1"/>
    <row r="35" spans="1:21" s="346" customFormat="1" ht="15" customHeight="1">
      <c r="A35" s="348"/>
      <c r="B35" s="407" t="s">
        <v>49</v>
      </c>
      <c r="C35" s="408" t="s">
        <v>50</v>
      </c>
      <c r="D35" s="348"/>
      <c r="E35" s="348"/>
      <c r="F35" s="348"/>
      <c r="G35" s="348"/>
      <c r="K35" s="426"/>
      <c r="L35" s="407" t="s">
        <v>49</v>
      </c>
      <c r="M35" s="408" t="s">
        <v>171</v>
      </c>
    </row>
    <row r="36" spans="1:21" s="346" customFormat="1" ht="15" customHeight="1">
      <c r="A36" s="348"/>
      <c r="C36" s="408" t="s">
        <v>52</v>
      </c>
      <c r="D36" s="348"/>
      <c r="E36" s="348"/>
      <c r="F36" s="348"/>
      <c r="G36" s="348"/>
      <c r="K36" s="426"/>
      <c r="L36" s="407" t="s">
        <v>172</v>
      </c>
      <c r="M36" s="408" t="s">
        <v>105</v>
      </c>
    </row>
    <row r="37" spans="1:21" s="346" customFormat="1" ht="15" customHeight="1">
      <c r="B37" s="407" t="s">
        <v>54</v>
      </c>
      <c r="C37" s="408" t="s">
        <v>552</v>
      </c>
      <c r="L37" s="407" t="s">
        <v>106</v>
      </c>
      <c r="M37" s="408" t="s">
        <v>558</v>
      </c>
    </row>
    <row r="38" spans="1:21" s="346" customFormat="1" ht="15" customHeight="1">
      <c r="C38" s="408" t="s">
        <v>553</v>
      </c>
      <c r="M38" s="408" t="s">
        <v>559</v>
      </c>
    </row>
    <row r="39" spans="1:21" s="346" customFormat="1" ht="15" customHeight="1">
      <c r="C39" s="408" t="s">
        <v>116</v>
      </c>
      <c r="H39" s="409"/>
      <c r="I39" s="409"/>
      <c r="J39" s="409"/>
      <c r="K39" s="409"/>
      <c r="L39" s="409"/>
      <c r="M39" s="410" t="s">
        <v>560</v>
      </c>
    </row>
    <row r="40" spans="1:21" s="346" customFormat="1" ht="17.25"/>
    <row r="41" spans="1:21" s="346" customFormat="1" ht="17.25"/>
    <row r="42" spans="1:21" s="346" customFormat="1" ht="17.25"/>
    <row r="43" spans="1:21" s="346" customFormat="1" ht="17.25"/>
    <row r="44" spans="1:21" s="36" customFormat="1">
      <c r="B44" s="36" t="s">
        <v>271</v>
      </c>
      <c r="C44" s="427">
        <v>3.6</v>
      </c>
      <c r="D44" s="36" t="s">
        <v>314</v>
      </c>
      <c r="E44" s="428"/>
      <c r="F44" s="428"/>
      <c r="G44" s="428"/>
      <c r="H44" s="428"/>
      <c r="I44" s="428"/>
      <c r="J44" s="428"/>
    </row>
    <row r="45" spans="1:21" s="3" customFormat="1" ht="20.25" customHeight="1">
      <c r="B45" s="36" t="s">
        <v>2</v>
      </c>
      <c r="C45" s="427">
        <v>3.6</v>
      </c>
      <c r="D45" s="36" t="s">
        <v>315</v>
      </c>
      <c r="E45" s="428"/>
      <c r="F45" s="413"/>
      <c r="G45" s="413"/>
      <c r="H45" s="413"/>
      <c r="I45" s="413"/>
      <c r="J45" s="413"/>
      <c r="N45" s="3" t="s">
        <v>316</v>
      </c>
    </row>
    <row r="46" spans="1:21" ht="6.75" customHeight="1"/>
    <row r="47" spans="1:21" s="8" customFormat="1" ht="15" customHeight="1">
      <c r="A47" s="1091" t="s">
        <v>274</v>
      </c>
      <c r="B47" s="1091"/>
      <c r="C47" s="1091"/>
      <c r="D47" s="1209"/>
      <c r="E47" s="429"/>
      <c r="F47" s="430"/>
      <c r="G47" s="431"/>
      <c r="H47" s="1214" t="s">
        <v>275</v>
      </c>
      <c r="I47" s="1215"/>
      <c r="J47" s="1215"/>
      <c r="K47" s="1215"/>
      <c r="L47" s="1215"/>
      <c r="M47" s="1215"/>
      <c r="N47" s="1215"/>
      <c r="O47" s="1215"/>
      <c r="P47" s="1215"/>
      <c r="Q47" s="1215"/>
      <c r="R47" s="1215"/>
      <c r="S47" s="1215"/>
      <c r="T47" s="1101" t="s">
        <v>276</v>
      </c>
      <c r="U47" s="1092"/>
    </row>
    <row r="48" spans="1:21" s="8" customFormat="1" ht="15" customHeight="1">
      <c r="A48" s="1210"/>
      <c r="B48" s="1210"/>
      <c r="C48" s="1210"/>
      <c r="D48" s="1211"/>
      <c r="E48" s="578"/>
      <c r="F48" s="579"/>
      <c r="G48" s="580"/>
      <c r="H48" s="429"/>
      <c r="I48" s="430"/>
      <c r="J48" s="431"/>
      <c r="K48" s="1107" t="s">
        <v>6</v>
      </c>
      <c r="L48" s="1108"/>
      <c r="M48" s="1109"/>
      <c r="N48" s="52"/>
      <c r="O48" s="33"/>
      <c r="P48" s="53"/>
      <c r="T48" s="1102"/>
      <c r="U48" s="1094"/>
    </row>
    <row r="49" spans="1:23" s="8" customFormat="1" ht="15.75" customHeight="1">
      <c r="A49" s="1210"/>
      <c r="B49" s="1210"/>
      <c r="C49" s="1210"/>
      <c r="D49" s="1211"/>
      <c r="E49" s="1204" t="s">
        <v>7</v>
      </c>
      <c r="F49" s="1205"/>
      <c r="G49" s="1206"/>
      <c r="H49" s="1204" t="s">
        <v>8</v>
      </c>
      <c r="I49" s="1205"/>
      <c r="J49" s="1206"/>
      <c r="K49" s="1104" t="s">
        <v>9</v>
      </c>
      <c r="L49" s="1105"/>
      <c r="M49" s="1106"/>
      <c r="N49" s="1104" t="s">
        <v>10</v>
      </c>
      <c r="O49" s="1105"/>
      <c r="P49" s="1106"/>
      <c r="Q49" s="1105"/>
      <c r="R49" s="1105"/>
      <c r="S49" s="1105"/>
      <c r="T49" s="1102"/>
      <c r="U49" s="1094"/>
    </row>
    <row r="50" spans="1:23" s="8" customFormat="1" ht="17.25" customHeight="1">
      <c r="A50" s="1210"/>
      <c r="B50" s="1210"/>
      <c r="C50" s="1210"/>
      <c r="D50" s="1211"/>
      <c r="E50" s="1204" t="s">
        <v>11</v>
      </c>
      <c r="F50" s="1205"/>
      <c r="G50" s="1206"/>
      <c r="H50" s="1204" t="s">
        <v>12</v>
      </c>
      <c r="I50" s="1205"/>
      <c r="J50" s="1206"/>
      <c r="K50" s="1104" t="s">
        <v>13</v>
      </c>
      <c r="L50" s="1105"/>
      <c r="M50" s="1106"/>
      <c r="N50" s="1104" t="s">
        <v>277</v>
      </c>
      <c r="O50" s="1105"/>
      <c r="P50" s="1106"/>
      <c r="Q50" s="1105" t="s">
        <v>278</v>
      </c>
      <c r="R50" s="1105"/>
      <c r="S50" s="1105"/>
      <c r="T50" s="1102"/>
      <c r="U50" s="1094"/>
    </row>
    <row r="51" spans="1:23" s="8" customFormat="1" ht="16.5" customHeight="1">
      <c r="A51" s="1210"/>
      <c r="B51" s="1210"/>
      <c r="C51" s="1210"/>
      <c r="D51" s="1211"/>
      <c r="E51" s="578"/>
      <c r="F51" s="579"/>
      <c r="G51" s="580"/>
      <c r="H51" s="1204" t="s">
        <v>15</v>
      </c>
      <c r="I51" s="1205"/>
      <c r="J51" s="1206"/>
      <c r="K51" s="1104" t="s">
        <v>16</v>
      </c>
      <c r="L51" s="1105"/>
      <c r="M51" s="1106"/>
      <c r="N51" s="1104" t="s">
        <v>17</v>
      </c>
      <c r="O51" s="1105"/>
      <c r="P51" s="1106"/>
      <c r="Q51" s="1105" t="s">
        <v>166</v>
      </c>
      <c r="R51" s="1105"/>
      <c r="S51" s="1105"/>
      <c r="T51" s="1102"/>
      <c r="U51" s="1094"/>
    </row>
    <row r="52" spans="1:23" s="8" customFormat="1" ht="14.25" customHeight="1">
      <c r="A52" s="1210"/>
      <c r="B52" s="1210"/>
      <c r="C52" s="1210"/>
      <c r="D52" s="1211"/>
      <c r="E52" s="581"/>
      <c r="F52" s="582"/>
      <c r="G52" s="583"/>
      <c r="H52" s="1216" t="s">
        <v>19</v>
      </c>
      <c r="I52" s="1217"/>
      <c r="J52" s="1218"/>
      <c r="K52" s="1110" t="s">
        <v>19</v>
      </c>
      <c r="L52" s="1111"/>
      <c r="M52" s="1112"/>
      <c r="N52" s="1104" t="s">
        <v>20</v>
      </c>
      <c r="O52" s="1105"/>
      <c r="P52" s="1106"/>
      <c r="Q52" s="23"/>
      <c r="R52" s="23"/>
      <c r="S52" s="23"/>
      <c r="T52" s="1102"/>
      <c r="U52" s="1094"/>
    </row>
    <row r="53" spans="1:23" s="8" customFormat="1" ht="13.5" customHeight="1">
      <c r="A53" s="1210"/>
      <c r="B53" s="1210"/>
      <c r="C53" s="1210"/>
      <c r="D53" s="1211"/>
      <c r="E53" s="432" t="s">
        <v>7</v>
      </c>
      <c r="F53" s="433" t="s">
        <v>167</v>
      </c>
      <c r="G53" s="417" t="s">
        <v>168</v>
      </c>
      <c r="H53" s="432" t="s">
        <v>7</v>
      </c>
      <c r="I53" s="432" t="s">
        <v>167</v>
      </c>
      <c r="J53" s="417" t="s">
        <v>168</v>
      </c>
      <c r="K53" s="183" t="s">
        <v>7</v>
      </c>
      <c r="L53" s="183" t="s">
        <v>167</v>
      </c>
      <c r="M53" s="593" t="s">
        <v>168</v>
      </c>
      <c r="N53" s="183" t="s">
        <v>7</v>
      </c>
      <c r="O53" s="183" t="s">
        <v>167</v>
      </c>
      <c r="P53" s="183" t="s">
        <v>168</v>
      </c>
      <c r="Q53" s="183" t="s">
        <v>7</v>
      </c>
      <c r="R53" s="183" t="s">
        <v>167</v>
      </c>
      <c r="S53" s="592" t="s">
        <v>168</v>
      </c>
      <c r="T53" s="1102"/>
      <c r="U53" s="1094"/>
    </row>
    <row r="54" spans="1:23" s="8" customFormat="1" ht="13.5" customHeight="1">
      <c r="A54" s="1212"/>
      <c r="B54" s="1212"/>
      <c r="C54" s="1212"/>
      <c r="D54" s="1213"/>
      <c r="E54" s="434" t="s">
        <v>11</v>
      </c>
      <c r="F54" s="435" t="s">
        <v>169</v>
      </c>
      <c r="G54" s="435" t="s">
        <v>170</v>
      </c>
      <c r="H54" s="434" t="s">
        <v>11</v>
      </c>
      <c r="I54" s="434" t="s">
        <v>169</v>
      </c>
      <c r="J54" s="435" t="s">
        <v>170</v>
      </c>
      <c r="K54" s="39" t="s">
        <v>11</v>
      </c>
      <c r="L54" s="39" t="s">
        <v>169</v>
      </c>
      <c r="M54" s="610" t="s">
        <v>170</v>
      </c>
      <c r="N54" s="39" t="s">
        <v>11</v>
      </c>
      <c r="O54" s="39" t="s">
        <v>169</v>
      </c>
      <c r="P54" s="610" t="s">
        <v>170</v>
      </c>
      <c r="Q54" s="39" t="s">
        <v>11</v>
      </c>
      <c r="R54" s="39" t="s">
        <v>169</v>
      </c>
      <c r="S54" s="611" t="s">
        <v>170</v>
      </c>
      <c r="T54" s="1103"/>
      <c r="U54" s="1096"/>
    </row>
    <row r="55" spans="1:23" s="8" customFormat="1" ht="3" customHeight="1">
      <c r="A55" s="576"/>
      <c r="B55" s="576"/>
      <c r="C55" s="576"/>
      <c r="D55" s="577"/>
      <c r="E55" s="416"/>
      <c r="F55" s="417"/>
      <c r="G55" s="417"/>
      <c r="H55" s="416"/>
      <c r="I55" s="416"/>
      <c r="J55" s="417"/>
      <c r="K55" s="40"/>
      <c r="L55" s="40"/>
      <c r="M55" s="593"/>
      <c r="N55" s="40"/>
      <c r="O55" s="40"/>
      <c r="P55" s="593"/>
      <c r="Q55" s="40"/>
      <c r="R55" s="40"/>
      <c r="S55" s="592"/>
      <c r="T55" s="533"/>
    </row>
    <row r="56" spans="1:23" s="441" customFormat="1" ht="16.5" customHeight="1">
      <c r="A56" s="1230" t="s">
        <v>21</v>
      </c>
      <c r="B56" s="1230"/>
      <c r="C56" s="1230"/>
      <c r="D56" s="1231"/>
      <c r="E56" s="436">
        <f t="shared" ref="E56:S56" si="6">SUM(E57+E62+E69+E73)</f>
        <v>16260</v>
      </c>
      <c r="F56" s="436">
        <f t="shared" si="6"/>
        <v>8351</v>
      </c>
      <c r="G56" s="436">
        <f t="shared" si="6"/>
        <v>7909</v>
      </c>
      <c r="H56" s="437">
        <f t="shared" si="6"/>
        <v>16260</v>
      </c>
      <c r="I56" s="437">
        <f t="shared" si="6"/>
        <v>8351</v>
      </c>
      <c r="J56" s="437">
        <f t="shared" si="6"/>
        <v>7909</v>
      </c>
      <c r="K56" s="438">
        <f t="shared" si="6"/>
        <v>0</v>
      </c>
      <c r="L56" s="438">
        <f t="shared" si="6"/>
        <v>0</v>
      </c>
      <c r="M56" s="438">
        <f t="shared" si="6"/>
        <v>0</v>
      </c>
      <c r="N56" s="438">
        <f t="shared" si="6"/>
        <v>0</v>
      </c>
      <c r="O56" s="438">
        <f t="shared" si="6"/>
        <v>0</v>
      </c>
      <c r="P56" s="438">
        <f t="shared" si="6"/>
        <v>0</v>
      </c>
      <c r="Q56" s="438">
        <f t="shared" si="6"/>
        <v>0</v>
      </c>
      <c r="R56" s="438">
        <f t="shared" si="6"/>
        <v>0</v>
      </c>
      <c r="S56" s="438">
        <f t="shared" si="6"/>
        <v>0</v>
      </c>
      <c r="T56" s="439"/>
      <c r="U56" s="585" t="s">
        <v>11</v>
      </c>
      <c r="V56" s="440"/>
    </row>
    <row r="57" spans="1:23" s="441" customFormat="1" ht="15.75" customHeight="1">
      <c r="A57" s="442" t="s">
        <v>133</v>
      </c>
      <c r="B57" s="585"/>
      <c r="C57" s="585"/>
      <c r="D57" s="586"/>
      <c r="E57" s="436">
        <f t="shared" ref="E57:S57" si="7">SUM(E58:E61)</f>
        <v>2980</v>
      </c>
      <c r="F57" s="436">
        <f t="shared" si="7"/>
        <v>1532</v>
      </c>
      <c r="G57" s="436">
        <f t="shared" si="7"/>
        <v>1448</v>
      </c>
      <c r="H57" s="436">
        <f t="shared" si="7"/>
        <v>2980</v>
      </c>
      <c r="I57" s="436">
        <f t="shared" si="7"/>
        <v>1532</v>
      </c>
      <c r="J57" s="436">
        <f t="shared" si="7"/>
        <v>1448</v>
      </c>
      <c r="K57" s="438">
        <f t="shared" si="7"/>
        <v>0</v>
      </c>
      <c r="L57" s="438">
        <f t="shared" si="7"/>
        <v>0</v>
      </c>
      <c r="M57" s="438">
        <f t="shared" si="7"/>
        <v>0</v>
      </c>
      <c r="N57" s="438">
        <f t="shared" si="7"/>
        <v>0</v>
      </c>
      <c r="O57" s="438">
        <f t="shared" si="7"/>
        <v>0</v>
      </c>
      <c r="P57" s="438">
        <f t="shared" si="7"/>
        <v>0</v>
      </c>
      <c r="Q57" s="438">
        <f t="shared" si="7"/>
        <v>0</v>
      </c>
      <c r="R57" s="438">
        <f t="shared" si="7"/>
        <v>0</v>
      </c>
      <c r="S57" s="438">
        <f t="shared" si="7"/>
        <v>0</v>
      </c>
      <c r="T57" s="443" t="s">
        <v>138</v>
      </c>
      <c r="U57" s="444"/>
      <c r="V57" s="440"/>
    </row>
    <row r="58" spans="1:23" s="441" customFormat="1" ht="13.5" customHeight="1">
      <c r="A58" s="445"/>
      <c r="B58" s="446" t="s">
        <v>279</v>
      </c>
      <c r="C58" s="445"/>
      <c r="D58" s="447"/>
      <c r="E58" s="436">
        <f t="shared" ref="E58:G61" si="8">H58+K58+N58+Q58</f>
        <v>1433</v>
      </c>
      <c r="F58" s="436">
        <f t="shared" si="8"/>
        <v>746</v>
      </c>
      <c r="G58" s="436">
        <f t="shared" si="8"/>
        <v>687</v>
      </c>
      <c r="H58" s="436">
        <f>I58+J58</f>
        <v>1433</v>
      </c>
      <c r="I58" s="436">
        <v>746</v>
      </c>
      <c r="J58" s="448">
        <v>687</v>
      </c>
      <c r="K58" s="438">
        <f>L58+M58</f>
        <v>0</v>
      </c>
      <c r="L58" s="438"/>
      <c r="M58" s="447"/>
      <c r="N58" s="438">
        <f>O58+P58</f>
        <v>0</v>
      </c>
      <c r="O58" s="438"/>
      <c r="P58" s="447"/>
      <c r="Q58" s="438">
        <f>R58+S58</f>
        <v>0</v>
      </c>
      <c r="R58" s="438"/>
      <c r="S58" s="445"/>
      <c r="T58" s="439"/>
      <c r="U58" s="445" t="s">
        <v>280</v>
      </c>
    </row>
    <row r="59" spans="1:23" s="441" customFormat="1" ht="13.5" customHeight="1">
      <c r="A59" s="445"/>
      <c r="B59" s="446" t="s">
        <v>281</v>
      </c>
      <c r="C59" s="445"/>
      <c r="D59" s="447"/>
      <c r="E59" s="436">
        <f t="shared" si="8"/>
        <v>1547</v>
      </c>
      <c r="F59" s="436">
        <f t="shared" si="8"/>
        <v>786</v>
      </c>
      <c r="G59" s="436">
        <f t="shared" si="8"/>
        <v>761</v>
      </c>
      <c r="H59" s="436">
        <f>I59+J59</f>
        <v>1547</v>
      </c>
      <c r="I59" s="436">
        <v>786</v>
      </c>
      <c r="J59" s="448">
        <v>761</v>
      </c>
      <c r="K59" s="438">
        <f>L59+M59</f>
        <v>0</v>
      </c>
      <c r="L59" s="438"/>
      <c r="M59" s="447"/>
      <c r="N59" s="438">
        <f>O59+P59</f>
        <v>0</v>
      </c>
      <c r="O59" s="438"/>
      <c r="P59" s="447"/>
      <c r="Q59" s="438">
        <f>R59+S59</f>
        <v>0</v>
      </c>
      <c r="R59" s="438"/>
      <c r="S59" s="445"/>
      <c r="T59" s="439"/>
      <c r="U59" s="445" t="s">
        <v>282</v>
      </c>
    </row>
    <row r="60" spans="1:23" s="441" customFormat="1" ht="13.5" customHeight="1">
      <c r="A60" s="445"/>
      <c r="B60" s="446" t="s">
        <v>283</v>
      </c>
      <c r="C60" s="445"/>
      <c r="D60" s="447"/>
      <c r="E60" s="436">
        <f t="shared" si="8"/>
        <v>0</v>
      </c>
      <c r="F60" s="436">
        <f t="shared" si="8"/>
        <v>0</v>
      </c>
      <c r="G60" s="436">
        <f t="shared" si="8"/>
        <v>0</v>
      </c>
      <c r="H60" s="436">
        <f>I60+J60</f>
        <v>0</v>
      </c>
      <c r="I60" s="436">
        <v>0</v>
      </c>
      <c r="J60" s="448">
        <v>0</v>
      </c>
      <c r="K60" s="438">
        <f>L60+M60</f>
        <v>0</v>
      </c>
      <c r="L60" s="438"/>
      <c r="M60" s="447"/>
      <c r="N60" s="438">
        <f>O60+P60</f>
        <v>0</v>
      </c>
      <c r="O60" s="438"/>
      <c r="P60" s="447"/>
      <c r="Q60" s="438">
        <f>R60+S60</f>
        <v>0</v>
      </c>
      <c r="R60" s="438"/>
      <c r="S60" s="447"/>
      <c r="T60" s="445"/>
      <c r="U60" s="449" t="s">
        <v>284</v>
      </c>
    </row>
    <row r="61" spans="1:23" s="441" customFormat="1" ht="13.5" customHeight="1">
      <c r="A61" s="445"/>
      <c r="B61" s="446" t="s">
        <v>285</v>
      </c>
      <c r="C61" s="445"/>
      <c r="D61" s="447"/>
      <c r="E61" s="436">
        <f t="shared" si="8"/>
        <v>0</v>
      </c>
      <c r="F61" s="436">
        <f t="shared" si="8"/>
        <v>0</v>
      </c>
      <c r="G61" s="436">
        <f t="shared" si="8"/>
        <v>0</v>
      </c>
      <c r="H61" s="436">
        <f>I61+J61</f>
        <v>0</v>
      </c>
      <c r="I61" s="436">
        <v>0</v>
      </c>
      <c r="J61" s="448">
        <v>0</v>
      </c>
      <c r="K61" s="438">
        <f>L61+M61</f>
        <v>0</v>
      </c>
      <c r="L61" s="438"/>
      <c r="M61" s="447"/>
      <c r="N61" s="438">
        <f>O61+P61</f>
        <v>0</v>
      </c>
      <c r="O61" s="438"/>
      <c r="P61" s="447"/>
      <c r="Q61" s="438">
        <f>R61+S61</f>
        <v>0</v>
      </c>
      <c r="R61" s="438"/>
      <c r="S61" s="447"/>
      <c r="T61" s="445"/>
      <c r="U61" s="449" t="s">
        <v>286</v>
      </c>
    </row>
    <row r="62" spans="1:23" s="441" customFormat="1" ht="16.5" customHeight="1">
      <c r="A62" s="450" t="s">
        <v>89</v>
      </c>
      <c r="B62" s="445"/>
      <c r="C62" s="445"/>
      <c r="D62" s="447"/>
      <c r="E62" s="436">
        <f t="shared" ref="E62:S62" si="9">SUM(E63:E68)</f>
        <v>12010</v>
      </c>
      <c r="F62" s="436">
        <f t="shared" si="9"/>
        <v>6151</v>
      </c>
      <c r="G62" s="436">
        <f t="shared" si="9"/>
        <v>5859</v>
      </c>
      <c r="H62" s="436">
        <f t="shared" si="9"/>
        <v>12010</v>
      </c>
      <c r="I62" s="436">
        <f t="shared" si="9"/>
        <v>6151</v>
      </c>
      <c r="J62" s="436">
        <f t="shared" si="9"/>
        <v>5859</v>
      </c>
      <c r="K62" s="438">
        <f t="shared" si="9"/>
        <v>0</v>
      </c>
      <c r="L62" s="438">
        <f t="shared" si="9"/>
        <v>0</v>
      </c>
      <c r="M62" s="438">
        <f t="shared" si="9"/>
        <v>0</v>
      </c>
      <c r="N62" s="438">
        <f t="shared" si="9"/>
        <v>0</v>
      </c>
      <c r="O62" s="438">
        <f t="shared" si="9"/>
        <v>0</v>
      </c>
      <c r="P62" s="438">
        <f t="shared" si="9"/>
        <v>0</v>
      </c>
      <c r="Q62" s="438">
        <f t="shared" si="9"/>
        <v>0</v>
      </c>
      <c r="R62" s="438">
        <f t="shared" si="9"/>
        <v>0</v>
      </c>
      <c r="S62" s="438">
        <f t="shared" si="9"/>
        <v>0</v>
      </c>
      <c r="T62" s="443" t="s">
        <v>95</v>
      </c>
      <c r="U62" s="445"/>
      <c r="V62" s="440"/>
      <c r="W62" s="440"/>
    </row>
    <row r="63" spans="1:23" s="441" customFormat="1" ht="17.25" customHeight="1">
      <c r="A63" s="445"/>
      <c r="B63" s="446" t="s">
        <v>287</v>
      </c>
      <c r="C63" s="445"/>
      <c r="D63" s="447"/>
      <c r="E63" s="436">
        <f t="shared" ref="E63:E68" si="10">H63+K63+N63+Q63</f>
        <v>1861</v>
      </c>
      <c r="F63" s="436">
        <f t="shared" ref="F63:F68" si="11">I63+L63+O63+R63</f>
        <v>970</v>
      </c>
      <c r="G63" s="436">
        <f t="shared" ref="G63:G68" si="12">J63+M63+P63+S63</f>
        <v>891</v>
      </c>
      <c r="H63" s="436">
        <f t="shared" ref="H63:H68" si="13">I63+J63</f>
        <v>1861</v>
      </c>
      <c r="I63" s="436">
        <v>970</v>
      </c>
      <c r="J63" s="448">
        <v>891</v>
      </c>
      <c r="K63" s="438">
        <f t="shared" ref="K63:K68" si="14">L63+M63</f>
        <v>0</v>
      </c>
      <c r="L63" s="438"/>
      <c r="M63" s="447"/>
      <c r="N63" s="438">
        <f t="shared" ref="N63:N68" si="15">O63+P63</f>
        <v>0</v>
      </c>
      <c r="O63" s="438"/>
      <c r="P63" s="447"/>
      <c r="Q63" s="438">
        <f t="shared" ref="Q63:Q68" si="16">R63+S63</f>
        <v>0</v>
      </c>
      <c r="R63" s="438"/>
      <c r="S63" s="447"/>
      <c r="T63" s="445"/>
      <c r="U63" s="449" t="s">
        <v>288</v>
      </c>
    </row>
    <row r="64" spans="1:23" s="456" customFormat="1" ht="17.25" customHeight="1">
      <c r="A64" s="451"/>
      <c r="B64" s="446" t="s">
        <v>289</v>
      </c>
      <c r="C64" s="451"/>
      <c r="D64" s="452"/>
      <c r="E64" s="436">
        <f t="shared" si="10"/>
        <v>1981</v>
      </c>
      <c r="F64" s="436">
        <f t="shared" si="11"/>
        <v>991</v>
      </c>
      <c r="G64" s="436">
        <f t="shared" si="12"/>
        <v>990</v>
      </c>
      <c r="H64" s="436">
        <f t="shared" si="13"/>
        <v>1981</v>
      </c>
      <c r="I64" s="453">
        <v>991</v>
      </c>
      <c r="J64" s="454">
        <v>990</v>
      </c>
      <c r="K64" s="438">
        <f t="shared" si="14"/>
        <v>0</v>
      </c>
      <c r="L64" s="438"/>
      <c r="M64" s="447"/>
      <c r="N64" s="438">
        <f t="shared" si="15"/>
        <v>0</v>
      </c>
      <c r="O64" s="438"/>
      <c r="P64" s="447"/>
      <c r="Q64" s="438">
        <f t="shared" si="16"/>
        <v>0</v>
      </c>
      <c r="R64" s="455"/>
      <c r="S64" s="452"/>
      <c r="T64" s="451"/>
      <c r="U64" s="449" t="s">
        <v>290</v>
      </c>
    </row>
    <row r="65" spans="1:22" s="456" customFormat="1" ht="17.25" customHeight="1">
      <c r="A65" s="450"/>
      <c r="B65" s="446" t="s">
        <v>291</v>
      </c>
      <c r="C65" s="451"/>
      <c r="D65" s="452"/>
      <c r="E65" s="436">
        <f t="shared" si="10"/>
        <v>1966</v>
      </c>
      <c r="F65" s="436">
        <f t="shared" si="11"/>
        <v>1033</v>
      </c>
      <c r="G65" s="436">
        <f t="shared" si="12"/>
        <v>933</v>
      </c>
      <c r="H65" s="436">
        <f t="shared" si="13"/>
        <v>1966</v>
      </c>
      <c r="I65" s="453">
        <v>1033</v>
      </c>
      <c r="J65" s="454">
        <v>933</v>
      </c>
      <c r="K65" s="438">
        <f t="shared" si="14"/>
        <v>0</v>
      </c>
      <c r="L65" s="438"/>
      <c r="M65" s="447"/>
      <c r="N65" s="438">
        <f t="shared" si="15"/>
        <v>0</v>
      </c>
      <c r="O65" s="438"/>
      <c r="P65" s="447"/>
      <c r="Q65" s="438">
        <f t="shared" si="16"/>
        <v>0</v>
      </c>
      <c r="R65" s="455"/>
      <c r="S65" s="452"/>
      <c r="T65" s="451"/>
      <c r="U65" s="449" t="s">
        <v>292</v>
      </c>
    </row>
    <row r="66" spans="1:22" s="456" customFormat="1" ht="17.25" customHeight="1">
      <c r="A66" s="451"/>
      <c r="B66" s="446" t="s">
        <v>294</v>
      </c>
      <c r="C66" s="451"/>
      <c r="D66" s="452"/>
      <c r="E66" s="436">
        <f t="shared" si="10"/>
        <v>2091</v>
      </c>
      <c r="F66" s="436">
        <f t="shared" si="11"/>
        <v>1070</v>
      </c>
      <c r="G66" s="436">
        <f t="shared" si="12"/>
        <v>1021</v>
      </c>
      <c r="H66" s="436">
        <f t="shared" si="13"/>
        <v>2091</v>
      </c>
      <c r="I66" s="453">
        <v>1070</v>
      </c>
      <c r="J66" s="454">
        <v>1021</v>
      </c>
      <c r="K66" s="438">
        <f t="shared" si="14"/>
        <v>0</v>
      </c>
      <c r="L66" s="438"/>
      <c r="M66" s="447"/>
      <c r="N66" s="438">
        <f t="shared" si="15"/>
        <v>0</v>
      </c>
      <c r="O66" s="438"/>
      <c r="P66" s="447"/>
      <c r="Q66" s="438">
        <f t="shared" si="16"/>
        <v>0</v>
      </c>
      <c r="R66" s="455"/>
      <c r="S66" s="452"/>
      <c r="T66" s="451"/>
      <c r="U66" s="449" t="s">
        <v>295</v>
      </c>
    </row>
    <row r="67" spans="1:22" s="456" customFormat="1" ht="17.25" customHeight="1">
      <c r="A67" s="451"/>
      <c r="B67" s="446" t="s">
        <v>296</v>
      </c>
      <c r="C67" s="451"/>
      <c r="D67" s="452"/>
      <c r="E67" s="436">
        <f t="shared" si="10"/>
        <v>2099</v>
      </c>
      <c r="F67" s="436">
        <f t="shared" si="11"/>
        <v>1078</v>
      </c>
      <c r="G67" s="436">
        <f t="shared" si="12"/>
        <v>1021</v>
      </c>
      <c r="H67" s="436">
        <f t="shared" si="13"/>
        <v>2099</v>
      </c>
      <c r="I67" s="453">
        <v>1078</v>
      </c>
      <c r="J67" s="454">
        <v>1021</v>
      </c>
      <c r="K67" s="438">
        <f t="shared" si="14"/>
        <v>0</v>
      </c>
      <c r="L67" s="438"/>
      <c r="M67" s="447"/>
      <c r="N67" s="438">
        <f t="shared" si="15"/>
        <v>0</v>
      </c>
      <c r="O67" s="438"/>
      <c r="P67" s="447"/>
      <c r="Q67" s="438">
        <f t="shared" si="16"/>
        <v>0</v>
      </c>
      <c r="R67" s="455"/>
      <c r="S67" s="452"/>
      <c r="T67" s="451"/>
      <c r="U67" s="449" t="s">
        <v>297</v>
      </c>
    </row>
    <row r="68" spans="1:22" s="456" customFormat="1" ht="17.25" customHeight="1">
      <c r="A68" s="451"/>
      <c r="B68" s="446" t="s">
        <v>298</v>
      </c>
      <c r="C68" s="451"/>
      <c r="D68" s="452"/>
      <c r="E68" s="436">
        <f t="shared" si="10"/>
        <v>2012</v>
      </c>
      <c r="F68" s="436">
        <f t="shared" si="11"/>
        <v>1009</v>
      </c>
      <c r="G68" s="436">
        <f t="shared" si="12"/>
        <v>1003</v>
      </c>
      <c r="H68" s="436">
        <f t="shared" si="13"/>
        <v>2012</v>
      </c>
      <c r="I68" s="453">
        <v>1009</v>
      </c>
      <c r="J68" s="454">
        <v>1003</v>
      </c>
      <c r="K68" s="438">
        <f t="shared" si="14"/>
        <v>0</v>
      </c>
      <c r="L68" s="438"/>
      <c r="M68" s="447"/>
      <c r="N68" s="438">
        <f t="shared" si="15"/>
        <v>0</v>
      </c>
      <c r="O68" s="438"/>
      <c r="P68" s="447"/>
      <c r="Q68" s="438">
        <f t="shared" si="16"/>
        <v>0</v>
      </c>
      <c r="R68" s="455"/>
      <c r="S68" s="452"/>
      <c r="T68" s="451"/>
      <c r="U68" s="449" t="s">
        <v>299</v>
      </c>
    </row>
    <row r="69" spans="1:22" s="456" customFormat="1" ht="17.25" customHeight="1">
      <c r="A69" s="450" t="s">
        <v>300</v>
      </c>
      <c r="B69" s="445"/>
      <c r="C69" s="451"/>
      <c r="D69" s="452"/>
      <c r="E69" s="453">
        <f t="shared" ref="E69:S69" si="17">SUM(E70:E72)</f>
        <v>1270</v>
      </c>
      <c r="F69" s="453">
        <f t="shared" si="17"/>
        <v>668</v>
      </c>
      <c r="G69" s="453">
        <f t="shared" si="17"/>
        <v>602</v>
      </c>
      <c r="H69" s="453">
        <f t="shared" si="17"/>
        <v>1270</v>
      </c>
      <c r="I69" s="453">
        <f t="shared" si="17"/>
        <v>668</v>
      </c>
      <c r="J69" s="453">
        <f t="shared" si="17"/>
        <v>602</v>
      </c>
      <c r="K69" s="455">
        <f t="shared" si="17"/>
        <v>0</v>
      </c>
      <c r="L69" s="455">
        <f t="shared" si="17"/>
        <v>0</v>
      </c>
      <c r="M69" s="455">
        <f t="shared" si="17"/>
        <v>0</v>
      </c>
      <c r="N69" s="455">
        <f t="shared" si="17"/>
        <v>0</v>
      </c>
      <c r="O69" s="455">
        <f t="shared" si="17"/>
        <v>0</v>
      </c>
      <c r="P69" s="455">
        <f t="shared" si="17"/>
        <v>0</v>
      </c>
      <c r="Q69" s="455">
        <f t="shared" si="17"/>
        <v>0</v>
      </c>
      <c r="R69" s="455">
        <f t="shared" si="17"/>
        <v>0</v>
      </c>
      <c r="S69" s="455">
        <f t="shared" si="17"/>
        <v>0</v>
      </c>
      <c r="T69" s="443" t="s">
        <v>98</v>
      </c>
      <c r="U69" s="444"/>
      <c r="V69" s="440"/>
    </row>
    <row r="70" spans="1:22" s="456" customFormat="1" ht="21" customHeight="1">
      <c r="A70" s="451"/>
      <c r="B70" s="446" t="s">
        <v>301</v>
      </c>
      <c r="C70" s="451"/>
      <c r="D70" s="452"/>
      <c r="E70" s="436">
        <f t="shared" ref="E70:G72" si="18">H70+K70+N70+Q70</f>
        <v>450</v>
      </c>
      <c r="F70" s="436">
        <f t="shared" si="18"/>
        <v>235</v>
      </c>
      <c r="G70" s="436">
        <f t="shared" si="18"/>
        <v>215</v>
      </c>
      <c r="H70" s="436">
        <f>I70+J70</f>
        <v>450</v>
      </c>
      <c r="I70" s="453">
        <v>235</v>
      </c>
      <c r="J70" s="454">
        <v>215</v>
      </c>
      <c r="K70" s="438">
        <f>L70+M70</f>
        <v>0</v>
      </c>
      <c r="L70" s="438"/>
      <c r="M70" s="447"/>
      <c r="N70" s="438">
        <f>O70+P70</f>
        <v>0</v>
      </c>
      <c r="O70" s="438"/>
      <c r="P70" s="447"/>
      <c r="Q70" s="438">
        <f>R70+S70</f>
        <v>0</v>
      </c>
      <c r="R70" s="455"/>
      <c r="S70" s="452"/>
      <c r="T70" s="451"/>
      <c r="U70" s="449" t="s">
        <v>302</v>
      </c>
    </row>
    <row r="71" spans="1:22" s="456" customFormat="1" ht="21" customHeight="1">
      <c r="A71" s="451"/>
      <c r="B71" s="446" t="s">
        <v>303</v>
      </c>
      <c r="C71" s="451"/>
      <c r="D71" s="452"/>
      <c r="E71" s="436">
        <f t="shared" si="18"/>
        <v>401</v>
      </c>
      <c r="F71" s="436">
        <f t="shared" si="18"/>
        <v>213</v>
      </c>
      <c r="G71" s="436">
        <f t="shared" si="18"/>
        <v>188</v>
      </c>
      <c r="H71" s="436">
        <f>I71+J71</f>
        <v>401</v>
      </c>
      <c r="I71" s="453">
        <v>213</v>
      </c>
      <c r="J71" s="454">
        <v>188</v>
      </c>
      <c r="K71" s="438">
        <f>L71+M71</f>
        <v>0</v>
      </c>
      <c r="L71" s="438"/>
      <c r="M71" s="447"/>
      <c r="N71" s="438">
        <f>O71+P71</f>
        <v>0</v>
      </c>
      <c r="O71" s="438"/>
      <c r="P71" s="447"/>
      <c r="Q71" s="438">
        <f>R71+S71</f>
        <v>0</v>
      </c>
      <c r="R71" s="455"/>
      <c r="S71" s="452"/>
      <c r="T71" s="451"/>
      <c r="U71" s="449" t="s">
        <v>304</v>
      </c>
    </row>
    <row r="72" spans="1:22" s="456" customFormat="1" ht="21" customHeight="1">
      <c r="A72" s="451"/>
      <c r="B72" s="446" t="s">
        <v>305</v>
      </c>
      <c r="C72" s="451"/>
      <c r="D72" s="452"/>
      <c r="E72" s="436">
        <f t="shared" si="18"/>
        <v>419</v>
      </c>
      <c r="F72" s="436">
        <f t="shared" si="18"/>
        <v>220</v>
      </c>
      <c r="G72" s="436">
        <f t="shared" si="18"/>
        <v>199</v>
      </c>
      <c r="H72" s="436">
        <f>I72+J72</f>
        <v>419</v>
      </c>
      <c r="I72" s="453">
        <v>220</v>
      </c>
      <c r="J72" s="454">
        <v>199</v>
      </c>
      <c r="K72" s="438">
        <f>L72+M72</f>
        <v>0</v>
      </c>
      <c r="L72" s="438"/>
      <c r="M72" s="447"/>
      <c r="N72" s="438">
        <f>O72+P72</f>
        <v>0</v>
      </c>
      <c r="O72" s="438"/>
      <c r="P72" s="447"/>
      <c r="Q72" s="438">
        <f>R72+S72</f>
        <v>0</v>
      </c>
      <c r="R72" s="455"/>
      <c r="S72" s="452"/>
      <c r="T72" s="451"/>
      <c r="U72" s="449" t="s">
        <v>306</v>
      </c>
    </row>
    <row r="73" spans="1:22" s="456" customFormat="1" ht="16.5" customHeight="1">
      <c r="A73" s="450" t="s">
        <v>307</v>
      </c>
      <c r="B73" s="445"/>
      <c r="C73" s="451"/>
      <c r="D73" s="452"/>
      <c r="E73" s="453">
        <f t="shared" ref="E73:S73" si="19">SUM(E74:E76)</f>
        <v>0</v>
      </c>
      <c r="F73" s="453">
        <f t="shared" si="19"/>
        <v>0</v>
      </c>
      <c r="G73" s="453">
        <f t="shared" si="19"/>
        <v>0</v>
      </c>
      <c r="H73" s="453">
        <f t="shared" si="19"/>
        <v>0</v>
      </c>
      <c r="I73" s="453">
        <v>0</v>
      </c>
      <c r="J73" s="453">
        <v>0</v>
      </c>
      <c r="K73" s="455">
        <f t="shared" si="19"/>
        <v>0</v>
      </c>
      <c r="L73" s="455">
        <f t="shared" si="19"/>
        <v>0</v>
      </c>
      <c r="M73" s="455">
        <f t="shared" si="19"/>
        <v>0</v>
      </c>
      <c r="N73" s="455">
        <f t="shared" si="19"/>
        <v>0</v>
      </c>
      <c r="O73" s="455">
        <f t="shared" si="19"/>
        <v>0</v>
      </c>
      <c r="P73" s="455">
        <f t="shared" si="19"/>
        <v>0</v>
      </c>
      <c r="Q73" s="455">
        <f t="shared" si="19"/>
        <v>0</v>
      </c>
      <c r="R73" s="455">
        <f t="shared" si="19"/>
        <v>0</v>
      </c>
      <c r="S73" s="455">
        <f t="shared" si="19"/>
        <v>0</v>
      </c>
      <c r="T73" s="443" t="s">
        <v>99</v>
      </c>
      <c r="U73" s="444"/>
      <c r="V73" s="440"/>
    </row>
    <row r="74" spans="1:22" s="456" customFormat="1" ht="13.5" customHeight="1">
      <c r="A74" s="451"/>
      <c r="B74" s="446" t="s">
        <v>308</v>
      </c>
      <c r="C74" s="451"/>
      <c r="D74" s="452"/>
      <c r="E74" s="436">
        <f t="shared" ref="E74:G77" si="20">H74+K74+N74+Q74</f>
        <v>0</v>
      </c>
      <c r="F74" s="436">
        <f t="shared" si="20"/>
        <v>0</v>
      </c>
      <c r="G74" s="436">
        <f t="shared" si="20"/>
        <v>0</v>
      </c>
      <c r="H74" s="436">
        <f>I74+J74</f>
        <v>0</v>
      </c>
      <c r="I74" s="453">
        <v>0</v>
      </c>
      <c r="J74" s="454">
        <v>0</v>
      </c>
      <c r="K74" s="438">
        <f>L74+M74</f>
        <v>0</v>
      </c>
      <c r="L74" s="438"/>
      <c r="M74" s="447"/>
      <c r="N74" s="438">
        <f>O74+P74</f>
        <v>0</v>
      </c>
      <c r="O74" s="438"/>
      <c r="P74" s="447"/>
      <c r="Q74" s="438">
        <f>R74+S74</f>
        <v>0</v>
      </c>
      <c r="R74" s="455"/>
      <c r="S74" s="452"/>
      <c r="T74" s="451"/>
      <c r="U74" s="449" t="s">
        <v>309</v>
      </c>
    </row>
    <row r="75" spans="1:22" s="456" customFormat="1" ht="13.5" customHeight="1">
      <c r="A75" s="451"/>
      <c r="B75" s="446" t="s">
        <v>310</v>
      </c>
      <c r="C75" s="451"/>
      <c r="D75" s="452"/>
      <c r="E75" s="436">
        <f t="shared" si="20"/>
        <v>0</v>
      </c>
      <c r="F75" s="436">
        <f t="shared" si="20"/>
        <v>0</v>
      </c>
      <c r="G75" s="436">
        <f t="shared" si="20"/>
        <v>0</v>
      </c>
      <c r="H75" s="436">
        <f>I75+J75</f>
        <v>0</v>
      </c>
      <c r="I75" s="453">
        <v>0</v>
      </c>
      <c r="J75" s="454">
        <v>0</v>
      </c>
      <c r="K75" s="438">
        <f>L75+M75</f>
        <v>0</v>
      </c>
      <c r="L75" s="438"/>
      <c r="M75" s="447"/>
      <c r="N75" s="438">
        <f>O75+P75</f>
        <v>0</v>
      </c>
      <c r="O75" s="438"/>
      <c r="P75" s="447"/>
      <c r="Q75" s="438">
        <f>R75+S75</f>
        <v>0</v>
      </c>
      <c r="R75" s="455"/>
      <c r="S75" s="452"/>
      <c r="T75" s="451"/>
      <c r="U75" s="449" t="s">
        <v>311</v>
      </c>
    </row>
    <row r="76" spans="1:22" s="456" customFormat="1" ht="13.5" customHeight="1">
      <c r="A76" s="451"/>
      <c r="B76" s="446" t="s">
        <v>312</v>
      </c>
      <c r="C76" s="451"/>
      <c r="D76" s="452"/>
      <c r="E76" s="436">
        <f t="shared" si="20"/>
        <v>0</v>
      </c>
      <c r="F76" s="436">
        <f t="shared" si="20"/>
        <v>0</v>
      </c>
      <c r="G76" s="436">
        <f t="shared" si="20"/>
        <v>0</v>
      </c>
      <c r="H76" s="436">
        <f>I76+J76</f>
        <v>0</v>
      </c>
      <c r="I76" s="453">
        <v>0</v>
      </c>
      <c r="J76" s="454">
        <v>0</v>
      </c>
      <c r="K76" s="438">
        <f>L76+M76</f>
        <v>0</v>
      </c>
      <c r="L76" s="438"/>
      <c r="M76" s="447"/>
      <c r="N76" s="438">
        <f>O76+P76</f>
        <v>0</v>
      </c>
      <c r="O76" s="438"/>
      <c r="P76" s="447"/>
      <c r="Q76" s="438">
        <f>R76+S76</f>
        <v>0</v>
      </c>
      <c r="R76" s="455"/>
      <c r="S76" s="452"/>
      <c r="T76" s="451"/>
      <c r="U76" s="449" t="s">
        <v>313</v>
      </c>
    </row>
    <row r="77" spans="1:22" ht="3" customHeight="1">
      <c r="A77" s="12"/>
      <c r="B77" s="12"/>
      <c r="C77" s="12"/>
      <c r="D77" s="12"/>
      <c r="E77" s="457"/>
      <c r="F77" s="458">
        <f t="shared" si="20"/>
        <v>0</v>
      </c>
      <c r="G77" s="458"/>
      <c r="H77" s="457">
        <f>I77+J77</f>
        <v>0</v>
      </c>
      <c r="I77" s="457">
        <v>0</v>
      </c>
      <c r="J77" s="458"/>
      <c r="K77" s="13"/>
      <c r="L77" s="13"/>
      <c r="M77" s="298"/>
      <c r="N77" s="13"/>
      <c r="O77" s="13"/>
      <c r="P77" s="298"/>
      <c r="Q77" s="13"/>
      <c r="R77" s="13"/>
      <c r="S77" s="298"/>
      <c r="T77" s="12"/>
      <c r="U77" s="12"/>
    </row>
    <row r="78" spans="1:22" ht="3" customHeight="1"/>
    <row r="79" spans="1:22" s="10" customFormat="1" ht="14.25" customHeight="1">
      <c r="A79" s="8"/>
      <c r="B79" s="10" t="s">
        <v>317</v>
      </c>
      <c r="C79" s="8"/>
      <c r="D79" s="8"/>
      <c r="E79" s="579"/>
      <c r="F79" s="579"/>
      <c r="G79" s="579"/>
      <c r="H79" s="459"/>
      <c r="I79" s="459"/>
      <c r="J79" s="459"/>
      <c r="K79" s="10" t="s">
        <v>145</v>
      </c>
      <c r="N79" s="8"/>
      <c r="O79" s="8"/>
    </row>
    <row r="80" spans="1:22" s="10" customFormat="1" ht="18.75" customHeight="1">
      <c r="B80" s="10" t="s">
        <v>66</v>
      </c>
      <c r="E80" s="459"/>
      <c r="F80" s="459"/>
      <c r="G80" s="459"/>
      <c r="H80" s="459"/>
      <c r="I80" s="459"/>
      <c r="J80" s="459"/>
      <c r="K80" s="10" t="s">
        <v>113</v>
      </c>
    </row>
    <row r="81" spans="1:22" ht="18.75" customHeight="1">
      <c r="A81" s="8"/>
      <c r="B81" s="10" t="s">
        <v>114</v>
      </c>
      <c r="C81" s="10"/>
      <c r="D81" s="10"/>
      <c r="E81" s="459"/>
      <c r="F81" s="459"/>
      <c r="G81" s="459"/>
      <c r="H81" s="459"/>
      <c r="I81" s="459"/>
      <c r="J81" s="459"/>
      <c r="K81" s="10" t="s">
        <v>178</v>
      </c>
      <c r="L81" s="10"/>
      <c r="M81" s="10"/>
      <c r="N81" s="8"/>
      <c r="O81" s="8"/>
    </row>
    <row r="82" spans="1:22" ht="16.5" customHeight="1">
      <c r="A82" s="8"/>
      <c r="B82" s="8"/>
      <c r="C82" s="10" t="s">
        <v>116</v>
      </c>
      <c r="D82" s="10"/>
      <c r="E82" s="459"/>
      <c r="F82" s="459"/>
      <c r="G82" s="459"/>
      <c r="H82" s="459"/>
      <c r="I82" s="459"/>
      <c r="J82" s="459"/>
      <c r="K82" s="10" t="s">
        <v>117</v>
      </c>
      <c r="L82" s="10"/>
      <c r="M82" s="10"/>
      <c r="N82" s="10"/>
      <c r="O82" s="10"/>
      <c r="P82" s="14"/>
      <c r="Q82" s="14"/>
      <c r="R82" s="14"/>
    </row>
    <row r="83" spans="1:22" s="36" customFormat="1">
      <c r="B83" s="36" t="s">
        <v>271</v>
      </c>
      <c r="C83" s="427">
        <v>3.6</v>
      </c>
      <c r="D83" s="36" t="s">
        <v>508</v>
      </c>
      <c r="E83" s="428"/>
      <c r="F83" s="428"/>
      <c r="G83" s="428"/>
      <c r="H83" s="428"/>
      <c r="I83" s="428"/>
      <c r="J83" s="428"/>
    </row>
    <row r="84" spans="1:22" s="3" customFormat="1" ht="20.25" customHeight="1">
      <c r="B84" s="36" t="s">
        <v>2</v>
      </c>
      <c r="C84" s="427">
        <v>3.6</v>
      </c>
      <c r="D84" s="36" t="s">
        <v>539</v>
      </c>
      <c r="E84" s="428"/>
      <c r="F84" s="413"/>
      <c r="G84" s="413"/>
      <c r="H84" s="413"/>
      <c r="I84" s="413"/>
      <c r="J84" s="413"/>
      <c r="N84" s="3" t="s">
        <v>318</v>
      </c>
    </row>
    <row r="85" spans="1:22" ht="6.75" customHeight="1"/>
    <row r="86" spans="1:22" s="8" customFormat="1" ht="15" customHeight="1">
      <c r="A86" s="1091" t="s">
        <v>274</v>
      </c>
      <c r="B86" s="1091"/>
      <c r="C86" s="1091"/>
      <c r="D86" s="1209"/>
      <c r="E86" s="429"/>
      <c r="F86" s="430"/>
      <c r="G86" s="431"/>
      <c r="H86" s="1214" t="s">
        <v>275</v>
      </c>
      <c r="I86" s="1215"/>
      <c r="J86" s="1215"/>
      <c r="K86" s="1215"/>
      <c r="L86" s="1215"/>
      <c r="M86" s="1215"/>
      <c r="N86" s="1215"/>
      <c r="O86" s="1215"/>
      <c r="P86" s="1215"/>
      <c r="Q86" s="1215"/>
      <c r="R86" s="1215"/>
      <c r="S86" s="1215"/>
      <c r="T86" s="1101" t="s">
        <v>276</v>
      </c>
      <c r="U86" s="1092"/>
    </row>
    <row r="87" spans="1:22" s="8" customFormat="1" ht="15" customHeight="1">
      <c r="A87" s="1210"/>
      <c r="B87" s="1210"/>
      <c r="C87" s="1210"/>
      <c r="D87" s="1211"/>
      <c r="E87" s="578"/>
      <c r="F87" s="579"/>
      <c r="G87" s="580"/>
      <c r="H87" s="429"/>
      <c r="I87" s="430"/>
      <c r="J87" s="431"/>
      <c r="K87" s="1107" t="s">
        <v>6</v>
      </c>
      <c r="L87" s="1108"/>
      <c r="M87" s="1109"/>
      <c r="N87" s="52"/>
      <c r="O87" s="33"/>
      <c r="P87" s="53"/>
      <c r="T87" s="1102"/>
      <c r="U87" s="1094"/>
    </row>
    <row r="88" spans="1:22" s="8" customFormat="1" ht="15.75" customHeight="1">
      <c r="A88" s="1210"/>
      <c r="B88" s="1210"/>
      <c r="C88" s="1210"/>
      <c r="D88" s="1211"/>
      <c r="E88" s="1204" t="s">
        <v>7</v>
      </c>
      <c r="F88" s="1205"/>
      <c r="G88" s="1206"/>
      <c r="H88" s="1204" t="s">
        <v>8</v>
      </c>
      <c r="I88" s="1205"/>
      <c r="J88" s="1206"/>
      <c r="K88" s="1104" t="s">
        <v>9</v>
      </c>
      <c r="L88" s="1105"/>
      <c r="M88" s="1106"/>
      <c r="N88" s="1104" t="s">
        <v>10</v>
      </c>
      <c r="O88" s="1105"/>
      <c r="P88" s="1106"/>
      <c r="Q88" s="1105"/>
      <c r="R88" s="1105"/>
      <c r="S88" s="1105"/>
      <c r="T88" s="1102"/>
      <c r="U88" s="1094"/>
    </row>
    <row r="89" spans="1:22" s="8" customFormat="1" ht="17.25" customHeight="1">
      <c r="A89" s="1210"/>
      <c r="B89" s="1210"/>
      <c r="C89" s="1210"/>
      <c r="D89" s="1211"/>
      <c r="E89" s="1204" t="s">
        <v>11</v>
      </c>
      <c r="F89" s="1205"/>
      <c r="G89" s="1206"/>
      <c r="H89" s="1204" t="s">
        <v>12</v>
      </c>
      <c r="I89" s="1205"/>
      <c r="J89" s="1206"/>
      <c r="K89" s="1104" t="s">
        <v>13</v>
      </c>
      <c r="L89" s="1105"/>
      <c r="M89" s="1106"/>
      <c r="N89" s="1104" t="s">
        <v>277</v>
      </c>
      <c r="O89" s="1105"/>
      <c r="P89" s="1106"/>
      <c r="Q89" s="1105" t="s">
        <v>278</v>
      </c>
      <c r="R89" s="1105"/>
      <c r="S89" s="1105"/>
      <c r="T89" s="1102"/>
      <c r="U89" s="1094"/>
    </row>
    <row r="90" spans="1:22" s="8" customFormat="1" ht="16.5" customHeight="1">
      <c r="A90" s="1210"/>
      <c r="B90" s="1210"/>
      <c r="C90" s="1210"/>
      <c r="D90" s="1211"/>
      <c r="E90" s="578"/>
      <c r="F90" s="579"/>
      <c r="G90" s="580"/>
      <c r="H90" s="1204" t="s">
        <v>15</v>
      </c>
      <c r="I90" s="1205"/>
      <c r="J90" s="1206"/>
      <c r="K90" s="1104" t="s">
        <v>16</v>
      </c>
      <c r="L90" s="1105"/>
      <c r="M90" s="1106"/>
      <c r="N90" s="1104" t="s">
        <v>17</v>
      </c>
      <c r="O90" s="1105"/>
      <c r="P90" s="1106"/>
      <c r="Q90" s="1105" t="s">
        <v>166</v>
      </c>
      <c r="R90" s="1105"/>
      <c r="S90" s="1105"/>
      <c r="T90" s="1102"/>
      <c r="U90" s="1094"/>
    </row>
    <row r="91" spans="1:22" s="8" customFormat="1" ht="14.25" customHeight="1">
      <c r="A91" s="1210"/>
      <c r="B91" s="1210"/>
      <c r="C91" s="1210"/>
      <c r="D91" s="1211"/>
      <c r="E91" s="581"/>
      <c r="F91" s="582"/>
      <c r="G91" s="583"/>
      <c r="H91" s="1216" t="s">
        <v>19</v>
      </c>
      <c r="I91" s="1217"/>
      <c r="J91" s="1218"/>
      <c r="K91" s="1110" t="s">
        <v>19</v>
      </c>
      <c r="L91" s="1111"/>
      <c r="M91" s="1112"/>
      <c r="N91" s="1104" t="s">
        <v>20</v>
      </c>
      <c r="O91" s="1105"/>
      <c r="P91" s="1106"/>
      <c r="Q91" s="23"/>
      <c r="R91" s="23"/>
      <c r="S91" s="23"/>
      <c r="T91" s="1102"/>
      <c r="U91" s="1094"/>
    </row>
    <row r="92" spans="1:22" s="8" customFormat="1" ht="13.5" customHeight="1">
      <c r="A92" s="1210"/>
      <c r="B92" s="1210"/>
      <c r="C92" s="1210"/>
      <c r="D92" s="1211"/>
      <c r="E92" s="432" t="s">
        <v>7</v>
      </c>
      <c r="F92" s="433" t="s">
        <v>167</v>
      </c>
      <c r="G92" s="417" t="s">
        <v>168</v>
      </c>
      <c r="H92" s="432" t="s">
        <v>7</v>
      </c>
      <c r="I92" s="432" t="s">
        <v>167</v>
      </c>
      <c r="J92" s="417" t="s">
        <v>168</v>
      </c>
      <c r="K92" s="183" t="s">
        <v>7</v>
      </c>
      <c r="L92" s="183" t="s">
        <v>167</v>
      </c>
      <c r="M92" s="593" t="s">
        <v>168</v>
      </c>
      <c r="N92" s="183" t="s">
        <v>7</v>
      </c>
      <c r="O92" s="183" t="s">
        <v>167</v>
      </c>
      <c r="P92" s="183" t="s">
        <v>168</v>
      </c>
      <c r="Q92" s="183" t="s">
        <v>7</v>
      </c>
      <c r="R92" s="183" t="s">
        <v>167</v>
      </c>
      <c r="S92" s="592" t="s">
        <v>168</v>
      </c>
      <c r="T92" s="1102"/>
      <c r="U92" s="1094"/>
    </row>
    <row r="93" spans="1:22" s="8" customFormat="1" ht="13.5" customHeight="1">
      <c r="A93" s="1212"/>
      <c r="B93" s="1212"/>
      <c r="C93" s="1212"/>
      <c r="D93" s="1213"/>
      <c r="E93" s="434" t="s">
        <v>11</v>
      </c>
      <c r="F93" s="435" t="s">
        <v>169</v>
      </c>
      <c r="G93" s="435" t="s">
        <v>170</v>
      </c>
      <c r="H93" s="434" t="s">
        <v>11</v>
      </c>
      <c r="I93" s="434" t="s">
        <v>169</v>
      </c>
      <c r="J93" s="435" t="s">
        <v>170</v>
      </c>
      <c r="K93" s="39" t="s">
        <v>11</v>
      </c>
      <c r="L93" s="39" t="s">
        <v>169</v>
      </c>
      <c r="M93" s="610" t="s">
        <v>170</v>
      </c>
      <c r="N93" s="39" t="s">
        <v>11</v>
      </c>
      <c r="O93" s="39" t="s">
        <v>169</v>
      </c>
      <c r="P93" s="610" t="s">
        <v>170</v>
      </c>
      <c r="Q93" s="39" t="s">
        <v>11</v>
      </c>
      <c r="R93" s="39" t="s">
        <v>169</v>
      </c>
      <c r="S93" s="611" t="s">
        <v>170</v>
      </c>
      <c r="T93" s="1103"/>
      <c r="U93" s="1096"/>
    </row>
    <row r="94" spans="1:22" s="8" customFormat="1" ht="3" customHeight="1">
      <c r="A94" s="576"/>
      <c r="B94" s="576"/>
      <c r="C94" s="576"/>
      <c r="D94" s="577"/>
      <c r="E94" s="416"/>
      <c r="F94" s="417"/>
      <c r="G94" s="417"/>
      <c r="H94" s="416"/>
      <c r="I94" s="416"/>
      <c r="J94" s="417"/>
      <c r="K94" s="40"/>
      <c r="L94" s="40"/>
      <c r="M94" s="593"/>
      <c r="N94" s="40"/>
      <c r="O94" s="40"/>
      <c r="P94" s="593"/>
      <c r="Q94" s="40"/>
      <c r="R94" s="40"/>
      <c r="S94" s="592"/>
      <c r="T94" s="533"/>
    </row>
    <row r="95" spans="1:22" s="441" customFormat="1" ht="15.75" customHeight="1">
      <c r="A95" s="1230" t="s">
        <v>21</v>
      </c>
      <c r="B95" s="1230"/>
      <c r="C95" s="1230"/>
      <c r="D95" s="1231"/>
      <c r="E95" s="436">
        <f t="shared" ref="E95:S95" si="21">SUM(E96+E101+E108+E112)</f>
        <v>16144</v>
      </c>
      <c r="F95" s="436">
        <f t="shared" si="21"/>
        <v>8221</v>
      </c>
      <c r="G95" s="436">
        <f t="shared" si="21"/>
        <v>7923</v>
      </c>
      <c r="H95" s="436">
        <f t="shared" si="21"/>
        <v>0</v>
      </c>
      <c r="I95" s="436">
        <f t="shared" si="21"/>
        <v>0</v>
      </c>
      <c r="J95" s="436">
        <f t="shared" si="21"/>
        <v>0</v>
      </c>
      <c r="K95" s="438">
        <f>SUM(K96+K101+K108+K112)</f>
        <v>16144</v>
      </c>
      <c r="L95" s="438">
        <f t="shared" si="21"/>
        <v>8221</v>
      </c>
      <c r="M95" s="438">
        <f t="shared" si="21"/>
        <v>7923</v>
      </c>
      <c r="N95" s="438">
        <f t="shared" si="21"/>
        <v>0</v>
      </c>
      <c r="O95" s="438">
        <f t="shared" si="21"/>
        <v>0</v>
      </c>
      <c r="P95" s="438">
        <f t="shared" si="21"/>
        <v>0</v>
      </c>
      <c r="Q95" s="438">
        <f t="shared" si="21"/>
        <v>0</v>
      </c>
      <c r="R95" s="438">
        <f t="shared" si="21"/>
        <v>0</v>
      </c>
      <c r="S95" s="438">
        <f t="shared" si="21"/>
        <v>0</v>
      </c>
      <c r="T95" s="439"/>
      <c r="U95" s="585" t="s">
        <v>11</v>
      </c>
      <c r="V95" s="440"/>
    </row>
    <row r="96" spans="1:22" s="441" customFormat="1" ht="15.75" customHeight="1">
      <c r="A96" s="442" t="s">
        <v>133</v>
      </c>
      <c r="B96" s="585"/>
      <c r="C96" s="585"/>
      <c r="D96" s="586"/>
      <c r="E96" s="436">
        <f t="shared" ref="E96:S96" si="22">SUM(E97:E100)</f>
        <v>3607</v>
      </c>
      <c r="F96" s="436">
        <f t="shared" si="22"/>
        <v>1838</v>
      </c>
      <c r="G96" s="436">
        <f t="shared" si="22"/>
        <v>1769</v>
      </c>
      <c r="H96" s="436">
        <f t="shared" si="22"/>
        <v>0</v>
      </c>
      <c r="I96" s="436">
        <f t="shared" si="22"/>
        <v>0</v>
      </c>
      <c r="J96" s="436">
        <f t="shared" si="22"/>
        <v>0</v>
      </c>
      <c r="K96" s="782">
        <f>SUM(K97:K100)</f>
        <v>3607</v>
      </c>
      <c r="L96" s="782">
        <f t="shared" si="22"/>
        <v>1838</v>
      </c>
      <c r="M96" s="782">
        <f t="shared" si="22"/>
        <v>1769</v>
      </c>
      <c r="N96" s="438">
        <f t="shared" si="22"/>
        <v>0</v>
      </c>
      <c r="O96" s="438">
        <f t="shared" si="22"/>
        <v>0</v>
      </c>
      <c r="P96" s="438">
        <f t="shared" si="22"/>
        <v>0</v>
      </c>
      <c r="Q96" s="438">
        <f t="shared" si="22"/>
        <v>0</v>
      </c>
      <c r="R96" s="438">
        <f t="shared" si="22"/>
        <v>0</v>
      </c>
      <c r="S96" s="438">
        <f t="shared" si="22"/>
        <v>0</v>
      </c>
      <c r="T96" s="443" t="s">
        <v>138</v>
      </c>
      <c r="U96" s="444"/>
      <c r="V96" s="440"/>
    </row>
    <row r="97" spans="1:23" s="441" customFormat="1" ht="15.75" customHeight="1">
      <c r="A97" s="445"/>
      <c r="B97" s="446" t="s">
        <v>279</v>
      </c>
      <c r="C97" s="445"/>
      <c r="D97" s="447"/>
      <c r="E97" s="436">
        <f t="shared" ref="E97:G99" si="23">H97+K97+N97+Q97</f>
        <v>1074</v>
      </c>
      <c r="F97" s="436">
        <f t="shared" si="23"/>
        <v>540</v>
      </c>
      <c r="G97" s="436">
        <f t="shared" si="23"/>
        <v>534</v>
      </c>
      <c r="H97" s="436">
        <f>I97+J97</f>
        <v>0</v>
      </c>
      <c r="I97" s="436"/>
      <c r="J97" s="448"/>
      <c r="K97" s="438">
        <f>L97+M97</f>
        <v>1074</v>
      </c>
      <c r="L97" s="438">
        <v>540</v>
      </c>
      <c r="M97" s="447">
        <v>534</v>
      </c>
      <c r="N97" s="438">
        <f>O97+P97</f>
        <v>0</v>
      </c>
      <c r="O97" s="438"/>
      <c r="P97" s="447"/>
      <c r="Q97" s="438">
        <f>R97+S97</f>
        <v>0</v>
      </c>
      <c r="R97" s="438"/>
      <c r="S97" s="445"/>
      <c r="T97" s="439"/>
      <c r="U97" s="445" t="s">
        <v>280</v>
      </c>
    </row>
    <row r="98" spans="1:23" s="441" customFormat="1" ht="15.75" customHeight="1">
      <c r="A98" s="445"/>
      <c r="B98" s="446" t="s">
        <v>281</v>
      </c>
      <c r="C98" s="445"/>
      <c r="D98" s="447"/>
      <c r="E98" s="436">
        <f t="shared" si="23"/>
        <v>1157</v>
      </c>
      <c r="F98" s="436">
        <f t="shared" si="23"/>
        <v>596</v>
      </c>
      <c r="G98" s="436">
        <f t="shared" si="23"/>
        <v>561</v>
      </c>
      <c r="H98" s="436">
        <f>I98+J98</f>
        <v>0</v>
      </c>
      <c r="I98" s="436"/>
      <c r="J98" s="448"/>
      <c r="K98" s="438">
        <f>L98+M98</f>
        <v>1157</v>
      </c>
      <c r="L98" s="438">
        <v>596</v>
      </c>
      <c r="M98" s="447">
        <v>561</v>
      </c>
      <c r="N98" s="438">
        <f>O98+P98</f>
        <v>0</v>
      </c>
      <c r="O98" s="438"/>
      <c r="P98" s="447"/>
      <c r="Q98" s="438">
        <f>R98+S98</f>
        <v>0</v>
      </c>
      <c r="R98" s="438"/>
      <c r="S98" s="445"/>
      <c r="T98" s="439"/>
      <c r="U98" s="445" t="s">
        <v>282</v>
      </c>
    </row>
    <row r="99" spans="1:23" s="441" customFormat="1" ht="15.75" customHeight="1">
      <c r="A99" s="445"/>
      <c r="B99" s="446" t="s">
        <v>283</v>
      </c>
      <c r="C99" s="445"/>
      <c r="D99" s="447"/>
      <c r="E99" s="436">
        <f t="shared" si="23"/>
        <v>1111</v>
      </c>
      <c r="F99" s="436">
        <f t="shared" si="23"/>
        <v>578</v>
      </c>
      <c r="G99" s="436">
        <f t="shared" si="23"/>
        <v>533</v>
      </c>
      <c r="H99" s="436">
        <f>I99+J99</f>
        <v>0</v>
      </c>
      <c r="I99" s="436"/>
      <c r="J99" s="448"/>
      <c r="K99" s="438">
        <f>L99+M99</f>
        <v>1111</v>
      </c>
      <c r="L99" s="438">
        <v>578</v>
      </c>
      <c r="M99" s="447">
        <v>533</v>
      </c>
      <c r="N99" s="438">
        <f>O99+P99</f>
        <v>0</v>
      </c>
      <c r="O99" s="438"/>
      <c r="P99" s="447"/>
      <c r="Q99" s="438">
        <f>R99+S99</f>
        <v>0</v>
      </c>
      <c r="R99" s="438"/>
      <c r="S99" s="447"/>
      <c r="T99" s="445"/>
      <c r="U99" s="449" t="s">
        <v>284</v>
      </c>
    </row>
    <row r="100" spans="1:23" s="441" customFormat="1" ht="15.75" customHeight="1">
      <c r="A100" s="445"/>
      <c r="B100" s="446" t="s">
        <v>285</v>
      </c>
      <c r="C100" s="445"/>
      <c r="D100" s="447"/>
      <c r="E100" s="436">
        <f t="shared" ref="E100" si="24">H100+K100+N100+Q100</f>
        <v>265</v>
      </c>
      <c r="F100" s="436">
        <f t="shared" ref="F100" si="25">I100+L100+O100+R100</f>
        <v>124</v>
      </c>
      <c r="G100" s="436">
        <f t="shared" ref="G100" si="26">J100+M100+P100+S100</f>
        <v>141</v>
      </c>
      <c r="H100" s="436"/>
      <c r="I100" s="436"/>
      <c r="J100" s="448"/>
      <c r="K100" s="438">
        <f>L100+M100</f>
        <v>265</v>
      </c>
      <c r="L100" s="438">
        <v>124</v>
      </c>
      <c r="M100" s="447">
        <v>141</v>
      </c>
      <c r="N100" s="438">
        <f>O100+P100</f>
        <v>0</v>
      </c>
      <c r="O100" s="438"/>
      <c r="P100" s="447"/>
      <c r="Q100" s="438">
        <f>R100+S100</f>
        <v>0</v>
      </c>
      <c r="R100" s="438"/>
      <c r="S100" s="447"/>
      <c r="T100" s="445"/>
      <c r="U100" s="449" t="s">
        <v>286</v>
      </c>
    </row>
    <row r="101" spans="1:23" s="441" customFormat="1" ht="15.75" customHeight="1">
      <c r="A101" s="450" t="s">
        <v>89</v>
      </c>
      <c r="B101" s="445"/>
      <c r="C101" s="445"/>
      <c r="D101" s="447"/>
      <c r="E101" s="436">
        <f t="shared" ref="E101:S101" si="27">SUM(E102:E107)</f>
        <v>7373</v>
      </c>
      <c r="F101" s="436">
        <f t="shared" si="27"/>
        <v>3726</v>
      </c>
      <c r="G101" s="436">
        <f t="shared" si="27"/>
        <v>3647</v>
      </c>
      <c r="H101" s="436">
        <f t="shared" si="27"/>
        <v>0</v>
      </c>
      <c r="I101" s="436">
        <f t="shared" si="27"/>
        <v>0</v>
      </c>
      <c r="J101" s="436">
        <f t="shared" si="27"/>
        <v>0</v>
      </c>
      <c r="K101" s="460">
        <f t="shared" si="27"/>
        <v>7373</v>
      </c>
      <c r="L101" s="460">
        <f t="shared" si="27"/>
        <v>3726</v>
      </c>
      <c r="M101" s="460">
        <f t="shared" si="27"/>
        <v>3647</v>
      </c>
      <c r="N101" s="438">
        <f t="shared" si="27"/>
        <v>0</v>
      </c>
      <c r="O101" s="438">
        <f t="shared" si="27"/>
        <v>0</v>
      </c>
      <c r="P101" s="438">
        <f t="shared" si="27"/>
        <v>0</v>
      </c>
      <c r="Q101" s="438">
        <f t="shared" si="27"/>
        <v>0</v>
      </c>
      <c r="R101" s="438">
        <f t="shared" si="27"/>
        <v>0</v>
      </c>
      <c r="S101" s="438">
        <f t="shared" si="27"/>
        <v>0</v>
      </c>
      <c r="T101" s="443" t="s">
        <v>95</v>
      </c>
      <c r="U101" s="445"/>
      <c r="V101" s="440"/>
      <c r="W101" s="440"/>
    </row>
    <row r="102" spans="1:23" s="441" customFormat="1" ht="15.75" customHeight="1">
      <c r="A102" s="445"/>
      <c r="B102" s="446" t="s">
        <v>287</v>
      </c>
      <c r="C102" s="445"/>
      <c r="D102" s="447"/>
      <c r="E102" s="436">
        <f t="shared" ref="E102:E107" si="28">H102+K102+N102+Q102</f>
        <v>1135</v>
      </c>
      <c r="F102" s="436">
        <f t="shared" ref="F102:F107" si="29">I102+L102+O102+R102</f>
        <v>609</v>
      </c>
      <c r="G102" s="436">
        <f t="shared" ref="G102:G107" si="30">J102+M102+P102+S102</f>
        <v>526</v>
      </c>
      <c r="H102" s="436">
        <f t="shared" ref="H102:H107" si="31">I102+J102</f>
        <v>0</v>
      </c>
      <c r="I102" s="436"/>
      <c r="J102" s="448"/>
      <c r="K102" s="438">
        <f t="shared" ref="K102:K107" si="32">L102+M102</f>
        <v>1135</v>
      </c>
      <c r="L102" s="438">
        <v>609</v>
      </c>
      <c r="M102" s="447">
        <v>526</v>
      </c>
      <c r="N102" s="438">
        <f t="shared" ref="N102:N107" si="33">O102+P102</f>
        <v>0</v>
      </c>
      <c r="O102" s="438"/>
      <c r="P102" s="447"/>
      <c r="Q102" s="438">
        <f t="shared" ref="Q102:Q107" si="34">R102+S102</f>
        <v>0</v>
      </c>
      <c r="R102" s="438"/>
      <c r="S102" s="447"/>
      <c r="T102" s="445"/>
      <c r="U102" s="449" t="s">
        <v>288</v>
      </c>
    </row>
    <row r="103" spans="1:23" s="456" customFormat="1" ht="15.75" customHeight="1">
      <c r="A103" s="451"/>
      <c r="B103" s="446" t="s">
        <v>289</v>
      </c>
      <c r="C103" s="451"/>
      <c r="D103" s="452"/>
      <c r="E103" s="436">
        <f t="shared" si="28"/>
        <v>1140</v>
      </c>
      <c r="F103" s="436">
        <f t="shared" si="29"/>
        <v>593</v>
      </c>
      <c r="G103" s="436">
        <f t="shared" si="30"/>
        <v>547</v>
      </c>
      <c r="H103" s="436">
        <f t="shared" si="31"/>
        <v>0</v>
      </c>
      <c r="I103" s="453"/>
      <c r="J103" s="454"/>
      <c r="K103" s="438">
        <f t="shared" si="32"/>
        <v>1140</v>
      </c>
      <c r="L103" s="438">
        <v>593</v>
      </c>
      <c r="M103" s="447">
        <v>547</v>
      </c>
      <c r="N103" s="438">
        <f t="shared" si="33"/>
        <v>0</v>
      </c>
      <c r="O103" s="438"/>
      <c r="P103" s="447"/>
      <c r="Q103" s="438">
        <f t="shared" si="34"/>
        <v>0</v>
      </c>
      <c r="R103" s="455"/>
      <c r="S103" s="452"/>
      <c r="T103" s="451"/>
      <c r="U103" s="449" t="s">
        <v>290</v>
      </c>
    </row>
    <row r="104" spans="1:23" s="456" customFormat="1" ht="15.75" customHeight="1">
      <c r="A104" s="450"/>
      <c r="B104" s="446" t="s">
        <v>291</v>
      </c>
      <c r="C104" s="451"/>
      <c r="D104" s="452"/>
      <c r="E104" s="436">
        <f t="shared" si="28"/>
        <v>1189</v>
      </c>
      <c r="F104" s="436">
        <f t="shared" si="29"/>
        <v>588</v>
      </c>
      <c r="G104" s="436">
        <f t="shared" si="30"/>
        <v>601</v>
      </c>
      <c r="H104" s="436">
        <f t="shared" si="31"/>
        <v>0</v>
      </c>
      <c r="I104" s="453"/>
      <c r="J104" s="454"/>
      <c r="K104" s="438">
        <f t="shared" si="32"/>
        <v>1189</v>
      </c>
      <c r="L104" s="438">
        <v>588</v>
      </c>
      <c r="M104" s="447">
        <v>601</v>
      </c>
      <c r="N104" s="438">
        <f t="shared" si="33"/>
        <v>0</v>
      </c>
      <c r="O104" s="438"/>
      <c r="P104" s="447"/>
      <c r="Q104" s="438">
        <f t="shared" si="34"/>
        <v>0</v>
      </c>
      <c r="R104" s="455"/>
      <c r="S104" s="452"/>
      <c r="T104" s="451"/>
      <c r="U104" s="449" t="s">
        <v>292</v>
      </c>
    </row>
    <row r="105" spans="1:23" s="456" customFormat="1" ht="15.75" customHeight="1">
      <c r="A105" s="451"/>
      <c r="B105" s="446" t="s">
        <v>294</v>
      </c>
      <c r="C105" s="451"/>
      <c r="D105" s="452"/>
      <c r="E105" s="436">
        <f t="shared" si="28"/>
        <v>1305</v>
      </c>
      <c r="F105" s="436">
        <f t="shared" si="29"/>
        <v>642</v>
      </c>
      <c r="G105" s="436">
        <f t="shared" si="30"/>
        <v>663</v>
      </c>
      <c r="H105" s="436">
        <f t="shared" si="31"/>
        <v>0</v>
      </c>
      <c r="I105" s="453"/>
      <c r="J105" s="454"/>
      <c r="K105" s="438">
        <f t="shared" si="32"/>
        <v>1305</v>
      </c>
      <c r="L105" s="438">
        <v>642</v>
      </c>
      <c r="M105" s="447">
        <v>663</v>
      </c>
      <c r="N105" s="438">
        <f t="shared" si="33"/>
        <v>0</v>
      </c>
      <c r="O105" s="438"/>
      <c r="P105" s="447"/>
      <c r="Q105" s="438">
        <f t="shared" si="34"/>
        <v>0</v>
      </c>
      <c r="R105" s="455"/>
      <c r="S105" s="452"/>
      <c r="T105" s="451"/>
      <c r="U105" s="449" t="s">
        <v>295</v>
      </c>
    </row>
    <row r="106" spans="1:23" s="456" customFormat="1" ht="15.75" customHeight="1">
      <c r="A106" s="451"/>
      <c r="B106" s="446" t="s">
        <v>296</v>
      </c>
      <c r="C106" s="451"/>
      <c r="D106" s="452"/>
      <c r="E106" s="436">
        <f t="shared" si="28"/>
        <v>1261</v>
      </c>
      <c r="F106" s="436">
        <f t="shared" si="29"/>
        <v>634</v>
      </c>
      <c r="G106" s="436">
        <f t="shared" si="30"/>
        <v>627</v>
      </c>
      <c r="H106" s="436">
        <f t="shared" si="31"/>
        <v>0</v>
      </c>
      <c r="I106" s="453"/>
      <c r="J106" s="454"/>
      <c r="K106" s="438">
        <f t="shared" si="32"/>
        <v>1261</v>
      </c>
      <c r="L106" s="438">
        <v>634</v>
      </c>
      <c r="M106" s="447">
        <v>627</v>
      </c>
      <c r="N106" s="438">
        <f t="shared" si="33"/>
        <v>0</v>
      </c>
      <c r="O106" s="438"/>
      <c r="P106" s="447"/>
      <c r="Q106" s="438">
        <f t="shared" si="34"/>
        <v>0</v>
      </c>
      <c r="R106" s="455"/>
      <c r="S106" s="452"/>
      <c r="T106" s="451"/>
      <c r="U106" s="449" t="s">
        <v>297</v>
      </c>
    </row>
    <row r="107" spans="1:23" s="456" customFormat="1" ht="15.75" customHeight="1">
      <c r="A107" s="451"/>
      <c r="B107" s="446" t="s">
        <v>298</v>
      </c>
      <c r="C107" s="451"/>
      <c r="D107" s="452"/>
      <c r="E107" s="436">
        <f t="shared" si="28"/>
        <v>1343</v>
      </c>
      <c r="F107" s="436">
        <f t="shared" si="29"/>
        <v>660</v>
      </c>
      <c r="G107" s="436">
        <f t="shared" si="30"/>
        <v>683</v>
      </c>
      <c r="H107" s="436">
        <f t="shared" si="31"/>
        <v>0</v>
      </c>
      <c r="I107" s="453"/>
      <c r="J107" s="454"/>
      <c r="K107" s="438">
        <f t="shared" si="32"/>
        <v>1343</v>
      </c>
      <c r="L107" s="438">
        <v>660</v>
      </c>
      <c r="M107" s="447">
        <v>683</v>
      </c>
      <c r="N107" s="438">
        <f t="shared" si="33"/>
        <v>0</v>
      </c>
      <c r="O107" s="438"/>
      <c r="P107" s="447"/>
      <c r="Q107" s="438">
        <f t="shared" si="34"/>
        <v>0</v>
      </c>
      <c r="R107" s="455"/>
      <c r="S107" s="452"/>
      <c r="T107" s="451"/>
      <c r="U107" s="449" t="s">
        <v>299</v>
      </c>
    </row>
    <row r="108" spans="1:23" s="456" customFormat="1" ht="15.75" customHeight="1">
      <c r="A108" s="450" t="s">
        <v>300</v>
      </c>
      <c r="B108" s="445"/>
      <c r="C108" s="451"/>
      <c r="D108" s="452"/>
      <c r="E108" s="453">
        <f t="shared" ref="E108:S108" si="35">SUM(E109:E111)</f>
        <v>3093</v>
      </c>
      <c r="F108" s="453">
        <f t="shared" si="35"/>
        <v>1762</v>
      </c>
      <c r="G108" s="453">
        <f t="shared" si="35"/>
        <v>1331</v>
      </c>
      <c r="H108" s="453">
        <f t="shared" si="35"/>
        <v>0</v>
      </c>
      <c r="I108" s="453">
        <f t="shared" si="35"/>
        <v>0</v>
      </c>
      <c r="J108" s="453">
        <f t="shared" si="35"/>
        <v>0</v>
      </c>
      <c r="K108" s="461">
        <f t="shared" si="35"/>
        <v>3093</v>
      </c>
      <c r="L108" s="461">
        <f t="shared" si="35"/>
        <v>1762</v>
      </c>
      <c r="M108" s="461">
        <f t="shared" si="35"/>
        <v>1331</v>
      </c>
      <c r="N108" s="455">
        <f t="shared" si="35"/>
        <v>0</v>
      </c>
      <c r="O108" s="455">
        <f t="shared" si="35"/>
        <v>0</v>
      </c>
      <c r="P108" s="455">
        <f t="shared" si="35"/>
        <v>0</v>
      </c>
      <c r="Q108" s="455">
        <f t="shared" si="35"/>
        <v>0</v>
      </c>
      <c r="R108" s="455">
        <f t="shared" si="35"/>
        <v>0</v>
      </c>
      <c r="S108" s="455">
        <f t="shared" si="35"/>
        <v>0</v>
      </c>
      <c r="T108" s="443" t="s">
        <v>98</v>
      </c>
      <c r="U108" s="444"/>
      <c r="V108" s="440"/>
    </row>
    <row r="109" spans="1:23" s="456" customFormat="1" ht="15.75" customHeight="1">
      <c r="A109" s="451"/>
      <c r="B109" s="446" t="s">
        <v>301</v>
      </c>
      <c r="C109" s="451"/>
      <c r="D109" s="452"/>
      <c r="E109" s="436">
        <f t="shared" ref="E109:G111" si="36">H109+K109+N109+Q109</f>
        <v>1014</v>
      </c>
      <c r="F109" s="436">
        <f t="shared" si="36"/>
        <v>579</v>
      </c>
      <c r="G109" s="436">
        <f t="shared" si="36"/>
        <v>435</v>
      </c>
      <c r="H109" s="436">
        <f>I109+J109</f>
        <v>0</v>
      </c>
      <c r="I109" s="453"/>
      <c r="J109" s="454"/>
      <c r="K109" s="438">
        <f>L109+M109</f>
        <v>1014</v>
      </c>
      <c r="L109" s="438">
        <v>579</v>
      </c>
      <c r="M109" s="447">
        <v>435</v>
      </c>
      <c r="N109" s="438">
        <f>O109+P109</f>
        <v>0</v>
      </c>
      <c r="O109" s="438"/>
      <c r="P109" s="447"/>
      <c r="Q109" s="438">
        <f>R109+S109</f>
        <v>0</v>
      </c>
      <c r="R109" s="455"/>
      <c r="S109" s="452"/>
      <c r="T109" s="451"/>
      <c r="U109" s="449" t="s">
        <v>302</v>
      </c>
    </row>
    <row r="110" spans="1:23" s="456" customFormat="1" ht="15.75" customHeight="1">
      <c r="A110" s="451"/>
      <c r="B110" s="446" t="s">
        <v>303</v>
      </c>
      <c r="C110" s="451"/>
      <c r="D110" s="452"/>
      <c r="E110" s="436">
        <f t="shared" si="36"/>
        <v>1016</v>
      </c>
      <c r="F110" s="436">
        <f t="shared" si="36"/>
        <v>565</v>
      </c>
      <c r="G110" s="436">
        <f t="shared" si="36"/>
        <v>451</v>
      </c>
      <c r="H110" s="436">
        <f>I110+J110</f>
        <v>0</v>
      </c>
      <c r="I110" s="453"/>
      <c r="J110" s="454"/>
      <c r="K110" s="438">
        <f>L110+M110</f>
        <v>1016</v>
      </c>
      <c r="L110" s="438">
        <v>565</v>
      </c>
      <c r="M110" s="447">
        <v>451</v>
      </c>
      <c r="N110" s="438">
        <f>O110+P110</f>
        <v>0</v>
      </c>
      <c r="O110" s="438"/>
      <c r="P110" s="447"/>
      <c r="Q110" s="438">
        <f>R110+S110</f>
        <v>0</v>
      </c>
      <c r="R110" s="455"/>
      <c r="S110" s="452"/>
      <c r="T110" s="451"/>
      <c r="U110" s="449" t="s">
        <v>304</v>
      </c>
    </row>
    <row r="111" spans="1:23" s="456" customFormat="1" ht="15.75" customHeight="1">
      <c r="A111" s="451"/>
      <c r="B111" s="446" t="s">
        <v>305</v>
      </c>
      <c r="C111" s="451"/>
      <c r="D111" s="452"/>
      <c r="E111" s="436">
        <f t="shared" si="36"/>
        <v>1063</v>
      </c>
      <c r="F111" s="436">
        <f t="shared" si="36"/>
        <v>618</v>
      </c>
      <c r="G111" s="436">
        <f t="shared" si="36"/>
        <v>445</v>
      </c>
      <c r="H111" s="436">
        <f>I111+J111</f>
        <v>0</v>
      </c>
      <c r="I111" s="453"/>
      <c r="J111" s="454"/>
      <c r="K111" s="438">
        <f>L111+M111</f>
        <v>1063</v>
      </c>
      <c r="L111" s="438">
        <v>618</v>
      </c>
      <c r="M111" s="447">
        <v>445</v>
      </c>
      <c r="N111" s="438">
        <f>O111+P111</f>
        <v>0</v>
      </c>
      <c r="O111" s="438"/>
      <c r="P111" s="447"/>
      <c r="Q111" s="438">
        <f>R111+S111</f>
        <v>0</v>
      </c>
      <c r="R111" s="455"/>
      <c r="S111" s="452"/>
      <c r="T111" s="451"/>
      <c r="U111" s="449" t="s">
        <v>306</v>
      </c>
    </row>
    <row r="112" spans="1:23" s="456" customFormat="1" ht="15.75" customHeight="1">
      <c r="A112" s="450" t="s">
        <v>307</v>
      </c>
      <c r="B112" s="445"/>
      <c r="C112" s="451"/>
      <c r="D112" s="452"/>
      <c r="E112" s="453">
        <f t="shared" ref="E112:S112" si="37">SUM(E113:E115)</f>
        <v>2071</v>
      </c>
      <c r="F112" s="453">
        <f t="shared" si="37"/>
        <v>895</v>
      </c>
      <c r="G112" s="453">
        <f t="shared" si="37"/>
        <v>1176</v>
      </c>
      <c r="H112" s="453">
        <f t="shared" si="37"/>
        <v>0</v>
      </c>
      <c r="I112" s="453">
        <f t="shared" si="37"/>
        <v>0</v>
      </c>
      <c r="J112" s="453">
        <f t="shared" si="37"/>
        <v>0</v>
      </c>
      <c r="K112" s="461">
        <f t="shared" si="37"/>
        <v>2071</v>
      </c>
      <c r="L112" s="461">
        <f t="shared" si="37"/>
        <v>895</v>
      </c>
      <c r="M112" s="461">
        <f t="shared" si="37"/>
        <v>1176</v>
      </c>
      <c r="N112" s="455">
        <f t="shared" si="37"/>
        <v>0</v>
      </c>
      <c r="O112" s="455">
        <f t="shared" si="37"/>
        <v>0</v>
      </c>
      <c r="P112" s="455">
        <f t="shared" si="37"/>
        <v>0</v>
      </c>
      <c r="Q112" s="455">
        <f t="shared" si="37"/>
        <v>0</v>
      </c>
      <c r="R112" s="455">
        <f t="shared" si="37"/>
        <v>0</v>
      </c>
      <c r="S112" s="455">
        <f t="shared" si="37"/>
        <v>0</v>
      </c>
      <c r="T112" s="443" t="s">
        <v>99</v>
      </c>
      <c r="U112" s="444"/>
      <c r="V112" s="440"/>
    </row>
    <row r="113" spans="1:21" s="456" customFormat="1" ht="15.75" customHeight="1">
      <c r="A113" s="451"/>
      <c r="B113" s="446" t="s">
        <v>308</v>
      </c>
      <c r="C113" s="451"/>
      <c r="D113" s="452"/>
      <c r="E113" s="436">
        <f t="shared" ref="E113:G115" si="38">H113+K113+N113+Q113</f>
        <v>607</v>
      </c>
      <c r="F113" s="436">
        <f t="shared" si="38"/>
        <v>268</v>
      </c>
      <c r="G113" s="436">
        <f t="shared" si="38"/>
        <v>339</v>
      </c>
      <c r="H113" s="436">
        <f>I113+J113</f>
        <v>0</v>
      </c>
      <c r="I113" s="453"/>
      <c r="J113" s="454"/>
      <c r="K113" s="438">
        <f>L113+M113</f>
        <v>607</v>
      </c>
      <c r="L113" s="438">
        <v>268</v>
      </c>
      <c r="M113" s="447">
        <v>339</v>
      </c>
      <c r="N113" s="438">
        <f>O113+P113</f>
        <v>0</v>
      </c>
      <c r="O113" s="438"/>
      <c r="P113" s="447"/>
      <c r="Q113" s="438">
        <f>R113+S113</f>
        <v>0</v>
      </c>
      <c r="R113" s="455"/>
      <c r="S113" s="452"/>
      <c r="T113" s="451"/>
      <c r="U113" s="449" t="s">
        <v>309</v>
      </c>
    </row>
    <row r="114" spans="1:21" s="456" customFormat="1" ht="15.75" customHeight="1">
      <c r="A114" s="451"/>
      <c r="B114" s="446" t="s">
        <v>310</v>
      </c>
      <c r="C114" s="451"/>
      <c r="D114" s="452"/>
      <c r="E114" s="436">
        <f t="shared" si="38"/>
        <v>628</v>
      </c>
      <c r="F114" s="436">
        <f t="shared" si="38"/>
        <v>279</v>
      </c>
      <c r="G114" s="436">
        <f t="shared" si="38"/>
        <v>349</v>
      </c>
      <c r="H114" s="436">
        <f>I114+J114</f>
        <v>0</v>
      </c>
      <c r="I114" s="453"/>
      <c r="J114" s="454"/>
      <c r="K114" s="438">
        <f>L114+M114</f>
        <v>628</v>
      </c>
      <c r="L114" s="438">
        <v>279</v>
      </c>
      <c r="M114" s="447">
        <v>349</v>
      </c>
      <c r="N114" s="438">
        <f>O114+P114</f>
        <v>0</v>
      </c>
      <c r="O114" s="438"/>
      <c r="P114" s="447"/>
      <c r="Q114" s="438">
        <f>R114+S114</f>
        <v>0</v>
      </c>
      <c r="R114" s="455"/>
      <c r="S114" s="452"/>
      <c r="T114" s="451"/>
      <c r="U114" s="449" t="s">
        <v>311</v>
      </c>
    </row>
    <row r="115" spans="1:21" s="456" customFormat="1" ht="15.75" customHeight="1">
      <c r="A115" s="451"/>
      <c r="B115" s="446" t="s">
        <v>312</v>
      </c>
      <c r="C115" s="451"/>
      <c r="D115" s="452"/>
      <c r="E115" s="436">
        <f t="shared" si="38"/>
        <v>836</v>
      </c>
      <c r="F115" s="436">
        <f t="shared" si="38"/>
        <v>348</v>
      </c>
      <c r="G115" s="436">
        <f t="shared" si="38"/>
        <v>488</v>
      </c>
      <c r="H115" s="436">
        <f>I115+J115</f>
        <v>0</v>
      </c>
      <c r="I115" s="453"/>
      <c r="J115" s="454"/>
      <c r="K115" s="438">
        <f>L115+M115</f>
        <v>836</v>
      </c>
      <c r="L115" s="438">
        <v>348</v>
      </c>
      <c r="M115" s="447">
        <v>488</v>
      </c>
      <c r="N115" s="438">
        <f>O115+P115</f>
        <v>0</v>
      </c>
      <c r="O115" s="438"/>
      <c r="P115" s="447"/>
      <c r="Q115" s="438">
        <f>R115+S115</f>
        <v>0</v>
      </c>
      <c r="R115" s="455"/>
      <c r="S115" s="452"/>
      <c r="T115" s="451"/>
      <c r="U115" s="449" t="s">
        <v>313</v>
      </c>
    </row>
    <row r="116" spans="1:21" s="456" customFormat="1" ht="3" customHeight="1">
      <c r="A116" s="462"/>
      <c r="B116" s="462"/>
      <c r="C116" s="462"/>
      <c r="D116" s="462"/>
      <c r="E116" s="463"/>
      <c r="F116" s="464"/>
      <c r="G116" s="464"/>
      <c r="H116" s="463"/>
      <c r="I116" s="463"/>
      <c r="J116" s="464"/>
      <c r="K116" s="465"/>
      <c r="L116" s="465"/>
      <c r="M116" s="466"/>
      <c r="N116" s="465"/>
      <c r="O116" s="465"/>
      <c r="P116" s="466"/>
      <c r="Q116" s="465"/>
      <c r="R116" s="465"/>
      <c r="S116" s="466"/>
      <c r="T116" s="462"/>
      <c r="U116" s="462"/>
    </row>
    <row r="117" spans="1:21" s="456" customFormat="1" ht="3" customHeight="1">
      <c r="E117" s="467"/>
      <c r="F117" s="467"/>
      <c r="G117" s="467"/>
      <c r="H117" s="467"/>
      <c r="I117" s="467"/>
      <c r="J117" s="467"/>
    </row>
    <row r="118" spans="1:21" s="10" customFormat="1" ht="14.25" customHeight="1">
      <c r="A118" s="8"/>
      <c r="B118" s="10" t="s">
        <v>317</v>
      </c>
      <c r="C118" s="8"/>
      <c r="D118" s="8"/>
      <c r="E118" s="579"/>
      <c r="F118" s="579"/>
      <c r="G118" s="579"/>
      <c r="H118" s="459"/>
      <c r="I118" s="459"/>
      <c r="J118" s="459"/>
      <c r="K118" s="10" t="s">
        <v>145</v>
      </c>
      <c r="N118" s="8"/>
      <c r="O118" s="8"/>
    </row>
    <row r="119" spans="1:21" s="10" customFormat="1" ht="18.75" customHeight="1">
      <c r="B119" s="10" t="s">
        <v>66</v>
      </c>
      <c r="E119" s="459"/>
      <c r="F119" s="459"/>
      <c r="G119" s="459"/>
      <c r="H119" s="459"/>
      <c r="I119" s="459"/>
      <c r="J119" s="459"/>
      <c r="K119" s="10" t="s">
        <v>113</v>
      </c>
    </row>
    <row r="120" spans="1:21" ht="18.75" customHeight="1">
      <c r="A120" s="8"/>
      <c r="B120" s="10" t="s">
        <v>114</v>
      </c>
      <c r="C120" s="10"/>
      <c r="D120" s="10"/>
      <c r="E120" s="459"/>
      <c r="F120" s="459"/>
      <c r="G120" s="459"/>
      <c r="H120" s="459"/>
      <c r="I120" s="459"/>
      <c r="J120" s="459"/>
      <c r="K120" s="10" t="s">
        <v>178</v>
      </c>
      <c r="L120" s="10"/>
      <c r="M120" s="10"/>
      <c r="N120" s="8"/>
      <c r="O120" s="8"/>
    </row>
    <row r="121" spans="1:21" ht="16.5" customHeight="1">
      <c r="A121" s="8"/>
      <c r="B121" s="8"/>
      <c r="C121" s="10" t="s">
        <v>116</v>
      </c>
      <c r="D121" s="10"/>
      <c r="E121" s="459"/>
      <c r="F121" s="459"/>
      <c r="G121" s="459"/>
      <c r="H121" s="459"/>
      <c r="I121" s="459"/>
      <c r="J121" s="459"/>
      <c r="K121" s="10" t="s">
        <v>117</v>
      </c>
      <c r="L121" s="10"/>
      <c r="M121" s="10"/>
      <c r="N121" s="10"/>
      <c r="O121" s="10"/>
      <c r="P121" s="14"/>
      <c r="Q121" s="14"/>
      <c r="R121" s="14"/>
    </row>
    <row r="122" spans="1:21" s="36" customFormat="1">
      <c r="B122" s="36" t="s">
        <v>271</v>
      </c>
      <c r="C122" s="427">
        <v>3.6</v>
      </c>
      <c r="D122" s="36" t="s">
        <v>319</v>
      </c>
      <c r="E122" s="428"/>
      <c r="F122" s="428"/>
      <c r="G122" s="428"/>
      <c r="H122" s="428"/>
      <c r="I122" s="428"/>
      <c r="J122" s="428"/>
    </row>
    <row r="123" spans="1:21" s="3" customFormat="1" ht="20.25" customHeight="1">
      <c r="B123" s="36" t="s">
        <v>2</v>
      </c>
      <c r="C123" s="427">
        <v>3.6</v>
      </c>
      <c r="D123" s="36" t="s">
        <v>320</v>
      </c>
      <c r="E123" s="428"/>
      <c r="F123" s="413"/>
      <c r="G123" s="413"/>
      <c r="H123" s="413"/>
      <c r="I123" s="413"/>
      <c r="J123" s="413"/>
      <c r="N123" s="3" t="s">
        <v>180</v>
      </c>
    </row>
    <row r="124" spans="1:21" ht="6.75" customHeight="1"/>
    <row r="125" spans="1:21" s="8" customFormat="1" ht="15" customHeight="1">
      <c r="A125" s="1091" t="s">
        <v>274</v>
      </c>
      <c r="B125" s="1091"/>
      <c r="C125" s="1091"/>
      <c r="D125" s="1209"/>
      <c r="E125" s="429"/>
      <c r="F125" s="430"/>
      <c r="G125" s="431"/>
      <c r="H125" s="1214" t="s">
        <v>275</v>
      </c>
      <c r="I125" s="1215"/>
      <c r="J125" s="1215"/>
      <c r="K125" s="1215"/>
      <c r="L125" s="1215"/>
      <c r="M125" s="1215"/>
      <c r="N125" s="1215"/>
      <c r="O125" s="1215"/>
      <c r="P125" s="1215"/>
      <c r="Q125" s="1215"/>
      <c r="R125" s="1215"/>
      <c r="S125" s="1215"/>
      <c r="T125" s="1101" t="s">
        <v>276</v>
      </c>
      <c r="U125" s="1092"/>
    </row>
    <row r="126" spans="1:21" s="8" customFormat="1" ht="15" customHeight="1">
      <c r="A126" s="1210"/>
      <c r="B126" s="1210"/>
      <c r="C126" s="1210"/>
      <c r="D126" s="1211"/>
      <c r="E126" s="578"/>
      <c r="F126" s="579"/>
      <c r="G126" s="580"/>
      <c r="H126" s="429"/>
      <c r="I126" s="430"/>
      <c r="J126" s="431"/>
      <c r="K126" s="1107" t="s">
        <v>6</v>
      </c>
      <c r="L126" s="1108"/>
      <c r="M126" s="1109"/>
      <c r="N126" s="52"/>
      <c r="O126" s="33"/>
      <c r="P126" s="53"/>
      <c r="T126" s="1102"/>
      <c r="U126" s="1094"/>
    </row>
    <row r="127" spans="1:21" s="8" customFormat="1" ht="15.75" customHeight="1">
      <c r="A127" s="1210"/>
      <c r="B127" s="1210"/>
      <c r="C127" s="1210"/>
      <c r="D127" s="1211"/>
      <c r="E127" s="1204" t="s">
        <v>7</v>
      </c>
      <c r="F127" s="1205"/>
      <c r="G127" s="1206"/>
      <c r="H127" s="1204" t="s">
        <v>8</v>
      </c>
      <c r="I127" s="1205"/>
      <c r="J127" s="1206"/>
      <c r="K127" s="1104" t="s">
        <v>9</v>
      </c>
      <c r="L127" s="1105"/>
      <c r="M127" s="1106"/>
      <c r="N127" s="1104" t="s">
        <v>10</v>
      </c>
      <c r="O127" s="1105"/>
      <c r="P127" s="1106"/>
      <c r="Q127" s="1105"/>
      <c r="R127" s="1105"/>
      <c r="S127" s="1105"/>
      <c r="T127" s="1102"/>
      <c r="U127" s="1094"/>
    </row>
    <row r="128" spans="1:21" s="8" customFormat="1" ht="17.25" customHeight="1">
      <c r="A128" s="1210"/>
      <c r="B128" s="1210"/>
      <c r="C128" s="1210"/>
      <c r="D128" s="1211"/>
      <c r="E128" s="1204" t="s">
        <v>11</v>
      </c>
      <c r="F128" s="1205"/>
      <c r="G128" s="1206"/>
      <c r="H128" s="1204" t="s">
        <v>12</v>
      </c>
      <c r="I128" s="1205"/>
      <c r="J128" s="1206"/>
      <c r="K128" s="1104" t="s">
        <v>13</v>
      </c>
      <c r="L128" s="1105"/>
      <c r="M128" s="1106"/>
      <c r="N128" s="1104" t="s">
        <v>277</v>
      </c>
      <c r="O128" s="1105"/>
      <c r="P128" s="1106"/>
      <c r="Q128" s="1105" t="s">
        <v>278</v>
      </c>
      <c r="R128" s="1105"/>
      <c r="S128" s="1105"/>
      <c r="T128" s="1102"/>
      <c r="U128" s="1094"/>
    </row>
    <row r="129" spans="1:23" s="8" customFormat="1" ht="16.5" customHeight="1">
      <c r="A129" s="1210"/>
      <c r="B129" s="1210"/>
      <c r="C129" s="1210"/>
      <c r="D129" s="1211"/>
      <c r="E129" s="578"/>
      <c r="F129" s="579"/>
      <c r="G129" s="580"/>
      <c r="H129" s="1204" t="s">
        <v>15</v>
      </c>
      <c r="I129" s="1205"/>
      <c r="J129" s="1206"/>
      <c r="K129" s="1104" t="s">
        <v>16</v>
      </c>
      <c r="L129" s="1105"/>
      <c r="M129" s="1106"/>
      <c r="N129" s="1104" t="s">
        <v>17</v>
      </c>
      <c r="O129" s="1105"/>
      <c r="P129" s="1106"/>
      <c r="Q129" s="1105" t="s">
        <v>166</v>
      </c>
      <c r="R129" s="1105"/>
      <c r="S129" s="1105"/>
      <c r="T129" s="1102"/>
      <c r="U129" s="1094"/>
    </row>
    <row r="130" spans="1:23" s="8" customFormat="1" ht="14.25" customHeight="1">
      <c r="A130" s="1210"/>
      <c r="B130" s="1210"/>
      <c r="C130" s="1210"/>
      <c r="D130" s="1211"/>
      <c r="E130" s="581"/>
      <c r="F130" s="582"/>
      <c r="G130" s="583"/>
      <c r="H130" s="1216" t="s">
        <v>19</v>
      </c>
      <c r="I130" s="1217"/>
      <c r="J130" s="1218"/>
      <c r="K130" s="1110" t="s">
        <v>19</v>
      </c>
      <c r="L130" s="1111"/>
      <c r="M130" s="1112"/>
      <c r="N130" s="1104" t="s">
        <v>20</v>
      </c>
      <c r="O130" s="1105"/>
      <c r="P130" s="1106"/>
      <c r="Q130" s="23"/>
      <c r="R130" s="23"/>
      <c r="S130" s="23"/>
      <c r="T130" s="1102"/>
      <c r="U130" s="1094"/>
    </row>
    <row r="131" spans="1:23" s="8" customFormat="1" ht="13.5" customHeight="1">
      <c r="A131" s="1210"/>
      <c r="B131" s="1210"/>
      <c r="C131" s="1210"/>
      <c r="D131" s="1211"/>
      <c r="E131" s="432" t="s">
        <v>7</v>
      </c>
      <c r="F131" s="433" t="s">
        <v>167</v>
      </c>
      <c r="G131" s="417" t="s">
        <v>168</v>
      </c>
      <c r="H131" s="432" t="s">
        <v>7</v>
      </c>
      <c r="I131" s="432" t="s">
        <v>167</v>
      </c>
      <c r="J131" s="417" t="s">
        <v>168</v>
      </c>
      <c r="K131" s="183" t="s">
        <v>7</v>
      </c>
      <c r="L131" s="183" t="s">
        <v>167</v>
      </c>
      <c r="M131" s="593" t="s">
        <v>168</v>
      </c>
      <c r="N131" s="183" t="s">
        <v>7</v>
      </c>
      <c r="O131" s="183" t="s">
        <v>167</v>
      </c>
      <c r="P131" s="183" t="s">
        <v>168</v>
      </c>
      <c r="Q131" s="183" t="s">
        <v>7</v>
      </c>
      <c r="R131" s="183" t="s">
        <v>167</v>
      </c>
      <c r="S131" s="592" t="s">
        <v>168</v>
      </c>
      <c r="T131" s="1102"/>
      <c r="U131" s="1094"/>
    </row>
    <row r="132" spans="1:23" s="8" customFormat="1" ht="13.5" customHeight="1">
      <c r="A132" s="1212"/>
      <c r="B132" s="1212"/>
      <c r="C132" s="1212"/>
      <c r="D132" s="1213"/>
      <c r="E132" s="434" t="s">
        <v>11</v>
      </c>
      <c r="F132" s="435" t="s">
        <v>169</v>
      </c>
      <c r="G132" s="435" t="s">
        <v>170</v>
      </c>
      <c r="H132" s="434" t="s">
        <v>11</v>
      </c>
      <c r="I132" s="434" t="s">
        <v>169</v>
      </c>
      <c r="J132" s="435" t="s">
        <v>170</v>
      </c>
      <c r="K132" s="39" t="s">
        <v>11</v>
      </c>
      <c r="L132" s="39" t="s">
        <v>169</v>
      </c>
      <c r="M132" s="610" t="s">
        <v>170</v>
      </c>
      <c r="N132" s="39" t="s">
        <v>11</v>
      </c>
      <c r="O132" s="39" t="s">
        <v>169</v>
      </c>
      <c r="P132" s="610" t="s">
        <v>170</v>
      </c>
      <c r="Q132" s="39" t="s">
        <v>11</v>
      </c>
      <c r="R132" s="39" t="s">
        <v>169</v>
      </c>
      <c r="S132" s="611" t="s">
        <v>170</v>
      </c>
      <c r="T132" s="1103"/>
      <c r="U132" s="1096"/>
    </row>
    <row r="133" spans="1:23" s="8" customFormat="1" ht="3" customHeight="1">
      <c r="A133" s="576"/>
      <c r="B133" s="576"/>
      <c r="C133" s="576"/>
      <c r="D133" s="577"/>
      <c r="E133" s="416"/>
      <c r="F133" s="417"/>
      <c r="G133" s="417"/>
      <c r="H133" s="416"/>
      <c r="I133" s="416"/>
      <c r="J133" s="417"/>
      <c r="K133" s="40"/>
      <c r="L133" s="40"/>
      <c r="M133" s="593"/>
      <c r="N133" s="40"/>
      <c r="O133" s="40"/>
      <c r="P133" s="593"/>
      <c r="Q133" s="40"/>
      <c r="R133" s="40"/>
      <c r="S133" s="592"/>
      <c r="T133" s="533"/>
    </row>
    <row r="134" spans="1:23" s="8" customFormat="1" ht="16.5" customHeight="1">
      <c r="A134" s="1207" t="s">
        <v>21</v>
      </c>
      <c r="B134" s="1207"/>
      <c r="C134" s="1207"/>
      <c r="D134" s="1208"/>
      <c r="E134" s="468">
        <f t="shared" ref="E134:S134" si="39">SUM(E135+E140+E147+E151)</f>
        <v>16631</v>
      </c>
      <c r="F134" s="468">
        <f t="shared" si="39"/>
        <v>8869</v>
      </c>
      <c r="G134" s="468">
        <f t="shared" si="39"/>
        <v>7762</v>
      </c>
      <c r="H134" s="468">
        <f t="shared" si="39"/>
        <v>13020</v>
      </c>
      <c r="I134" s="468">
        <f t="shared" si="39"/>
        <v>6847</v>
      </c>
      <c r="J134" s="468">
        <f t="shared" si="39"/>
        <v>6173</v>
      </c>
      <c r="K134" s="468">
        <f>SUM(K135+K140+K147+K151)</f>
        <v>3611</v>
      </c>
      <c r="L134" s="468">
        <f t="shared" si="39"/>
        <v>2022</v>
      </c>
      <c r="M134" s="468">
        <f t="shared" si="39"/>
        <v>1589</v>
      </c>
      <c r="N134" s="468">
        <f t="shared" si="39"/>
        <v>0</v>
      </c>
      <c r="O134" s="468">
        <f t="shared" si="39"/>
        <v>0</v>
      </c>
      <c r="P134" s="468">
        <f t="shared" si="39"/>
        <v>0</v>
      </c>
      <c r="Q134" s="468">
        <f t="shared" si="39"/>
        <v>0</v>
      </c>
      <c r="R134" s="468">
        <f t="shared" si="39"/>
        <v>0</v>
      </c>
      <c r="S134" s="468">
        <f t="shared" si="39"/>
        <v>0</v>
      </c>
      <c r="T134" s="469"/>
      <c r="U134" s="587" t="s">
        <v>11</v>
      </c>
      <c r="V134" s="534"/>
    </row>
    <row r="135" spans="1:23" s="8" customFormat="1" ht="15.75" customHeight="1">
      <c r="A135" s="470" t="s">
        <v>133</v>
      </c>
      <c r="B135" s="471"/>
      <c r="C135" s="471"/>
      <c r="D135" s="472"/>
      <c r="E135" s="473">
        <f t="shared" ref="E135:S135" si="40">SUM(E136:E139)</f>
        <v>3312</v>
      </c>
      <c r="F135" s="473">
        <f t="shared" si="40"/>
        <v>1695</v>
      </c>
      <c r="G135" s="473">
        <f t="shared" si="40"/>
        <v>1617</v>
      </c>
      <c r="H135" s="473">
        <f t="shared" si="40"/>
        <v>2411</v>
      </c>
      <c r="I135" s="473">
        <f t="shared" si="40"/>
        <v>1201</v>
      </c>
      <c r="J135" s="473">
        <f t="shared" si="40"/>
        <v>1210</v>
      </c>
      <c r="K135" s="473">
        <f t="shared" si="40"/>
        <v>901</v>
      </c>
      <c r="L135" s="473">
        <f t="shared" si="40"/>
        <v>494</v>
      </c>
      <c r="M135" s="473">
        <f t="shared" si="40"/>
        <v>407</v>
      </c>
      <c r="N135" s="468">
        <f t="shared" si="40"/>
        <v>0</v>
      </c>
      <c r="O135" s="468">
        <f t="shared" si="40"/>
        <v>0</v>
      </c>
      <c r="P135" s="468">
        <f t="shared" si="40"/>
        <v>0</v>
      </c>
      <c r="Q135" s="468">
        <f t="shared" si="40"/>
        <v>0</v>
      </c>
      <c r="R135" s="468">
        <f t="shared" si="40"/>
        <v>0</v>
      </c>
      <c r="S135" s="468">
        <f t="shared" si="40"/>
        <v>0</v>
      </c>
      <c r="T135" s="474" t="s">
        <v>138</v>
      </c>
      <c r="U135" s="475"/>
      <c r="V135" s="534"/>
    </row>
    <row r="136" spans="1:23" s="8" customFormat="1" ht="14.25" customHeight="1">
      <c r="A136" s="476"/>
      <c r="B136" s="421" t="s">
        <v>279</v>
      </c>
      <c r="C136" s="476"/>
      <c r="D136" s="477"/>
      <c r="E136" s="468">
        <f t="shared" ref="E136:G139" si="41">H136+K136+N136+Q136</f>
        <v>1488</v>
      </c>
      <c r="F136" s="468">
        <f t="shared" si="41"/>
        <v>743</v>
      </c>
      <c r="G136" s="468">
        <f t="shared" si="41"/>
        <v>745</v>
      </c>
      <c r="H136" s="468">
        <f>I136+J136</f>
        <v>1196</v>
      </c>
      <c r="I136" s="468">
        <v>586</v>
      </c>
      <c r="J136" s="477">
        <v>610</v>
      </c>
      <c r="K136" s="468">
        <f>L136+M136</f>
        <v>292</v>
      </c>
      <c r="L136" s="468">
        <v>157</v>
      </c>
      <c r="M136" s="477">
        <v>135</v>
      </c>
      <c r="N136" s="468">
        <f>O136+P136</f>
        <v>0</v>
      </c>
      <c r="O136" s="468"/>
      <c r="P136" s="477"/>
      <c r="Q136" s="468">
        <f>R136+S136</f>
        <v>0</v>
      </c>
      <c r="R136" s="468"/>
      <c r="S136" s="476"/>
      <c r="T136" s="469"/>
      <c r="U136" s="476" t="s">
        <v>280</v>
      </c>
    </row>
    <row r="137" spans="1:23" s="8" customFormat="1" ht="14.25" customHeight="1">
      <c r="A137" s="476"/>
      <c r="B137" s="421" t="s">
        <v>281</v>
      </c>
      <c r="C137" s="476"/>
      <c r="D137" s="477"/>
      <c r="E137" s="468">
        <f t="shared" si="41"/>
        <v>1510</v>
      </c>
      <c r="F137" s="468">
        <f t="shared" si="41"/>
        <v>780</v>
      </c>
      <c r="G137" s="468">
        <f t="shared" si="41"/>
        <v>730</v>
      </c>
      <c r="H137" s="468">
        <f>I137+J137</f>
        <v>1215</v>
      </c>
      <c r="I137" s="468">
        <v>615</v>
      </c>
      <c r="J137" s="477">
        <v>600</v>
      </c>
      <c r="K137" s="468">
        <f>L137+M137</f>
        <v>295</v>
      </c>
      <c r="L137" s="468">
        <v>165</v>
      </c>
      <c r="M137" s="477">
        <v>130</v>
      </c>
      <c r="N137" s="468">
        <f>O137+P137</f>
        <v>0</v>
      </c>
      <c r="O137" s="468"/>
      <c r="P137" s="477"/>
      <c r="Q137" s="468">
        <f>R137+S137</f>
        <v>0</v>
      </c>
      <c r="R137" s="468"/>
      <c r="S137" s="476"/>
      <c r="T137" s="469"/>
      <c r="U137" s="476" t="s">
        <v>282</v>
      </c>
    </row>
    <row r="138" spans="1:23" s="8" customFormat="1" ht="14.25" customHeight="1">
      <c r="A138" s="476"/>
      <c r="B138" s="421" t="s">
        <v>283</v>
      </c>
      <c r="C138" s="476"/>
      <c r="D138" s="477"/>
      <c r="E138" s="468">
        <f t="shared" si="41"/>
        <v>314</v>
      </c>
      <c r="F138" s="468">
        <f t="shared" si="41"/>
        <v>172</v>
      </c>
      <c r="G138" s="468">
        <f t="shared" si="41"/>
        <v>142</v>
      </c>
      <c r="H138" s="468">
        <f>I138+J138</f>
        <v>0</v>
      </c>
      <c r="I138" s="468"/>
      <c r="J138" s="477"/>
      <c r="K138" s="468">
        <f>L138+M138</f>
        <v>314</v>
      </c>
      <c r="L138" s="468">
        <v>172</v>
      </c>
      <c r="M138" s="477">
        <v>142</v>
      </c>
      <c r="N138" s="468">
        <f>O138+P138</f>
        <v>0</v>
      </c>
      <c r="O138" s="468"/>
      <c r="P138" s="477"/>
      <c r="Q138" s="468">
        <f>R138+S138</f>
        <v>0</v>
      </c>
      <c r="R138" s="468"/>
      <c r="S138" s="477"/>
      <c r="T138" s="476"/>
      <c r="U138" s="478" t="s">
        <v>284</v>
      </c>
    </row>
    <row r="139" spans="1:23" s="8" customFormat="1" ht="14.25" customHeight="1">
      <c r="A139" s="476"/>
      <c r="B139" s="421" t="s">
        <v>285</v>
      </c>
      <c r="C139" s="476"/>
      <c r="D139" s="477"/>
      <c r="E139" s="468">
        <f t="shared" si="41"/>
        <v>0</v>
      </c>
      <c r="F139" s="468">
        <f t="shared" si="41"/>
        <v>0</v>
      </c>
      <c r="G139" s="468">
        <f t="shared" si="41"/>
        <v>0</v>
      </c>
      <c r="H139" s="468">
        <f>I139+J139</f>
        <v>0</v>
      </c>
      <c r="I139" s="468"/>
      <c r="J139" s="477"/>
      <c r="K139" s="468">
        <f>L139+M139</f>
        <v>0</v>
      </c>
      <c r="L139" s="468"/>
      <c r="M139" s="477"/>
      <c r="N139" s="468">
        <f>O139+P139</f>
        <v>0</v>
      </c>
      <c r="O139" s="468"/>
      <c r="P139" s="477"/>
      <c r="Q139" s="468">
        <f>R139+S139</f>
        <v>0</v>
      </c>
      <c r="R139" s="468"/>
      <c r="S139" s="477"/>
      <c r="T139" s="476"/>
      <c r="U139" s="478" t="s">
        <v>286</v>
      </c>
    </row>
    <row r="140" spans="1:23" s="8" customFormat="1" ht="16.5" customHeight="1">
      <c r="A140" s="479" t="s">
        <v>89</v>
      </c>
      <c r="B140" s="480"/>
      <c r="C140" s="480"/>
      <c r="D140" s="481"/>
      <c r="E140" s="473">
        <f t="shared" ref="E140:S140" si="42">SUM(E141:E146)</f>
        <v>10582</v>
      </c>
      <c r="F140" s="473">
        <f t="shared" si="42"/>
        <v>5577</v>
      </c>
      <c r="G140" s="473">
        <f t="shared" si="42"/>
        <v>5005</v>
      </c>
      <c r="H140" s="473">
        <f t="shared" si="42"/>
        <v>8920</v>
      </c>
      <c r="I140" s="473">
        <f t="shared" si="42"/>
        <v>4722</v>
      </c>
      <c r="J140" s="473">
        <f t="shared" si="42"/>
        <v>4198</v>
      </c>
      <c r="K140" s="473">
        <f t="shared" si="42"/>
        <v>1662</v>
      </c>
      <c r="L140" s="473">
        <f t="shared" si="42"/>
        <v>855</v>
      </c>
      <c r="M140" s="473">
        <f t="shared" si="42"/>
        <v>807</v>
      </c>
      <c r="N140" s="468">
        <f t="shared" si="42"/>
        <v>0</v>
      </c>
      <c r="O140" s="468">
        <f t="shared" si="42"/>
        <v>0</v>
      </c>
      <c r="P140" s="468">
        <f t="shared" si="42"/>
        <v>0</v>
      </c>
      <c r="Q140" s="468">
        <f t="shared" si="42"/>
        <v>0</v>
      </c>
      <c r="R140" s="468">
        <f t="shared" si="42"/>
        <v>0</v>
      </c>
      <c r="S140" s="468">
        <f t="shared" si="42"/>
        <v>0</v>
      </c>
      <c r="T140" s="474" t="s">
        <v>95</v>
      </c>
      <c r="U140" s="476"/>
      <c r="V140" s="534"/>
      <c r="W140" s="534"/>
    </row>
    <row r="141" spans="1:23" s="8" customFormat="1" ht="17.25" customHeight="1">
      <c r="A141" s="476"/>
      <c r="B141" s="421" t="s">
        <v>287</v>
      </c>
      <c r="C141" s="476"/>
      <c r="D141" s="477"/>
      <c r="E141" s="468">
        <f t="shared" ref="E141:G146" si="43">H141+K141+N141+Q141</f>
        <v>1571</v>
      </c>
      <c r="F141" s="468">
        <f t="shared" si="43"/>
        <v>802</v>
      </c>
      <c r="G141" s="468">
        <f t="shared" si="43"/>
        <v>769</v>
      </c>
      <c r="H141" s="468">
        <f t="shared" ref="H141:H146" si="44">I141+J141</f>
        <v>1291</v>
      </c>
      <c r="I141" s="468">
        <v>656</v>
      </c>
      <c r="J141" s="477">
        <v>635</v>
      </c>
      <c r="K141" s="468">
        <f t="shared" ref="K141:K146" si="45">L141+M141</f>
        <v>280</v>
      </c>
      <c r="L141" s="468">
        <v>146</v>
      </c>
      <c r="M141" s="477">
        <v>134</v>
      </c>
      <c r="N141" s="468">
        <f t="shared" ref="N141:N146" si="46">O141+P141</f>
        <v>0</v>
      </c>
      <c r="O141" s="468"/>
      <c r="P141" s="477"/>
      <c r="Q141" s="468">
        <f t="shared" ref="Q141:Q146" si="47">R141+S141</f>
        <v>0</v>
      </c>
      <c r="R141" s="468"/>
      <c r="S141" s="477"/>
      <c r="T141" s="476"/>
      <c r="U141" s="478" t="s">
        <v>288</v>
      </c>
    </row>
    <row r="142" spans="1:23" ht="14.25" customHeight="1">
      <c r="A142" s="482"/>
      <c r="B142" s="421" t="s">
        <v>289</v>
      </c>
      <c r="C142" s="482"/>
      <c r="D142" s="483"/>
      <c r="E142" s="468">
        <f t="shared" si="43"/>
        <v>1691</v>
      </c>
      <c r="F142" s="468">
        <f t="shared" si="43"/>
        <v>864</v>
      </c>
      <c r="G142" s="468">
        <f t="shared" si="43"/>
        <v>827</v>
      </c>
      <c r="H142" s="468">
        <f t="shared" si="44"/>
        <v>1421</v>
      </c>
      <c r="I142" s="468">
        <v>734</v>
      </c>
      <c r="J142" s="477">
        <v>687</v>
      </c>
      <c r="K142" s="468">
        <f t="shared" si="45"/>
        <v>270</v>
      </c>
      <c r="L142" s="468">
        <v>130</v>
      </c>
      <c r="M142" s="477">
        <v>140</v>
      </c>
      <c r="N142" s="468">
        <f t="shared" si="46"/>
        <v>0</v>
      </c>
      <c r="O142" s="468"/>
      <c r="P142" s="477"/>
      <c r="Q142" s="468">
        <f t="shared" si="47"/>
        <v>0</v>
      </c>
      <c r="R142" s="468"/>
      <c r="S142" s="477"/>
      <c r="T142" s="482"/>
      <c r="U142" s="478" t="s">
        <v>290</v>
      </c>
    </row>
    <row r="143" spans="1:23" ht="18.75" customHeight="1">
      <c r="A143" s="479"/>
      <c r="B143" s="421" t="s">
        <v>291</v>
      </c>
      <c r="C143" s="482"/>
      <c r="D143" s="483"/>
      <c r="E143" s="468">
        <f t="shared" si="43"/>
        <v>1726</v>
      </c>
      <c r="F143" s="468">
        <f t="shared" si="43"/>
        <v>920</v>
      </c>
      <c r="G143" s="468">
        <f t="shared" si="43"/>
        <v>806</v>
      </c>
      <c r="H143" s="468">
        <f t="shared" si="44"/>
        <v>1421</v>
      </c>
      <c r="I143" s="468">
        <v>768</v>
      </c>
      <c r="J143" s="477">
        <v>653</v>
      </c>
      <c r="K143" s="468">
        <f t="shared" si="45"/>
        <v>305</v>
      </c>
      <c r="L143" s="468">
        <v>152</v>
      </c>
      <c r="M143" s="477">
        <v>153</v>
      </c>
      <c r="N143" s="468">
        <f t="shared" si="46"/>
        <v>0</v>
      </c>
      <c r="O143" s="468"/>
      <c r="P143" s="477"/>
      <c r="Q143" s="468">
        <f t="shared" si="47"/>
        <v>0</v>
      </c>
      <c r="R143" s="468"/>
      <c r="S143" s="477"/>
      <c r="T143" s="482"/>
      <c r="U143" s="478" t="s">
        <v>292</v>
      </c>
    </row>
    <row r="144" spans="1:23" ht="16.5" customHeight="1">
      <c r="A144" s="482"/>
      <c r="B144" s="421" t="s">
        <v>294</v>
      </c>
      <c r="C144" s="482"/>
      <c r="D144" s="483"/>
      <c r="E144" s="468">
        <f t="shared" si="43"/>
        <v>1795</v>
      </c>
      <c r="F144" s="468">
        <f t="shared" si="43"/>
        <v>948</v>
      </c>
      <c r="G144" s="468">
        <f t="shared" si="43"/>
        <v>847</v>
      </c>
      <c r="H144" s="468">
        <f t="shared" si="44"/>
        <v>1516</v>
      </c>
      <c r="I144" s="468">
        <v>805</v>
      </c>
      <c r="J144" s="477">
        <v>711</v>
      </c>
      <c r="K144" s="468">
        <f t="shared" si="45"/>
        <v>279</v>
      </c>
      <c r="L144" s="468">
        <v>143</v>
      </c>
      <c r="M144" s="477">
        <v>136</v>
      </c>
      <c r="N144" s="468">
        <f t="shared" si="46"/>
        <v>0</v>
      </c>
      <c r="O144" s="468"/>
      <c r="P144" s="477"/>
      <c r="Q144" s="468">
        <f t="shared" si="47"/>
        <v>0</v>
      </c>
      <c r="R144" s="468"/>
      <c r="S144" s="477"/>
      <c r="T144" s="482"/>
      <c r="U144" s="478" t="s">
        <v>295</v>
      </c>
    </row>
    <row r="145" spans="1:22" ht="18" customHeight="1">
      <c r="A145" s="482"/>
      <c r="B145" s="421" t="s">
        <v>296</v>
      </c>
      <c r="C145" s="482"/>
      <c r="D145" s="483"/>
      <c r="E145" s="468">
        <f t="shared" si="43"/>
        <v>1848</v>
      </c>
      <c r="F145" s="468">
        <f t="shared" si="43"/>
        <v>1033</v>
      </c>
      <c r="G145" s="468">
        <f t="shared" si="43"/>
        <v>815</v>
      </c>
      <c r="H145" s="468">
        <f t="shared" si="44"/>
        <v>1598</v>
      </c>
      <c r="I145" s="468">
        <v>897</v>
      </c>
      <c r="J145" s="477">
        <v>701</v>
      </c>
      <c r="K145" s="468">
        <f t="shared" si="45"/>
        <v>250</v>
      </c>
      <c r="L145" s="468">
        <v>136</v>
      </c>
      <c r="M145" s="477">
        <v>114</v>
      </c>
      <c r="N145" s="468">
        <f t="shared" si="46"/>
        <v>0</v>
      </c>
      <c r="O145" s="468"/>
      <c r="P145" s="477"/>
      <c r="Q145" s="468">
        <f t="shared" si="47"/>
        <v>0</v>
      </c>
      <c r="R145" s="468"/>
      <c r="S145" s="477"/>
      <c r="T145" s="482"/>
      <c r="U145" s="478" t="s">
        <v>297</v>
      </c>
    </row>
    <row r="146" spans="1:22" ht="16.5" customHeight="1">
      <c r="A146" s="482"/>
      <c r="B146" s="421" t="s">
        <v>298</v>
      </c>
      <c r="C146" s="482"/>
      <c r="D146" s="483"/>
      <c r="E146" s="468">
        <f t="shared" si="43"/>
        <v>1951</v>
      </c>
      <c r="F146" s="468">
        <f t="shared" si="43"/>
        <v>1010</v>
      </c>
      <c r="G146" s="468">
        <f t="shared" si="43"/>
        <v>941</v>
      </c>
      <c r="H146" s="468">
        <f t="shared" si="44"/>
        <v>1673</v>
      </c>
      <c r="I146" s="468">
        <v>862</v>
      </c>
      <c r="J146" s="477">
        <v>811</v>
      </c>
      <c r="K146" s="468">
        <f t="shared" si="45"/>
        <v>278</v>
      </c>
      <c r="L146" s="468">
        <v>148</v>
      </c>
      <c r="M146" s="477">
        <v>130</v>
      </c>
      <c r="N146" s="468">
        <f t="shared" si="46"/>
        <v>0</v>
      </c>
      <c r="O146" s="468"/>
      <c r="P146" s="477"/>
      <c r="Q146" s="468">
        <f t="shared" si="47"/>
        <v>0</v>
      </c>
      <c r="R146" s="468"/>
      <c r="S146" s="477"/>
      <c r="T146" s="482"/>
      <c r="U146" s="478" t="s">
        <v>299</v>
      </c>
    </row>
    <row r="147" spans="1:22" ht="17.25" customHeight="1">
      <c r="A147" s="479" t="s">
        <v>300</v>
      </c>
      <c r="B147" s="480"/>
      <c r="C147" s="484"/>
      <c r="D147" s="485"/>
      <c r="E147" s="473">
        <f t="shared" ref="E147:S147" si="48">SUM(E148:E150)</f>
        <v>2339</v>
      </c>
      <c r="F147" s="473">
        <f t="shared" si="48"/>
        <v>1348</v>
      </c>
      <c r="G147" s="473">
        <f t="shared" si="48"/>
        <v>991</v>
      </c>
      <c r="H147" s="473">
        <f t="shared" si="48"/>
        <v>1689</v>
      </c>
      <c r="I147" s="473">
        <f t="shared" si="48"/>
        <v>924</v>
      </c>
      <c r="J147" s="473">
        <f t="shared" si="48"/>
        <v>765</v>
      </c>
      <c r="K147" s="473">
        <f t="shared" si="48"/>
        <v>650</v>
      </c>
      <c r="L147" s="473">
        <f t="shared" si="48"/>
        <v>424</v>
      </c>
      <c r="M147" s="473">
        <f t="shared" si="48"/>
        <v>226</v>
      </c>
      <c r="N147" s="468">
        <f t="shared" si="48"/>
        <v>0</v>
      </c>
      <c r="O147" s="468">
        <f t="shared" si="48"/>
        <v>0</v>
      </c>
      <c r="P147" s="468">
        <f t="shared" si="48"/>
        <v>0</v>
      </c>
      <c r="Q147" s="468">
        <f t="shared" si="48"/>
        <v>0</v>
      </c>
      <c r="R147" s="468">
        <f t="shared" si="48"/>
        <v>0</v>
      </c>
      <c r="S147" s="468">
        <f t="shared" si="48"/>
        <v>0</v>
      </c>
      <c r="T147" s="474" t="s">
        <v>98</v>
      </c>
      <c r="U147" s="475"/>
      <c r="V147" s="534"/>
    </row>
    <row r="148" spans="1:22" ht="15" customHeight="1">
      <c r="A148" s="482"/>
      <c r="B148" s="421" t="s">
        <v>301</v>
      </c>
      <c r="C148" s="482"/>
      <c r="D148" s="483"/>
      <c r="E148" s="468">
        <f t="shared" ref="E148:G150" si="49">H148+K148+N148+Q148</f>
        <v>815</v>
      </c>
      <c r="F148" s="468">
        <f t="shared" si="49"/>
        <v>477</v>
      </c>
      <c r="G148" s="468">
        <f t="shared" si="49"/>
        <v>338</v>
      </c>
      <c r="H148" s="468">
        <f>I148+J148</f>
        <v>587</v>
      </c>
      <c r="I148" s="468">
        <v>322</v>
      </c>
      <c r="J148" s="477">
        <v>265</v>
      </c>
      <c r="K148" s="468">
        <f>L148+M148</f>
        <v>228</v>
      </c>
      <c r="L148" s="468">
        <v>155</v>
      </c>
      <c r="M148" s="477">
        <v>73</v>
      </c>
      <c r="N148" s="468">
        <f>O148+P148</f>
        <v>0</v>
      </c>
      <c r="O148" s="468"/>
      <c r="P148" s="477"/>
      <c r="Q148" s="468">
        <f>R148+S148</f>
        <v>0</v>
      </c>
      <c r="R148" s="468"/>
      <c r="S148" s="477"/>
      <c r="T148" s="482"/>
      <c r="U148" s="478" t="s">
        <v>302</v>
      </c>
    </row>
    <row r="149" spans="1:22" ht="17.25" customHeight="1">
      <c r="A149" s="482"/>
      <c r="B149" s="421" t="s">
        <v>303</v>
      </c>
      <c r="C149" s="482"/>
      <c r="D149" s="483"/>
      <c r="E149" s="468">
        <f t="shared" si="49"/>
        <v>757</v>
      </c>
      <c r="F149" s="468">
        <f t="shared" si="49"/>
        <v>439</v>
      </c>
      <c r="G149" s="468">
        <f t="shared" si="49"/>
        <v>318</v>
      </c>
      <c r="H149" s="468">
        <f>I149+J149</f>
        <v>558</v>
      </c>
      <c r="I149" s="468">
        <v>305</v>
      </c>
      <c r="J149" s="477">
        <v>253</v>
      </c>
      <c r="K149" s="468">
        <f>L149+M149</f>
        <v>199</v>
      </c>
      <c r="L149" s="468">
        <v>134</v>
      </c>
      <c r="M149" s="477">
        <v>65</v>
      </c>
      <c r="N149" s="468">
        <f>O149+P149</f>
        <v>0</v>
      </c>
      <c r="O149" s="468"/>
      <c r="P149" s="477"/>
      <c r="Q149" s="468">
        <f>R149+S149</f>
        <v>0</v>
      </c>
      <c r="R149" s="468"/>
      <c r="S149" s="477"/>
      <c r="T149" s="482"/>
      <c r="U149" s="478" t="s">
        <v>304</v>
      </c>
    </row>
    <row r="150" spans="1:22" ht="13.5" customHeight="1">
      <c r="A150" s="482"/>
      <c r="B150" s="421" t="s">
        <v>305</v>
      </c>
      <c r="C150" s="482"/>
      <c r="D150" s="483"/>
      <c r="E150" s="468">
        <f t="shared" si="49"/>
        <v>767</v>
      </c>
      <c r="F150" s="468">
        <f t="shared" si="49"/>
        <v>432</v>
      </c>
      <c r="G150" s="468">
        <f t="shared" si="49"/>
        <v>335</v>
      </c>
      <c r="H150" s="468">
        <f>I150+J150</f>
        <v>544</v>
      </c>
      <c r="I150" s="468">
        <v>297</v>
      </c>
      <c r="J150" s="477">
        <v>247</v>
      </c>
      <c r="K150" s="468">
        <f>L150+M150</f>
        <v>223</v>
      </c>
      <c r="L150" s="468">
        <v>135</v>
      </c>
      <c r="M150" s="477">
        <v>88</v>
      </c>
      <c r="N150" s="468">
        <f>O150+P150</f>
        <v>0</v>
      </c>
      <c r="O150" s="468"/>
      <c r="P150" s="477"/>
      <c r="Q150" s="468">
        <f>R150+S150</f>
        <v>0</v>
      </c>
      <c r="R150" s="468"/>
      <c r="S150" s="477"/>
      <c r="T150" s="482"/>
      <c r="U150" s="478" t="s">
        <v>306</v>
      </c>
    </row>
    <row r="151" spans="1:22" ht="16.5" customHeight="1">
      <c r="A151" s="479" t="s">
        <v>307</v>
      </c>
      <c r="B151" s="480"/>
      <c r="C151" s="484"/>
      <c r="D151" s="485"/>
      <c r="E151" s="473">
        <f t="shared" ref="E151:S151" si="50">SUM(E152:E154)</f>
        <v>398</v>
      </c>
      <c r="F151" s="473">
        <f t="shared" si="50"/>
        <v>249</v>
      </c>
      <c r="G151" s="473">
        <f t="shared" si="50"/>
        <v>149</v>
      </c>
      <c r="H151" s="473">
        <f t="shared" si="50"/>
        <v>0</v>
      </c>
      <c r="I151" s="473">
        <f t="shared" si="50"/>
        <v>0</v>
      </c>
      <c r="J151" s="473">
        <f t="shared" si="50"/>
        <v>0</v>
      </c>
      <c r="K151" s="473">
        <f t="shared" si="50"/>
        <v>398</v>
      </c>
      <c r="L151" s="473">
        <f t="shared" si="50"/>
        <v>249</v>
      </c>
      <c r="M151" s="473">
        <f t="shared" si="50"/>
        <v>149</v>
      </c>
      <c r="N151" s="468">
        <f t="shared" si="50"/>
        <v>0</v>
      </c>
      <c r="O151" s="468">
        <f t="shared" si="50"/>
        <v>0</v>
      </c>
      <c r="P151" s="468">
        <f t="shared" si="50"/>
        <v>0</v>
      </c>
      <c r="Q151" s="468">
        <f t="shared" si="50"/>
        <v>0</v>
      </c>
      <c r="R151" s="468">
        <f t="shared" si="50"/>
        <v>0</v>
      </c>
      <c r="S151" s="468">
        <f t="shared" si="50"/>
        <v>0</v>
      </c>
      <c r="T151" s="474" t="s">
        <v>99</v>
      </c>
      <c r="U151" s="475"/>
      <c r="V151" s="534"/>
    </row>
    <row r="152" spans="1:22" ht="14.25" customHeight="1">
      <c r="A152" s="482"/>
      <c r="B152" s="421" t="s">
        <v>308</v>
      </c>
      <c r="C152" s="482"/>
      <c r="D152" s="483"/>
      <c r="E152" s="468">
        <f t="shared" ref="E152:G154" si="51">H152+K152+N152+Q152</f>
        <v>136</v>
      </c>
      <c r="F152" s="468">
        <f t="shared" si="51"/>
        <v>89</v>
      </c>
      <c r="G152" s="468">
        <f t="shared" si="51"/>
        <v>47</v>
      </c>
      <c r="H152" s="468">
        <f>I152+J152</f>
        <v>0</v>
      </c>
      <c r="I152" s="468">
        <v>0</v>
      </c>
      <c r="J152" s="477"/>
      <c r="K152" s="468">
        <f>L152+M152</f>
        <v>136</v>
      </c>
      <c r="L152" s="468">
        <v>89</v>
      </c>
      <c r="M152" s="477">
        <v>47</v>
      </c>
      <c r="N152" s="468">
        <f>O152+P152</f>
        <v>0</v>
      </c>
      <c r="O152" s="468"/>
      <c r="P152" s="477"/>
      <c r="Q152" s="468">
        <f>R152+S152</f>
        <v>0</v>
      </c>
      <c r="R152" s="468"/>
      <c r="S152" s="477"/>
      <c r="T152" s="482"/>
      <c r="U152" s="478" t="s">
        <v>309</v>
      </c>
    </row>
    <row r="153" spans="1:22" ht="13.5" customHeight="1">
      <c r="A153" s="482"/>
      <c r="B153" s="421" t="s">
        <v>310</v>
      </c>
      <c r="C153" s="482"/>
      <c r="D153" s="483"/>
      <c r="E153" s="468">
        <f t="shared" si="51"/>
        <v>129</v>
      </c>
      <c r="F153" s="468">
        <f t="shared" si="51"/>
        <v>88</v>
      </c>
      <c r="G153" s="468">
        <f t="shared" si="51"/>
        <v>41</v>
      </c>
      <c r="H153" s="468">
        <f>I153+J153</f>
        <v>0</v>
      </c>
      <c r="I153" s="468">
        <v>0</v>
      </c>
      <c r="J153" s="477"/>
      <c r="K153" s="468">
        <f>L153+M153</f>
        <v>129</v>
      </c>
      <c r="L153" s="468">
        <v>88</v>
      </c>
      <c r="M153" s="477">
        <v>41</v>
      </c>
      <c r="N153" s="468">
        <f>O153+P153</f>
        <v>0</v>
      </c>
      <c r="O153" s="468"/>
      <c r="P153" s="477"/>
      <c r="Q153" s="468">
        <f>R153+S153</f>
        <v>0</v>
      </c>
      <c r="R153" s="468"/>
      <c r="S153" s="477"/>
      <c r="T153" s="482"/>
      <c r="U153" s="478" t="s">
        <v>311</v>
      </c>
    </row>
    <row r="154" spans="1:22" ht="13.5" customHeight="1">
      <c r="A154" s="482"/>
      <c r="B154" s="421" t="s">
        <v>312</v>
      </c>
      <c r="C154" s="482"/>
      <c r="D154" s="483"/>
      <c r="E154" s="468">
        <f t="shared" si="51"/>
        <v>133</v>
      </c>
      <c r="F154" s="468">
        <f t="shared" si="51"/>
        <v>72</v>
      </c>
      <c r="G154" s="468">
        <f t="shared" si="51"/>
        <v>61</v>
      </c>
      <c r="H154" s="468">
        <f>I154+J154</f>
        <v>0</v>
      </c>
      <c r="I154" s="468">
        <v>0</v>
      </c>
      <c r="J154" s="477"/>
      <c r="K154" s="468">
        <f>L154+M154</f>
        <v>133</v>
      </c>
      <c r="L154" s="468">
        <v>72</v>
      </c>
      <c r="M154" s="477">
        <v>61</v>
      </c>
      <c r="N154" s="468">
        <f>O154+P154</f>
        <v>0</v>
      </c>
      <c r="O154" s="468"/>
      <c r="P154" s="477"/>
      <c r="Q154" s="468">
        <f>R154+S154</f>
        <v>0</v>
      </c>
      <c r="R154" s="468"/>
      <c r="S154" s="477"/>
      <c r="T154" s="482"/>
      <c r="U154" s="478" t="s">
        <v>313</v>
      </c>
    </row>
    <row r="155" spans="1:22" ht="3" customHeight="1">
      <c r="A155" s="12"/>
      <c r="B155" s="12"/>
      <c r="C155" s="12"/>
      <c r="D155" s="12"/>
      <c r="E155" s="457"/>
      <c r="F155" s="458"/>
      <c r="G155" s="458"/>
      <c r="H155" s="457"/>
      <c r="I155" s="457"/>
      <c r="J155" s="458"/>
      <c r="K155" s="13"/>
      <c r="L155" s="13"/>
      <c r="M155" s="298"/>
      <c r="N155" s="13"/>
      <c r="O155" s="13"/>
      <c r="P155" s="298"/>
      <c r="Q155" s="13"/>
      <c r="R155" s="13"/>
      <c r="S155" s="298"/>
      <c r="T155" s="12"/>
      <c r="U155" s="12"/>
    </row>
    <row r="156" spans="1:22" ht="3" customHeight="1"/>
    <row r="157" spans="1:22" s="10" customFormat="1" ht="14.25" customHeight="1">
      <c r="A157" s="8"/>
      <c r="B157" s="10" t="s">
        <v>317</v>
      </c>
      <c r="C157" s="8"/>
      <c r="D157" s="8"/>
      <c r="E157" s="579"/>
      <c r="F157" s="579"/>
      <c r="G157" s="579"/>
      <c r="H157" s="459"/>
      <c r="I157" s="459"/>
      <c r="J157" s="459"/>
      <c r="K157" s="10" t="s">
        <v>145</v>
      </c>
      <c r="N157" s="8"/>
      <c r="O157" s="8"/>
    </row>
    <row r="158" spans="1:22" s="10" customFormat="1" ht="18.75" customHeight="1">
      <c r="B158" s="10" t="s">
        <v>66</v>
      </c>
      <c r="E158" s="459"/>
      <c r="F158" s="459"/>
      <c r="G158" s="459"/>
      <c r="H158" s="459"/>
      <c r="I158" s="459"/>
      <c r="J158" s="459"/>
      <c r="K158" s="10" t="s">
        <v>113</v>
      </c>
    </row>
    <row r="159" spans="1:22" ht="18.75" customHeight="1">
      <c r="A159" s="8"/>
      <c r="B159" s="10" t="s">
        <v>114</v>
      </c>
      <c r="C159" s="10"/>
      <c r="D159" s="10"/>
      <c r="E159" s="459"/>
      <c r="F159" s="459"/>
      <c r="G159" s="459"/>
      <c r="H159" s="459"/>
      <c r="I159" s="459"/>
      <c r="J159" s="459"/>
      <c r="K159" s="10" t="s">
        <v>178</v>
      </c>
      <c r="L159" s="10"/>
      <c r="M159" s="10"/>
      <c r="N159" s="8"/>
      <c r="O159" s="8"/>
    </row>
    <row r="160" spans="1:22" ht="16.5" customHeight="1">
      <c r="A160" s="8"/>
      <c r="B160" s="8"/>
      <c r="C160" s="10" t="s">
        <v>116</v>
      </c>
      <c r="D160" s="10"/>
      <c r="E160" s="459"/>
      <c r="F160" s="459"/>
      <c r="G160" s="459"/>
      <c r="H160" s="459"/>
      <c r="I160" s="459"/>
      <c r="J160" s="459"/>
      <c r="K160" s="10" t="s">
        <v>117</v>
      </c>
      <c r="L160" s="10"/>
      <c r="M160" s="10"/>
      <c r="N160" s="10"/>
      <c r="O160" s="10"/>
      <c r="P160" s="14"/>
      <c r="Q160" s="14"/>
      <c r="R160" s="14"/>
    </row>
    <row r="161" spans="1:22" s="36" customFormat="1">
      <c r="B161" s="36" t="s">
        <v>271</v>
      </c>
      <c r="C161" s="427">
        <v>3.5</v>
      </c>
      <c r="D161" s="36" t="s">
        <v>508</v>
      </c>
      <c r="E161" s="428"/>
      <c r="F161" s="428"/>
      <c r="G161" s="428"/>
      <c r="H161" s="428"/>
      <c r="I161" s="428"/>
      <c r="J161" s="428"/>
    </row>
    <row r="162" spans="1:22" s="3" customFormat="1" ht="20.25" customHeight="1">
      <c r="B162" s="36" t="s">
        <v>2</v>
      </c>
      <c r="C162" s="427">
        <v>3.5</v>
      </c>
      <c r="D162" s="36" t="s">
        <v>539</v>
      </c>
      <c r="E162" s="428"/>
      <c r="F162" s="413"/>
      <c r="G162" s="413"/>
      <c r="H162" s="413"/>
      <c r="I162" s="413"/>
      <c r="J162" s="413"/>
      <c r="N162" s="3" t="s">
        <v>321</v>
      </c>
    </row>
    <row r="163" spans="1:22" ht="6.75" customHeight="1"/>
    <row r="164" spans="1:22" s="8" customFormat="1" ht="15" customHeight="1">
      <c r="A164" s="1091" t="s">
        <v>274</v>
      </c>
      <c r="B164" s="1091"/>
      <c r="C164" s="1091"/>
      <c r="D164" s="1209"/>
      <c r="E164" s="429"/>
      <c r="F164" s="430"/>
      <c r="G164" s="431"/>
      <c r="H164" s="1214" t="s">
        <v>275</v>
      </c>
      <c r="I164" s="1215"/>
      <c r="J164" s="1215"/>
      <c r="K164" s="1215"/>
      <c r="L164" s="1215"/>
      <c r="M164" s="1215"/>
      <c r="N164" s="1215"/>
      <c r="O164" s="1215"/>
      <c r="P164" s="1215"/>
      <c r="Q164" s="1215"/>
      <c r="R164" s="1215"/>
      <c r="S164" s="1215"/>
      <c r="T164" s="1101" t="s">
        <v>276</v>
      </c>
      <c r="U164" s="1092"/>
    </row>
    <row r="165" spans="1:22" s="489" customFormat="1" ht="15" customHeight="1">
      <c r="A165" s="1210"/>
      <c r="B165" s="1210"/>
      <c r="C165" s="1210"/>
      <c r="D165" s="1211"/>
      <c r="E165" s="578"/>
      <c r="F165" s="579"/>
      <c r="G165" s="580"/>
      <c r="H165" s="429"/>
      <c r="I165" s="430"/>
      <c r="J165" s="431"/>
      <c r="K165" s="1225" t="s">
        <v>6</v>
      </c>
      <c r="L165" s="1226"/>
      <c r="M165" s="1227"/>
      <c r="N165" s="486"/>
      <c r="O165" s="487"/>
      <c r="P165" s="488"/>
      <c r="T165" s="1102"/>
      <c r="U165" s="1094"/>
    </row>
    <row r="166" spans="1:22" s="489" customFormat="1" ht="15.75" customHeight="1">
      <c r="A166" s="1210"/>
      <c r="B166" s="1210"/>
      <c r="C166" s="1210"/>
      <c r="D166" s="1211"/>
      <c r="E166" s="1204" t="s">
        <v>7</v>
      </c>
      <c r="F166" s="1205"/>
      <c r="G166" s="1206"/>
      <c r="H166" s="1204" t="s">
        <v>8</v>
      </c>
      <c r="I166" s="1205"/>
      <c r="J166" s="1206"/>
      <c r="K166" s="1223" t="s">
        <v>9</v>
      </c>
      <c r="L166" s="1219"/>
      <c r="M166" s="1224"/>
      <c r="N166" s="1223" t="s">
        <v>10</v>
      </c>
      <c r="O166" s="1219"/>
      <c r="P166" s="1224"/>
      <c r="Q166" s="1219"/>
      <c r="R166" s="1219"/>
      <c r="S166" s="1219"/>
      <c r="T166" s="1102"/>
      <c r="U166" s="1094"/>
    </row>
    <row r="167" spans="1:22" s="489" customFormat="1" ht="17.25" customHeight="1">
      <c r="A167" s="1210"/>
      <c r="B167" s="1210"/>
      <c r="C167" s="1210"/>
      <c r="D167" s="1211"/>
      <c r="E167" s="1204" t="s">
        <v>11</v>
      </c>
      <c r="F167" s="1205"/>
      <c r="G167" s="1206"/>
      <c r="H167" s="1204" t="s">
        <v>12</v>
      </c>
      <c r="I167" s="1205"/>
      <c r="J167" s="1206"/>
      <c r="K167" s="1223" t="s">
        <v>13</v>
      </c>
      <c r="L167" s="1219"/>
      <c r="M167" s="1224"/>
      <c r="N167" s="1223" t="s">
        <v>277</v>
      </c>
      <c r="O167" s="1219"/>
      <c r="P167" s="1224"/>
      <c r="Q167" s="1219" t="s">
        <v>278</v>
      </c>
      <c r="R167" s="1219"/>
      <c r="S167" s="1219"/>
      <c r="T167" s="1102"/>
      <c r="U167" s="1094"/>
    </row>
    <row r="168" spans="1:22" s="489" customFormat="1" ht="16.5" customHeight="1">
      <c r="A168" s="1210"/>
      <c r="B168" s="1210"/>
      <c r="C168" s="1210"/>
      <c r="D168" s="1211"/>
      <c r="E168" s="578"/>
      <c r="F168" s="579"/>
      <c r="G168" s="580"/>
      <c r="H168" s="1204" t="s">
        <v>15</v>
      </c>
      <c r="I168" s="1205"/>
      <c r="J168" s="1206"/>
      <c r="K168" s="1223" t="s">
        <v>16</v>
      </c>
      <c r="L168" s="1219"/>
      <c r="M168" s="1224"/>
      <c r="N168" s="1223" t="s">
        <v>17</v>
      </c>
      <c r="O168" s="1219"/>
      <c r="P168" s="1224"/>
      <c r="Q168" s="1219" t="s">
        <v>166</v>
      </c>
      <c r="R168" s="1219"/>
      <c r="S168" s="1219"/>
      <c r="T168" s="1102"/>
      <c r="U168" s="1094"/>
    </row>
    <row r="169" spans="1:22" s="489" customFormat="1" ht="14.25" customHeight="1">
      <c r="A169" s="1210"/>
      <c r="B169" s="1210"/>
      <c r="C169" s="1210"/>
      <c r="D169" s="1211"/>
      <c r="E169" s="581"/>
      <c r="F169" s="582"/>
      <c r="G169" s="583"/>
      <c r="H169" s="1216" t="s">
        <v>19</v>
      </c>
      <c r="I169" s="1217"/>
      <c r="J169" s="1218"/>
      <c r="K169" s="1220" t="s">
        <v>19</v>
      </c>
      <c r="L169" s="1221"/>
      <c r="M169" s="1222"/>
      <c r="N169" s="1223" t="s">
        <v>20</v>
      </c>
      <c r="O169" s="1219"/>
      <c r="P169" s="1224"/>
      <c r="Q169" s="490"/>
      <c r="R169" s="490"/>
      <c r="S169" s="490"/>
      <c r="T169" s="1102"/>
      <c r="U169" s="1094"/>
    </row>
    <row r="170" spans="1:22" s="489" customFormat="1" ht="13.5" customHeight="1">
      <c r="A170" s="1210"/>
      <c r="B170" s="1210"/>
      <c r="C170" s="1210"/>
      <c r="D170" s="1211"/>
      <c r="E170" s="432" t="s">
        <v>7</v>
      </c>
      <c r="F170" s="433" t="s">
        <v>167</v>
      </c>
      <c r="G170" s="417" t="s">
        <v>168</v>
      </c>
      <c r="H170" s="432" t="s">
        <v>7</v>
      </c>
      <c r="I170" s="432" t="s">
        <v>167</v>
      </c>
      <c r="J170" s="417" t="s">
        <v>168</v>
      </c>
      <c r="K170" s="378" t="s">
        <v>7</v>
      </c>
      <c r="L170" s="378" t="s">
        <v>167</v>
      </c>
      <c r="M170" s="380" t="s">
        <v>168</v>
      </c>
      <c r="N170" s="378" t="s">
        <v>7</v>
      </c>
      <c r="O170" s="378" t="s">
        <v>167</v>
      </c>
      <c r="P170" s="378" t="s">
        <v>168</v>
      </c>
      <c r="Q170" s="378" t="s">
        <v>7</v>
      </c>
      <c r="R170" s="378" t="s">
        <v>167</v>
      </c>
      <c r="S170" s="491" t="s">
        <v>168</v>
      </c>
      <c r="T170" s="1102"/>
      <c r="U170" s="1094"/>
    </row>
    <row r="171" spans="1:22" s="489" customFormat="1" ht="13.5" customHeight="1">
      <c r="A171" s="1212"/>
      <c r="B171" s="1212"/>
      <c r="C171" s="1212"/>
      <c r="D171" s="1213"/>
      <c r="E171" s="434" t="s">
        <v>11</v>
      </c>
      <c r="F171" s="435" t="s">
        <v>169</v>
      </c>
      <c r="G171" s="435" t="s">
        <v>170</v>
      </c>
      <c r="H171" s="434" t="s">
        <v>11</v>
      </c>
      <c r="I171" s="434" t="s">
        <v>169</v>
      </c>
      <c r="J171" s="435" t="s">
        <v>170</v>
      </c>
      <c r="K171" s="381" t="s">
        <v>11</v>
      </c>
      <c r="L171" s="381" t="s">
        <v>169</v>
      </c>
      <c r="M171" s="382" t="s">
        <v>170</v>
      </c>
      <c r="N171" s="381" t="s">
        <v>11</v>
      </c>
      <c r="O171" s="381" t="s">
        <v>169</v>
      </c>
      <c r="P171" s="382" t="s">
        <v>170</v>
      </c>
      <c r="Q171" s="381" t="s">
        <v>11</v>
      </c>
      <c r="R171" s="381" t="s">
        <v>169</v>
      </c>
      <c r="S171" s="492" t="s">
        <v>170</v>
      </c>
      <c r="T171" s="1103"/>
      <c r="U171" s="1096"/>
    </row>
    <row r="172" spans="1:22" s="489" customFormat="1" ht="3" customHeight="1">
      <c r="A172" s="493"/>
      <c r="B172" s="493"/>
      <c r="C172" s="493"/>
      <c r="D172" s="494"/>
      <c r="E172" s="416"/>
      <c r="F172" s="417"/>
      <c r="G172" s="417"/>
      <c r="H172" s="416"/>
      <c r="I172" s="416"/>
      <c r="J172" s="417"/>
      <c r="K172" s="495"/>
      <c r="L172" s="495"/>
      <c r="M172" s="380"/>
      <c r="N172" s="495"/>
      <c r="O172" s="495"/>
      <c r="P172" s="380"/>
      <c r="Q172" s="495"/>
      <c r="R172" s="495"/>
      <c r="S172" s="491"/>
      <c r="T172" s="571"/>
    </row>
    <row r="173" spans="1:22" s="489" customFormat="1" ht="16.5" customHeight="1">
      <c r="A173" s="1228" t="s">
        <v>21</v>
      </c>
      <c r="B173" s="1228"/>
      <c r="C173" s="1228"/>
      <c r="D173" s="1229"/>
      <c r="E173" s="496">
        <f t="shared" ref="E173:S173" si="52">SUM(E174+E179+E186+E190)</f>
        <v>7328</v>
      </c>
      <c r="F173" s="496">
        <f t="shared" si="52"/>
        <v>3805</v>
      </c>
      <c r="G173" s="496">
        <f t="shared" si="52"/>
        <v>3523</v>
      </c>
      <c r="H173" s="841">
        <f t="shared" si="52"/>
        <v>7328</v>
      </c>
      <c r="I173" s="496">
        <f t="shared" si="52"/>
        <v>3805</v>
      </c>
      <c r="J173" s="496">
        <f t="shared" si="52"/>
        <v>3523</v>
      </c>
      <c r="K173" s="496">
        <f t="shared" si="52"/>
        <v>0</v>
      </c>
      <c r="L173" s="496">
        <f t="shared" si="52"/>
        <v>0</v>
      </c>
      <c r="M173" s="496">
        <f t="shared" si="52"/>
        <v>0</v>
      </c>
      <c r="N173" s="496">
        <f t="shared" si="52"/>
        <v>0</v>
      </c>
      <c r="O173" s="496">
        <f t="shared" si="52"/>
        <v>0</v>
      </c>
      <c r="P173" s="496">
        <f t="shared" si="52"/>
        <v>0</v>
      </c>
      <c r="Q173" s="496">
        <f t="shared" si="52"/>
        <v>0</v>
      </c>
      <c r="R173" s="496">
        <f t="shared" si="52"/>
        <v>0</v>
      </c>
      <c r="S173" s="496">
        <f t="shared" si="52"/>
        <v>0</v>
      </c>
      <c r="T173" s="497"/>
      <c r="U173" s="589" t="s">
        <v>11</v>
      </c>
      <c r="V173" s="572"/>
    </row>
    <row r="174" spans="1:22" s="489" customFormat="1" ht="15.75" customHeight="1">
      <c r="A174" s="498" t="s">
        <v>133</v>
      </c>
      <c r="B174" s="589"/>
      <c r="C174" s="589"/>
      <c r="D174" s="590"/>
      <c r="E174" s="496">
        <f t="shared" ref="E174:S174" si="53">SUM(E175:E178)</f>
        <v>1542</v>
      </c>
      <c r="F174" s="496">
        <f t="shared" si="53"/>
        <v>795</v>
      </c>
      <c r="G174" s="496">
        <f t="shared" si="53"/>
        <v>747</v>
      </c>
      <c r="H174" s="841">
        <f t="shared" si="53"/>
        <v>1542</v>
      </c>
      <c r="I174" s="496">
        <f t="shared" si="53"/>
        <v>795</v>
      </c>
      <c r="J174" s="496">
        <f t="shared" si="53"/>
        <v>747</v>
      </c>
      <c r="K174" s="496">
        <f t="shared" si="53"/>
        <v>0</v>
      </c>
      <c r="L174" s="496">
        <f t="shared" si="53"/>
        <v>0</v>
      </c>
      <c r="M174" s="496">
        <f t="shared" si="53"/>
        <v>0</v>
      </c>
      <c r="N174" s="496">
        <f t="shared" si="53"/>
        <v>0</v>
      </c>
      <c r="O174" s="496">
        <f t="shared" si="53"/>
        <v>0</v>
      </c>
      <c r="P174" s="496">
        <f t="shared" si="53"/>
        <v>0</v>
      </c>
      <c r="Q174" s="496">
        <f t="shared" si="53"/>
        <v>0</v>
      </c>
      <c r="R174" s="496">
        <f t="shared" si="53"/>
        <v>0</v>
      </c>
      <c r="S174" s="496">
        <f t="shared" si="53"/>
        <v>0</v>
      </c>
      <c r="T174" s="498" t="s">
        <v>138</v>
      </c>
      <c r="U174" s="499"/>
      <c r="V174" s="572"/>
    </row>
    <row r="175" spans="1:22" s="489" customFormat="1" ht="13.5" customHeight="1">
      <c r="A175" s="500"/>
      <c r="B175" s="500" t="s">
        <v>279</v>
      </c>
      <c r="C175" s="500"/>
      <c r="D175" s="501"/>
      <c r="E175" s="496">
        <f t="shared" ref="E175:G178" si="54">H175+K175+N175+Q175</f>
        <v>772</v>
      </c>
      <c r="F175" s="496">
        <f t="shared" si="54"/>
        <v>407</v>
      </c>
      <c r="G175" s="496">
        <f t="shared" si="54"/>
        <v>365</v>
      </c>
      <c r="H175" s="841">
        <f>I175+J175</f>
        <v>772</v>
      </c>
      <c r="I175" s="496">
        <v>407</v>
      </c>
      <c r="J175" s="502">
        <v>365</v>
      </c>
      <c r="K175" s="496">
        <f>L175+M175</f>
        <v>0</v>
      </c>
      <c r="L175" s="496"/>
      <c r="M175" s="502"/>
      <c r="N175" s="496">
        <f>O175+P175</f>
        <v>0</v>
      </c>
      <c r="O175" s="496"/>
      <c r="P175" s="502"/>
      <c r="Q175" s="496">
        <f>R175+S175</f>
        <v>0</v>
      </c>
      <c r="R175" s="496"/>
      <c r="S175" s="503"/>
      <c r="T175" s="497"/>
      <c r="U175" s="500" t="s">
        <v>280</v>
      </c>
    </row>
    <row r="176" spans="1:22" s="489" customFormat="1" ht="13.5" customHeight="1">
      <c r="A176" s="500"/>
      <c r="B176" s="500" t="s">
        <v>281</v>
      </c>
      <c r="C176" s="500"/>
      <c r="D176" s="501"/>
      <c r="E176" s="496">
        <f t="shared" si="54"/>
        <v>770</v>
      </c>
      <c r="F176" s="496">
        <f t="shared" si="54"/>
        <v>388</v>
      </c>
      <c r="G176" s="496">
        <f t="shared" si="54"/>
        <v>382</v>
      </c>
      <c r="H176" s="841">
        <f>I176+J176</f>
        <v>770</v>
      </c>
      <c r="I176" s="496">
        <v>388</v>
      </c>
      <c r="J176" s="502">
        <v>382</v>
      </c>
      <c r="K176" s="496">
        <f>L176+M176</f>
        <v>0</v>
      </c>
      <c r="L176" s="496"/>
      <c r="M176" s="502"/>
      <c r="N176" s="496">
        <f>O176+P176</f>
        <v>0</v>
      </c>
      <c r="O176" s="496"/>
      <c r="P176" s="502"/>
      <c r="Q176" s="496">
        <f>R176+S176</f>
        <v>0</v>
      </c>
      <c r="R176" s="496"/>
      <c r="S176" s="503"/>
      <c r="T176" s="497"/>
      <c r="U176" s="500" t="s">
        <v>282</v>
      </c>
    </row>
    <row r="177" spans="1:23" s="489" customFormat="1" ht="13.5" customHeight="1">
      <c r="A177" s="500"/>
      <c r="B177" s="500" t="s">
        <v>283</v>
      </c>
      <c r="C177" s="500"/>
      <c r="D177" s="501"/>
      <c r="E177" s="496">
        <f t="shared" si="54"/>
        <v>0</v>
      </c>
      <c r="F177" s="496">
        <f t="shared" si="54"/>
        <v>0</v>
      </c>
      <c r="G177" s="496">
        <f t="shared" si="54"/>
        <v>0</v>
      </c>
      <c r="H177" s="496">
        <f>I177+J177</f>
        <v>0</v>
      </c>
      <c r="I177" s="496">
        <v>0</v>
      </c>
      <c r="J177" s="502">
        <v>0</v>
      </c>
      <c r="K177" s="496">
        <f>L177+M177</f>
        <v>0</v>
      </c>
      <c r="L177" s="496"/>
      <c r="M177" s="502"/>
      <c r="N177" s="496">
        <f>O177+P177</f>
        <v>0</v>
      </c>
      <c r="O177" s="496"/>
      <c r="P177" s="502"/>
      <c r="Q177" s="496">
        <f>R177+S177</f>
        <v>0</v>
      </c>
      <c r="R177" s="496"/>
      <c r="S177" s="502"/>
      <c r="T177" s="500"/>
      <c r="U177" s="504" t="s">
        <v>284</v>
      </c>
    </row>
    <row r="178" spans="1:23" s="489" customFormat="1" ht="13.5" customHeight="1">
      <c r="A178" s="500"/>
      <c r="B178" s="500" t="s">
        <v>285</v>
      </c>
      <c r="C178" s="500"/>
      <c r="D178" s="501"/>
      <c r="E178" s="496">
        <f t="shared" si="54"/>
        <v>0</v>
      </c>
      <c r="F178" s="496">
        <f t="shared" si="54"/>
        <v>0</v>
      </c>
      <c r="G178" s="496">
        <f t="shared" si="54"/>
        <v>0</v>
      </c>
      <c r="H178" s="496">
        <f>I178+J178</f>
        <v>0</v>
      </c>
      <c r="I178" s="496">
        <v>0</v>
      </c>
      <c r="J178" s="502">
        <v>0</v>
      </c>
      <c r="K178" s="496">
        <f>L178+M178</f>
        <v>0</v>
      </c>
      <c r="L178" s="496">
        <v>0</v>
      </c>
      <c r="M178" s="502">
        <v>0</v>
      </c>
      <c r="N178" s="496">
        <f>O178+P178</f>
        <v>0</v>
      </c>
      <c r="O178" s="496"/>
      <c r="P178" s="502"/>
      <c r="Q178" s="496">
        <f>R178+S178</f>
        <v>0</v>
      </c>
      <c r="R178" s="496"/>
      <c r="S178" s="502"/>
      <c r="T178" s="500"/>
      <c r="U178" s="504" t="s">
        <v>286</v>
      </c>
    </row>
    <row r="179" spans="1:23" s="489" customFormat="1" ht="16.5" customHeight="1">
      <c r="A179" s="505" t="s">
        <v>89</v>
      </c>
      <c r="B179" s="500"/>
      <c r="C179" s="500"/>
      <c r="D179" s="501"/>
      <c r="E179" s="496">
        <f t="shared" ref="E179:S179" si="55">SUM(E180:E185)</f>
        <v>5189</v>
      </c>
      <c r="F179" s="496">
        <f t="shared" si="55"/>
        <v>2668</v>
      </c>
      <c r="G179" s="496">
        <f t="shared" si="55"/>
        <v>2521</v>
      </c>
      <c r="H179" s="496">
        <f t="shared" si="55"/>
        <v>5189</v>
      </c>
      <c r="I179" s="496">
        <f t="shared" si="55"/>
        <v>2668</v>
      </c>
      <c r="J179" s="496">
        <f t="shared" si="55"/>
        <v>2521</v>
      </c>
      <c r="K179" s="496">
        <f t="shared" si="55"/>
        <v>0</v>
      </c>
      <c r="L179" s="496">
        <f t="shared" si="55"/>
        <v>0</v>
      </c>
      <c r="M179" s="496">
        <f t="shared" si="55"/>
        <v>0</v>
      </c>
      <c r="N179" s="496">
        <f t="shared" si="55"/>
        <v>0</v>
      </c>
      <c r="O179" s="496">
        <f t="shared" si="55"/>
        <v>0</v>
      </c>
      <c r="P179" s="496">
        <f t="shared" si="55"/>
        <v>0</v>
      </c>
      <c r="Q179" s="496">
        <f t="shared" si="55"/>
        <v>0</v>
      </c>
      <c r="R179" s="496">
        <f t="shared" si="55"/>
        <v>0</v>
      </c>
      <c r="S179" s="496">
        <f t="shared" si="55"/>
        <v>0</v>
      </c>
      <c r="T179" s="498" t="s">
        <v>95</v>
      </c>
      <c r="U179" s="500"/>
      <c r="V179" s="572"/>
      <c r="W179" s="572"/>
    </row>
    <row r="180" spans="1:23" s="489" customFormat="1" ht="15.75" customHeight="1">
      <c r="A180" s="500"/>
      <c r="B180" s="500" t="s">
        <v>287</v>
      </c>
      <c r="C180" s="500"/>
      <c r="D180" s="501"/>
      <c r="E180" s="496">
        <f t="shared" ref="E180:G185" si="56">H180+K180+N180+Q180</f>
        <v>809</v>
      </c>
      <c r="F180" s="496">
        <f t="shared" si="56"/>
        <v>420</v>
      </c>
      <c r="G180" s="496">
        <f t="shared" si="56"/>
        <v>389</v>
      </c>
      <c r="H180" s="496">
        <f t="shared" ref="H180:H185" si="57">I180+J180</f>
        <v>809</v>
      </c>
      <c r="I180" s="496">
        <v>420</v>
      </c>
      <c r="J180" s="502">
        <v>389</v>
      </c>
      <c r="K180" s="496">
        <f t="shared" ref="K180:K185" si="58">L180+M180</f>
        <v>0</v>
      </c>
      <c r="L180" s="496">
        <v>0</v>
      </c>
      <c r="M180" s="502">
        <v>0</v>
      </c>
      <c r="N180" s="496">
        <f t="shared" ref="N180:N185" si="59">O180+P180</f>
        <v>0</v>
      </c>
      <c r="O180" s="496"/>
      <c r="P180" s="502"/>
      <c r="Q180" s="496">
        <f t="shared" ref="Q180:Q185" si="60">R180+S180</f>
        <v>0</v>
      </c>
      <c r="R180" s="496"/>
      <c r="S180" s="502"/>
      <c r="T180" s="500"/>
      <c r="U180" s="504" t="s">
        <v>288</v>
      </c>
    </row>
    <row r="181" spans="1:23" s="489" customFormat="1" ht="15.75" customHeight="1">
      <c r="A181" s="500"/>
      <c r="B181" s="500" t="s">
        <v>289</v>
      </c>
      <c r="C181" s="500"/>
      <c r="D181" s="501"/>
      <c r="E181" s="496">
        <f t="shared" si="56"/>
        <v>791</v>
      </c>
      <c r="F181" s="496">
        <f t="shared" si="56"/>
        <v>412</v>
      </c>
      <c r="G181" s="496">
        <f t="shared" si="56"/>
        <v>379</v>
      </c>
      <c r="H181" s="496">
        <f t="shared" si="57"/>
        <v>791</v>
      </c>
      <c r="I181" s="496">
        <v>412</v>
      </c>
      <c r="J181" s="502">
        <v>379</v>
      </c>
      <c r="K181" s="496">
        <f t="shared" si="58"/>
        <v>0</v>
      </c>
      <c r="L181" s="496">
        <v>0</v>
      </c>
      <c r="M181" s="502">
        <v>0</v>
      </c>
      <c r="N181" s="496">
        <f t="shared" si="59"/>
        <v>0</v>
      </c>
      <c r="O181" s="496"/>
      <c r="P181" s="502"/>
      <c r="Q181" s="496">
        <f t="shared" si="60"/>
        <v>0</v>
      </c>
      <c r="R181" s="496"/>
      <c r="S181" s="502"/>
      <c r="T181" s="500"/>
      <c r="U181" s="504" t="s">
        <v>290</v>
      </c>
    </row>
    <row r="182" spans="1:23" s="489" customFormat="1" ht="16.5" customHeight="1">
      <c r="A182" s="505"/>
      <c r="B182" s="500" t="s">
        <v>291</v>
      </c>
      <c r="C182" s="500"/>
      <c r="D182" s="501"/>
      <c r="E182" s="496">
        <f t="shared" si="56"/>
        <v>845</v>
      </c>
      <c r="F182" s="496">
        <f t="shared" si="56"/>
        <v>421</v>
      </c>
      <c r="G182" s="496">
        <f t="shared" si="56"/>
        <v>424</v>
      </c>
      <c r="H182" s="496">
        <f t="shared" si="57"/>
        <v>845</v>
      </c>
      <c r="I182" s="496">
        <v>421</v>
      </c>
      <c r="J182" s="502">
        <v>424</v>
      </c>
      <c r="K182" s="496">
        <f t="shared" si="58"/>
        <v>0</v>
      </c>
      <c r="L182" s="496">
        <v>0</v>
      </c>
      <c r="M182" s="502">
        <v>0</v>
      </c>
      <c r="N182" s="496">
        <f t="shared" si="59"/>
        <v>0</v>
      </c>
      <c r="O182" s="496"/>
      <c r="P182" s="502"/>
      <c r="Q182" s="496">
        <f t="shared" si="60"/>
        <v>0</v>
      </c>
      <c r="R182" s="496"/>
      <c r="S182" s="502"/>
      <c r="T182" s="500"/>
      <c r="U182" s="504" t="s">
        <v>292</v>
      </c>
    </row>
    <row r="183" spans="1:23" s="489" customFormat="1" ht="15.75" customHeight="1">
      <c r="A183" s="500"/>
      <c r="B183" s="500" t="s">
        <v>294</v>
      </c>
      <c r="C183" s="500"/>
      <c r="D183" s="501"/>
      <c r="E183" s="496">
        <f t="shared" si="56"/>
        <v>876</v>
      </c>
      <c r="F183" s="496">
        <f t="shared" si="56"/>
        <v>463</v>
      </c>
      <c r="G183" s="496">
        <f t="shared" si="56"/>
        <v>413</v>
      </c>
      <c r="H183" s="496">
        <f t="shared" si="57"/>
        <v>876</v>
      </c>
      <c r="I183" s="496">
        <v>463</v>
      </c>
      <c r="J183" s="502">
        <v>413</v>
      </c>
      <c r="K183" s="496">
        <f t="shared" si="58"/>
        <v>0</v>
      </c>
      <c r="L183" s="496">
        <v>0</v>
      </c>
      <c r="M183" s="502">
        <v>0</v>
      </c>
      <c r="N183" s="496">
        <f t="shared" si="59"/>
        <v>0</v>
      </c>
      <c r="O183" s="496"/>
      <c r="P183" s="502"/>
      <c r="Q183" s="496">
        <f t="shared" si="60"/>
        <v>0</v>
      </c>
      <c r="R183" s="496"/>
      <c r="S183" s="502"/>
      <c r="T183" s="500"/>
      <c r="U183" s="504" t="s">
        <v>295</v>
      </c>
    </row>
    <row r="184" spans="1:23" s="489" customFormat="1" ht="15" customHeight="1">
      <c r="A184" s="500"/>
      <c r="B184" s="500" t="s">
        <v>296</v>
      </c>
      <c r="C184" s="500"/>
      <c r="D184" s="501"/>
      <c r="E184" s="496">
        <f t="shared" si="56"/>
        <v>866</v>
      </c>
      <c r="F184" s="496">
        <f t="shared" si="56"/>
        <v>450</v>
      </c>
      <c r="G184" s="496">
        <f t="shared" si="56"/>
        <v>416</v>
      </c>
      <c r="H184" s="496">
        <f t="shared" si="57"/>
        <v>866</v>
      </c>
      <c r="I184" s="496">
        <v>450</v>
      </c>
      <c r="J184" s="502">
        <v>416</v>
      </c>
      <c r="K184" s="496">
        <f t="shared" si="58"/>
        <v>0</v>
      </c>
      <c r="L184" s="496">
        <v>0</v>
      </c>
      <c r="M184" s="502">
        <v>0</v>
      </c>
      <c r="N184" s="496">
        <f t="shared" si="59"/>
        <v>0</v>
      </c>
      <c r="O184" s="496"/>
      <c r="P184" s="502"/>
      <c r="Q184" s="496">
        <f t="shared" si="60"/>
        <v>0</v>
      </c>
      <c r="R184" s="496"/>
      <c r="S184" s="502"/>
      <c r="T184" s="500"/>
      <c r="U184" s="504" t="s">
        <v>297</v>
      </c>
    </row>
    <row r="185" spans="1:23" s="489" customFormat="1" ht="15" customHeight="1">
      <c r="A185" s="500"/>
      <c r="B185" s="500" t="s">
        <v>298</v>
      </c>
      <c r="C185" s="500"/>
      <c r="D185" s="501"/>
      <c r="E185" s="496">
        <f t="shared" si="56"/>
        <v>1002</v>
      </c>
      <c r="F185" s="496">
        <f t="shared" si="56"/>
        <v>502</v>
      </c>
      <c r="G185" s="496">
        <f t="shared" si="56"/>
        <v>500</v>
      </c>
      <c r="H185" s="496">
        <f t="shared" si="57"/>
        <v>1002</v>
      </c>
      <c r="I185" s="496">
        <v>502</v>
      </c>
      <c r="J185" s="502">
        <v>500</v>
      </c>
      <c r="K185" s="496">
        <f t="shared" si="58"/>
        <v>0</v>
      </c>
      <c r="L185" s="496">
        <v>0</v>
      </c>
      <c r="M185" s="502">
        <v>0</v>
      </c>
      <c r="N185" s="496">
        <f t="shared" si="59"/>
        <v>0</v>
      </c>
      <c r="O185" s="496"/>
      <c r="P185" s="502"/>
      <c r="Q185" s="496">
        <f t="shared" si="60"/>
        <v>0</v>
      </c>
      <c r="R185" s="496"/>
      <c r="S185" s="502"/>
      <c r="T185" s="500"/>
      <c r="U185" s="504" t="s">
        <v>299</v>
      </c>
    </row>
    <row r="186" spans="1:23" s="489" customFormat="1" ht="17.25" customHeight="1">
      <c r="A186" s="505" t="s">
        <v>300</v>
      </c>
      <c r="B186" s="500"/>
      <c r="C186" s="500"/>
      <c r="D186" s="501"/>
      <c r="E186" s="496">
        <f t="shared" ref="E186:S186" si="61">SUM(E187:E189)</f>
        <v>597</v>
      </c>
      <c r="F186" s="496">
        <f t="shared" si="61"/>
        <v>342</v>
      </c>
      <c r="G186" s="496">
        <f t="shared" si="61"/>
        <v>255</v>
      </c>
      <c r="H186" s="496">
        <f t="shared" si="61"/>
        <v>597</v>
      </c>
      <c r="I186" s="496">
        <f t="shared" si="61"/>
        <v>342</v>
      </c>
      <c r="J186" s="496">
        <f t="shared" si="61"/>
        <v>255</v>
      </c>
      <c r="K186" s="496">
        <f t="shared" si="61"/>
        <v>0</v>
      </c>
      <c r="L186" s="496">
        <v>0</v>
      </c>
      <c r="M186" s="502">
        <v>0</v>
      </c>
      <c r="N186" s="496">
        <f t="shared" si="61"/>
        <v>0</v>
      </c>
      <c r="O186" s="496">
        <f t="shared" si="61"/>
        <v>0</v>
      </c>
      <c r="P186" s="496">
        <f t="shared" si="61"/>
        <v>0</v>
      </c>
      <c r="Q186" s="496">
        <f t="shared" si="61"/>
        <v>0</v>
      </c>
      <c r="R186" s="496">
        <f t="shared" si="61"/>
        <v>0</v>
      </c>
      <c r="S186" s="496">
        <f t="shared" si="61"/>
        <v>0</v>
      </c>
      <c r="T186" s="498" t="s">
        <v>98</v>
      </c>
      <c r="U186" s="499"/>
      <c r="V186" s="572"/>
    </row>
    <row r="187" spans="1:23" s="489" customFormat="1" ht="13.5" customHeight="1">
      <c r="A187" s="500"/>
      <c r="B187" s="500" t="s">
        <v>301</v>
      </c>
      <c r="C187" s="500"/>
      <c r="D187" s="501"/>
      <c r="E187" s="496">
        <f t="shared" ref="E187:G189" si="62">H187+K187+N187+Q187</f>
        <v>190</v>
      </c>
      <c r="F187" s="496">
        <f t="shared" si="62"/>
        <v>118</v>
      </c>
      <c r="G187" s="496">
        <f t="shared" si="62"/>
        <v>72</v>
      </c>
      <c r="H187" s="496">
        <f>I187+J187</f>
        <v>190</v>
      </c>
      <c r="I187" s="496">
        <v>118</v>
      </c>
      <c r="J187" s="502">
        <v>72</v>
      </c>
      <c r="K187" s="496">
        <f>L187+M187</f>
        <v>0</v>
      </c>
      <c r="L187" s="496">
        <v>0</v>
      </c>
      <c r="M187" s="502"/>
      <c r="N187" s="496">
        <f>O187+P187</f>
        <v>0</v>
      </c>
      <c r="O187" s="496"/>
      <c r="P187" s="502"/>
      <c r="Q187" s="496">
        <f>R187+S187</f>
        <v>0</v>
      </c>
      <c r="R187" s="496"/>
      <c r="S187" s="502"/>
      <c r="T187" s="500"/>
      <c r="U187" s="504" t="s">
        <v>302</v>
      </c>
    </row>
    <row r="188" spans="1:23" s="489" customFormat="1" ht="13.5" customHeight="1">
      <c r="A188" s="500"/>
      <c r="B188" s="500" t="s">
        <v>303</v>
      </c>
      <c r="C188" s="500"/>
      <c r="D188" s="501"/>
      <c r="E188" s="496">
        <f t="shared" si="62"/>
        <v>189</v>
      </c>
      <c r="F188" s="496">
        <f t="shared" si="62"/>
        <v>114</v>
      </c>
      <c r="G188" s="496">
        <f t="shared" si="62"/>
        <v>75</v>
      </c>
      <c r="H188" s="496">
        <f>I188+J188</f>
        <v>189</v>
      </c>
      <c r="I188" s="496">
        <v>114</v>
      </c>
      <c r="J188" s="502">
        <v>75</v>
      </c>
      <c r="K188" s="496">
        <f>L188+M188</f>
        <v>0</v>
      </c>
      <c r="L188" s="496">
        <v>0</v>
      </c>
      <c r="M188" s="502"/>
      <c r="N188" s="496">
        <f>O188+P188</f>
        <v>0</v>
      </c>
      <c r="O188" s="496"/>
      <c r="P188" s="502"/>
      <c r="Q188" s="496">
        <f>R188+S188</f>
        <v>0</v>
      </c>
      <c r="R188" s="496"/>
      <c r="S188" s="502"/>
      <c r="T188" s="500"/>
      <c r="U188" s="504" t="s">
        <v>304</v>
      </c>
    </row>
    <row r="189" spans="1:23" s="489" customFormat="1" ht="13.5" customHeight="1">
      <c r="A189" s="500"/>
      <c r="B189" s="500" t="s">
        <v>305</v>
      </c>
      <c r="C189" s="500"/>
      <c r="D189" s="501"/>
      <c r="E189" s="496">
        <f t="shared" si="62"/>
        <v>218</v>
      </c>
      <c r="F189" s="496">
        <f t="shared" si="62"/>
        <v>110</v>
      </c>
      <c r="G189" s="496">
        <f t="shared" si="62"/>
        <v>108</v>
      </c>
      <c r="H189" s="496">
        <f>I189+J189</f>
        <v>218</v>
      </c>
      <c r="I189" s="496">
        <v>110</v>
      </c>
      <c r="J189" s="502">
        <v>108</v>
      </c>
      <c r="K189" s="496">
        <f>L189+M189</f>
        <v>0</v>
      </c>
      <c r="L189" s="496">
        <v>0</v>
      </c>
      <c r="M189" s="502"/>
      <c r="N189" s="496">
        <f>O189+P189</f>
        <v>0</v>
      </c>
      <c r="O189" s="496"/>
      <c r="P189" s="502"/>
      <c r="Q189" s="496">
        <f>R189+S189</f>
        <v>0</v>
      </c>
      <c r="R189" s="496"/>
      <c r="S189" s="502"/>
      <c r="T189" s="500"/>
      <c r="U189" s="504" t="s">
        <v>306</v>
      </c>
    </row>
    <row r="190" spans="1:23" s="489" customFormat="1" ht="16.5" customHeight="1">
      <c r="A190" s="505" t="s">
        <v>307</v>
      </c>
      <c r="B190" s="500"/>
      <c r="C190" s="500"/>
      <c r="D190" s="501"/>
      <c r="E190" s="496">
        <f t="shared" ref="E190:S190" si="63">SUM(E191:E193)</f>
        <v>0</v>
      </c>
      <c r="F190" s="496">
        <f t="shared" si="63"/>
        <v>0</v>
      </c>
      <c r="G190" s="496">
        <f t="shared" si="63"/>
        <v>0</v>
      </c>
      <c r="H190" s="496">
        <f t="shared" si="63"/>
        <v>0</v>
      </c>
      <c r="I190" s="496">
        <f t="shared" si="63"/>
        <v>0</v>
      </c>
      <c r="J190" s="496">
        <f t="shared" si="63"/>
        <v>0</v>
      </c>
      <c r="K190" s="496">
        <f t="shared" si="63"/>
        <v>0</v>
      </c>
      <c r="L190" s="496">
        <v>0</v>
      </c>
      <c r="M190" s="496">
        <f t="shared" si="63"/>
        <v>0</v>
      </c>
      <c r="N190" s="496">
        <f t="shared" si="63"/>
        <v>0</v>
      </c>
      <c r="O190" s="496">
        <f t="shared" si="63"/>
        <v>0</v>
      </c>
      <c r="P190" s="496">
        <f t="shared" si="63"/>
        <v>0</v>
      </c>
      <c r="Q190" s="496">
        <f t="shared" si="63"/>
        <v>0</v>
      </c>
      <c r="R190" s="496">
        <f t="shared" si="63"/>
        <v>0</v>
      </c>
      <c r="S190" s="496">
        <f t="shared" si="63"/>
        <v>0</v>
      </c>
      <c r="T190" s="498" t="s">
        <v>99</v>
      </c>
      <c r="U190" s="499"/>
      <c r="V190" s="572"/>
    </row>
    <row r="191" spans="1:23" s="489" customFormat="1" ht="13.5" customHeight="1">
      <c r="A191" s="500"/>
      <c r="B191" s="500" t="s">
        <v>308</v>
      </c>
      <c r="C191" s="500"/>
      <c r="D191" s="501"/>
      <c r="E191" s="496">
        <f t="shared" ref="E191:G193" si="64">H191+K191+N191+Q191</f>
        <v>0</v>
      </c>
      <c r="F191" s="496">
        <f t="shared" si="64"/>
        <v>0</v>
      </c>
      <c r="G191" s="496">
        <f t="shared" si="64"/>
        <v>0</v>
      </c>
      <c r="H191" s="496">
        <f>I191+J191</f>
        <v>0</v>
      </c>
      <c r="I191" s="496"/>
      <c r="J191" s="502"/>
      <c r="K191" s="496">
        <f>L191+M191</f>
        <v>0</v>
      </c>
      <c r="L191" s="496">
        <v>0</v>
      </c>
      <c r="M191" s="502"/>
      <c r="N191" s="496">
        <f>O191+P191</f>
        <v>0</v>
      </c>
      <c r="O191" s="496"/>
      <c r="P191" s="502"/>
      <c r="Q191" s="496">
        <f>R191+S191</f>
        <v>0</v>
      </c>
      <c r="R191" s="496"/>
      <c r="S191" s="502"/>
      <c r="T191" s="500"/>
      <c r="U191" s="504" t="s">
        <v>309</v>
      </c>
    </row>
    <row r="192" spans="1:23" s="489" customFormat="1" ht="13.5" customHeight="1">
      <c r="A192" s="500"/>
      <c r="B192" s="500" t="s">
        <v>310</v>
      </c>
      <c r="C192" s="500"/>
      <c r="D192" s="501"/>
      <c r="E192" s="496">
        <f t="shared" si="64"/>
        <v>0</v>
      </c>
      <c r="F192" s="496">
        <f t="shared" si="64"/>
        <v>0</v>
      </c>
      <c r="G192" s="496">
        <f t="shared" si="64"/>
        <v>0</v>
      </c>
      <c r="H192" s="496">
        <f>I192+J192</f>
        <v>0</v>
      </c>
      <c r="I192" s="496"/>
      <c r="J192" s="502"/>
      <c r="K192" s="496">
        <f>L192+M192</f>
        <v>0</v>
      </c>
      <c r="L192" s="496">
        <v>0</v>
      </c>
      <c r="M192" s="502"/>
      <c r="N192" s="496">
        <f>O192+P192</f>
        <v>0</v>
      </c>
      <c r="O192" s="496"/>
      <c r="P192" s="502"/>
      <c r="Q192" s="496">
        <f>R192+S192</f>
        <v>0</v>
      </c>
      <c r="R192" s="496"/>
      <c r="S192" s="502"/>
      <c r="T192" s="500"/>
      <c r="U192" s="504" t="s">
        <v>311</v>
      </c>
    </row>
    <row r="193" spans="1:21" s="489" customFormat="1" ht="13.5" customHeight="1">
      <c r="A193" s="500"/>
      <c r="B193" s="500" t="s">
        <v>312</v>
      </c>
      <c r="C193" s="500"/>
      <c r="D193" s="501"/>
      <c r="E193" s="496">
        <f t="shared" si="64"/>
        <v>0</v>
      </c>
      <c r="F193" s="496">
        <f t="shared" si="64"/>
        <v>0</v>
      </c>
      <c r="G193" s="496">
        <f t="shared" si="64"/>
        <v>0</v>
      </c>
      <c r="H193" s="496">
        <f>I193+J193</f>
        <v>0</v>
      </c>
      <c r="I193" s="496"/>
      <c r="J193" s="502"/>
      <c r="K193" s="496">
        <f>L193+M193</f>
        <v>0</v>
      </c>
      <c r="L193" s="496">
        <v>0</v>
      </c>
      <c r="M193" s="502"/>
      <c r="N193" s="496">
        <f>O193+P193</f>
        <v>0</v>
      </c>
      <c r="O193" s="496"/>
      <c r="P193" s="502"/>
      <c r="Q193" s="496">
        <f>R193+S193</f>
        <v>0</v>
      </c>
      <c r="R193" s="496"/>
      <c r="S193" s="502"/>
      <c r="T193" s="500"/>
      <c r="U193" s="504" t="s">
        <v>313</v>
      </c>
    </row>
    <row r="194" spans="1:21" s="489" customFormat="1" ht="3" customHeight="1">
      <c r="A194" s="490"/>
      <c r="B194" s="490"/>
      <c r="C194" s="490"/>
      <c r="D194" s="490"/>
      <c r="E194" s="506"/>
      <c r="F194" s="583"/>
      <c r="G194" s="583"/>
      <c r="H194" s="506"/>
      <c r="I194" s="506"/>
      <c r="J194" s="583"/>
      <c r="K194" s="403"/>
      <c r="L194" s="403"/>
      <c r="M194" s="406"/>
      <c r="N194" s="403"/>
      <c r="O194" s="403"/>
      <c r="P194" s="406"/>
      <c r="Q194" s="403"/>
      <c r="R194" s="403"/>
      <c r="S194" s="406"/>
      <c r="T194" s="490"/>
      <c r="U194" s="490"/>
    </row>
    <row r="195" spans="1:21" ht="3" customHeight="1"/>
    <row r="196" spans="1:21" s="10" customFormat="1" ht="14.25" customHeight="1">
      <c r="A196" s="8"/>
      <c r="B196" s="10" t="s">
        <v>317</v>
      </c>
      <c r="C196" s="8"/>
      <c r="D196" s="8"/>
      <c r="E196" s="579"/>
      <c r="F196" s="579"/>
      <c r="G196" s="579"/>
      <c r="H196" s="459"/>
      <c r="I196" s="459"/>
      <c r="J196" s="459"/>
      <c r="K196" s="10" t="s">
        <v>145</v>
      </c>
      <c r="N196" s="8"/>
      <c r="O196" s="8"/>
    </row>
    <row r="197" spans="1:21" s="10" customFormat="1" ht="18.75" customHeight="1">
      <c r="B197" s="10" t="s">
        <v>66</v>
      </c>
      <c r="E197" s="459"/>
      <c r="F197" s="459"/>
      <c r="G197" s="459"/>
      <c r="H197" s="459"/>
      <c r="I197" s="459"/>
      <c r="J197" s="459"/>
      <c r="K197" s="10" t="s">
        <v>113</v>
      </c>
    </row>
    <row r="198" spans="1:21" ht="18.75" customHeight="1">
      <c r="A198" s="8"/>
      <c r="B198" s="10" t="s">
        <v>114</v>
      </c>
      <c r="C198" s="10"/>
      <c r="D198" s="10"/>
      <c r="E198" s="459"/>
      <c r="F198" s="459"/>
      <c r="G198" s="459"/>
      <c r="H198" s="459"/>
      <c r="I198" s="459"/>
      <c r="J198" s="459"/>
      <c r="K198" s="10" t="s">
        <v>178</v>
      </c>
      <c r="L198" s="10"/>
      <c r="M198" s="10"/>
      <c r="N198" s="8"/>
      <c r="O198" s="8"/>
    </row>
    <row r="199" spans="1:21" ht="16.5" customHeight="1">
      <c r="A199" s="8"/>
      <c r="B199" s="8"/>
      <c r="C199" s="10" t="s">
        <v>116</v>
      </c>
      <c r="D199" s="10"/>
      <c r="E199" s="459"/>
      <c r="F199" s="459"/>
      <c r="G199" s="459"/>
      <c r="H199" s="459"/>
      <c r="I199" s="459"/>
      <c r="J199" s="459"/>
      <c r="K199" s="10" t="s">
        <v>117</v>
      </c>
      <c r="L199" s="10"/>
      <c r="M199" s="10"/>
      <c r="N199" s="10"/>
      <c r="O199" s="10"/>
      <c r="P199" s="14"/>
      <c r="Q199" s="14"/>
      <c r="R199" s="14"/>
    </row>
    <row r="200" spans="1:21" s="36" customFormat="1">
      <c r="B200" s="36" t="s">
        <v>271</v>
      </c>
      <c r="C200" s="427">
        <v>3.5</v>
      </c>
      <c r="D200" s="36" t="s">
        <v>272</v>
      </c>
      <c r="E200" s="428"/>
      <c r="F200" s="428"/>
      <c r="G200" s="428"/>
      <c r="H200" s="428"/>
      <c r="I200" s="428"/>
      <c r="J200" s="428"/>
    </row>
    <row r="201" spans="1:21" s="3" customFormat="1" ht="20.25" customHeight="1">
      <c r="B201" s="36" t="s">
        <v>2</v>
      </c>
      <c r="C201" s="427">
        <v>3.5</v>
      </c>
      <c r="D201" s="36" t="s">
        <v>322</v>
      </c>
      <c r="E201" s="428"/>
      <c r="F201" s="413"/>
      <c r="G201" s="413"/>
      <c r="H201" s="413"/>
      <c r="I201" s="413"/>
      <c r="J201" s="413"/>
      <c r="N201" s="3" t="s">
        <v>323</v>
      </c>
    </row>
    <row r="202" spans="1:21" ht="6.75" customHeight="1"/>
    <row r="203" spans="1:21" s="8" customFormat="1" ht="15" customHeight="1">
      <c r="A203" s="1091" t="s">
        <v>274</v>
      </c>
      <c r="B203" s="1091"/>
      <c r="C203" s="1091"/>
      <c r="D203" s="1209"/>
      <c r="E203" s="429"/>
      <c r="F203" s="430"/>
      <c r="G203" s="431"/>
      <c r="H203" s="1214" t="s">
        <v>275</v>
      </c>
      <c r="I203" s="1215"/>
      <c r="J203" s="1215"/>
      <c r="K203" s="1215"/>
      <c r="L203" s="1215"/>
      <c r="M203" s="1215"/>
      <c r="N203" s="1215"/>
      <c r="O203" s="1215"/>
      <c r="P203" s="1215"/>
      <c r="Q203" s="1215"/>
      <c r="R203" s="1215"/>
      <c r="S203" s="1215"/>
      <c r="T203" s="1101" t="s">
        <v>276</v>
      </c>
      <c r="U203" s="1092"/>
    </row>
    <row r="204" spans="1:21" s="8" customFormat="1" ht="15" customHeight="1">
      <c r="A204" s="1210"/>
      <c r="B204" s="1210"/>
      <c r="C204" s="1210"/>
      <c r="D204" s="1211"/>
      <c r="E204" s="578"/>
      <c r="F204" s="579"/>
      <c r="G204" s="580"/>
      <c r="H204" s="429"/>
      <c r="I204" s="430"/>
      <c r="J204" s="431"/>
      <c r="K204" s="1107" t="s">
        <v>6</v>
      </c>
      <c r="L204" s="1108"/>
      <c r="M204" s="1109"/>
      <c r="N204" s="52"/>
      <c r="O204" s="33"/>
      <c r="P204" s="53"/>
      <c r="T204" s="1102"/>
      <c r="U204" s="1094"/>
    </row>
    <row r="205" spans="1:21" s="8" customFormat="1" ht="15.75" customHeight="1">
      <c r="A205" s="1210"/>
      <c r="B205" s="1210"/>
      <c r="C205" s="1210"/>
      <c r="D205" s="1211"/>
      <c r="E205" s="1204" t="s">
        <v>7</v>
      </c>
      <c r="F205" s="1205"/>
      <c r="G205" s="1206"/>
      <c r="H205" s="1204" t="s">
        <v>8</v>
      </c>
      <c r="I205" s="1205"/>
      <c r="J205" s="1206"/>
      <c r="K205" s="1104" t="s">
        <v>9</v>
      </c>
      <c r="L205" s="1105"/>
      <c r="M205" s="1106"/>
      <c r="N205" s="1104" t="s">
        <v>10</v>
      </c>
      <c r="O205" s="1105"/>
      <c r="P205" s="1106"/>
      <c r="Q205" s="1105"/>
      <c r="R205" s="1105"/>
      <c r="S205" s="1105"/>
      <c r="T205" s="1102"/>
      <c r="U205" s="1094"/>
    </row>
    <row r="206" spans="1:21" s="8" customFormat="1" ht="17.25" customHeight="1">
      <c r="A206" s="1210"/>
      <c r="B206" s="1210"/>
      <c r="C206" s="1210"/>
      <c r="D206" s="1211"/>
      <c r="E206" s="1204" t="s">
        <v>11</v>
      </c>
      <c r="F206" s="1205"/>
      <c r="G206" s="1206"/>
      <c r="H206" s="1204" t="s">
        <v>12</v>
      </c>
      <c r="I206" s="1205"/>
      <c r="J206" s="1206"/>
      <c r="K206" s="1104" t="s">
        <v>13</v>
      </c>
      <c r="L206" s="1105"/>
      <c r="M206" s="1106"/>
      <c r="N206" s="1104" t="s">
        <v>277</v>
      </c>
      <c r="O206" s="1105"/>
      <c r="P206" s="1106"/>
      <c r="Q206" s="1105" t="s">
        <v>278</v>
      </c>
      <c r="R206" s="1105"/>
      <c r="S206" s="1105"/>
      <c r="T206" s="1102"/>
      <c r="U206" s="1094"/>
    </row>
    <row r="207" spans="1:21" s="8" customFormat="1" ht="16.5" customHeight="1">
      <c r="A207" s="1210"/>
      <c r="B207" s="1210"/>
      <c r="C207" s="1210"/>
      <c r="D207" s="1211"/>
      <c r="E207" s="578"/>
      <c r="F207" s="579"/>
      <c r="G207" s="580"/>
      <c r="H207" s="1204" t="s">
        <v>15</v>
      </c>
      <c r="I207" s="1205"/>
      <c r="J207" s="1206"/>
      <c r="K207" s="1104" t="s">
        <v>16</v>
      </c>
      <c r="L207" s="1105"/>
      <c r="M207" s="1106"/>
      <c r="N207" s="1104" t="s">
        <v>17</v>
      </c>
      <c r="O207" s="1105"/>
      <c r="P207" s="1106"/>
      <c r="Q207" s="1105" t="s">
        <v>166</v>
      </c>
      <c r="R207" s="1105"/>
      <c r="S207" s="1105"/>
      <c r="T207" s="1102"/>
      <c r="U207" s="1094"/>
    </row>
    <row r="208" spans="1:21" s="8" customFormat="1" ht="14.25" customHeight="1">
      <c r="A208" s="1210"/>
      <c r="B208" s="1210"/>
      <c r="C208" s="1210"/>
      <c r="D208" s="1211"/>
      <c r="E208" s="581"/>
      <c r="F208" s="582"/>
      <c r="G208" s="583"/>
      <c r="H208" s="1216" t="s">
        <v>19</v>
      </c>
      <c r="I208" s="1217"/>
      <c r="J208" s="1218"/>
      <c r="K208" s="1110" t="s">
        <v>19</v>
      </c>
      <c r="L208" s="1111"/>
      <c r="M208" s="1112"/>
      <c r="N208" s="1104" t="s">
        <v>20</v>
      </c>
      <c r="O208" s="1105"/>
      <c r="P208" s="1106"/>
      <c r="Q208" s="23"/>
      <c r="R208" s="23"/>
      <c r="S208" s="23"/>
      <c r="T208" s="1102"/>
      <c r="U208" s="1094"/>
    </row>
    <row r="209" spans="1:23" s="8" customFormat="1" ht="13.5" customHeight="1">
      <c r="A209" s="1210"/>
      <c r="B209" s="1210"/>
      <c r="C209" s="1210"/>
      <c r="D209" s="1211"/>
      <c r="E209" s="432" t="s">
        <v>7</v>
      </c>
      <c r="F209" s="433" t="s">
        <v>167</v>
      </c>
      <c r="G209" s="417" t="s">
        <v>168</v>
      </c>
      <c r="H209" s="432" t="s">
        <v>7</v>
      </c>
      <c r="I209" s="432" t="s">
        <v>167</v>
      </c>
      <c r="J209" s="417" t="s">
        <v>168</v>
      </c>
      <c r="K209" s="183" t="s">
        <v>7</v>
      </c>
      <c r="L209" s="183" t="s">
        <v>167</v>
      </c>
      <c r="M209" s="593" t="s">
        <v>168</v>
      </c>
      <c r="N209" s="183" t="s">
        <v>7</v>
      </c>
      <c r="O209" s="183" t="s">
        <v>167</v>
      </c>
      <c r="P209" s="183" t="s">
        <v>168</v>
      </c>
      <c r="Q209" s="183" t="s">
        <v>7</v>
      </c>
      <c r="R209" s="183" t="s">
        <v>167</v>
      </c>
      <c r="S209" s="592" t="s">
        <v>168</v>
      </c>
      <c r="T209" s="1102"/>
      <c r="U209" s="1094"/>
    </row>
    <row r="210" spans="1:23" s="8" customFormat="1" ht="13.5" customHeight="1">
      <c r="A210" s="1212"/>
      <c r="B210" s="1212"/>
      <c r="C210" s="1212"/>
      <c r="D210" s="1213"/>
      <c r="E210" s="434" t="s">
        <v>11</v>
      </c>
      <c r="F210" s="435" t="s">
        <v>169</v>
      </c>
      <c r="G210" s="435" t="s">
        <v>170</v>
      </c>
      <c r="H210" s="434" t="s">
        <v>11</v>
      </c>
      <c r="I210" s="434" t="s">
        <v>169</v>
      </c>
      <c r="J210" s="435" t="s">
        <v>170</v>
      </c>
      <c r="K210" s="39" t="s">
        <v>11</v>
      </c>
      <c r="L210" s="39" t="s">
        <v>169</v>
      </c>
      <c r="M210" s="610" t="s">
        <v>170</v>
      </c>
      <c r="N210" s="39" t="s">
        <v>11</v>
      </c>
      <c r="O210" s="39" t="s">
        <v>169</v>
      </c>
      <c r="P210" s="610" t="s">
        <v>170</v>
      </c>
      <c r="Q210" s="39" t="s">
        <v>11</v>
      </c>
      <c r="R210" s="39" t="s">
        <v>169</v>
      </c>
      <c r="S210" s="611" t="s">
        <v>170</v>
      </c>
      <c r="T210" s="1103"/>
      <c r="U210" s="1096"/>
    </row>
    <row r="211" spans="1:23" s="8" customFormat="1" ht="3" customHeight="1">
      <c r="A211" s="576"/>
      <c r="B211" s="576"/>
      <c r="C211" s="576"/>
      <c r="D211" s="577"/>
      <c r="E211" s="416"/>
      <c r="F211" s="417"/>
      <c r="G211" s="417"/>
      <c r="H211" s="416"/>
      <c r="I211" s="416"/>
      <c r="J211" s="417"/>
      <c r="K211" s="40"/>
      <c r="L211" s="40"/>
      <c r="M211" s="593"/>
      <c r="N211" s="40"/>
      <c r="O211" s="40"/>
      <c r="P211" s="593"/>
      <c r="Q211" s="40"/>
      <c r="R211" s="40"/>
      <c r="S211" s="592"/>
      <c r="T211" s="533"/>
    </row>
    <row r="212" spans="1:23" s="8" customFormat="1" ht="16.5" customHeight="1">
      <c r="A212" s="1207" t="s">
        <v>21</v>
      </c>
      <c r="B212" s="1207"/>
      <c r="C212" s="1207"/>
      <c r="D212" s="1208"/>
      <c r="E212" s="507">
        <f t="shared" ref="E212:J212" si="65">SUM(E213+E218+E225+E229)</f>
        <v>20540</v>
      </c>
      <c r="F212" s="507">
        <f t="shared" si="65"/>
        <v>8606</v>
      </c>
      <c r="G212" s="507">
        <f t="shared" si="65"/>
        <v>11934</v>
      </c>
      <c r="H212" s="507">
        <f t="shared" si="65"/>
        <v>20540</v>
      </c>
      <c r="I212" s="507">
        <f t="shared" si="65"/>
        <v>8606</v>
      </c>
      <c r="J212" s="507">
        <f t="shared" si="65"/>
        <v>11934</v>
      </c>
      <c r="K212" s="468">
        <f t="shared" ref="K212:S212" si="66">SUM(K213+K218+K225+K229)</f>
        <v>0</v>
      </c>
      <c r="L212" s="468">
        <f t="shared" si="66"/>
        <v>0</v>
      </c>
      <c r="M212" s="468">
        <f t="shared" si="66"/>
        <v>0</v>
      </c>
      <c r="N212" s="468">
        <f t="shared" si="66"/>
        <v>0</v>
      </c>
      <c r="O212" s="468">
        <f t="shared" si="66"/>
        <v>0</v>
      </c>
      <c r="P212" s="468">
        <f t="shared" si="66"/>
        <v>0</v>
      </c>
      <c r="Q212" s="468">
        <f t="shared" si="66"/>
        <v>0</v>
      </c>
      <c r="R212" s="468">
        <f t="shared" si="66"/>
        <v>0</v>
      </c>
      <c r="S212" s="468">
        <f t="shared" si="66"/>
        <v>0</v>
      </c>
      <c r="T212" s="469"/>
      <c r="U212" s="587" t="s">
        <v>11</v>
      </c>
      <c r="V212" s="534"/>
    </row>
    <row r="213" spans="1:23" s="8" customFormat="1" ht="15.75" customHeight="1">
      <c r="A213" s="470" t="s">
        <v>133</v>
      </c>
      <c r="B213" s="587"/>
      <c r="C213" s="587"/>
      <c r="D213" s="588"/>
      <c r="E213" s="507">
        <f t="shared" ref="E213:S213" si="67">SUM(E214:E217)</f>
        <v>0</v>
      </c>
      <c r="F213" s="507">
        <f t="shared" si="67"/>
        <v>0</v>
      </c>
      <c r="G213" s="507">
        <f t="shared" si="67"/>
        <v>0</v>
      </c>
      <c r="H213" s="507">
        <f t="shared" si="67"/>
        <v>0</v>
      </c>
      <c r="I213" s="507">
        <f t="shared" si="67"/>
        <v>0</v>
      </c>
      <c r="J213" s="507">
        <f t="shared" si="67"/>
        <v>0</v>
      </c>
      <c r="K213" s="468">
        <f t="shared" si="67"/>
        <v>0</v>
      </c>
      <c r="L213" s="468">
        <f t="shared" si="67"/>
        <v>0</v>
      </c>
      <c r="M213" s="468">
        <f t="shared" si="67"/>
        <v>0</v>
      </c>
      <c r="N213" s="468">
        <f t="shared" si="67"/>
        <v>0</v>
      </c>
      <c r="O213" s="468">
        <f t="shared" si="67"/>
        <v>0</v>
      </c>
      <c r="P213" s="468">
        <f t="shared" si="67"/>
        <v>0</v>
      </c>
      <c r="Q213" s="468">
        <f t="shared" si="67"/>
        <v>0</v>
      </c>
      <c r="R213" s="468">
        <f t="shared" si="67"/>
        <v>0</v>
      </c>
      <c r="S213" s="468">
        <f t="shared" si="67"/>
        <v>0</v>
      </c>
      <c r="T213" s="474" t="s">
        <v>138</v>
      </c>
      <c r="U213" s="475"/>
      <c r="V213" s="534"/>
    </row>
    <row r="214" spans="1:23" s="8" customFormat="1" ht="13.5" customHeight="1">
      <c r="A214" s="476"/>
      <c r="B214" s="421" t="s">
        <v>279</v>
      </c>
      <c r="C214" s="476"/>
      <c r="D214" s="477"/>
      <c r="E214" s="507">
        <f t="shared" ref="E214:G217" si="68">H214+K214+N214+Q214</f>
        <v>0</v>
      </c>
      <c r="F214" s="507">
        <f t="shared" si="68"/>
        <v>0</v>
      </c>
      <c r="G214" s="507">
        <f t="shared" si="68"/>
        <v>0</v>
      </c>
      <c r="H214" s="507">
        <f>I214+J214</f>
        <v>0</v>
      </c>
      <c r="I214" s="507"/>
      <c r="J214" s="508"/>
      <c r="K214" s="468">
        <f>L214+M214</f>
        <v>0</v>
      </c>
      <c r="L214" s="468"/>
      <c r="M214" s="477"/>
      <c r="N214" s="468">
        <f>O214+P214</f>
        <v>0</v>
      </c>
      <c r="O214" s="468"/>
      <c r="P214" s="477"/>
      <c r="Q214" s="468">
        <f>R214+S214</f>
        <v>0</v>
      </c>
      <c r="R214" s="468"/>
      <c r="S214" s="476"/>
      <c r="T214" s="469"/>
      <c r="U214" s="476" t="s">
        <v>280</v>
      </c>
    </row>
    <row r="215" spans="1:23" s="8" customFormat="1" ht="13.5" customHeight="1">
      <c r="A215" s="476"/>
      <c r="B215" s="421" t="s">
        <v>281</v>
      </c>
      <c r="C215" s="476"/>
      <c r="D215" s="477"/>
      <c r="E215" s="507">
        <f t="shared" si="68"/>
        <v>0</v>
      </c>
      <c r="F215" s="507">
        <f t="shared" si="68"/>
        <v>0</v>
      </c>
      <c r="G215" s="507">
        <f t="shared" si="68"/>
        <v>0</v>
      </c>
      <c r="H215" s="507">
        <f>I215+J215</f>
        <v>0</v>
      </c>
      <c r="I215" s="507"/>
      <c r="J215" s="508"/>
      <c r="K215" s="468">
        <f>L215+M215</f>
        <v>0</v>
      </c>
      <c r="L215" s="468"/>
      <c r="M215" s="477"/>
      <c r="N215" s="468">
        <f>O215+P215</f>
        <v>0</v>
      </c>
      <c r="O215" s="468"/>
      <c r="P215" s="477"/>
      <c r="Q215" s="468">
        <f>R215+S215</f>
        <v>0</v>
      </c>
      <c r="R215" s="468"/>
      <c r="S215" s="476"/>
      <c r="T215" s="469"/>
      <c r="U215" s="476" t="s">
        <v>282</v>
      </c>
    </row>
    <row r="216" spans="1:23" s="8" customFormat="1" ht="13.5" customHeight="1">
      <c r="A216" s="476"/>
      <c r="B216" s="421" t="s">
        <v>283</v>
      </c>
      <c r="C216" s="476"/>
      <c r="D216" s="477"/>
      <c r="E216" s="507">
        <f t="shared" si="68"/>
        <v>0</v>
      </c>
      <c r="F216" s="507">
        <f t="shared" si="68"/>
        <v>0</v>
      </c>
      <c r="G216" s="507">
        <f t="shared" si="68"/>
        <v>0</v>
      </c>
      <c r="H216" s="507">
        <f>I216+J216</f>
        <v>0</v>
      </c>
      <c r="I216" s="507"/>
      <c r="J216" s="508"/>
      <c r="K216" s="468">
        <f>L216+M216</f>
        <v>0</v>
      </c>
      <c r="L216" s="468"/>
      <c r="M216" s="477"/>
      <c r="N216" s="468">
        <f>O216+P216</f>
        <v>0</v>
      </c>
      <c r="O216" s="468"/>
      <c r="P216" s="477"/>
      <c r="Q216" s="468">
        <f>R216+S216</f>
        <v>0</v>
      </c>
      <c r="R216" s="468"/>
      <c r="S216" s="477"/>
      <c r="T216" s="476"/>
      <c r="U216" s="478" t="s">
        <v>284</v>
      </c>
    </row>
    <row r="217" spans="1:23" s="8" customFormat="1" ht="13.5" customHeight="1">
      <c r="A217" s="476"/>
      <c r="B217" s="421" t="s">
        <v>285</v>
      </c>
      <c r="C217" s="476"/>
      <c r="D217" s="477"/>
      <c r="E217" s="507">
        <f t="shared" si="68"/>
        <v>0</v>
      </c>
      <c r="F217" s="507">
        <f t="shared" si="68"/>
        <v>0</v>
      </c>
      <c r="G217" s="507">
        <f t="shared" si="68"/>
        <v>0</v>
      </c>
      <c r="H217" s="507">
        <f>I217+J217</f>
        <v>0</v>
      </c>
      <c r="I217" s="507"/>
      <c r="J217" s="508"/>
      <c r="K217" s="468">
        <f>L217+M217</f>
        <v>0</v>
      </c>
      <c r="L217" s="468"/>
      <c r="M217" s="477"/>
      <c r="N217" s="468">
        <f>O217+P217</f>
        <v>0</v>
      </c>
      <c r="O217" s="468"/>
      <c r="P217" s="477"/>
      <c r="Q217" s="468">
        <f>R217+S217</f>
        <v>0</v>
      </c>
      <c r="R217" s="468"/>
      <c r="S217" s="477"/>
      <c r="T217" s="476"/>
      <c r="U217" s="478" t="s">
        <v>286</v>
      </c>
    </row>
    <row r="218" spans="1:23" s="8" customFormat="1" ht="16.5" customHeight="1">
      <c r="A218" s="479" t="s">
        <v>89</v>
      </c>
      <c r="B218" s="476"/>
      <c r="C218" s="476"/>
      <c r="D218" s="477"/>
      <c r="E218" s="507">
        <f t="shared" ref="E218:S218" si="69">SUM(E219:E224)</f>
        <v>0</v>
      </c>
      <c r="F218" s="507">
        <f t="shared" si="69"/>
        <v>0</v>
      </c>
      <c r="G218" s="507">
        <f t="shared" si="69"/>
        <v>0</v>
      </c>
      <c r="H218" s="507">
        <f t="shared" si="69"/>
        <v>0</v>
      </c>
      <c r="I218" s="507">
        <f t="shared" si="69"/>
        <v>0</v>
      </c>
      <c r="J218" s="507">
        <f t="shared" si="69"/>
        <v>0</v>
      </c>
      <c r="K218" s="468">
        <f t="shared" si="69"/>
        <v>0</v>
      </c>
      <c r="L218" s="468">
        <f t="shared" si="69"/>
        <v>0</v>
      </c>
      <c r="M218" s="468">
        <f t="shared" si="69"/>
        <v>0</v>
      </c>
      <c r="N218" s="468">
        <f t="shared" si="69"/>
        <v>0</v>
      </c>
      <c r="O218" s="468">
        <f t="shared" si="69"/>
        <v>0</v>
      </c>
      <c r="P218" s="468">
        <f t="shared" si="69"/>
        <v>0</v>
      </c>
      <c r="Q218" s="468">
        <f t="shared" si="69"/>
        <v>0</v>
      </c>
      <c r="R218" s="468">
        <f t="shared" si="69"/>
        <v>0</v>
      </c>
      <c r="S218" s="468">
        <f t="shared" si="69"/>
        <v>0</v>
      </c>
      <c r="T218" s="474" t="s">
        <v>95</v>
      </c>
      <c r="U218" s="476"/>
      <c r="V218" s="534"/>
      <c r="W218" s="534"/>
    </row>
    <row r="219" spans="1:23" s="8" customFormat="1" ht="12" customHeight="1">
      <c r="A219" s="476"/>
      <c r="B219" s="421" t="s">
        <v>287</v>
      </c>
      <c r="C219" s="476"/>
      <c r="D219" s="477"/>
      <c r="E219" s="507">
        <f t="shared" ref="E219:E224" si="70">H219+K219+N219+Q219</f>
        <v>0</v>
      </c>
      <c r="F219" s="507">
        <f t="shared" ref="F219:F224" si="71">I219+L219+O219+R219</f>
        <v>0</v>
      </c>
      <c r="G219" s="507">
        <f t="shared" ref="G219:G224" si="72">J219+M219+P219+S219</f>
        <v>0</v>
      </c>
      <c r="H219" s="507">
        <f t="shared" ref="H219:H224" si="73">I219+J219</f>
        <v>0</v>
      </c>
      <c r="I219" s="507"/>
      <c r="J219" s="508"/>
      <c r="K219" s="468">
        <f t="shared" ref="K219:K224" si="74">L219+M219</f>
        <v>0</v>
      </c>
      <c r="L219" s="468"/>
      <c r="M219" s="477"/>
      <c r="N219" s="468">
        <f t="shared" ref="N219:N224" si="75">O219+P219</f>
        <v>0</v>
      </c>
      <c r="O219" s="468"/>
      <c r="P219" s="477"/>
      <c r="Q219" s="468">
        <f t="shared" ref="Q219:Q224" si="76">R219+S219</f>
        <v>0</v>
      </c>
      <c r="R219" s="468"/>
      <c r="S219" s="477"/>
      <c r="T219" s="476"/>
      <c r="U219" s="478" t="s">
        <v>288</v>
      </c>
    </row>
    <row r="220" spans="1:23" ht="12" customHeight="1">
      <c r="A220" s="482"/>
      <c r="B220" s="421" t="s">
        <v>289</v>
      </c>
      <c r="C220" s="482"/>
      <c r="D220" s="483"/>
      <c r="E220" s="507">
        <f t="shared" si="70"/>
        <v>0</v>
      </c>
      <c r="F220" s="507">
        <f t="shared" si="71"/>
        <v>0</v>
      </c>
      <c r="G220" s="507">
        <f t="shared" si="72"/>
        <v>0</v>
      </c>
      <c r="H220" s="507">
        <f t="shared" si="73"/>
        <v>0</v>
      </c>
      <c r="I220" s="509"/>
      <c r="J220" s="510"/>
      <c r="K220" s="468">
        <f t="shared" si="74"/>
        <v>0</v>
      </c>
      <c r="L220" s="468"/>
      <c r="M220" s="477"/>
      <c r="N220" s="468">
        <f t="shared" si="75"/>
        <v>0</v>
      </c>
      <c r="O220" s="468"/>
      <c r="P220" s="477"/>
      <c r="Q220" s="468">
        <f t="shared" si="76"/>
        <v>0</v>
      </c>
      <c r="R220" s="511"/>
      <c r="S220" s="483"/>
      <c r="T220" s="482"/>
      <c r="U220" s="478" t="s">
        <v>290</v>
      </c>
    </row>
    <row r="221" spans="1:23" ht="12" customHeight="1">
      <c r="A221" s="479"/>
      <c r="B221" s="421" t="s">
        <v>291</v>
      </c>
      <c r="C221" s="482"/>
      <c r="D221" s="483"/>
      <c r="E221" s="507">
        <f t="shared" si="70"/>
        <v>0</v>
      </c>
      <c r="F221" s="507">
        <f t="shared" si="71"/>
        <v>0</v>
      </c>
      <c r="G221" s="507">
        <f t="shared" si="72"/>
        <v>0</v>
      </c>
      <c r="H221" s="507">
        <f t="shared" si="73"/>
        <v>0</v>
      </c>
      <c r="I221" s="509"/>
      <c r="J221" s="510"/>
      <c r="K221" s="468">
        <f t="shared" si="74"/>
        <v>0</v>
      </c>
      <c r="L221" s="468"/>
      <c r="M221" s="477"/>
      <c r="N221" s="468">
        <f t="shared" si="75"/>
        <v>0</v>
      </c>
      <c r="O221" s="468"/>
      <c r="P221" s="477"/>
      <c r="Q221" s="468">
        <f t="shared" si="76"/>
        <v>0</v>
      </c>
      <c r="R221" s="511"/>
      <c r="S221" s="483"/>
      <c r="T221" s="482"/>
      <c r="U221" s="478" t="s">
        <v>292</v>
      </c>
    </row>
    <row r="222" spans="1:23" ht="12" customHeight="1">
      <c r="A222" s="482"/>
      <c r="B222" s="421" t="s">
        <v>294</v>
      </c>
      <c r="C222" s="482"/>
      <c r="D222" s="483"/>
      <c r="E222" s="507">
        <f t="shared" si="70"/>
        <v>0</v>
      </c>
      <c r="F222" s="507">
        <f t="shared" si="71"/>
        <v>0</v>
      </c>
      <c r="G222" s="507">
        <f t="shared" si="72"/>
        <v>0</v>
      </c>
      <c r="H222" s="507">
        <f t="shared" si="73"/>
        <v>0</v>
      </c>
      <c r="I222" s="509"/>
      <c r="J222" s="510"/>
      <c r="K222" s="468">
        <f t="shared" si="74"/>
        <v>0</v>
      </c>
      <c r="L222" s="468"/>
      <c r="M222" s="477"/>
      <c r="N222" s="468">
        <f t="shared" si="75"/>
        <v>0</v>
      </c>
      <c r="O222" s="468"/>
      <c r="P222" s="477"/>
      <c r="Q222" s="468">
        <f t="shared" si="76"/>
        <v>0</v>
      </c>
      <c r="R222" s="511"/>
      <c r="S222" s="483"/>
      <c r="T222" s="482"/>
      <c r="U222" s="478" t="s">
        <v>295</v>
      </c>
    </row>
    <row r="223" spans="1:23" ht="12" customHeight="1">
      <c r="A223" s="482"/>
      <c r="B223" s="421" t="s">
        <v>296</v>
      </c>
      <c r="C223" s="482"/>
      <c r="D223" s="483"/>
      <c r="E223" s="507">
        <f t="shared" si="70"/>
        <v>0</v>
      </c>
      <c r="F223" s="507">
        <f t="shared" si="71"/>
        <v>0</v>
      </c>
      <c r="G223" s="507">
        <f t="shared" si="72"/>
        <v>0</v>
      </c>
      <c r="H223" s="507">
        <f t="shared" si="73"/>
        <v>0</v>
      </c>
      <c r="I223" s="509"/>
      <c r="J223" s="510"/>
      <c r="K223" s="468">
        <f t="shared" si="74"/>
        <v>0</v>
      </c>
      <c r="L223" s="468"/>
      <c r="M223" s="477"/>
      <c r="N223" s="468">
        <f t="shared" si="75"/>
        <v>0</v>
      </c>
      <c r="O223" s="468"/>
      <c r="P223" s="477"/>
      <c r="Q223" s="468">
        <f t="shared" si="76"/>
        <v>0</v>
      </c>
      <c r="R223" s="511"/>
      <c r="S223" s="483"/>
      <c r="T223" s="482"/>
      <c r="U223" s="478" t="s">
        <v>297</v>
      </c>
    </row>
    <row r="224" spans="1:23" ht="12" customHeight="1">
      <c r="A224" s="482"/>
      <c r="B224" s="421" t="s">
        <v>298</v>
      </c>
      <c r="C224" s="482"/>
      <c r="D224" s="483"/>
      <c r="E224" s="507">
        <f t="shared" si="70"/>
        <v>0</v>
      </c>
      <c r="F224" s="507">
        <f t="shared" si="71"/>
        <v>0</v>
      </c>
      <c r="G224" s="507">
        <f t="shared" si="72"/>
        <v>0</v>
      </c>
      <c r="H224" s="507">
        <f t="shared" si="73"/>
        <v>0</v>
      </c>
      <c r="I224" s="509"/>
      <c r="J224" s="510"/>
      <c r="K224" s="468">
        <f t="shared" si="74"/>
        <v>0</v>
      </c>
      <c r="L224" s="468"/>
      <c r="M224" s="477"/>
      <c r="N224" s="468">
        <f t="shared" si="75"/>
        <v>0</v>
      </c>
      <c r="O224" s="468"/>
      <c r="P224" s="477"/>
      <c r="Q224" s="468">
        <f t="shared" si="76"/>
        <v>0</v>
      </c>
      <c r="R224" s="511"/>
      <c r="S224" s="483"/>
      <c r="T224" s="482"/>
      <c r="U224" s="478" t="s">
        <v>299</v>
      </c>
    </row>
    <row r="225" spans="1:22" ht="19.5" customHeight="1">
      <c r="A225" s="512" t="s">
        <v>300</v>
      </c>
      <c r="B225" s="482"/>
      <c r="C225" s="482"/>
      <c r="D225" s="483"/>
      <c r="E225" s="707">
        <f>SUM(E226:E228)</f>
        <v>11409</v>
      </c>
      <c r="F225" s="707">
        <f>SUM(F226:F228)</f>
        <v>5307</v>
      </c>
      <c r="G225" s="707">
        <f t="shared" ref="G225:S225" si="77">SUM(G226:G228)</f>
        <v>6102</v>
      </c>
      <c r="H225" s="707">
        <f>SUM(H226:H228)</f>
        <v>11409</v>
      </c>
      <c r="I225" s="707">
        <f>SUM(I226:I228)</f>
        <v>5307</v>
      </c>
      <c r="J225" s="707">
        <f t="shared" si="77"/>
        <v>6102</v>
      </c>
      <c r="K225" s="708">
        <f t="shared" si="77"/>
        <v>0</v>
      </c>
      <c r="L225" s="708">
        <f t="shared" si="77"/>
        <v>0</v>
      </c>
      <c r="M225" s="708">
        <f t="shared" si="77"/>
        <v>0</v>
      </c>
      <c r="N225" s="708">
        <f t="shared" si="77"/>
        <v>0</v>
      </c>
      <c r="O225" s="708">
        <f t="shared" si="77"/>
        <v>0</v>
      </c>
      <c r="P225" s="708">
        <f t="shared" si="77"/>
        <v>0</v>
      </c>
      <c r="Q225" s="708">
        <f t="shared" si="77"/>
        <v>0</v>
      </c>
      <c r="R225" s="708">
        <f t="shared" si="77"/>
        <v>0</v>
      </c>
      <c r="S225" s="708">
        <f t="shared" si="77"/>
        <v>0</v>
      </c>
      <c r="T225" s="513" t="s">
        <v>98</v>
      </c>
      <c r="U225" s="514"/>
      <c r="V225" s="515"/>
    </row>
    <row r="226" spans="1:22" ht="15" customHeight="1">
      <c r="A226" s="482"/>
      <c r="B226" s="482" t="s">
        <v>301</v>
      </c>
      <c r="C226" s="482"/>
      <c r="D226" s="483"/>
      <c r="E226" s="509">
        <f>H226+K226+N226+Q226</f>
        <v>3719</v>
      </c>
      <c r="F226" s="509">
        <f>I226+L226+O226+R226</f>
        <v>1742</v>
      </c>
      <c r="G226" s="509">
        <f>J226+M226+P226+S226</f>
        <v>1977</v>
      </c>
      <c r="H226" s="509">
        <f>I226+J226</f>
        <v>3719</v>
      </c>
      <c r="I226" s="509">
        <v>1742</v>
      </c>
      <c r="J226" s="510">
        <v>1977</v>
      </c>
      <c r="K226" s="511">
        <f>L226+M226</f>
        <v>0</v>
      </c>
      <c r="L226" s="511"/>
      <c r="M226" s="483"/>
      <c r="N226" s="511">
        <f>O226+P226</f>
        <v>0</v>
      </c>
      <c r="O226" s="511"/>
      <c r="P226" s="483"/>
      <c r="Q226" s="511">
        <f>R226+S226</f>
        <v>0</v>
      </c>
      <c r="R226" s="511"/>
      <c r="S226" s="483"/>
      <c r="T226" s="482"/>
      <c r="U226" s="516" t="s">
        <v>302</v>
      </c>
    </row>
    <row r="227" spans="1:22" ht="18.75" customHeight="1">
      <c r="A227" s="482"/>
      <c r="B227" s="482" t="s">
        <v>303</v>
      </c>
      <c r="C227" s="482"/>
      <c r="D227" s="483"/>
      <c r="E227" s="509">
        <f>H227+K227+N227+Q227</f>
        <v>3828</v>
      </c>
      <c r="F227" s="509">
        <f t="shared" ref="F227:G228" si="78">I227+L227+O227+R227</f>
        <v>1793</v>
      </c>
      <c r="G227" s="509">
        <f t="shared" si="78"/>
        <v>2035</v>
      </c>
      <c r="H227" s="509">
        <f>I227+J227</f>
        <v>3828</v>
      </c>
      <c r="I227" s="509">
        <v>1793</v>
      </c>
      <c r="J227" s="510">
        <v>2035</v>
      </c>
      <c r="K227" s="511">
        <f>L227+M227</f>
        <v>0</v>
      </c>
      <c r="L227" s="511"/>
      <c r="M227" s="483"/>
      <c r="N227" s="511">
        <f>O227+P227</f>
        <v>0</v>
      </c>
      <c r="O227" s="511"/>
      <c r="P227" s="483"/>
      <c r="Q227" s="511">
        <f>R227+S227</f>
        <v>0</v>
      </c>
      <c r="R227" s="511"/>
      <c r="S227" s="483"/>
      <c r="T227" s="482"/>
      <c r="U227" s="516" t="s">
        <v>304</v>
      </c>
    </row>
    <row r="228" spans="1:22" ht="15" customHeight="1">
      <c r="A228" s="482"/>
      <c r="B228" s="482" t="s">
        <v>305</v>
      </c>
      <c r="C228" s="482"/>
      <c r="D228" s="483"/>
      <c r="E228" s="509">
        <f>H228+K228+N228+Q228</f>
        <v>3862</v>
      </c>
      <c r="F228" s="509">
        <f t="shared" si="78"/>
        <v>1772</v>
      </c>
      <c r="G228" s="509">
        <f t="shared" si="78"/>
        <v>2090</v>
      </c>
      <c r="H228" s="509">
        <f>I228+J228</f>
        <v>3862</v>
      </c>
      <c r="I228" s="509">
        <v>1772</v>
      </c>
      <c r="J228" s="510">
        <v>2090</v>
      </c>
      <c r="K228" s="511">
        <f>L228+M228</f>
        <v>0</v>
      </c>
      <c r="L228" s="511"/>
      <c r="M228" s="483"/>
      <c r="N228" s="511">
        <f>O228+P228</f>
        <v>0</v>
      </c>
      <c r="O228" s="511"/>
      <c r="P228" s="483"/>
      <c r="Q228" s="511">
        <f>R228+S228</f>
        <v>0</v>
      </c>
      <c r="R228" s="511"/>
      <c r="S228" s="483"/>
      <c r="T228" s="482"/>
      <c r="U228" s="516" t="s">
        <v>306</v>
      </c>
    </row>
    <row r="229" spans="1:22" ht="18" customHeight="1">
      <c r="A229" s="512" t="s">
        <v>307</v>
      </c>
      <c r="B229" s="482"/>
      <c r="C229" s="482"/>
      <c r="D229" s="483"/>
      <c r="E229" s="707">
        <f>SUM(E230:E232)</f>
        <v>9131</v>
      </c>
      <c r="F229" s="707">
        <f t="shared" ref="F229:S229" si="79">SUM(F230:F232)</f>
        <v>3299</v>
      </c>
      <c r="G229" s="707">
        <f t="shared" si="79"/>
        <v>5832</v>
      </c>
      <c r="H229" s="707">
        <f>SUM(H230:H232)</f>
        <v>9131</v>
      </c>
      <c r="I229" s="707">
        <f>SUM(I230:I232)</f>
        <v>3299</v>
      </c>
      <c r="J229" s="707">
        <f t="shared" si="79"/>
        <v>5832</v>
      </c>
      <c r="K229" s="708">
        <f t="shared" si="79"/>
        <v>0</v>
      </c>
      <c r="L229" s="708">
        <f t="shared" si="79"/>
        <v>0</v>
      </c>
      <c r="M229" s="708">
        <f t="shared" si="79"/>
        <v>0</v>
      </c>
      <c r="N229" s="708">
        <f t="shared" si="79"/>
        <v>0</v>
      </c>
      <c r="O229" s="708">
        <f t="shared" si="79"/>
        <v>0</v>
      </c>
      <c r="P229" s="708">
        <f t="shared" si="79"/>
        <v>0</v>
      </c>
      <c r="Q229" s="708">
        <f t="shared" si="79"/>
        <v>0</v>
      </c>
      <c r="R229" s="708">
        <f t="shared" si="79"/>
        <v>0</v>
      </c>
      <c r="S229" s="708">
        <f t="shared" si="79"/>
        <v>0</v>
      </c>
      <c r="T229" s="513" t="s">
        <v>99</v>
      </c>
      <c r="U229" s="514"/>
      <c r="V229" s="515"/>
    </row>
    <row r="230" spans="1:22" ht="17.25" customHeight="1">
      <c r="A230" s="482"/>
      <c r="B230" s="482" t="s">
        <v>308</v>
      </c>
      <c r="C230" s="482"/>
      <c r="D230" s="483"/>
      <c r="E230" s="509">
        <f>H230+K230+N230+Q230</f>
        <v>2979</v>
      </c>
      <c r="F230" s="509">
        <f t="shared" ref="E230:G232" si="80">I230+L230+O230+R230</f>
        <v>1087</v>
      </c>
      <c r="G230" s="509">
        <f t="shared" si="80"/>
        <v>1892</v>
      </c>
      <c r="H230" s="509">
        <f>I230+J230</f>
        <v>2979</v>
      </c>
      <c r="I230" s="509">
        <v>1087</v>
      </c>
      <c r="J230" s="510">
        <v>1892</v>
      </c>
      <c r="K230" s="511">
        <f>L230+M230</f>
        <v>0</v>
      </c>
      <c r="L230" s="511"/>
      <c r="M230" s="483"/>
      <c r="N230" s="511">
        <f>O230+P230</f>
        <v>0</v>
      </c>
      <c r="O230" s="511"/>
      <c r="P230" s="483"/>
      <c r="Q230" s="511">
        <f>R230+S230</f>
        <v>0</v>
      </c>
      <c r="R230" s="511"/>
      <c r="S230" s="483"/>
      <c r="T230" s="482"/>
      <c r="U230" s="516" t="s">
        <v>309</v>
      </c>
    </row>
    <row r="231" spans="1:22" ht="15" customHeight="1">
      <c r="A231" s="482"/>
      <c r="B231" s="482" t="s">
        <v>310</v>
      </c>
      <c r="C231" s="482"/>
      <c r="D231" s="483"/>
      <c r="E231" s="509">
        <f t="shared" si="80"/>
        <v>2908</v>
      </c>
      <c r="F231" s="509">
        <f t="shared" si="80"/>
        <v>1050</v>
      </c>
      <c r="G231" s="509">
        <f t="shared" si="80"/>
        <v>1858</v>
      </c>
      <c r="H231" s="509">
        <f>I231+J231</f>
        <v>2908</v>
      </c>
      <c r="I231" s="509">
        <v>1050</v>
      </c>
      <c r="J231" s="510">
        <v>1858</v>
      </c>
      <c r="K231" s="511">
        <f>L231+M231</f>
        <v>0</v>
      </c>
      <c r="L231" s="511"/>
      <c r="M231" s="483"/>
      <c r="N231" s="511">
        <f>O231+P231</f>
        <v>0</v>
      </c>
      <c r="O231" s="511"/>
      <c r="P231" s="483"/>
      <c r="Q231" s="511">
        <f>R231+S231</f>
        <v>0</v>
      </c>
      <c r="R231" s="511"/>
      <c r="S231" s="483"/>
      <c r="T231" s="482"/>
      <c r="U231" s="516" t="s">
        <v>311</v>
      </c>
    </row>
    <row r="232" spans="1:22" ht="15" customHeight="1">
      <c r="A232" s="482"/>
      <c r="B232" s="482" t="s">
        <v>312</v>
      </c>
      <c r="C232" s="482"/>
      <c r="D232" s="483"/>
      <c r="E232" s="509">
        <f t="shared" si="80"/>
        <v>3244</v>
      </c>
      <c r="F232" s="509">
        <f t="shared" si="80"/>
        <v>1162</v>
      </c>
      <c r="G232" s="509">
        <f t="shared" si="80"/>
        <v>2082</v>
      </c>
      <c r="H232" s="509">
        <f>I232+J232</f>
        <v>3244</v>
      </c>
      <c r="I232" s="509">
        <v>1162</v>
      </c>
      <c r="J232" s="510">
        <v>2082</v>
      </c>
      <c r="K232" s="511">
        <f>L232+M232</f>
        <v>0</v>
      </c>
      <c r="L232" s="511"/>
      <c r="M232" s="483"/>
      <c r="N232" s="511">
        <f>O232+P232</f>
        <v>0</v>
      </c>
      <c r="O232" s="511"/>
      <c r="P232" s="483"/>
      <c r="Q232" s="511">
        <f>R232+S232</f>
        <v>0</v>
      </c>
      <c r="R232" s="511"/>
      <c r="S232" s="483"/>
      <c r="T232" s="482"/>
      <c r="U232" s="516" t="s">
        <v>313</v>
      </c>
    </row>
    <row r="233" spans="1:22" ht="3" customHeight="1">
      <c r="A233" s="12"/>
      <c r="B233" s="12"/>
      <c r="C233" s="12"/>
      <c r="D233" s="12"/>
      <c r="E233" s="457"/>
      <c r="F233" s="458"/>
      <c r="G233" s="458"/>
      <c r="H233" s="457"/>
      <c r="I233" s="457"/>
      <c r="J233" s="458"/>
      <c r="K233" s="13"/>
      <c r="L233" s="13"/>
      <c r="M233" s="298"/>
      <c r="N233" s="13"/>
      <c r="O233" s="13"/>
      <c r="P233" s="298"/>
      <c r="Q233" s="13"/>
      <c r="R233" s="13"/>
      <c r="S233" s="298"/>
      <c r="T233" s="12"/>
      <c r="U233" s="12"/>
    </row>
    <row r="234" spans="1:22" ht="3" customHeight="1"/>
    <row r="235" spans="1:22" s="10" customFormat="1" ht="14.25" customHeight="1">
      <c r="A235" s="8"/>
      <c r="B235" s="10" t="s">
        <v>317</v>
      </c>
      <c r="C235" s="8"/>
      <c r="D235" s="8"/>
      <c r="E235" s="579"/>
      <c r="F235" s="579"/>
      <c r="G235" s="579"/>
      <c r="H235" s="459"/>
      <c r="I235" s="459"/>
      <c r="J235" s="459"/>
      <c r="K235" s="10" t="s">
        <v>145</v>
      </c>
      <c r="N235" s="8"/>
      <c r="O235" s="8"/>
    </row>
    <row r="236" spans="1:22" s="10" customFormat="1" ht="18.75" customHeight="1">
      <c r="B236" s="10" t="s">
        <v>66</v>
      </c>
      <c r="E236" s="459"/>
      <c r="F236" s="459"/>
      <c r="G236" s="459"/>
      <c r="H236" s="459"/>
      <c r="I236" s="459"/>
      <c r="J236" s="459"/>
      <c r="K236" s="10" t="s">
        <v>113</v>
      </c>
    </row>
    <row r="237" spans="1:22" ht="18.75" customHeight="1">
      <c r="A237" s="8"/>
      <c r="B237" s="10" t="s">
        <v>114</v>
      </c>
      <c r="C237" s="10"/>
      <c r="D237" s="10"/>
      <c r="E237" s="459"/>
      <c r="F237" s="459"/>
      <c r="G237" s="459"/>
      <c r="H237" s="459"/>
      <c r="I237" s="459"/>
      <c r="J237" s="459"/>
      <c r="K237" s="10" t="s">
        <v>178</v>
      </c>
      <c r="L237" s="10"/>
      <c r="M237" s="10"/>
      <c r="N237" s="8"/>
      <c r="O237" s="8"/>
    </row>
    <row r="238" spans="1:22" ht="16.5" customHeight="1">
      <c r="A238" s="8"/>
      <c r="B238" s="8"/>
      <c r="C238" s="10" t="s">
        <v>116</v>
      </c>
      <c r="D238" s="10"/>
      <c r="E238" s="459"/>
      <c r="F238" s="459"/>
      <c r="G238" s="459"/>
      <c r="H238" s="459"/>
      <c r="I238" s="459"/>
      <c r="J238" s="459"/>
      <c r="K238" s="10" t="s">
        <v>117</v>
      </c>
      <c r="L238" s="10"/>
      <c r="M238" s="10"/>
      <c r="N238" s="10"/>
      <c r="O238" s="10"/>
      <c r="P238" s="14"/>
      <c r="Q238" s="14"/>
      <c r="R238" s="14"/>
    </row>
    <row r="239" spans="1:22" s="36" customFormat="1">
      <c r="B239" s="36" t="s">
        <v>271</v>
      </c>
      <c r="C239" s="427">
        <v>3.5</v>
      </c>
      <c r="D239" s="36" t="s">
        <v>508</v>
      </c>
      <c r="E239" s="428"/>
      <c r="F239" s="428"/>
      <c r="G239" s="428"/>
      <c r="H239" s="428"/>
      <c r="I239" s="428"/>
      <c r="J239" s="428"/>
    </row>
    <row r="240" spans="1:22" s="3" customFormat="1" ht="20.25" customHeight="1">
      <c r="B240" s="36" t="s">
        <v>2</v>
      </c>
      <c r="C240" s="427">
        <v>3.5</v>
      </c>
      <c r="D240" s="36" t="s">
        <v>539</v>
      </c>
      <c r="E240" s="428"/>
      <c r="F240" s="413"/>
      <c r="G240" s="413"/>
      <c r="H240" s="413"/>
      <c r="I240" s="413"/>
      <c r="J240" s="413"/>
      <c r="N240" s="3" t="s">
        <v>324</v>
      </c>
    </row>
    <row r="241" spans="1:22" ht="6.75" customHeight="1"/>
    <row r="242" spans="1:22" s="8" customFormat="1" ht="15" customHeight="1">
      <c r="A242" s="1091" t="s">
        <v>274</v>
      </c>
      <c r="B242" s="1091"/>
      <c r="C242" s="1091"/>
      <c r="D242" s="1209"/>
      <c r="E242" s="429"/>
      <c r="F242" s="430"/>
      <c r="G242" s="431"/>
      <c r="H242" s="1214" t="s">
        <v>275</v>
      </c>
      <c r="I242" s="1215"/>
      <c r="J242" s="1215"/>
      <c r="K242" s="1215"/>
      <c r="L242" s="1215"/>
      <c r="M242" s="1215"/>
      <c r="N242" s="1215"/>
      <c r="O242" s="1215"/>
      <c r="P242" s="1215"/>
      <c r="Q242" s="1215"/>
      <c r="R242" s="1215"/>
      <c r="S242" s="1215"/>
      <c r="T242" s="1101" t="s">
        <v>276</v>
      </c>
      <c r="U242" s="1092"/>
    </row>
    <row r="243" spans="1:22" s="8" customFormat="1" ht="15" customHeight="1">
      <c r="A243" s="1210"/>
      <c r="B243" s="1210"/>
      <c r="C243" s="1210"/>
      <c r="D243" s="1211"/>
      <c r="E243" s="578"/>
      <c r="F243" s="579"/>
      <c r="G243" s="580"/>
      <c r="H243" s="429"/>
      <c r="I243" s="430"/>
      <c r="J243" s="431"/>
      <c r="K243" s="1107" t="s">
        <v>6</v>
      </c>
      <c r="L243" s="1108"/>
      <c r="M243" s="1109"/>
      <c r="N243" s="52"/>
      <c r="O243" s="33"/>
      <c r="P243" s="53"/>
      <c r="T243" s="1102"/>
      <c r="U243" s="1094"/>
    </row>
    <row r="244" spans="1:22" s="8" customFormat="1" ht="15.75" customHeight="1">
      <c r="A244" s="1210"/>
      <c r="B244" s="1210"/>
      <c r="C244" s="1210"/>
      <c r="D244" s="1211"/>
      <c r="E244" s="1204" t="s">
        <v>7</v>
      </c>
      <c r="F244" s="1205"/>
      <c r="G244" s="1206"/>
      <c r="H244" s="1204" t="s">
        <v>8</v>
      </c>
      <c r="I244" s="1205"/>
      <c r="J244" s="1206"/>
      <c r="K244" s="1104" t="s">
        <v>9</v>
      </c>
      <c r="L244" s="1105"/>
      <c r="M244" s="1106"/>
      <c r="N244" s="1104" t="s">
        <v>10</v>
      </c>
      <c r="O244" s="1105"/>
      <c r="P244" s="1106"/>
      <c r="Q244" s="1105"/>
      <c r="R244" s="1105"/>
      <c r="S244" s="1105"/>
      <c r="T244" s="1102"/>
      <c r="U244" s="1094"/>
    </row>
    <row r="245" spans="1:22" s="8" customFormat="1" ht="17.25" customHeight="1">
      <c r="A245" s="1210"/>
      <c r="B245" s="1210"/>
      <c r="C245" s="1210"/>
      <c r="D245" s="1211"/>
      <c r="E245" s="1204" t="s">
        <v>11</v>
      </c>
      <c r="F245" s="1205"/>
      <c r="G245" s="1206"/>
      <c r="H245" s="1204" t="s">
        <v>12</v>
      </c>
      <c r="I245" s="1205"/>
      <c r="J245" s="1206"/>
      <c r="K245" s="1104" t="s">
        <v>13</v>
      </c>
      <c r="L245" s="1105"/>
      <c r="M245" s="1106"/>
      <c r="N245" s="1104" t="s">
        <v>277</v>
      </c>
      <c r="O245" s="1105"/>
      <c r="P245" s="1106"/>
      <c r="Q245" s="1105" t="s">
        <v>278</v>
      </c>
      <c r="R245" s="1105"/>
      <c r="S245" s="1105"/>
      <c r="T245" s="1102"/>
      <c r="U245" s="1094"/>
    </row>
    <row r="246" spans="1:22" s="8" customFormat="1" ht="16.5" customHeight="1">
      <c r="A246" s="1210"/>
      <c r="B246" s="1210"/>
      <c r="C246" s="1210"/>
      <c r="D246" s="1211"/>
      <c r="E246" s="578"/>
      <c r="F246" s="579"/>
      <c r="G246" s="580"/>
      <c r="H246" s="1204" t="s">
        <v>15</v>
      </c>
      <c r="I246" s="1205"/>
      <c r="J246" s="1206"/>
      <c r="K246" s="1104" t="s">
        <v>16</v>
      </c>
      <c r="L246" s="1105"/>
      <c r="M246" s="1106"/>
      <c r="N246" s="1104" t="s">
        <v>17</v>
      </c>
      <c r="O246" s="1105"/>
      <c r="P246" s="1106"/>
      <c r="Q246" s="1105" t="s">
        <v>166</v>
      </c>
      <c r="R246" s="1105"/>
      <c r="S246" s="1105"/>
      <c r="T246" s="1102"/>
      <c r="U246" s="1094"/>
    </row>
    <row r="247" spans="1:22" s="8" customFormat="1" ht="14.25" customHeight="1">
      <c r="A247" s="1210"/>
      <c r="B247" s="1210"/>
      <c r="C247" s="1210"/>
      <c r="D247" s="1211"/>
      <c r="E247" s="581"/>
      <c r="F247" s="582"/>
      <c r="G247" s="583"/>
      <c r="H247" s="1216" t="s">
        <v>19</v>
      </c>
      <c r="I247" s="1217"/>
      <c r="J247" s="1218"/>
      <c r="K247" s="1110" t="s">
        <v>19</v>
      </c>
      <c r="L247" s="1111"/>
      <c r="M247" s="1112"/>
      <c r="N247" s="1104" t="s">
        <v>20</v>
      </c>
      <c r="O247" s="1105"/>
      <c r="P247" s="1106"/>
      <c r="Q247" s="23"/>
      <c r="R247" s="23"/>
      <c r="S247" s="23"/>
      <c r="T247" s="1102"/>
      <c r="U247" s="1094"/>
    </row>
    <row r="248" spans="1:22" s="8" customFormat="1" ht="13.5" customHeight="1">
      <c r="A248" s="1210"/>
      <c r="B248" s="1210"/>
      <c r="C248" s="1210"/>
      <c r="D248" s="1211"/>
      <c r="E248" s="432" t="s">
        <v>7</v>
      </c>
      <c r="F248" s="433" t="s">
        <v>167</v>
      </c>
      <c r="G248" s="417" t="s">
        <v>168</v>
      </c>
      <c r="H248" s="432" t="s">
        <v>7</v>
      </c>
      <c r="I248" s="432" t="s">
        <v>167</v>
      </c>
      <c r="J248" s="417" t="s">
        <v>168</v>
      </c>
      <c r="K248" s="183" t="s">
        <v>7</v>
      </c>
      <c r="L248" s="183" t="s">
        <v>167</v>
      </c>
      <c r="M248" s="593" t="s">
        <v>168</v>
      </c>
      <c r="N248" s="183" t="s">
        <v>7</v>
      </c>
      <c r="O248" s="183" t="s">
        <v>167</v>
      </c>
      <c r="P248" s="183" t="s">
        <v>168</v>
      </c>
      <c r="Q248" s="183" t="s">
        <v>7</v>
      </c>
      <c r="R248" s="183" t="s">
        <v>167</v>
      </c>
      <c r="S248" s="592" t="s">
        <v>168</v>
      </c>
      <c r="T248" s="1102"/>
      <c r="U248" s="1094"/>
    </row>
    <row r="249" spans="1:22" s="8" customFormat="1" ht="13.5" customHeight="1">
      <c r="A249" s="1212"/>
      <c r="B249" s="1212"/>
      <c r="C249" s="1212"/>
      <c r="D249" s="1213"/>
      <c r="E249" s="434" t="s">
        <v>11</v>
      </c>
      <c r="F249" s="435" t="s">
        <v>169</v>
      </c>
      <c r="G249" s="435" t="s">
        <v>170</v>
      </c>
      <c r="H249" s="434" t="s">
        <v>11</v>
      </c>
      <c r="I249" s="434" t="s">
        <v>169</v>
      </c>
      <c r="J249" s="435" t="s">
        <v>170</v>
      </c>
      <c r="K249" s="39" t="s">
        <v>11</v>
      </c>
      <c r="L249" s="39" t="s">
        <v>169</v>
      </c>
      <c r="M249" s="610" t="s">
        <v>170</v>
      </c>
      <c r="N249" s="39" t="s">
        <v>11</v>
      </c>
      <c r="O249" s="39" t="s">
        <v>169</v>
      </c>
      <c r="P249" s="610" t="s">
        <v>170</v>
      </c>
      <c r="Q249" s="39" t="s">
        <v>11</v>
      </c>
      <c r="R249" s="39" t="s">
        <v>169</v>
      </c>
      <c r="S249" s="611" t="s">
        <v>170</v>
      </c>
      <c r="T249" s="1103"/>
      <c r="U249" s="1096"/>
    </row>
    <row r="250" spans="1:22" s="8" customFormat="1" ht="3" customHeight="1">
      <c r="A250" s="576"/>
      <c r="B250" s="576"/>
      <c r="C250" s="576"/>
      <c r="D250" s="577"/>
      <c r="E250" s="416"/>
      <c r="F250" s="417"/>
      <c r="G250" s="417"/>
      <c r="H250" s="416"/>
      <c r="I250" s="416"/>
      <c r="J250" s="417"/>
      <c r="K250" s="40"/>
      <c r="L250" s="40"/>
      <c r="M250" s="593"/>
      <c r="N250" s="40"/>
      <c r="O250" s="40"/>
      <c r="P250" s="593"/>
      <c r="Q250" s="40"/>
      <c r="R250" s="40"/>
      <c r="S250" s="592"/>
      <c r="T250" s="533"/>
    </row>
    <row r="251" spans="1:22" s="8" customFormat="1" ht="16.5" customHeight="1">
      <c r="A251" s="1207" t="s">
        <v>21</v>
      </c>
      <c r="B251" s="1207"/>
      <c r="C251" s="1207"/>
      <c r="D251" s="1208"/>
      <c r="E251" s="507">
        <f>SUM(E252+E257+E264+E268)</f>
        <v>1021</v>
      </c>
      <c r="F251" s="507">
        <f t="shared" ref="F251:S251" si="81">SUM(F252+F257+F264+F268)</f>
        <v>1021</v>
      </c>
      <c r="G251" s="507">
        <f t="shared" si="81"/>
        <v>0</v>
      </c>
      <c r="H251" s="507">
        <f t="shared" si="81"/>
        <v>0</v>
      </c>
      <c r="I251" s="507">
        <f t="shared" si="81"/>
        <v>0</v>
      </c>
      <c r="J251" s="507">
        <f t="shared" si="81"/>
        <v>0</v>
      </c>
      <c r="K251" s="468">
        <f t="shared" si="81"/>
        <v>0</v>
      </c>
      <c r="L251" s="468">
        <f t="shared" si="81"/>
        <v>0</v>
      </c>
      <c r="M251" s="468">
        <f t="shared" si="81"/>
        <v>0</v>
      </c>
      <c r="N251" s="468">
        <f t="shared" si="81"/>
        <v>0</v>
      </c>
      <c r="O251" s="468">
        <f t="shared" si="81"/>
        <v>0</v>
      </c>
      <c r="P251" s="468">
        <f t="shared" si="81"/>
        <v>0</v>
      </c>
      <c r="Q251" s="468">
        <f t="shared" si="81"/>
        <v>1021</v>
      </c>
      <c r="R251" s="468">
        <f t="shared" si="81"/>
        <v>1021</v>
      </c>
      <c r="S251" s="468">
        <f t="shared" si="81"/>
        <v>0</v>
      </c>
      <c r="T251" s="469"/>
      <c r="U251" s="587" t="s">
        <v>11</v>
      </c>
      <c r="V251" s="534"/>
    </row>
    <row r="252" spans="1:22" s="8" customFormat="1" ht="15.75" customHeight="1">
      <c r="A252" s="470" t="s">
        <v>133</v>
      </c>
      <c r="B252" s="587"/>
      <c r="C252" s="587"/>
      <c r="D252" s="588"/>
      <c r="E252" s="507">
        <f t="shared" ref="E252:S252" si="82">SUM(E253:E256)</f>
        <v>0</v>
      </c>
      <c r="F252" s="507">
        <f t="shared" si="82"/>
        <v>0</v>
      </c>
      <c r="G252" s="507">
        <f t="shared" si="82"/>
        <v>0</v>
      </c>
      <c r="H252" s="507">
        <f t="shared" si="82"/>
        <v>0</v>
      </c>
      <c r="I252" s="507">
        <f t="shared" si="82"/>
        <v>0</v>
      </c>
      <c r="J252" s="507">
        <f t="shared" si="82"/>
        <v>0</v>
      </c>
      <c r="K252" s="468">
        <f t="shared" si="82"/>
        <v>0</v>
      </c>
      <c r="L252" s="468">
        <f t="shared" si="82"/>
        <v>0</v>
      </c>
      <c r="M252" s="468">
        <f t="shared" si="82"/>
        <v>0</v>
      </c>
      <c r="N252" s="468">
        <f t="shared" si="82"/>
        <v>0</v>
      </c>
      <c r="O252" s="468">
        <f t="shared" si="82"/>
        <v>0</v>
      </c>
      <c r="P252" s="468">
        <f t="shared" si="82"/>
        <v>0</v>
      </c>
      <c r="Q252" s="468">
        <f t="shared" si="82"/>
        <v>0</v>
      </c>
      <c r="R252" s="468">
        <f t="shared" si="82"/>
        <v>0</v>
      </c>
      <c r="S252" s="468">
        <f t="shared" si="82"/>
        <v>0</v>
      </c>
      <c r="T252" s="474" t="s">
        <v>138</v>
      </c>
      <c r="U252" s="475"/>
      <c r="V252" s="534"/>
    </row>
    <row r="253" spans="1:22" s="8" customFormat="1" ht="13.5" customHeight="1">
      <c r="A253" s="476"/>
      <c r="B253" s="421" t="s">
        <v>279</v>
      </c>
      <c r="C253" s="476"/>
      <c r="D253" s="477"/>
      <c r="E253" s="507">
        <f t="shared" ref="E253:G256" si="83">H253+K253+N253+Q253</f>
        <v>0</v>
      </c>
      <c r="F253" s="507">
        <f t="shared" si="83"/>
        <v>0</v>
      </c>
      <c r="G253" s="507">
        <f t="shared" si="83"/>
        <v>0</v>
      </c>
      <c r="H253" s="507">
        <f>I253+J253</f>
        <v>0</v>
      </c>
      <c r="I253" s="507"/>
      <c r="J253" s="508"/>
      <c r="K253" s="468">
        <f>L253+M253</f>
        <v>0</v>
      </c>
      <c r="L253" s="468"/>
      <c r="M253" s="477"/>
      <c r="N253" s="468">
        <f>O253+P253</f>
        <v>0</v>
      </c>
      <c r="O253" s="468"/>
      <c r="P253" s="477"/>
      <c r="Q253" s="468">
        <f>R253+S253</f>
        <v>0</v>
      </c>
      <c r="R253" s="468"/>
      <c r="S253" s="476"/>
      <c r="T253" s="469"/>
      <c r="U253" s="476" t="s">
        <v>280</v>
      </c>
    </row>
    <row r="254" spans="1:22" s="8" customFormat="1" ht="13.5" customHeight="1">
      <c r="A254" s="476"/>
      <c r="B254" s="421" t="s">
        <v>281</v>
      </c>
      <c r="C254" s="476"/>
      <c r="D254" s="477"/>
      <c r="E254" s="507">
        <f t="shared" si="83"/>
        <v>0</v>
      </c>
      <c r="F254" s="507">
        <f t="shared" si="83"/>
        <v>0</v>
      </c>
      <c r="G254" s="507">
        <f t="shared" si="83"/>
        <v>0</v>
      </c>
      <c r="H254" s="507">
        <f>I254+J254</f>
        <v>0</v>
      </c>
      <c r="I254" s="507"/>
      <c r="J254" s="508"/>
      <c r="K254" s="468">
        <f>L254+M254</f>
        <v>0</v>
      </c>
      <c r="L254" s="468"/>
      <c r="M254" s="477"/>
      <c r="N254" s="468">
        <f>O254+P254</f>
        <v>0</v>
      </c>
      <c r="O254" s="468"/>
      <c r="P254" s="477"/>
      <c r="Q254" s="468">
        <f>R254+S254</f>
        <v>0</v>
      </c>
      <c r="R254" s="468"/>
      <c r="S254" s="476"/>
      <c r="T254" s="469"/>
      <c r="U254" s="476" t="s">
        <v>282</v>
      </c>
    </row>
    <row r="255" spans="1:22" s="8" customFormat="1" ht="13.5" customHeight="1">
      <c r="A255" s="476"/>
      <c r="B255" s="421" t="s">
        <v>283</v>
      </c>
      <c r="C255" s="476"/>
      <c r="D255" s="477"/>
      <c r="E255" s="507">
        <f t="shared" si="83"/>
        <v>0</v>
      </c>
      <c r="F255" s="507">
        <f t="shared" si="83"/>
        <v>0</v>
      </c>
      <c r="G255" s="507">
        <f t="shared" si="83"/>
        <v>0</v>
      </c>
      <c r="H255" s="507">
        <f>I255+J255</f>
        <v>0</v>
      </c>
      <c r="I255" s="507"/>
      <c r="J255" s="508"/>
      <c r="K255" s="468">
        <f>L255+M255</f>
        <v>0</v>
      </c>
      <c r="L255" s="468"/>
      <c r="M255" s="477"/>
      <c r="N255" s="468">
        <f>O255+P255</f>
        <v>0</v>
      </c>
      <c r="O255" s="468"/>
      <c r="P255" s="477"/>
      <c r="Q255" s="468">
        <f>R255+S255</f>
        <v>0</v>
      </c>
      <c r="R255" s="468"/>
      <c r="S255" s="477"/>
      <c r="T255" s="476"/>
      <c r="U255" s="478" t="s">
        <v>284</v>
      </c>
    </row>
    <row r="256" spans="1:22" s="8" customFormat="1" ht="13.5" customHeight="1">
      <c r="A256" s="476"/>
      <c r="B256" s="421" t="s">
        <v>285</v>
      </c>
      <c r="C256" s="476"/>
      <c r="D256" s="477"/>
      <c r="E256" s="507">
        <f t="shared" si="83"/>
        <v>0</v>
      </c>
      <c r="F256" s="507">
        <f t="shared" si="83"/>
        <v>0</v>
      </c>
      <c r="G256" s="507">
        <f t="shared" si="83"/>
        <v>0</v>
      </c>
      <c r="H256" s="507">
        <f>I256+J256</f>
        <v>0</v>
      </c>
      <c r="I256" s="507"/>
      <c r="J256" s="508"/>
      <c r="K256" s="468">
        <f>L256+M256</f>
        <v>0</v>
      </c>
      <c r="L256" s="468"/>
      <c r="M256" s="477"/>
      <c r="N256" s="468">
        <f>O256+P256</f>
        <v>0</v>
      </c>
      <c r="O256" s="468"/>
      <c r="P256" s="477"/>
      <c r="Q256" s="468">
        <f>R256+S256</f>
        <v>0</v>
      </c>
      <c r="R256" s="468"/>
      <c r="S256" s="477"/>
      <c r="T256" s="476"/>
      <c r="U256" s="478" t="s">
        <v>286</v>
      </c>
    </row>
    <row r="257" spans="1:23" s="8" customFormat="1" ht="16.5" customHeight="1">
      <c r="A257" s="479" t="s">
        <v>89</v>
      </c>
      <c r="B257" s="476"/>
      <c r="C257" s="476"/>
      <c r="D257" s="477"/>
      <c r="E257" s="507">
        <f t="shared" ref="E257:S257" si="84">SUM(E258:E263)</f>
        <v>0</v>
      </c>
      <c r="F257" s="507">
        <f t="shared" si="84"/>
        <v>0</v>
      </c>
      <c r="G257" s="507">
        <f t="shared" si="84"/>
        <v>0</v>
      </c>
      <c r="H257" s="507">
        <f t="shared" si="84"/>
        <v>0</v>
      </c>
      <c r="I257" s="507">
        <f t="shared" si="84"/>
        <v>0</v>
      </c>
      <c r="J257" s="507">
        <f t="shared" si="84"/>
        <v>0</v>
      </c>
      <c r="K257" s="468">
        <f t="shared" si="84"/>
        <v>0</v>
      </c>
      <c r="L257" s="468">
        <f t="shared" si="84"/>
        <v>0</v>
      </c>
      <c r="M257" s="468">
        <f t="shared" si="84"/>
        <v>0</v>
      </c>
      <c r="N257" s="468">
        <f t="shared" si="84"/>
        <v>0</v>
      </c>
      <c r="O257" s="468">
        <f t="shared" si="84"/>
        <v>0</v>
      </c>
      <c r="P257" s="468">
        <f t="shared" si="84"/>
        <v>0</v>
      </c>
      <c r="Q257" s="468">
        <f t="shared" si="84"/>
        <v>0</v>
      </c>
      <c r="R257" s="468">
        <f t="shared" si="84"/>
        <v>0</v>
      </c>
      <c r="S257" s="468">
        <f t="shared" si="84"/>
        <v>0</v>
      </c>
      <c r="T257" s="474" t="s">
        <v>95</v>
      </c>
      <c r="U257" s="476"/>
      <c r="V257" s="534"/>
      <c r="W257" s="534"/>
    </row>
    <row r="258" spans="1:23" s="8" customFormat="1" ht="12" customHeight="1">
      <c r="A258" s="476"/>
      <c r="B258" s="421" t="s">
        <v>287</v>
      </c>
      <c r="C258" s="476"/>
      <c r="D258" s="477"/>
      <c r="E258" s="507">
        <f t="shared" ref="E258:E263" si="85">H258+K258+N258+Q258</f>
        <v>0</v>
      </c>
      <c r="F258" s="507">
        <f t="shared" ref="F258:F263" si="86">I258+L258+O258+R258</f>
        <v>0</v>
      </c>
      <c r="G258" s="507">
        <f t="shared" ref="G258:G263" si="87">J258+M258+P258+S258</f>
        <v>0</v>
      </c>
      <c r="H258" s="507">
        <f t="shared" ref="H258:H263" si="88">I258+J258</f>
        <v>0</v>
      </c>
      <c r="I258" s="507"/>
      <c r="J258" s="508"/>
      <c r="K258" s="468">
        <f t="shared" ref="K258:K263" si="89">L258+M258</f>
        <v>0</v>
      </c>
      <c r="L258" s="468"/>
      <c r="M258" s="477"/>
      <c r="N258" s="468">
        <f t="shared" ref="N258:N263" si="90">O258+P258</f>
        <v>0</v>
      </c>
      <c r="O258" s="468"/>
      <c r="P258" s="477"/>
      <c r="Q258" s="468">
        <f t="shared" ref="Q258:Q263" si="91">R258+S258</f>
        <v>0</v>
      </c>
      <c r="R258" s="468"/>
      <c r="S258" s="477"/>
      <c r="T258" s="476"/>
      <c r="U258" s="478" t="s">
        <v>288</v>
      </c>
    </row>
    <row r="259" spans="1:23" ht="12" customHeight="1">
      <c r="A259" s="482"/>
      <c r="B259" s="421" t="s">
        <v>289</v>
      </c>
      <c r="C259" s="482"/>
      <c r="D259" s="483"/>
      <c r="E259" s="507">
        <f t="shared" si="85"/>
        <v>0</v>
      </c>
      <c r="F259" s="507">
        <f t="shared" si="86"/>
        <v>0</v>
      </c>
      <c r="G259" s="507">
        <f t="shared" si="87"/>
        <v>0</v>
      </c>
      <c r="H259" s="507">
        <f t="shared" si="88"/>
        <v>0</v>
      </c>
      <c r="I259" s="509"/>
      <c r="J259" s="510"/>
      <c r="K259" s="468">
        <f t="shared" si="89"/>
        <v>0</v>
      </c>
      <c r="L259" s="468"/>
      <c r="M259" s="477"/>
      <c r="N259" s="468">
        <f t="shared" si="90"/>
        <v>0</v>
      </c>
      <c r="O259" s="468"/>
      <c r="P259" s="477"/>
      <c r="Q259" s="468">
        <f t="shared" si="91"/>
        <v>0</v>
      </c>
      <c r="R259" s="511"/>
      <c r="S259" s="483"/>
      <c r="T259" s="482"/>
      <c r="U259" s="478" t="s">
        <v>290</v>
      </c>
    </row>
    <row r="260" spans="1:23" ht="12" customHeight="1">
      <c r="A260" s="479"/>
      <c r="B260" s="421" t="s">
        <v>291</v>
      </c>
      <c r="C260" s="482"/>
      <c r="D260" s="483"/>
      <c r="E260" s="507">
        <f t="shared" si="85"/>
        <v>0</v>
      </c>
      <c r="F260" s="507">
        <f t="shared" si="86"/>
        <v>0</v>
      </c>
      <c r="G260" s="507">
        <f t="shared" si="87"/>
        <v>0</v>
      </c>
      <c r="H260" s="507">
        <f t="shared" si="88"/>
        <v>0</v>
      </c>
      <c r="I260" s="509"/>
      <c r="J260" s="510"/>
      <c r="K260" s="468">
        <f t="shared" si="89"/>
        <v>0</v>
      </c>
      <c r="L260" s="468"/>
      <c r="M260" s="477"/>
      <c r="N260" s="468">
        <f t="shared" si="90"/>
        <v>0</v>
      </c>
      <c r="O260" s="468"/>
      <c r="P260" s="477"/>
      <c r="Q260" s="468">
        <f t="shared" si="91"/>
        <v>0</v>
      </c>
      <c r="R260" s="511"/>
      <c r="S260" s="483"/>
      <c r="T260" s="482"/>
      <c r="U260" s="478" t="s">
        <v>292</v>
      </c>
    </row>
    <row r="261" spans="1:23" ht="12" customHeight="1">
      <c r="A261" s="482"/>
      <c r="B261" s="421" t="s">
        <v>294</v>
      </c>
      <c r="C261" s="482"/>
      <c r="D261" s="483"/>
      <c r="E261" s="507">
        <f t="shared" si="85"/>
        <v>0</v>
      </c>
      <c r="F261" s="507">
        <f t="shared" si="86"/>
        <v>0</v>
      </c>
      <c r="G261" s="507">
        <f t="shared" si="87"/>
        <v>0</v>
      </c>
      <c r="H261" s="507">
        <f t="shared" si="88"/>
        <v>0</v>
      </c>
      <c r="I261" s="509"/>
      <c r="J261" s="510"/>
      <c r="K261" s="468">
        <f t="shared" si="89"/>
        <v>0</v>
      </c>
      <c r="L261" s="468"/>
      <c r="M261" s="477"/>
      <c r="N261" s="468">
        <f t="shared" si="90"/>
        <v>0</v>
      </c>
      <c r="O261" s="468"/>
      <c r="P261" s="477"/>
      <c r="Q261" s="468">
        <f t="shared" si="91"/>
        <v>0</v>
      </c>
      <c r="R261" s="511"/>
      <c r="S261" s="483"/>
      <c r="T261" s="482"/>
      <c r="U261" s="478" t="s">
        <v>295</v>
      </c>
    </row>
    <row r="262" spans="1:23" ht="12" customHeight="1">
      <c r="A262" s="482"/>
      <c r="B262" s="421" t="s">
        <v>296</v>
      </c>
      <c r="C262" s="482"/>
      <c r="D262" s="483"/>
      <c r="E262" s="507">
        <f t="shared" si="85"/>
        <v>0</v>
      </c>
      <c r="F262" s="507">
        <f t="shared" si="86"/>
        <v>0</v>
      </c>
      <c r="G262" s="507">
        <f t="shared" si="87"/>
        <v>0</v>
      </c>
      <c r="H262" s="507">
        <f t="shared" si="88"/>
        <v>0</v>
      </c>
      <c r="I262" s="509"/>
      <c r="J262" s="510"/>
      <c r="K262" s="468">
        <f t="shared" si="89"/>
        <v>0</v>
      </c>
      <c r="L262" s="468"/>
      <c r="M262" s="477"/>
      <c r="N262" s="468">
        <f t="shared" si="90"/>
        <v>0</v>
      </c>
      <c r="O262" s="468"/>
      <c r="P262" s="477"/>
      <c r="Q262" s="468">
        <f t="shared" si="91"/>
        <v>0</v>
      </c>
      <c r="R262" s="511"/>
      <c r="S262" s="483"/>
      <c r="T262" s="482"/>
      <c r="U262" s="478" t="s">
        <v>297</v>
      </c>
    </row>
    <row r="263" spans="1:23" ht="12" customHeight="1">
      <c r="A263" s="482"/>
      <c r="B263" s="421" t="s">
        <v>298</v>
      </c>
      <c r="C263" s="482"/>
      <c r="D263" s="483"/>
      <c r="E263" s="507">
        <f t="shared" si="85"/>
        <v>0</v>
      </c>
      <c r="F263" s="507">
        <f t="shared" si="86"/>
        <v>0</v>
      </c>
      <c r="G263" s="507">
        <f t="shared" si="87"/>
        <v>0</v>
      </c>
      <c r="H263" s="507">
        <f t="shared" si="88"/>
        <v>0</v>
      </c>
      <c r="I263" s="509"/>
      <c r="J263" s="510"/>
      <c r="K263" s="468">
        <f t="shared" si="89"/>
        <v>0</v>
      </c>
      <c r="L263" s="468"/>
      <c r="M263" s="477"/>
      <c r="N263" s="468">
        <f t="shared" si="90"/>
        <v>0</v>
      </c>
      <c r="O263" s="468"/>
      <c r="P263" s="477"/>
      <c r="Q263" s="468">
        <f t="shared" si="91"/>
        <v>0</v>
      </c>
      <c r="R263" s="511"/>
      <c r="S263" s="483"/>
      <c r="T263" s="482"/>
      <c r="U263" s="478" t="s">
        <v>299</v>
      </c>
    </row>
    <row r="264" spans="1:23" ht="17.25" customHeight="1">
      <c r="A264" s="479" t="s">
        <v>300</v>
      </c>
      <c r="B264" s="476"/>
      <c r="C264" s="482"/>
      <c r="D264" s="483"/>
      <c r="E264" s="507">
        <f t="shared" ref="E264:S264" si="92">SUM(E265:E267)</f>
        <v>682</v>
      </c>
      <c r="F264" s="507">
        <f t="shared" si="92"/>
        <v>682</v>
      </c>
      <c r="G264" s="507">
        <f t="shared" si="92"/>
        <v>0</v>
      </c>
      <c r="H264" s="507">
        <f t="shared" si="92"/>
        <v>0</v>
      </c>
      <c r="I264" s="507">
        <f t="shared" si="92"/>
        <v>0</v>
      </c>
      <c r="J264" s="507">
        <f t="shared" si="92"/>
        <v>0</v>
      </c>
      <c r="K264" s="468">
        <f t="shared" si="92"/>
        <v>0</v>
      </c>
      <c r="L264" s="468">
        <f t="shared" si="92"/>
        <v>0</v>
      </c>
      <c r="M264" s="468">
        <f t="shared" si="92"/>
        <v>0</v>
      </c>
      <c r="N264" s="468">
        <f t="shared" si="92"/>
        <v>0</v>
      </c>
      <c r="O264" s="468">
        <f t="shared" si="92"/>
        <v>0</v>
      </c>
      <c r="P264" s="468">
        <f t="shared" si="92"/>
        <v>0</v>
      </c>
      <c r="Q264" s="468">
        <f t="shared" si="92"/>
        <v>682</v>
      </c>
      <c r="R264" s="468">
        <f t="shared" si="92"/>
        <v>682</v>
      </c>
      <c r="S264" s="511">
        <f t="shared" si="92"/>
        <v>0</v>
      </c>
      <c r="T264" s="474" t="s">
        <v>98</v>
      </c>
      <c r="U264" s="475"/>
      <c r="V264" s="534"/>
    </row>
    <row r="265" spans="1:23" ht="13.5" customHeight="1">
      <c r="A265" s="482"/>
      <c r="B265" s="421" t="s">
        <v>301</v>
      </c>
      <c r="C265" s="482"/>
      <c r="D265" s="483"/>
      <c r="E265" s="507">
        <f t="shared" ref="E265:G267" si="93">H265+K265+N265+Q265</f>
        <v>204</v>
      </c>
      <c r="F265" s="507">
        <f t="shared" si="93"/>
        <v>204</v>
      </c>
      <c r="G265" s="507">
        <f t="shared" si="93"/>
        <v>0</v>
      </c>
      <c r="H265" s="507">
        <f>I265+J265</f>
        <v>0</v>
      </c>
      <c r="I265" s="507"/>
      <c r="J265" s="508"/>
      <c r="K265" s="468">
        <f>L265+M265</f>
        <v>0</v>
      </c>
      <c r="L265" s="468"/>
      <c r="M265" s="477"/>
      <c r="N265" s="468">
        <f>O265+P265</f>
        <v>0</v>
      </c>
      <c r="O265" s="468"/>
      <c r="P265" s="477"/>
      <c r="Q265" s="468">
        <f>R265+S265</f>
        <v>204</v>
      </c>
      <c r="R265" s="468">
        <v>204</v>
      </c>
      <c r="S265" s="483"/>
      <c r="T265" s="482"/>
      <c r="U265" s="478" t="s">
        <v>302</v>
      </c>
    </row>
    <row r="266" spans="1:23" ht="13.5" customHeight="1">
      <c r="A266" s="482"/>
      <c r="B266" s="421" t="s">
        <v>303</v>
      </c>
      <c r="C266" s="482"/>
      <c r="D266" s="483"/>
      <c r="E266" s="507">
        <f t="shared" si="93"/>
        <v>221</v>
      </c>
      <c r="F266" s="507">
        <f t="shared" si="93"/>
        <v>221</v>
      </c>
      <c r="G266" s="507">
        <f t="shared" si="93"/>
        <v>0</v>
      </c>
      <c r="H266" s="507">
        <f>I266+J266</f>
        <v>0</v>
      </c>
      <c r="I266" s="507"/>
      <c r="J266" s="508"/>
      <c r="K266" s="468">
        <f>L266+M266</f>
        <v>0</v>
      </c>
      <c r="L266" s="468"/>
      <c r="M266" s="477"/>
      <c r="N266" s="468">
        <f>O266+P266</f>
        <v>0</v>
      </c>
      <c r="O266" s="468"/>
      <c r="P266" s="477"/>
      <c r="Q266" s="468">
        <f>R266+S266</f>
        <v>221</v>
      </c>
      <c r="R266" s="468">
        <v>221</v>
      </c>
      <c r="S266" s="483"/>
      <c r="T266" s="482"/>
      <c r="U266" s="478" t="s">
        <v>304</v>
      </c>
    </row>
    <row r="267" spans="1:23" ht="13.5" customHeight="1">
      <c r="A267" s="482"/>
      <c r="B267" s="421" t="s">
        <v>305</v>
      </c>
      <c r="C267" s="482"/>
      <c r="D267" s="483"/>
      <c r="E267" s="507">
        <f t="shared" si="93"/>
        <v>257</v>
      </c>
      <c r="F267" s="507">
        <f t="shared" si="93"/>
        <v>257</v>
      </c>
      <c r="G267" s="507">
        <f t="shared" si="93"/>
        <v>0</v>
      </c>
      <c r="H267" s="507">
        <f>I267+J267</f>
        <v>0</v>
      </c>
      <c r="I267" s="507"/>
      <c r="J267" s="508"/>
      <c r="K267" s="468">
        <f>L267+M267</f>
        <v>0</v>
      </c>
      <c r="L267" s="468"/>
      <c r="M267" s="477"/>
      <c r="N267" s="468">
        <f>O267+P267</f>
        <v>0</v>
      </c>
      <c r="O267" s="468"/>
      <c r="P267" s="477"/>
      <c r="Q267" s="468">
        <f>R267+S267</f>
        <v>257</v>
      </c>
      <c r="R267" s="468">
        <v>257</v>
      </c>
      <c r="S267" s="483"/>
      <c r="T267" s="482"/>
      <c r="U267" s="478" t="s">
        <v>306</v>
      </c>
    </row>
    <row r="268" spans="1:23" ht="16.5" customHeight="1">
      <c r="A268" s="479" t="s">
        <v>307</v>
      </c>
      <c r="B268" s="476"/>
      <c r="C268" s="482"/>
      <c r="D268" s="483"/>
      <c r="E268" s="507">
        <f t="shared" ref="E268:S268" si="94">SUM(E269:E271)</f>
        <v>339</v>
      </c>
      <c r="F268" s="507">
        <f t="shared" si="94"/>
        <v>339</v>
      </c>
      <c r="G268" s="507">
        <f t="shared" si="94"/>
        <v>0</v>
      </c>
      <c r="H268" s="507">
        <f t="shared" si="94"/>
        <v>0</v>
      </c>
      <c r="I268" s="507">
        <f t="shared" si="94"/>
        <v>0</v>
      </c>
      <c r="J268" s="507">
        <f t="shared" si="94"/>
        <v>0</v>
      </c>
      <c r="K268" s="468">
        <f t="shared" si="94"/>
        <v>0</v>
      </c>
      <c r="L268" s="468">
        <f t="shared" si="94"/>
        <v>0</v>
      </c>
      <c r="M268" s="468">
        <f t="shared" si="94"/>
        <v>0</v>
      </c>
      <c r="N268" s="468">
        <f t="shared" si="94"/>
        <v>0</v>
      </c>
      <c r="O268" s="468">
        <f t="shared" si="94"/>
        <v>0</v>
      </c>
      <c r="P268" s="468">
        <f t="shared" si="94"/>
        <v>0</v>
      </c>
      <c r="Q268" s="468">
        <f t="shared" si="94"/>
        <v>339</v>
      </c>
      <c r="R268" s="468">
        <f t="shared" si="94"/>
        <v>339</v>
      </c>
      <c r="S268" s="511">
        <f t="shared" si="94"/>
        <v>0</v>
      </c>
      <c r="T268" s="474" t="s">
        <v>99</v>
      </c>
      <c r="U268" s="475"/>
      <c r="V268" s="534"/>
    </row>
    <row r="269" spans="1:23" ht="13.5" customHeight="1">
      <c r="A269" s="482"/>
      <c r="B269" s="421" t="s">
        <v>308</v>
      </c>
      <c r="C269" s="482"/>
      <c r="D269" s="483"/>
      <c r="E269" s="507">
        <f t="shared" ref="E269:G271" si="95">H269+K269+N269+Q269</f>
        <v>143</v>
      </c>
      <c r="F269" s="507">
        <f t="shared" si="95"/>
        <v>143</v>
      </c>
      <c r="G269" s="507">
        <f t="shared" si="95"/>
        <v>0</v>
      </c>
      <c r="H269" s="507">
        <f>I269+J269</f>
        <v>0</v>
      </c>
      <c r="I269" s="507"/>
      <c r="J269" s="508"/>
      <c r="K269" s="468">
        <f>L269+M269</f>
        <v>0</v>
      </c>
      <c r="L269" s="468"/>
      <c r="M269" s="477"/>
      <c r="N269" s="468">
        <f>O269+P269</f>
        <v>0</v>
      </c>
      <c r="O269" s="468"/>
      <c r="P269" s="477"/>
      <c r="Q269" s="468">
        <f>R269+S269</f>
        <v>143</v>
      </c>
      <c r="R269" s="468">
        <v>143</v>
      </c>
      <c r="S269" s="483"/>
      <c r="T269" s="482"/>
      <c r="U269" s="478" t="s">
        <v>309</v>
      </c>
    </row>
    <row r="270" spans="1:23" ht="13.5" customHeight="1">
      <c r="A270" s="482"/>
      <c r="B270" s="421" t="s">
        <v>310</v>
      </c>
      <c r="C270" s="482"/>
      <c r="D270" s="483"/>
      <c r="E270" s="507">
        <f t="shared" si="95"/>
        <v>112</v>
      </c>
      <c r="F270" s="507">
        <f t="shared" si="95"/>
        <v>112</v>
      </c>
      <c r="G270" s="507">
        <f t="shared" si="95"/>
        <v>0</v>
      </c>
      <c r="H270" s="507">
        <f>I270+J270</f>
        <v>0</v>
      </c>
      <c r="I270" s="507"/>
      <c r="J270" s="508"/>
      <c r="K270" s="468">
        <f>L270+M270</f>
        <v>0</v>
      </c>
      <c r="L270" s="468"/>
      <c r="M270" s="477"/>
      <c r="N270" s="468">
        <f>O270+P270</f>
        <v>0</v>
      </c>
      <c r="O270" s="468"/>
      <c r="P270" s="477"/>
      <c r="Q270" s="468">
        <f>R270+S270</f>
        <v>112</v>
      </c>
      <c r="R270" s="468">
        <v>112</v>
      </c>
      <c r="S270" s="483"/>
      <c r="T270" s="482"/>
      <c r="U270" s="478" t="s">
        <v>311</v>
      </c>
    </row>
    <row r="271" spans="1:23" ht="13.5" customHeight="1">
      <c r="A271" s="482"/>
      <c r="B271" s="421" t="s">
        <v>312</v>
      </c>
      <c r="C271" s="482"/>
      <c r="D271" s="483"/>
      <c r="E271" s="507">
        <f t="shared" si="95"/>
        <v>84</v>
      </c>
      <c r="F271" s="507">
        <f t="shared" si="95"/>
        <v>84</v>
      </c>
      <c r="G271" s="507">
        <f t="shared" si="95"/>
        <v>0</v>
      </c>
      <c r="H271" s="507">
        <f>I271+J271</f>
        <v>0</v>
      </c>
      <c r="I271" s="507"/>
      <c r="J271" s="508"/>
      <c r="K271" s="468">
        <f>L271+M271</f>
        <v>0</v>
      </c>
      <c r="L271" s="468"/>
      <c r="M271" s="477"/>
      <c r="N271" s="468">
        <f>O271+P271</f>
        <v>0</v>
      </c>
      <c r="O271" s="468"/>
      <c r="P271" s="477"/>
      <c r="Q271" s="468">
        <f>R271+S271</f>
        <v>84</v>
      </c>
      <c r="R271" s="468">
        <v>84</v>
      </c>
      <c r="S271" s="483"/>
      <c r="T271" s="482"/>
      <c r="U271" s="478" t="s">
        <v>313</v>
      </c>
    </row>
    <row r="272" spans="1:23" ht="3" customHeight="1">
      <c r="A272" s="12"/>
      <c r="B272" s="12"/>
      <c r="C272" s="12"/>
      <c r="D272" s="12"/>
      <c r="E272" s="457"/>
      <c r="F272" s="458"/>
      <c r="G272" s="458"/>
      <c r="H272" s="457"/>
      <c r="I272" s="457"/>
      <c r="J272" s="458"/>
      <c r="K272" s="13"/>
      <c r="L272" s="13"/>
      <c r="M272" s="298"/>
      <c r="N272" s="13"/>
      <c r="O272" s="13"/>
      <c r="P272" s="298"/>
      <c r="Q272" s="13"/>
      <c r="R272" s="13"/>
      <c r="S272" s="298"/>
      <c r="T272" s="12"/>
      <c r="U272" s="12"/>
    </row>
    <row r="273" spans="1:21" ht="3" customHeight="1"/>
    <row r="274" spans="1:21" s="10" customFormat="1" ht="14.25" customHeight="1">
      <c r="A274" s="8"/>
      <c r="B274" s="10" t="s">
        <v>317</v>
      </c>
      <c r="C274" s="8"/>
      <c r="D274" s="8"/>
      <c r="E274" s="579"/>
      <c r="F274" s="579"/>
      <c r="G274" s="579"/>
      <c r="H274" s="459"/>
      <c r="I274" s="459"/>
      <c r="J274" s="459"/>
      <c r="K274" s="10" t="s">
        <v>145</v>
      </c>
      <c r="N274" s="8"/>
      <c r="O274" s="8"/>
    </row>
    <row r="275" spans="1:21" s="10" customFormat="1" ht="18.75" customHeight="1">
      <c r="B275" s="10" t="s">
        <v>66</v>
      </c>
      <c r="E275" s="459"/>
      <c r="F275" s="459"/>
      <c r="G275" s="459"/>
      <c r="H275" s="459"/>
      <c r="I275" s="459"/>
      <c r="J275" s="459"/>
      <c r="K275" s="10" t="s">
        <v>113</v>
      </c>
    </row>
    <row r="276" spans="1:21" ht="18.75" customHeight="1">
      <c r="A276" s="8"/>
      <c r="B276" s="10" t="s">
        <v>114</v>
      </c>
      <c r="C276" s="10"/>
      <c r="D276" s="10"/>
      <c r="E276" s="459"/>
      <c r="F276" s="459"/>
      <c r="G276" s="459"/>
      <c r="H276" s="459"/>
      <c r="I276" s="459"/>
      <c r="J276" s="459"/>
      <c r="K276" s="10" t="s">
        <v>178</v>
      </c>
      <c r="L276" s="10"/>
      <c r="M276" s="10"/>
      <c r="N276" s="8"/>
      <c r="O276" s="8"/>
    </row>
    <row r="277" spans="1:21" ht="16.5" customHeight="1">
      <c r="A277" s="8"/>
      <c r="B277" s="8"/>
      <c r="C277" s="10" t="s">
        <v>116</v>
      </c>
      <c r="D277" s="10"/>
      <c r="E277" s="459"/>
      <c r="F277" s="459"/>
      <c r="G277" s="459"/>
      <c r="H277" s="459"/>
      <c r="I277" s="459"/>
      <c r="J277" s="459"/>
      <c r="K277" s="10" t="s">
        <v>117</v>
      </c>
      <c r="L277" s="10"/>
      <c r="M277" s="10"/>
      <c r="N277" s="10"/>
      <c r="O277" s="10"/>
      <c r="P277" s="14"/>
      <c r="Q277" s="14"/>
      <c r="R277" s="14"/>
    </row>
    <row r="278" spans="1:21" s="36" customFormat="1">
      <c r="B278" s="36" t="s">
        <v>271</v>
      </c>
      <c r="C278" s="427">
        <v>3.6</v>
      </c>
      <c r="D278" s="36" t="s">
        <v>508</v>
      </c>
      <c r="E278" s="428"/>
      <c r="F278" s="428"/>
      <c r="G278" s="428"/>
      <c r="H278" s="428"/>
      <c r="I278" s="428"/>
      <c r="J278" s="428"/>
    </row>
    <row r="279" spans="1:21" s="3" customFormat="1" ht="20.25" customHeight="1">
      <c r="B279" s="36" t="s">
        <v>2</v>
      </c>
      <c r="C279" s="427">
        <v>3.6</v>
      </c>
      <c r="D279" s="36" t="s">
        <v>315</v>
      </c>
      <c r="E279" s="428"/>
      <c r="F279" s="413"/>
      <c r="G279" s="413"/>
      <c r="H279" s="413"/>
      <c r="I279" s="413"/>
      <c r="J279" s="413"/>
      <c r="N279" s="3" t="s">
        <v>325</v>
      </c>
    </row>
    <row r="280" spans="1:21" ht="6.75" customHeight="1"/>
    <row r="281" spans="1:21" s="8" customFormat="1" ht="15" customHeight="1">
      <c r="A281" s="1091" t="s">
        <v>274</v>
      </c>
      <c r="B281" s="1091"/>
      <c r="C281" s="1091"/>
      <c r="D281" s="1209"/>
      <c r="E281" s="429"/>
      <c r="F281" s="430"/>
      <c r="G281" s="431"/>
      <c r="H281" s="1214" t="s">
        <v>275</v>
      </c>
      <c r="I281" s="1215"/>
      <c r="J281" s="1215"/>
      <c r="K281" s="1215"/>
      <c r="L281" s="1215"/>
      <c r="M281" s="1215"/>
      <c r="N281" s="1215"/>
      <c r="O281" s="1215"/>
      <c r="P281" s="1215"/>
      <c r="Q281" s="1215"/>
      <c r="R281" s="1215"/>
      <c r="S281" s="1215"/>
      <c r="T281" s="1101" t="s">
        <v>276</v>
      </c>
      <c r="U281" s="1092"/>
    </row>
    <row r="282" spans="1:21" s="8" customFormat="1" ht="15" customHeight="1">
      <c r="A282" s="1210"/>
      <c r="B282" s="1210"/>
      <c r="C282" s="1210"/>
      <c r="D282" s="1211"/>
      <c r="E282" s="578"/>
      <c r="F282" s="579"/>
      <c r="G282" s="580"/>
      <c r="H282" s="429"/>
      <c r="I282" s="430"/>
      <c r="J282" s="431"/>
      <c r="K282" s="1107" t="s">
        <v>6</v>
      </c>
      <c r="L282" s="1108"/>
      <c r="M282" s="1109"/>
      <c r="N282" s="52"/>
      <c r="O282" s="33"/>
      <c r="P282" s="53"/>
      <c r="T282" s="1102"/>
      <c r="U282" s="1094"/>
    </row>
    <row r="283" spans="1:21" s="8" customFormat="1" ht="15.75" customHeight="1">
      <c r="A283" s="1210"/>
      <c r="B283" s="1210"/>
      <c r="C283" s="1210"/>
      <c r="D283" s="1211"/>
      <c r="E283" s="1204" t="s">
        <v>7</v>
      </c>
      <c r="F283" s="1205"/>
      <c r="G283" s="1206"/>
      <c r="H283" s="1204" t="s">
        <v>8</v>
      </c>
      <c r="I283" s="1205"/>
      <c r="J283" s="1206"/>
      <c r="K283" s="1104" t="s">
        <v>9</v>
      </c>
      <c r="L283" s="1105"/>
      <c r="M283" s="1106"/>
      <c r="N283" s="1104" t="s">
        <v>10</v>
      </c>
      <c r="O283" s="1105"/>
      <c r="P283" s="1106"/>
      <c r="Q283" s="1105"/>
      <c r="R283" s="1105"/>
      <c r="S283" s="1105"/>
      <c r="T283" s="1102"/>
      <c r="U283" s="1094"/>
    </row>
    <row r="284" spans="1:21" s="8" customFormat="1" ht="17.25" customHeight="1">
      <c r="A284" s="1210"/>
      <c r="B284" s="1210"/>
      <c r="C284" s="1210"/>
      <c r="D284" s="1211"/>
      <c r="E284" s="1204" t="s">
        <v>11</v>
      </c>
      <c r="F284" s="1205"/>
      <c r="G284" s="1206"/>
      <c r="H284" s="1204" t="s">
        <v>12</v>
      </c>
      <c r="I284" s="1205"/>
      <c r="J284" s="1206"/>
      <c r="K284" s="1104" t="s">
        <v>13</v>
      </c>
      <c r="L284" s="1105"/>
      <c r="M284" s="1106"/>
      <c r="N284" s="1104" t="s">
        <v>277</v>
      </c>
      <c r="O284" s="1105"/>
      <c r="P284" s="1106"/>
      <c r="Q284" s="1105" t="s">
        <v>278</v>
      </c>
      <c r="R284" s="1105"/>
      <c r="S284" s="1105"/>
      <c r="T284" s="1102"/>
      <c r="U284" s="1094"/>
    </row>
    <row r="285" spans="1:21" s="8" customFormat="1" ht="16.5" customHeight="1">
      <c r="A285" s="1210"/>
      <c r="B285" s="1210"/>
      <c r="C285" s="1210"/>
      <c r="D285" s="1211"/>
      <c r="E285" s="578"/>
      <c r="F285" s="579"/>
      <c r="G285" s="580"/>
      <c r="H285" s="1204" t="s">
        <v>15</v>
      </c>
      <c r="I285" s="1205"/>
      <c r="J285" s="1206"/>
      <c r="K285" s="1104" t="s">
        <v>16</v>
      </c>
      <c r="L285" s="1105"/>
      <c r="M285" s="1106"/>
      <c r="N285" s="1104" t="s">
        <v>17</v>
      </c>
      <c r="O285" s="1105"/>
      <c r="P285" s="1106"/>
      <c r="Q285" s="1105" t="s">
        <v>166</v>
      </c>
      <c r="R285" s="1105"/>
      <c r="S285" s="1105"/>
      <c r="T285" s="1102"/>
      <c r="U285" s="1094"/>
    </row>
    <row r="286" spans="1:21" s="8" customFormat="1" ht="14.25" customHeight="1">
      <c r="A286" s="1210"/>
      <c r="B286" s="1210"/>
      <c r="C286" s="1210"/>
      <c r="D286" s="1211"/>
      <c r="E286" s="581"/>
      <c r="F286" s="582"/>
      <c r="G286" s="583"/>
      <c r="H286" s="1216" t="s">
        <v>19</v>
      </c>
      <c r="I286" s="1217"/>
      <c r="J286" s="1218"/>
      <c r="K286" s="1110" t="s">
        <v>19</v>
      </c>
      <c r="L286" s="1111"/>
      <c r="M286" s="1112"/>
      <c r="N286" s="1104" t="s">
        <v>20</v>
      </c>
      <c r="O286" s="1105"/>
      <c r="P286" s="1106"/>
      <c r="Q286" s="23"/>
      <c r="R286" s="23"/>
      <c r="S286" s="23"/>
      <c r="T286" s="1102"/>
      <c r="U286" s="1094"/>
    </row>
    <row r="287" spans="1:21" s="8" customFormat="1" ht="13.5" customHeight="1">
      <c r="A287" s="1210"/>
      <c r="B287" s="1210"/>
      <c r="C287" s="1210"/>
      <c r="D287" s="1211"/>
      <c r="E287" s="432" t="s">
        <v>7</v>
      </c>
      <c r="F287" s="433" t="s">
        <v>167</v>
      </c>
      <c r="G287" s="417" t="s">
        <v>168</v>
      </c>
      <c r="H287" s="432" t="s">
        <v>7</v>
      </c>
      <c r="I287" s="432" t="s">
        <v>167</v>
      </c>
      <c r="J287" s="417" t="s">
        <v>168</v>
      </c>
      <c r="K287" s="183" t="s">
        <v>7</v>
      </c>
      <c r="L287" s="183" t="s">
        <v>167</v>
      </c>
      <c r="M287" s="593" t="s">
        <v>168</v>
      </c>
      <c r="N287" s="183" t="s">
        <v>7</v>
      </c>
      <c r="O287" s="183" t="s">
        <v>167</v>
      </c>
      <c r="P287" s="183" t="s">
        <v>168</v>
      </c>
      <c r="Q287" s="183" t="s">
        <v>7</v>
      </c>
      <c r="R287" s="183" t="s">
        <v>167</v>
      </c>
      <c r="S287" s="592" t="s">
        <v>168</v>
      </c>
      <c r="T287" s="1102"/>
      <c r="U287" s="1094"/>
    </row>
    <row r="288" spans="1:21" s="8" customFormat="1" ht="13.5" customHeight="1">
      <c r="A288" s="1212"/>
      <c r="B288" s="1212"/>
      <c r="C288" s="1212"/>
      <c r="D288" s="1213"/>
      <c r="E288" s="434" t="s">
        <v>11</v>
      </c>
      <c r="F288" s="435" t="s">
        <v>169</v>
      </c>
      <c r="G288" s="435" t="s">
        <v>170</v>
      </c>
      <c r="H288" s="434" t="s">
        <v>11</v>
      </c>
      <c r="I288" s="434" t="s">
        <v>169</v>
      </c>
      <c r="J288" s="435" t="s">
        <v>170</v>
      </c>
      <c r="K288" s="39" t="s">
        <v>11</v>
      </c>
      <c r="L288" s="39" t="s">
        <v>169</v>
      </c>
      <c r="M288" s="610" t="s">
        <v>170</v>
      </c>
      <c r="N288" s="39" t="s">
        <v>11</v>
      </c>
      <c r="O288" s="39" t="s">
        <v>169</v>
      </c>
      <c r="P288" s="610" t="s">
        <v>170</v>
      </c>
      <c r="Q288" s="39" t="s">
        <v>11</v>
      </c>
      <c r="R288" s="39" t="s">
        <v>169</v>
      </c>
      <c r="S288" s="611" t="s">
        <v>170</v>
      </c>
      <c r="T288" s="1103"/>
      <c r="U288" s="1096"/>
    </row>
    <row r="289" spans="1:23" s="8" customFormat="1" ht="3" customHeight="1">
      <c r="A289" s="576"/>
      <c r="B289" s="576"/>
      <c r="C289" s="576"/>
      <c r="D289" s="577"/>
      <c r="E289" s="416"/>
      <c r="F289" s="417"/>
      <c r="G289" s="417"/>
      <c r="H289" s="416"/>
      <c r="I289" s="416"/>
      <c r="J289" s="417"/>
      <c r="K289" s="40"/>
      <c r="L289" s="40"/>
      <c r="M289" s="593"/>
      <c r="N289" s="40"/>
      <c r="O289" s="40"/>
      <c r="P289" s="593"/>
      <c r="Q289" s="40"/>
      <c r="R289" s="40"/>
      <c r="S289" s="592"/>
      <c r="T289" s="533"/>
    </row>
    <row r="290" spans="1:23" s="8" customFormat="1" ht="16.5" customHeight="1">
      <c r="A290" s="1207" t="s">
        <v>21</v>
      </c>
      <c r="B290" s="1207"/>
      <c r="C290" s="1207"/>
      <c r="D290" s="1208"/>
      <c r="E290" s="507">
        <f t="shared" ref="E290:S290" si="96">SUM(E291+E296+E303+E307)</f>
        <v>299</v>
      </c>
      <c r="F290" s="507">
        <f t="shared" si="96"/>
        <v>140</v>
      </c>
      <c r="G290" s="507">
        <f t="shared" si="96"/>
        <v>149</v>
      </c>
      <c r="H290" s="507">
        <f t="shared" si="96"/>
        <v>0</v>
      </c>
      <c r="I290" s="507">
        <f t="shared" si="96"/>
        <v>0</v>
      </c>
      <c r="J290" s="507">
        <f t="shared" si="96"/>
        <v>0</v>
      </c>
      <c r="K290" s="468">
        <f t="shared" si="96"/>
        <v>0</v>
      </c>
      <c r="L290" s="468">
        <f t="shared" si="96"/>
        <v>0</v>
      </c>
      <c r="M290" s="468">
        <f t="shared" si="96"/>
        <v>0</v>
      </c>
      <c r="N290" s="468">
        <f t="shared" si="96"/>
        <v>0</v>
      </c>
      <c r="O290" s="468">
        <f t="shared" si="96"/>
        <v>0</v>
      </c>
      <c r="P290" s="468">
        <f t="shared" si="96"/>
        <v>0</v>
      </c>
      <c r="Q290" s="468">
        <f>SUM(Q291+Q296+Q303+Q307)</f>
        <v>299</v>
      </c>
      <c r="R290" s="468">
        <f t="shared" si="96"/>
        <v>140</v>
      </c>
      <c r="S290" s="468">
        <f t="shared" si="96"/>
        <v>149</v>
      </c>
      <c r="T290" s="469"/>
      <c r="U290" s="587" t="s">
        <v>11</v>
      </c>
      <c r="V290" s="534"/>
    </row>
    <row r="291" spans="1:23" s="8" customFormat="1" ht="15.75" customHeight="1">
      <c r="A291" s="470" t="s">
        <v>133</v>
      </c>
      <c r="B291" s="587"/>
      <c r="C291" s="587"/>
      <c r="D291" s="588"/>
      <c r="E291" s="507">
        <f t="shared" ref="E291:S291" si="97">SUM(E292:E295)</f>
        <v>228</v>
      </c>
      <c r="F291" s="507">
        <f t="shared" si="97"/>
        <v>110</v>
      </c>
      <c r="G291" s="507">
        <f t="shared" si="97"/>
        <v>118</v>
      </c>
      <c r="H291" s="507">
        <f t="shared" si="97"/>
        <v>0</v>
      </c>
      <c r="I291" s="507">
        <f t="shared" si="97"/>
        <v>0</v>
      </c>
      <c r="J291" s="507">
        <f t="shared" si="97"/>
        <v>0</v>
      </c>
      <c r="K291" s="468">
        <f t="shared" si="97"/>
        <v>0</v>
      </c>
      <c r="L291" s="468">
        <f t="shared" si="97"/>
        <v>0</v>
      </c>
      <c r="M291" s="468">
        <f t="shared" si="97"/>
        <v>0</v>
      </c>
      <c r="N291" s="468">
        <f t="shared" si="97"/>
        <v>0</v>
      </c>
      <c r="O291" s="468">
        <f t="shared" si="97"/>
        <v>0</v>
      </c>
      <c r="P291" s="468">
        <f t="shared" si="97"/>
        <v>0</v>
      </c>
      <c r="Q291" s="468">
        <f t="shared" si="97"/>
        <v>228</v>
      </c>
      <c r="R291" s="468">
        <f t="shared" si="97"/>
        <v>110</v>
      </c>
      <c r="S291" s="468">
        <f t="shared" si="97"/>
        <v>118</v>
      </c>
      <c r="T291" s="474" t="s">
        <v>138</v>
      </c>
      <c r="U291" s="475"/>
      <c r="V291" s="534"/>
    </row>
    <row r="292" spans="1:23" s="8" customFormat="1" ht="13.5" customHeight="1">
      <c r="A292" s="476"/>
      <c r="B292" s="421" t="s">
        <v>279</v>
      </c>
      <c r="C292" s="476"/>
      <c r="D292" s="477"/>
      <c r="E292" s="507">
        <f>H292+K292+N292+Q292</f>
        <v>62</v>
      </c>
      <c r="F292" s="507">
        <f t="shared" ref="E292:G295" si="98">I292+L292+O292+R292</f>
        <v>34</v>
      </c>
      <c r="G292" s="507">
        <f t="shared" si="98"/>
        <v>28</v>
      </c>
      <c r="H292" s="507">
        <f>I292+J292</f>
        <v>0</v>
      </c>
      <c r="I292" s="507"/>
      <c r="J292" s="508"/>
      <c r="K292" s="468">
        <f>L292+M292</f>
        <v>0</v>
      </c>
      <c r="L292" s="468"/>
      <c r="M292" s="477"/>
      <c r="N292" s="468">
        <f>O292+P292</f>
        <v>0</v>
      </c>
      <c r="O292" s="468"/>
      <c r="P292" s="477"/>
      <c r="Q292" s="468">
        <v>62</v>
      </c>
      <c r="R292" s="468">
        <v>34</v>
      </c>
      <c r="S292" s="476">
        <v>28</v>
      </c>
      <c r="T292" s="469"/>
      <c r="U292" s="476" t="s">
        <v>280</v>
      </c>
    </row>
    <row r="293" spans="1:23" s="8" customFormat="1" ht="13.5" customHeight="1">
      <c r="A293" s="476"/>
      <c r="B293" s="421" t="s">
        <v>281</v>
      </c>
      <c r="C293" s="476"/>
      <c r="D293" s="477"/>
      <c r="E293" s="507">
        <f t="shared" si="98"/>
        <v>48</v>
      </c>
      <c r="F293" s="507">
        <f t="shared" si="98"/>
        <v>29</v>
      </c>
      <c r="G293" s="507">
        <f t="shared" si="98"/>
        <v>19</v>
      </c>
      <c r="H293" s="507">
        <f>I293+J293</f>
        <v>0</v>
      </c>
      <c r="I293" s="507"/>
      <c r="J293" s="508"/>
      <c r="K293" s="468">
        <f>L293+M293</f>
        <v>0</v>
      </c>
      <c r="L293" s="468"/>
      <c r="M293" s="477"/>
      <c r="N293" s="468">
        <f>O293+P293</f>
        <v>0</v>
      </c>
      <c r="O293" s="468"/>
      <c r="P293" s="477"/>
      <c r="Q293" s="468">
        <v>48</v>
      </c>
      <c r="R293" s="468">
        <v>29</v>
      </c>
      <c r="S293" s="476">
        <v>19</v>
      </c>
      <c r="T293" s="469"/>
      <c r="U293" s="476" t="s">
        <v>282</v>
      </c>
    </row>
    <row r="294" spans="1:23" s="8" customFormat="1" ht="13.5" customHeight="1">
      <c r="A294" s="476"/>
      <c r="B294" s="421" t="s">
        <v>283</v>
      </c>
      <c r="C294" s="476"/>
      <c r="D294" s="477"/>
      <c r="E294" s="507">
        <f t="shared" si="98"/>
        <v>42</v>
      </c>
      <c r="F294" s="507">
        <f t="shared" si="98"/>
        <v>17</v>
      </c>
      <c r="G294" s="507">
        <f t="shared" si="98"/>
        <v>25</v>
      </c>
      <c r="H294" s="507">
        <f>I294+J294</f>
        <v>0</v>
      </c>
      <c r="I294" s="507"/>
      <c r="J294" s="508"/>
      <c r="K294" s="468">
        <f>L294+M294</f>
        <v>0</v>
      </c>
      <c r="L294" s="468"/>
      <c r="M294" s="477"/>
      <c r="N294" s="468">
        <f>O294+P294</f>
        <v>0</v>
      </c>
      <c r="O294" s="468"/>
      <c r="P294" s="477"/>
      <c r="Q294" s="468">
        <v>42</v>
      </c>
      <c r="R294" s="468">
        <v>17</v>
      </c>
      <c r="S294" s="477">
        <v>25</v>
      </c>
      <c r="T294" s="476"/>
      <c r="U294" s="478" t="s">
        <v>284</v>
      </c>
    </row>
    <row r="295" spans="1:23" s="8" customFormat="1" ht="13.5" customHeight="1">
      <c r="A295" s="476"/>
      <c r="B295" s="421" t="s">
        <v>285</v>
      </c>
      <c r="C295" s="476"/>
      <c r="D295" s="477"/>
      <c r="E295" s="507">
        <f t="shared" si="98"/>
        <v>76</v>
      </c>
      <c r="F295" s="507">
        <f t="shared" si="98"/>
        <v>30</v>
      </c>
      <c r="G295" s="507">
        <f t="shared" si="98"/>
        <v>46</v>
      </c>
      <c r="H295" s="507">
        <f>I295+J295</f>
        <v>0</v>
      </c>
      <c r="I295" s="507"/>
      <c r="J295" s="508"/>
      <c r="K295" s="468">
        <f>L295+M295</f>
        <v>0</v>
      </c>
      <c r="L295" s="468"/>
      <c r="M295" s="477"/>
      <c r="N295" s="468">
        <f>O295+P295</f>
        <v>0</v>
      </c>
      <c r="O295" s="468"/>
      <c r="P295" s="477"/>
      <c r="Q295" s="468">
        <v>76</v>
      </c>
      <c r="R295" s="468">
        <v>30</v>
      </c>
      <c r="S295" s="477">
        <v>46</v>
      </c>
      <c r="T295" s="476"/>
      <c r="U295" s="478" t="s">
        <v>286</v>
      </c>
    </row>
    <row r="296" spans="1:23" s="8" customFormat="1" ht="16.5" customHeight="1">
      <c r="A296" s="479" t="s">
        <v>89</v>
      </c>
      <c r="B296" s="476"/>
      <c r="C296" s="476"/>
      <c r="D296" s="477"/>
      <c r="E296" s="507">
        <f t="shared" ref="E296:S296" si="99">SUM(E297:E302)</f>
        <v>71</v>
      </c>
      <c r="F296" s="507">
        <f t="shared" si="99"/>
        <v>30</v>
      </c>
      <c r="G296" s="507">
        <f t="shared" si="99"/>
        <v>31</v>
      </c>
      <c r="H296" s="507">
        <f t="shared" si="99"/>
        <v>0</v>
      </c>
      <c r="I296" s="507">
        <f t="shared" si="99"/>
        <v>0</v>
      </c>
      <c r="J296" s="507">
        <f t="shared" si="99"/>
        <v>0</v>
      </c>
      <c r="K296" s="468">
        <f t="shared" si="99"/>
        <v>0</v>
      </c>
      <c r="L296" s="468">
        <f t="shared" si="99"/>
        <v>0</v>
      </c>
      <c r="M296" s="468">
        <f t="shared" si="99"/>
        <v>0</v>
      </c>
      <c r="N296" s="468">
        <f t="shared" si="99"/>
        <v>0</v>
      </c>
      <c r="O296" s="468">
        <f t="shared" si="99"/>
        <v>0</v>
      </c>
      <c r="P296" s="468">
        <f t="shared" si="99"/>
        <v>0</v>
      </c>
      <c r="Q296" s="468">
        <f>SUM(Q297:Q302)</f>
        <v>71</v>
      </c>
      <c r="R296" s="468">
        <f t="shared" si="99"/>
        <v>30</v>
      </c>
      <c r="S296" s="468">
        <f t="shared" si="99"/>
        <v>31</v>
      </c>
      <c r="T296" s="474" t="s">
        <v>95</v>
      </c>
      <c r="U296" s="476"/>
      <c r="V296" s="534"/>
      <c r="W296" s="534"/>
    </row>
    <row r="297" spans="1:23" s="8" customFormat="1" ht="18.75" customHeight="1">
      <c r="A297" s="476"/>
      <c r="B297" s="421" t="s">
        <v>287</v>
      </c>
      <c r="C297" s="476"/>
      <c r="D297" s="477"/>
      <c r="E297" s="507">
        <f>H297+K297+N297+Q297</f>
        <v>29</v>
      </c>
      <c r="F297" s="507">
        <f t="shared" ref="F297:F302" si="100">I297+L297+O297+R297</f>
        <v>20</v>
      </c>
      <c r="G297" s="507">
        <f t="shared" ref="G297:G302" si="101">J297+M297+P297+S297</f>
        <v>9</v>
      </c>
      <c r="H297" s="507">
        <f t="shared" ref="H297:H302" si="102">I297+J297</f>
        <v>0</v>
      </c>
      <c r="I297" s="507"/>
      <c r="J297" s="508"/>
      <c r="K297" s="468">
        <f t="shared" ref="K297:K302" si="103">L297+M297</f>
        <v>0</v>
      </c>
      <c r="L297" s="468"/>
      <c r="M297" s="477"/>
      <c r="N297" s="468">
        <f t="shared" ref="N297:N302" si="104">O297+P297</f>
        <v>0</v>
      </c>
      <c r="O297" s="468"/>
      <c r="P297" s="477"/>
      <c r="Q297" s="468">
        <v>29</v>
      </c>
      <c r="R297" s="468">
        <v>20</v>
      </c>
      <c r="S297" s="477">
        <v>9</v>
      </c>
      <c r="T297" s="476"/>
      <c r="U297" s="478" t="s">
        <v>288</v>
      </c>
    </row>
    <row r="298" spans="1:23" ht="15.75" customHeight="1">
      <c r="A298" s="482"/>
      <c r="B298" s="421" t="s">
        <v>289</v>
      </c>
      <c r="C298" s="482"/>
      <c r="D298" s="483"/>
      <c r="E298" s="507">
        <f t="shared" ref="E298:E302" si="105">H298+K298+N298+Q298</f>
        <v>20</v>
      </c>
      <c r="F298" s="507">
        <f t="shared" si="100"/>
        <v>10</v>
      </c>
      <c r="G298" s="507">
        <f t="shared" si="101"/>
        <v>10</v>
      </c>
      <c r="H298" s="507">
        <f t="shared" si="102"/>
        <v>0</v>
      </c>
      <c r="I298" s="509"/>
      <c r="J298" s="510"/>
      <c r="K298" s="468">
        <f t="shared" si="103"/>
        <v>0</v>
      </c>
      <c r="L298" s="468"/>
      <c r="M298" s="477"/>
      <c r="N298" s="468">
        <f t="shared" si="104"/>
        <v>0</v>
      </c>
      <c r="O298" s="468"/>
      <c r="P298" s="477"/>
      <c r="Q298" s="468">
        <v>20</v>
      </c>
      <c r="R298" s="511">
        <v>10</v>
      </c>
      <c r="S298" s="483">
        <v>10</v>
      </c>
      <c r="T298" s="482"/>
      <c r="U298" s="478" t="s">
        <v>290</v>
      </c>
    </row>
    <row r="299" spans="1:23" ht="12" customHeight="1">
      <c r="A299" s="479"/>
      <c r="B299" s="421" t="s">
        <v>291</v>
      </c>
      <c r="C299" s="482"/>
      <c r="D299" s="483"/>
      <c r="E299" s="507">
        <f t="shared" si="105"/>
        <v>22</v>
      </c>
      <c r="F299" s="507">
        <f t="shared" si="100"/>
        <v>0</v>
      </c>
      <c r="G299" s="507">
        <f t="shared" si="101"/>
        <v>12</v>
      </c>
      <c r="H299" s="507">
        <f t="shared" si="102"/>
        <v>0</v>
      </c>
      <c r="I299" s="509"/>
      <c r="J299" s="510"/>
      <c r="K299" s="468">
        <f t="shared" si="103"/>
        <v>0</v>
      </c>
      <c r="L299" s="468"/>
      <c r="M299" s="477"/>
      <c r="N299" s="468">
        <f t="shared" si="104"/>
        <v>0</v>
      </c>
      <c r="O299" s="468"/>
      <c r="P299" s="477"/>
      <c r="Q299" s="468">
        <v>22</v>
      </c>
      <c r="R299" s="511"/>
      <c r="S299" s="483">
        <v>12</v>
      </c>
      <c r="T299" s="482"/>
      <c r="U299" s="478" t="s">
        <v>292</v>
      </c>
    </row>
    <row r="300" spans="1:23" ht="12" customHeight="1">
      <c r="A300" s="482"/>
      <c r="B300" s="421" t="s">
        <v>294</v>
      </c>
      <c r="C300" s="482"/>
      <c r="D300" s="483"/>
      <c r="E300" s="507">
        <f t="shared" si="105"/>
        <v>0</v>
      </c>
      <c r="F300" s="507">
        <f t="shared" si="100"/>
        <v>0</v>
      </c>
      <c r="G300" s="507">
        <f t="shared" si="101"/>
        <v>0</v>
      </c>
      <c r="H300" s="507">
        <f t="shared" si="102"/>
        <v>0</v>
      </c>
      <c r="I300" s="509"/>
      <c r="J300" s="510"/>
      <c r="K300" s="468">
        <f t="shared" si="103"/>
        <v>0</v>
      </c>
      <c r="L300" s="468"/>
      <c r="M300" s="477"/>
      <c r="N300" s="468">
        <f t="shared" si="104"/>
        <v>0</v>
      </c>
      <c r="O300" s="468"/>
      <c r="P300" s="477"/>
      <c r="Q300" s="468">
        <f t="shared" ref="Q300:Q302" si="106">R300+S300</f>
        <v>0</v>
      </c>
      <c r="R300" s="511"/>
      <c r="S300" s="483"/>
      <c r="T300" s="482"/>
      <c r="U300" s="478" t="s">
        <v>295</v>
      </c>
    </row>
    <row r="301" spans="1:23" ht="12" customHeight="1">
      <c r="A301" s="482"/>
      <c r="B301" s="421" t="s">
        <v>296</v>
      </c>
      <c r="C301" s="482"/>
      <c r="D301" s="483"/>
      <c r="E301" s="507">
        <f t="shared" si="105"/>
        <v>0</v>
      </c>
      <c r="F301" s="507">
        <f t="shared" si="100"/>
        <v>0</v>
      </c>
      <c r="G301" s="507">
        <f t="shared" si="101"/>
        <v>0</v>
      </c>
      <c r="H301" s="507">
        <f t="shared" si="102"/>
        <v>0</v>
      </c>
      <c r="I301" s="509"/>
      <c r="J301" s="510"/>
      <c r="K301" s="468">
        <f t="shared" si="103"/>
        <v>0</v>
      </c>
      <c r="L301" s="468"/>
      <c r="M301" s="477"/>
      <c r="N301" s="468">
        <f t="shared" si="104"/>
        <v>0</v>
      </c>
      <c r="O301" s="468"/>
      <c r="P301" s="477"/>
      <c r="Q301" s="468">
        <f t="shared" si="106"/>
        <v>0</v>
      </c>
      <c r="R301" s="511"/>
      <c r="S301" s="483"/>
      <c r="T301" s="482"/>
      <c r="U301" s="478" t="s">
        <v>297</v>
      </c>
    </row>
    <row r="302" spans="1:23" ht="12" customHeight="1">
      <c r="A302" s="482"/>
      <c r="B302" s="421" t="s">
        <v>298</v>
      </c>
      <c r="C302" s="482"/>
      <c r="D302" s="483"/>
      <c r="E302" s="507">
        <f t="shared" si="105"/>
        <v>0</v>
      </c>
      <c r="F302" s="507">
        <f t="shared" si="100"/>
        <v>0</v>
      </c>
      <c r="G302" s="507">
        <f t="shared" si="101"/>
        <v>0</v>
      </c>
      <c r="H302" s="507">
        <f t="shared" si="102"/>
        <v>0</v>
      </c>
      <c r="I302" s="509"/>
      <c r="J302" s="510"/>
      <c r="K302" s="468">
        <f t="shared" si="103"/>
        <v>0</v>
      </c>
      <c r="L302" s="468"/>
      <c r="M302" s="477"/>
      <c r="N302" s="468">
        <f t="shared" si="104"/>
        <v>0</v>
      </c>
      <c r="O302" s="468"/>
      <c r="P302" s="477"/>
      <c r="Q302" s="468">
        <f t="shared" si="106"/>
        <v>0</v>
      </c>
      <c r="R302" s="511"/>
      <c r="S302" s="483"/>
      <c r="T302" s="482"/>
      <c r="U302" s="478" t="s">
        <v>299</v>
      </c>
    </row>
    <row r="303" spans="1:23" ht="17.25" customHeight="1">
      <c r="A303" s="479" t="s">
        <v>300</v>
      </c>
      <c r="B303" s="476"/>
      <c r="C303" s="482"/>
      <c r="D303" s="483"/>
      <c r="E303" s="509">
        <f t="shared" ref="E303:S303" si="107">SUM(E304:E306)</f>
        <v>0</v>
      </c>
      <c r="F303" s="509">
        <f t="shared" si="107"/>
        <v>0</v>
      </c>
      <c r="G303" s="509">
        <f t="shared" si="107"/>
        <v>0</v>
      </c>
      <c r="H303" s="509">
        <f t="shared" si="107"/>
        <v>0</v>
      </c>
      <c r="I303" s="509">
        <f t="shared" si="107"/>
        <v>0</v>
      </c>
      <c r="J303" s="509">
        <f t="shared" si="107"/>
        <v>0</v>
      </c>
      <c r="K303" s="511">
        <f t="shared" si="107"/>
        <v>0</v>
      </c>
      <c r="L303" s="511">
        <f t="shared" si="107"/>
        <v>0</v>
      </c>
      <c r="M303" s="511">
        <f t="shared" si="107"/>
        <v>0</v>
      </c>
      <c r="N303" s="511">
        <f t="shared" si="107"/>
        <v>0</v>
      </c>
      <c r="O303" s="511">
        <f t="shared" si="107"/>
        <v>0</v>
      </c>
      <c r="P303" s="511">
        <f t="shared" si="107"/>
        <v>0</v>
      </c>
      <c r="Q303" s="511">
        <f t="shared" si="107"/>
        <v>0</v>
      </c>
      <c r="R303" s="511">
        <f t="shared" si="107"/>
        <v>0</v>
      </c>
      <c r="S303" s="511">
        <f t="shared" si="107"/>
        <v>0</v>
      </c>
      <c r="T303" s="474" t="s">
        <v>98</v>
      </c>
      <c r="U303" s="475"/>
      <c r="V303" s="534"/>
    </row>
    <row r="304" spans="1:23" ht="13.5" customHeight="1">
      <c r="A304" s="482"/>
      <c r="B304" s="421" t="s">
        <v>301</v>
      </c>
      <c r="C304" s="482"/>
      <c r="D304" s="483"/>
      <c r="E304" s="507">
        <f t="shared" ref="E304:G306" si="108">H304+K304+N304+Q304</f>
        <v>0</v>
      </c>
      <c r="F304" s="507">
        <f t="shared" si="108"/>
        <v>0</v>
      </c>
      <c r="G304" s="507">
        <f t="shared" si="108"/>
        <v>0</v>
      </c>
      <c r="H304" s="507">
        <f>I304+J304</f>
        <v>0</v>
      </c>
      <c r="I304" s="509"/>
      <c r="J304" s="510"/>
      <c r="K304" s="468">
        <f>L304+M304</f>
        <v>0</v>
      </c>
      <c r="L304" s="468"/>
      <c r="M304" s="477"/>
      <c r="N304" s="468">
        <f>O304+P304</f>
        <v>0</v>
      </c>
      <c r="O304" s="468"/>
      <c r="P304" s="477"/>
      <c r="Q304" s="468">
        <f>R304+S304</f>
        <v>0</v>
      </c>
      <c r="R304" s="511"/>
      <c r="S304" s="483"/>
      <c r="T304" s="482"/>
      <c r="U304" s="478" t="s">
        <v>302</v>
      </c>
    </row>
    <row r="305" spans="1:22" ht="13.5" customHeight="1">
      <c r="A305" s="482"/>
      <c r="B305" s="421" t="s">
        <v>303</v>
      </c>
      <c r="C305" s="482"/>
      <c r="D305" s="483"/>
      <c r="E305" s="507">
        <f t="shared" si="108"/>
        <v>0</v>
      </c>
      <c r="F305" s="507">
        <f t="shared" si="108"/>
        <v>0</v>
      </c>
      <c r="G305" s="507">
        <f t="shared" si="108"/>
        <v>0</v>
      </c>
      <c r="H305" s="507">
        <f>I305+J305</f>
        <v>0</v>
      </c>
      <c r="I305" s="509"/>
      <c r="J305" s="510"/>
      <c r="K305" s="468">
        <f>L305+M305</f>
        <v>0</v>
      </c>
      <c r="L305" s="468"/>
      <c r="M305" s="477"/>
      <c r="N305" s="468">
        <f>O305+P305</f>
        <v>0</v>
      </c>
      <c r="O305" s="468"/>
      <c r="P305" s="477"/>
      <c r="Q305" s="468">
        <f>R305+S305</f>
        <v>0</v>
      </c>
      <c r="R305" s="511"/>
      <c r="S305" s="483"/>
      <c r="T305" s="482"/>
      <c r="U305" s="478" t="s">
        <v>304</v>
      </c>
    </row>
    <row r="306" spans="1:22" ht="13.5" customHeight="1">
      <c r="A306" s="482"/>
      <c r="B306" s="421" t="s">
        <v>305</v>
      </c>
      <c r="C306" s="482"/>
      <c r="D306" s="483"/>
      <c r="E306" s="507">
        <f t="shared" si="108"/>
        <v>0</v>
      </c>
      <c r="F306" s="507">
        <f t="shared" si="108"/>
        <v>0</v>
      </c>
      <c r="G306" s="507">
        <f t="shared" si="108"/>
        <v>0</v>
      </c>
      <c r="H306" s="507">
        <f>I306+J306</f>
        <v>0</v>
      </c>
      <c r="I306" s="509"/>
      <c r="J306" s="510"/>
      <c r="K306" s="468">
        <f>L306+M306</f>
        <v>0</v>
      </c>
      <c r="L306" s="468"/>
      <c r="M306" s="477"/>
      <c r="N306" s="468">
        <f>O306+P306</f>
        <v>0</v>
      </c>
      <c r="O306" s="468"/>
      <c r="P306" s="477"/>
      <c r="Q306" s="468">
        <f>R306+S306</f>
        <v>0</v>
      </c>
      <c r="R306" s="511"/>
      <c r="S306" s="483"/>
      <c r="T306" s="482"/>
      <c r="U306" s="478" t="s">
        <v>306</v>
      </c>
    </row>
    <row r="307" spans="1:22" ht="16.5" customHeight="1">
      <c r="A307" s="479" t="s">
        <v>307</v>
      </c>
      <c r="B307" s="476"/>
      <c r="C307" s="482"/>
      <c r="D307" s="483"/>
      <c r="E307" s="509">
        <f t="shared" ref="E307:S307" si="109">SUM(E308:E310)</f>
        <v>0</v>
      </c>
      <c r="F307" s="509">
        <f t="shared" si="109"/>
        <v>0</v>
      </c>
      <c r="G307" s="509">
        <f t="shared" si="109"/>
        <v>0</v>
      </c>
      <c r="H307" s="509">
        <f t="shared" si="109"/>
        <v>0</v>
      </c>
      <c r="I307" s="509">
        <f t="shared" si="109"/>
        <v>0</v>
      </c>
      <c r="J307" s="509">
        <f t="shared" si="109"/>
        <v>0</v>
      </c>
      <c r="K307" s="511">
        <f t="shared" si="109"/>
        <v>0</v>
      </c>
      <c r="L307" s="511">
        <f t="shared" si="109"/>
        <v>0</v>
      </c>
      <c r="M307" s="511">
        <f t="shared" si="109"/>
        <v>0</v>
      </c>
      <c r="N307" s="511">
        <f t="shared" si="109"/>
        <v>0</v>
      </c>
      <c r="O307" s="511">
        <f t="shared" si="109"/>
        <v>0</v>
      </c>
      <c r="P307" s="511">
        <f t="shared" si="109"/>
        <v>0</v>
      </c>
      <c r="Q307" s="511">
        <f t="shared" si="109"/>
        <v>0</v>
      </c>
      <c r="R307" s="511">
        <f t="shared" si="109"/>
        <v>0</v>
      </c>
      <c r="S307" s="511">
        <f t="shared" si="109"/>
        <v>0</v>
      </c>
      <c r="T307" s="474" t="s">
        <v>99</v>
      </c>
      <c r="U307" s="475"/>
      <c r="V307" s="534"/>
    </row>
    <row r="308" spans="1:22" ht="13.5" customHeight="1">
      <c r="A308" s="482"/>
      <c r="B308" s="421" t="s">
        <v>308</v>
      </c>
      <c r="C308" s="482"/>
      <c r="D308" s="483"/>
      <c r="E308" s="507">
        <f t="shared" ref="E308:G310" si="110">H308+K308+N308+Q308</f>
        <v>0</v>
      </c>
      <c r="F308" s="507">
        <f t="shared" si="110"/>
        <v>0</v>
      </c>
      <c r="G308" s="507">
        <f t="shared" si="110"/>
        <v>0</v>
      </c>
      <c r="H308" s="507">
        <f>I308+J308</f>
        <v>0</v>
      </c>
      <c r="I308" s="509"/>
      <c r="J308" s="510"/>
      <c r="K308" s="468">
        <f>L308+M308</f>
        <v>0</v>
      </c>
      <c r="L308" s="468"/>
      <c r="M308" s="477"/>
      <c r="N308" s="468">
        <f>O308+P308</f>
        <v>0</v>
      </c>
      <c r="O308" s="468"/>
      <c r="P308" s="477"/>
      <c r="Q308" s="468">
        <f>R308+S308</f>
        <v>0</v>
      </c>
      <c r="R308" s="511"/>
      <c r="S308" s="483"/>
      <c r="T308" s="482"/>
      <c r="U308" s="478" t="s">
        <v>309</v>
      </c>
    </row>
    <row r="309" spans="1:22" ht="13.5" customHeight="1">
      <c r="A309" s="482"/>
      <c r="B309" s="421" t="s">
        <v>310</v>
      </c>
      <c r="C309" s="482"/>
      <c r="D309" s="483"/>
      <c r="E309" s="507">
        <f t="shared" si="110"/>
        <v>0</v>
      </c>
      <c r="F309" s="507">
        <f t="shared" si="110"/>
        <v>0</v>
      </c>
      <c r="G309" s="507">
        <f t="shared" si="110"/>
        <v>0</v>
      </c>
      <c r="H309" s="507">
        <f>I309+J309</f>
        <v>0</v>
      </c>
      <c r="I309" s="509"/>
      <c r="J309" s="510"/>
      <c r="K309" s="468">
        <f>L309+M309</f>
        <v>0</v>
      </c>
      <c r="L309" s="468"/>
      <c r="M309" s="477"/>
      <c r="N309" s="468">
        <f>O309+P309</f>
        <v>0</v>
      </c>
      <c r="O309" s="468"/>
      <c r="P309" s="477"/>
      <c r="Q309" s="468">
        <f>R309+S309</f>
        <v>0</v>
      </c>
      <c r="R309" s="511"/>
      <c r="S309" s="483"/>
      <c r="T309" s="482"/>
      <c r="U309" s="478" t="s">
        <v>311</v>
      </c>
    </row>
    <row r="310" spans="1:22" ht="13.5" customHeight="1">
      <c r="A310" s="482"/>
      <c r="B310" s="421" t="s">
        <v>312</v>
      </c>
      <c r="C310" s="482"/>
      <c r="D310" s="483"/>
      <c r="E310" s="507">
        <f t="shared" si="110"/>
        <v>0</v>
      </c>
      <c r="F310" s="507">
        <f t="shared" si="110"/>
        <v>0</v>
      </c>
      <c r="G310" s="507">
        <f t="shared" si="110"/>
        <v>0</v>
      </c>
      <c r="H310" s="507">
        <f>I310+J310</f>
        <v>0</v>
      </c>
      <c r="I310" s="509"/>
      <c r="J310" s="510"/>
      <c r="K310" s="468">
        <f>L310+M310</f>
        <v>0</v>
      </c>
      <c r="L310" s="468"/>
      <c r="M310" s="477"/>
      <c r="N310" s="468">
        <f>O310+P310</f>
        <v>0</v>
      </c>
      <c r="O310" s="468"/>
      <c r="P310" s="477"/>
      <c r="Q310" s="468">
        <f>R310+S310</f>
        <v>0</v>
      </c>
      <c r="R310" s="511"/>
      <c r="S310" s="483"/>
      <c r="T310" s="482"/>
      <c r="U310" s="478" t="s">
        <v>313</v>
      </c>
    </row>
    <row r="311" spans="1:22" ht="3" customHeight="1">
      <c r="A311" s="12"/>
      <c r="B311" s="12"/>
      <c r="C311" s="12"/>
      <c r="D311" s="12"/>
      <c r="E311" s="457"/>
      <c r="F311" s="458"/>
      <c r="G311" s="458"/>
      <c r="H311" s="457"/>
      <c r="I311" s="457"/>
      <c r="J311" s="458"/>
      <c r="K311" s="13"/>
      <c r="L311" s="13"/>
      <c r="M311" s="298"/>
      <c r="N311" s="13"/>
      <c r="O311" s="13"/>
      <c r="P311" s="298"/>
      <c r="Q311" s="13"/>
      <c r="R311" s="13"/>
      <c r="S311" s="298"/>
      <c r="T311" s="12"/>
      <c r="U311" s="12"/>
    </row>
    <row r="312" spans="1:22" ht="3" customHeight="1"/>
    <row r="313" spans="1:22" s="10" customFormat="1" ht="14.25" customHeight="1">
      <c r="A313" s="8"/>
      <c r="B313" s="10" t="s">
        <v>317</v>
      </c>
      <c r="C313" s="8"/>
      <c r="D313" s="8"/>
      <c r="E313" s="579"/>
      <c r="F313" s="579"/>
      <c r="G313" s="579"/>
      <c r="H313" s="459"/>
      <c r="I313" s="459"/>
      <c r="J313" s="459"/>
      <c r="K313" s="10" t="s">
        <v>145</v>
      </c>
      <c r="N313" s="8"/>
      <c r="O313" s="8"/>
    </row>
    <row r="314" spans="1:22" s="10" customFormat="1" ht="18.75" customHeight="1">
      <c r="B314" s="10" t="s">
        <v>66</v>
      </c>
      <c r="E314" s="459"/>
      <c r="F314" s="459"/>
      <c r="G314" s="459"/>
      <c r="H314" s="459"/>
      <c r="I314" s="459"/>
      <c r="J314" s="459"/>
      <c r="K314" s="10" t="s">
        <v>113</v>
      </c>
    </row>
    <row r="315" spans="1:22" ht="18.75" customHeight="1">
      <c r="A315" s="8"/>
      <c r="B315" s="10" t="s">
        <v>114</v>
      </c>
      <c r="C315" s="10"/>
      <c r="D315" s="10"/>
      <c r="E315" s="459"/>
      <c r="F315" s="459"/>
      <c r="G315" s="459"/>
      <c r="H315" s="459"/>
      <c r="I315" s="459"/>
      <c r="J315" s="459"/>
      <c r="K315" s="10" t="s">
        <v>178</v>
      </c>
      <c r="L315" s="10"/>
      <c r="M315" s="10"/>
      <c r="N315" s="8"/>
      <c r="O315" s="8"/>
    </row>
    <row r="316" spans="1:22" ht="16.5" customHeight="1">
      <c r="A316" s="8"/>
      <c r="B316" s="8"/>
      <c r="C316" s="10" t="s">
        <v>116</v>
      </c>
      <c r="D316" s="10"/>
      <c r="E316" s="459"/>
      <c r="F316" s="459"/>
      <c r="G316" s="459"/>
      <c r="H316" s="459"/>
      <c r="I316" s="459"/>
      <c r="J316" s="459"/>
      <c r="K316" s="10" t="s">
        <v>117</v>
      </c>
      <c r="L316" s="10"/>
      <c r="M316" s="10"/>
      <c r="N316" s="10"/>
      <c r="O316" s="10"/>
      <c r="P316" s="14"/>
      <c r="Q316" s="14"/>
      <c r="R316" s="14"/>
    </row>
    <row r="317" spans="1:22" s="36" customFormat="1">
      <c r="B317" s="36" t="s">
        <v>271</v>
      </c>
      <c r="C317" s="427">
        <v>3.6</v>
      </c>
      <c r="D317" s="36" t="s">
        <v>508</v>
      </c>
      <c r="E317" s="428"/>
      <c r="F317" s="428"/>
      <c r="G317" s="428"/>
      <c r="H317" s="428"/>
      <c r="I317" s="428"/>
      <c r="J317" s="428"/>
    </row>
    <row r="318" spans="1:22" s="3" customFormat="1" ht="20.25" customHeight="1">
      <c r="B318" s="36" t="s">
        <v>2</v>
      </c>
      <c r="C318" s="427">
        <v>3.6</v>
      </c>
      <c r="D318" s="36" t="s">
        <v>539</v>
      </c>
      <c r="E318" s="428"/>
      <c r="F318" s="413"/>
      <c r="G318" s="413"/>
      <c r="H318" s="413"/>
      <c r="I318" s="413"/>
      <c r="J318" s="413"/>
      <c r="N318" s="3" t="s">
        <v>160</v>
      </c>
    </row>
    <row r="319" spans="1:22" ht="6.75" customHeight="1"/>
    <row r="320" spans="1:22" s="8" customFormat="1" ht="15" customHeight="1">
      <c r="A320" s="1091" t="s">
        <v>274</v>
      </c>
      <c r="B320" s="1091"/>
      <c r="C320" s="1091"/>
      <c r="D320" s="1209"/>
      <c r="E320" s="429"/>
      <c r="F320" s="430"/>
      <c r="G320" s="431"/>
      <c r="H320" s="1214" t="s">
        <v>275</v>
      </c>
      <c r="I320" s="1215"/>
      <c r="J320" s="1215"/>
      <c r="K320" s="1215"/>
      <c r="L320" s="1215"/>
      <c r="M320" s="1215"/>
      <c r="N320" s="1215"/>
      <c r="O320" s="1215"/>
      <c r="P320" s="1215"/>
      <c r="Q320" s="1215"/>
      <c r="R320" s="1215"/>
      <c r="S320" s="1215"/>
      <c r="T320" s="1101" t="s">
        <v>276</v>
      </c>
      <c r="U320" s="1092"/>
    </row>
    <row r="321" spans="1:23" s="8" customFormat="1" ht="15" customHeight="1">
      <c r="A321" s="1210"/>
      <c r="B321" s="1210"/>
      <c r="C321" s="1210"/>
      <c r="D321" s="1211"/>
      <c r="E321" s="578"/>
      <c r="F321" s="579"/>
      <c r="G321" s="580"/>
      <c r="H321" s="429"/>
      <c r="I321" s="430"/>
      <c r="J321" s="431"/>
      <c r="K321" s="1107" t="s">
        <v>6</v>
      </c>
      <c r="L321" s="1108"/>
      <c r="M321" s="1109"/>
      <c r="N321" s="52"/>
      <c r="O321" s="33"/>
      <c r="P321" s="53"/>
      <c r="T321" s="1102"/>
      <c r="U321" s="1094"/>
    </row>
    <row r="322" spans="1:23" s="8" customFormat="1" ht="15.75" customHeight="1">
      <c r="A322" s="1210"/>
      <c r="B322" s="1210"/>
      <c r="C322" s="1210"/>
      <c r="D322" s="1211"/>
      <c r="E322" s="1204" t="s">
        <v>7</v>
      </c>
      <c r="F322" s="1205"/>
      <c r="G322" s="1206"/>
      <c r="H322" s="1204" t="s">
        <v>8</v>
      </c>
      <c r="I322" s="1205"/>
      <c r="J322" s="1206"/>
      <c r="K322" s="1104" t="s">
        <v>9</v>
      </c>
      <c r="L322" s="1105"/>
      <c r="M322" s="1106"/>
      <c r="N322" s="1104" t="s">
        <v>10</v>
      </c>
      <c r="O322" s="1105"/>
      <c r="P322" s="1106"/>
      <c r="Q322" s="1105"/>
      <c r="R322" s="1105"/>
      <c r="S322" s="1105"/>
      <c r="T322" s="1102"/>
      <c r="U322" s="1094"/>
    </row>
    <row r="323" spans="1:23" s="8" customFormat="1" ht="17.25" customHeight="1">
      <c r="A323" s="1210"/>
      <c r="B323" s="1210"/>
      <c r="C323" s="1210"/>
      <c r="D323" s="1211"/>
      <c r="E323" s="1204" t="s">
        <v>11</v>
      </c>
      <c r="F323" s="1205"/>
      <c r="G323" s="1206"/>
      <c r="H323" s="1204" t="s">
        <v>12</v>
      </c>
      <c r="I323" s="1205"/>
      <c r="J323" s="1206"/>
      <c r="K323" s="1104" t="s">
        <v>13</v>
      </c>
      <c r="L323" s="1105"/>
      <c r="M323" s="1106"/>
      <c r="N323" s="1104" t="s">
        <v>277</v>
      </c>
      <c r="O323" s="1105"/>
      <c r="P323" s="1106"/>
      <c r="Q323" s="1105" t="s">
        <v>278</v>
      </c>
      <c r="R323" s="1105"/>
      <c r="S323" s="1105"/>
      <c r="T323" s="1102"/>
      <c r="U323" s="1094"/>
    </row>
    <row r="324" spans="1:23" s="8" customFormat="1" ht="16.5" customHeight="1">
      <c r="A324" s="1210"/>
      <c r="B324" s="1210"/>
      <c r="C324" s="1210"/>
      <c r="D324" s="1211"/>
      <c r="E324" s="578"/>
      <c r="F324" s="579"/>
      <c r="G324" s="580"/>
      <c r="H324" s="1204" t="s">
        <v>15</v>
      </c>
      <c r="I324" s="1205"/>
      <c r="J324" s="1206"/>
      <c r="K324" s="1104" t="s">
        <v>16</v>
      </c>
      <c r="L324" s="1105"/>
      <c r="M324" s="1106"/>
      <c r="N324" s="1104" t="s">
        <v>17</v>
      </c>
      <c r="O324" s="1105"/>
      <c r="P324" s="1106"/>
      <c r="Q324" s="1105" t="s">
        <v>166</v>
      </c>
      <c r="R324" s="1105"/>
      <c r="S324" s="1105"/>
      <c r="T324" s="1102"/>
      <c r="U324" s="1094"/>
    </row>
    <row r="325" spans="1:23" s="8" customFormat="1" ht="14.25" customHeight="1">
      <c r="A325" s="1210"/>
      <c r="B325" s="1210"/>
      <c r="C325" s="1210"/>
      <c r="D325" s="1211"/>
      <c r="E325" s="581"/>
      <c r="F325" s="582"/>
      <c r="G325" s="583"/>
      <c r="H325" s="1216" t="s">
        <v>19</v>
      </c>
      <c r="I325" s="1217"/>
      <c r="J325" s="1218"/>
      <c r="K325" s="1110" t="s">
        <v>19</v>
      </c>
      <c r="L325" s="1111"/>
      <c r="M325" s="1112"/>
      <c r="N325" s="1104" t="s">
        <v>20</v>
      </c>
      <c r="O325" s="1105"/>
      <c r="P325" s="1106"/>
      <c r="Q325" s="23"/>
      <c r="R325" s="23"/>
      <c r="S325" s="23"/>
      <c r="T325" s="1102"/>
      <c r="U325" s="1094"/>
    </row>
    <row r="326" spans="1:23" s="8" customFormat="1" ht="13.5" customHeight="1">
      <c r="A326" s="1210"/>
      <c r="B326" s="1210"/>
      <c r="C326" s="1210"/>
      <c r="D326" s="1211"/>
      <c r="E326" s="432" t="s">
        <v>7</v>
      </c>
      <c r="F326" s="433" t="s">
        <v>167</v>
      </c>
      <c r="G326" s="417" t="s">
        <v>168</v>
      </c>
      <c r="H326" s="432" t="s">
        <v>7</v>
      </c>
      <c r="I326" s="432" t="s">
        <v>167</v>
      </c>
      <c r="J326" s="417" t="s">
        <v>168</v>
      </c>
      <c r="K326" s="183" t="s">
        <v>7</v>
      </c>
      <c r="L326" s="183" t="s">
        <v>167</v>
      </c>
      <c r="M326" s="593" t="s">
        <v>168</v>
      </c>
      <c r="N326" s="183" t="s">
        <v>7</v>
      </c>
      <c r="O326" s="183" t="s">
        <v>167</v>
      </c>
      <c r="P326" s="183" t="s">
        <v>168</v>
      </c>
      <c r="Q326" s="183" t="s">
        <v>7</v>
      </c>
      <c r="R326" s="183" t="s">
        <v>167</v>
      </c>
      <c r="S326" s="592" t="s">
        <v>168</v>
      </c>
      <c r="T326" s="1102"/>
      <c r="U326" s="1094"/>
    </row>
    <row r="327" spans="1:23" s="8" customFormat="1" ht="13.5" customHeight="1">
      <c r="A327" s="1212"/>
      <c r="B327" s="1212"/>
      <c r="C327" s="1212"/>
      <c r="D327" s="1213"/>
      <c r="E327" s="434" t="s">
        <v>11</v>
      </c>
      <c r="F327" s="435" t="s">
        <v>169</v>
      </c>
      <c r="G327" s="435" t="s">
        <v>170</v>
      </c>
      <c r="H327" s="434" t="s">
        <v>11</v>
      </c>
      <c r="I327" s="434" t="s">
        <v>169</v>
      </c>
      <c r="J327" s="435" t="s">
        <v>170</v>
      </c>
      <c r="K327" s="39" t="s">
        <v>11</v>
      </c>
      <c r="L327" s="39" t="s">
        <v>169</v>
      </c>
      <c r="M327" s="610" t="s">
        <v>170</v>
      </c>
      <c r="N327" s="39" t="s">
        <v>11</v>
      </c>
      <c r="O327" s="39" t="s">
        <v>169</v>
      </c>
      <c r="P327" s="610" t="s">
        <v>170</v>
      </c>
      <c r="Q327" s="39" t="s">
        <v>11</v>
      </c>
      <c r="R327" s="39" t="s">
        <v>169</v>
      </c>
      <c r="S327" s="611" t="s">
        <v>170</v>
      </c>
      <c r="T327" s="1103"/>
      <c r="U327" s="1096"/>
    </row>
    <row r="328" spans="1:23" s="8" customFormat="1" ht="3" customHeight="1">
      <c r="A328" s="576"/>
      <c r="B328" s="576"/>
      <c r="C328" s="576"/>
      <c r="D328" s="577"/>
      <c r="E328" s="416"/>
      <c r="F328" s="417"/>
      <c r="G328" s="417"/>
      <c r="H328" s="416"/>
      <c r="I328" s="416"/>
      <c r="J328" s="417"/>
      <c r="K328" s="40"/>
      <c r="L328" s="40"/>
      <c r="M328" s="593"/>
      <c r="N328" s="40"/>
      <c r="O328" s="40"/>
      <c r="P328" s="593"/>
      <c r="Q328" s="40"/>
      <c r="R328" s="40"/>
      <c r="S328" s="592"/>
      <c r="T328" s="533"/>
    </row>
    <row r="329" spans="1:23" s="8" customFormat="1" ht="16.5" customHeight="1">
      <c r="A329" s="1207" t="s">
        <v>21</v>
      </c>
      <c r="B329" s="1207"/>
      <c r="C329" s="1207"/>
      <c r="D329" s="1208"/>
      <c r="E329" s="507">
        <f t="shared" ref="E329:S329" si="111">SUM(E330+E335+E342+E346)</f>
        <v>3087</v>
      </c>
      <c r="F329" s="507">
        <f t="shared" si="111"/>
        <v>1620</v>
      </c>
      <c r="G329" s="507">
        <f t="shared" si="111"/>
        <v>1467</v>
      </c>
      <c r="H329" s="507">
        <f t="shared" si="111"/>
        <v>0</v>
      </c>
      <c r="I329" s="507">
        <f t="shared" si="111"/>
        <v>0</v>
      </c>
      <c r="J329" s="507">
        <f t="shared" si="111"/>
        <v>0</v>
      </c>
      <c r="K329" s="468">
        <f t="shared" si="111"/>
        <v>0</v>
      </c>
      <c r="L329" s="468">
        <f t="shared" si="111"/>
        <v>0</v>
      </c>
      <c r="M329" s="468">
        <f t="shared" si="111"/>
        <v>0</v>
      </c>
      <c r="N329" s="517">
        <f>N330+N335+N342+N346</f>
        <v>3087</v>
      </c>
      <c r="O329" s="517">
        <f t="shared" ref="O329:P329" si="112">O330+O335+O342+O346</f>
        <v>1620</v>
      </c>
      <c r="P329" s="517">
        <f t="shared" si="112"/>
        <v>1467</v>
      </c>
      <c r="Q329" s="468">
        <f t="shared" si="111"/>
        <v>0</v>
      </c>
      <c r="R329" s="468">
        <f t="shared" si="111"/>
        <v>0</v>
      </c>
      <c r="S329" s="468">
        <f t="shared" si="111"/>
        <v>0</v>
      </c>
      <c r="T329" s="469"/>
      <c r="U329" s="587" t="s">
        <v>11</v>
      </c>
      <c r="V329" s="534"/>
    </row>
    <row r="330" spans="1:23" s="8" customFormat="1" ht="15.75" customHeight="1">
      <c r="A330" s="470" t="s">
        <v>133</v>
      </c>
      <c r="B330" s="587"/>
      <c r="C330" s="587"/>
      <c r="D330" s="588"/>
      <c r="E330" s="507">
        <f t="shared" ref="E330:S330" si="113">SUM(E331:E334)</f>
        <v>731</v>
      </c>
      <c r="F330" s="507">
        <f t="shared" si="113"/>
        <v>393</v>
      </c>
      <c r="G330" s="507">
        <f t="shared" si="113"/>
        <v>338</v>
      </c>
      <c r="H330" s="507">
        <f t="shared" si="113"/>
        <v>0</v>
      </c>
      <c r="I330" s="507">
        <f t="shared" si="113"/>
        <v>0</v>
      </c>
      <c r="J330" s="507">
        <f t="shared" si="113"/>
        <v>0</v>
      </c>
      <c r="K330" s="468">
        <f t="shared" si="113"/>
        <v>0</v>
      </c>
      <c r="L330" s="468">
        <f t="shared" si="113"/>
        <v>0</v>
      </c>
      <c r="M330" s="468">
        <f t="shared" si="113"/>
        <v>0</v>
      </c>
      <c r="N330" s="517">
        <f>SUM(N331:N334)</f>
        <v>731</v>
      </c>
      <c r="O330" s="517">
        <f t="shared" ref="O330:P330" si="114">SUM(O331:O334)</f>
        <v>393</v>
      </c>
      <c r="P330" s="517">
        <f t="shared" si="114"/>
        <v>338</v>
      </c>
      <c r="Q330" s="468">
        <f t="shared" si="113"/>
        <v>0</v>
      </c>
      <c r="R330" s="468">
        <f t="shared" si="113"/>
        <v>0</v>
      </c>
      <c r="S330" s="468">
        <f t="shared" si="113"/>
        <v>0</v>
      </c>
      <c r="T330" s="474" t="s">
        <v>138</v>
      </c>
      <c r="U330" s="475"/>
      <c r="V330" s="534"/>
    </row>
    <row r="331" spans="1:23" s="8" customFormat="1" ht="13.5" customHeight="1">
      <c r="A331" s="476"/>
      <c r="B331" s="421" t="s">
        <v>279</v>
      </c>
      <c r="C331" s="476"/>
      <c r="D331" s="477"/>
      <c r="E331" s="507">
        <f t="shared" ref="E331:G334" si="115">H331+K331+N331+Q331</f>
        <v>216</v>
      </c>
      <c r="F331" s="507">
        <f t="shared" si="115"/>
        <v>119</v>
      </c>
      <c r="G331" s="507">
        <f t="shared" si="115"/>
        <v>97</v>
      </c>
      <c r="H331" s="507">
        <f>I331+J331</f>
        <v>0</v>
      </c>
      <c r="I331" s="507"/>
      <c r="J331" s="508"/>
      <c r="K331" s="468">
        <f>L331+M331</f>
        <v>0</v>
      </c>
      <c r="L331" s="468"/>
      <c r="M331" s="477"/>
      <c r="N331" s="518">
        <f>SUM(O331:P331)</f>
        <v>216</v>
      </c>
      <c r="O331" s="518">
        <v>119</v>
      </c>
      <c r="P331" s="518">
        <v>97</v>
      </c>
      <c r="Q331" s="468">
        <f>R331+S331</f>
        <v>0</v>
      </c>
      <c r="R331" s="468"/>
      <c r="S331" s="476"/>
      <c r="T331" s="469"/>
      <c r="U331" s="476" t="s">
        <v>280</v>
      </c>
    </row>
    <row r="332" spans="1:23" s="8" customFormat="1" ht="13.5" customHeight="1">
      <c r="A332" s="476"/>
      <c r="B332" s="421" t="s">
        <v>281</v>
      </c>
      <c r="C332" s="476"/>
      <c r="D332" s="477"/>
      <c r="E332" s="507">
        <f t="shared" si="115"/>
        <v>279</v>
      </c>
      <c r="F332" s="507">
        <f t="shared" si="115"/>
        <v>142</v>
      </c>
      <c r="G332" s="507">
        <f t="shared" si="115"/>
        <v>137</v>
      </c>
      <c r="H332" s="507">
        <f>I332+J332</f>
        <v>0</v>
      </c>
      <c r="I332" s="507"/>
      <c r="J332" s="508"/>
      <c r="K332" s="468">
        <f>L332+M332</f>
        <v>0</v>
      </c>
      <c r="L332" s="468"/>
      <c r="M332" s="477"/>
      <c r="N332" s="518">
        <f t="shared" ref="N332" si="116">SUM(O332:P332)</f>
        <v>279</v>
      </c>
      <c r="O332" s="518">
        <v>142</v>
      </c>
      <c r="P332" s="518">
        <v>137</v>
      </c>
      <c r="Q332" s="468">
        <f>R332+S332</f>
        <v>0</v>
      </c>
      <c r="R332" s="468"/>
      <c r="S332" s="476"/>
      <c r="T332" s="469"/>
      <c r="U332" s="476" t="s">
        <v>282</v>
      </c>
    </row>
    <row r="333" spans="1:23" s="8" customFormat="1" ht="13.5" customHeight="1">
      <c r="A333" s="476"/>
      <c r="B333" s="421" t="s">
        <v>283</v>
      </c>
      <c r="C333" s="476"/>
      <c r="D333" s="477"/>
      <c r="E333" s="507">
        <f t="shared" si="115"/>
        <v>236</v>
      </c>
      <c r="F333" s="507">
        <f t="shared" si="115"/>
        <v>132</v>
      </c>
      <c r="G333" s="507">
        <f t="shared" si="115"/>
        <v>104</v>
      </c>
      <c r="H333" s="507">
        <f>I333+J333</f>
        <v>0</v>
      </c>
      <c r="I333" s="507"/>
      <c r="J333" s="508"/>
      <c r="K333" s="468">
        <f>L333+M333</f>
        <v>0</v>
      </c>
      <c r="L333" s="468"/>
      <c r="M333" s="477"/>
      <c r="N333" s="518">
        <f>SUM(O333:P333)</f>
        <v>236</v>
      </c>
      <c r="O333" s="518">
        <v>132</v>
      </c>
      <c r="P333" s="518">
        <v>104</v>
      </c>
      <c r="Q333" s="468">
        <f>R333+S333</f>
        <v>0</v>
      </c>
      <c r="R333" s="468"/>
      <c r="S333" s="477"/>
      <c r="T333" s="476"/>
      <c r="U333" s="478" t="s">
        <v>284</v>
      </c>
    </row>
    <row r="334" spans="1:23" s="8" customFormat="1" ht="13.5" customHeight="1">
      <c r="A334" s="476"/>
      <c r="B334" s="421" t="s">
        <v>285</v>
      </c>
      <c r="C334" s="476"/>
      <c r="D334" s="477"/>
      <c r="E334" s="507">
        <f t="shared" si="115"/>
        <v>0</v>
      </c>
      <c r="F334" s="507">
        <f t="shared" si="115"/>
        <v>0</v>
      </c>
      <c r="G334" s="507">
        <f t="shared" si="115"/>
        <v>0</v>
      </c>
      <c r="H334" s="507">
        <f>I334+J334</f>
        <v>0</v>
      </c>
      <c r="I334" s="507"/>
      <c r="J334" s="508"/>
      <c r="K334" s="468">
        <f>L334+M334</f>
        <v>0</v>
      </c>
      <c r="L334" s="468"/>
      <c r="M334" s="477"/>
      <c r="N334" s="518">
        <f>SUM(O334:P334)</f>
        <v>0</v>
      </c>
      <c r="O334" s="518">
        <v>0</v>
      </c>
      <c r="P334" s="518">
        <v>0</v>
      </c>
      <c r="Q334" s="468">
        <f>R334+S334</f>
        <v>0</v>
      </c>
      <c r="R334" s="468"/>
      <c r="S334" s="477"/>
      <c r="T334" s="476"/>
      <c r="U334" s="478" t="s">
        <v>286</v>
      </c>
    </row>
    <row r="335" spans="1:23" s="8" customFormat="1" ht="16.5" customHeight="1">
      <c r="A335" s="479" t="s">
        <v>89</v>
      </c>
      <c r="B335" s="476"/>
      <c r="C335" s="476"/>
      <c r="D335" s="477"/>
      <c r="E335" s="507">
        <f t="shared" ref="E335:S335" si="117">SUM(E336:E341)</f>
        <v>1725</v>
      </c>
      <c r="F335" s="507">
        <f t="shared" si="117"/>
        <v>890</v>
      </c>
      <c r="G335" s="507">
        <f t="shared" si="117"/>
        <v>835</v>
      </c>
      <c r="H335" s="507">
        <f t="shared" si="117"/>
        <v>0</v>
      </c>
      <c r="I335" s="507">
        <f t="shared" si="117"/>
        <v>0</v>
      </c>
      <c r="J335" s="507">
        <f t="shared" si="117"/>
        <v>0</v>
      </c>
      <c r="K335" s="468">
        <f t="shared" si="117"/>
        <v>0</v>
      </c>
      <c r="L335" s="468">
        <f t="shared" si="117"/>
        <v>0</v>
      </c>
      <c r="M335" s="468">
        <f t="shared" si="117"/>
        <v>0</v>
      </c>
      <c r="N335" s="517">
        <f>SUM(N336:N341)</f>
        <v>1725</v>
      </c>
      <c r="O335" s="517">
        <f>SUM(O336:O341)</f>
        <v>890</v>
      </c>
      <c r="P335" s="517">
        <f>SUM(P336:P341)</f>
        <v>835</v>
      </c>
      <c r="Q335" s="468">
        <f t="shared" si="117"/>
        <v>0</v>
      </c>
      <c r="R335" s="468">
        <f t="shared" si="117"/>
        <v>0</v>
      </c>
      <c r="S335" s="468">
        <f t="shared" si="117"/>
        <v>0</v>
      </c>
      <c r="T335" s="474" t="s">
        <v>95</v>
      </c>
      <c r="U335" s="476"/>
      <c r="V335" s="534"/>
      <c r="W335" s="534"/>
    </row>
    <row r="336" spans="1:23" s="8" customFormat="1" ht="16.5" customHeight="1">
      <c r="A336" s="476"/>
      <c r="B336" s="421" t="s">
        <v>287</v>
      </c>
      <c r="C336" s="476"/>
      <c r="D336" s="477"/>
      <c r="E336" s="507">
        <f t="shared" ref="E336:E341" si="118">H336+K336+N336+Q336</f>
        <v>272</v>
      </c>
      <c r="F336" s="507">
        <f t="shared" ref="F336:F341" si="119">I336+L336+O336+R336</f>
        <v>141</v>
      </c>
      <c r="G336" s="507">
        <f t="shared" ref="G336:G341" si="120">J336+M336+P336+S336</f>
        <v>131</v>
      </c>
      <c r="H336" s="507">
        <f t="shared" ref="H336:H341" si="121">I336+J336</f>
        <v>0</v>
      </c>
      <c r="I336" s="507"/>
      <c r="J336" s="508"/>
      <c r="K336" s="468">
        <f t="shared" ref="K336:K341" si="122">L336+M336</f>
        <v>0</v>
      </c>
      <c r="L336" s="468"/>
      <c r="M336" s="477"/>
      <c r="N336" s="518">
        <f t="shared" ref="N336:N341" si="123">SUM(O336:P336)</f>
        <v>272</v>
      </c>
      <c r="O336" s="518">
        <v>141</v>
      </c>
      <c r="P336" s="518">
        <v>131</v>
      </c>
      <c r="Q336" s="468">
        <f t="shared" ref="Q336:Q341" si="124">R336+S336</f>
        <v>0</v>
      </c>
      <c r="R336" s="468"/>
      <c r="S336" s="477"/>
      <c r="T336" s="476"/>
      <c r="U336" s="478" t="s">
        <v>288</v>
      </c>
    </row>
    <row r="337" spans="1:22" ht="18.75" customHeight="1">
      <c r="A337" s="482"/>
      <c r="B337" s="421" t="s">
        <v>289</v>
      </c>
      <c r="C337" s="482"/>
      <c r="D337" s="483"/>
      <c r="E337" s="507">
        <f t="shared" si="118"/>
        <v>297</v>
      </c>
      <c r="F337" s="507">
        <f t="shared" si="119"/>
        <v>150</v>
      </c>
      <c r="G337" s="507">
        <f t="shared" si="120"/>
        <v>147</v>
      </c>
      <c r="H337" s="507">
        <f t="shared" si="121"/>
        <v>0</v>
      </c>
      <c r="I337" s="509"/>
      <c r="J337" s="510"/>
      <c r="K337" s="468">
        <f t="shared" si="122"/>
        <v>0</v>
      </c>
      <c r="L337" s="468"/>
      <c r="M337" s="477"/>
      <c r="N337" s="518">
        <f t="shared" si="123"/>
        <v>297</v>
      </c>
      <c r="O337" s="518">
        <v>150</v>
      </c>
      <c r="P337" s="518">
        <v>147</v>
      </c>
      <c r="Q337" s="468">
        <f t="shared" si="124"/>
        <v>0</v>
      </c>
      <c r="R337" s="511"/>
      <c r="S337" s="483"/>
      <c r="T337" s="482"/>
      <c r="U337" s="478" t="s">
        <v>290</v>
      </c>
    </row>
    <row r="338" spans="1:22" ht="17.25" customHeight="1">
      <c r="A338" s="479"/>
      <c r="B338" s="421" t="s">
        <v>291</v>
      </c>
      <c r="C338" s="482"/>
      <c r="D338" s="483"/>
      <c r="E338" s="507">
        <f t="shared" si="118"/>
        <v>271</v>
      </c>
      <c r="F338" s="507">
        <f t="shared" si="119"/>
        <v>135</v>
      </c>
      <c r="G338" s="507">
        <f t="shared" si="120"/>
        <v>136</v>
      </c>
      <c r="H338" s="507">
        <f t="shared" si="121"/>
        <v>0</v>
      </c>
      <c r="I338" s="509"/>
      <c r="J338" s="510"/>
      <c r="K338" s="468">
        <f t="shared" si="122"/>
        <v>0</v>
      </c>
      <c r="L338" s="468"/>
      <c r="M338" s="477"/>
      <c r="N338" s="518">
        <f t="shared" si="123"/>
        <v>271</v>
      </c>
      <c r="O338" s="518">
        <v>135</v>
      </c>
      <c r="P338" s="518">
        <v>136</v>
      </c>
      <c r="Q338" s="468">
        <f t="shared" si="124"/>
        <v>0</v>
      </c>
      <c r="R338" s="511"/>
      <c r="S338" s="483"/>
      <c r="T338" s="482"/>
      <c r="U338" s="478" t="s">
        <v>292</v>
      </c>
    </row>
    <row r="339" spans="1:22" ht="15.75" customHeight="1">
      <c r="A339" s="482"/>
      <c r="B339" s="421" t="s">
        <v>294</v>
      </c>
      <c r="C339" s="482"/>
      <c r="D339" s="483"/>
      <c r="E339" s="507">
        <f t="shared" si="118"/>
        <v>282</v>
      </c>
      <c r="F339" s="507">
        <f t="shared" si="119"/>
        <v>150</v>
      </c>
      <c r="G339" s="507">
        <f t="shared" si="120"/>
        <v>132</v>
      </c>
      <c r="H339" s="507">
        <f t="shared" si="121"/>
        <v>0</v>
      </c>
      <c r="I339" s="509"/>
      <c r="J339" s="510"/>
      <c r="K339" s="468">
        <f t="shared" si="122"/>
        <v>0</v>
      </c>
      <c r="L339" s="468"/>
      <c r="M339" s="477"/>
      <c r="N339" s="518">
        <f t="shared" si="123"/>
        <v>282</v>
      </c>
      <c r="O339" s="518">
        <v>150</v>
      </c>
      <c r="P339" s="518">
        <v>132</v>
      </c>
      <c r="Q339" s="468">
        <f t="shared" si="124"/>
        <v>0</v>
      </c>
      <c r="R339" s="511"/>
      <c r="S339" s="483"/>
      <c r="T339" s="482"/>
      <c r="U339" s="478" t="s">
        <v>295</v>
      </c>
    </row>
    <row r="340" spans="1:22" ht="15.75" customHeight="1">
      <c r="A340" s="482"/>
      <c r="B340" s="421" t="s">
        <v>296</v>
      </c>
      <c r="C340" s="482"/>
      <c r="D340" s="483"/>
      <c r="E340" s="507">
        <f t="shared" si="118"/>
        <v>300</v>
      </c>
      <c r="F340" s="507">
        <f t="shared" si="119"/>
        <v>154</v>
      </c>
      <c r="G340" s="507">
        <f t="shared" si="120"/>
        <v>146</v>
      </c>
      <c r="H340" s="507">
        <f t="shared" si="121"/>
        <v>0</v>
      </c>
      <c r="I340" s="509"/>
      <c r="J340" s="510"/>
      <c r="K340" s="468">
        <f t="shared" si="122"/>
        <v>0</v>
      </c>
      <c r="L340" s="468"/>
      <c r="M340" s="477"/>
      <c r="N340" s="518">
        <f t="shared" si="123"/>
        <v>300</v>
      </c>
      <c r="O340" s="518">
        <v>154</v>
      </c>
      <c r="P340" s="518">
        <v>146</v>
      </c>
      <c r="Q340" s="468">
        <f t="shared" si="124"/>
        <v>0</v>
      </c>
      <c r="R340" s="511"/>
      <c r="S340" s="483"/>
      <c r="T340" s="482"/>
      <c r="U340" s="478" t="s">
        <v>297</v>
      </c>
    </row>
    <row r="341" spans="1:22" ht="15.75" customHeight="1">
      <c r="A341" s="482"/>
      <c r="B341" s="421" t="s">
        <v>298</v>
      </c>
      <c r="C341" s="482"/>
      <c r="D341" s="483"/>
      <c r="E341" s="507">
        <f t="shared" si="118"/>
        <v>303</v>
      </c>
      <c r="F341" s="507">
        <f t="shared" si="119"/>
        <v>160</v>
      </c>
      <c r="G341" s="507">
        <f t="shared" si="120"/>
        <v>143</v>
      </c>
      <c r="H341" s="507">
        <f t="shared" si="121"/>
        <v>0</v>
      </c>
      <c r="I341" s="509"/>
      <c r="J341" s="510"/>
      <c r="K341" s="468">
        <f t="shared" si="122"/>
        <v>0</v>
      </c>
      <c r="L341" s="468"/>
      <c r="M341" s="477"/>
      <c r="N341" s="518">
        <f t="shared" si="123"/>
        <v>303</v>
      </c>
      <c r="O341" s="518">
        <v>160</v>
      </c>
      <c r="P341" s="518">
        <v>143</v>
      </c>
      <c r="Q341" s="468">
        <f t="shared" si="124"/>
        <v>0</v>
      </c>
      <c r="R341" s="511"/>
      <c r="S341" s="483"/>
      <c r="T341" s="482"/>
      <c r="U341" s="478" t="s">
        <v>299</v>
      </c>
    </row>
    <row r="342" spans="1:22" ht="17.25" customHeight="1">
      <c r="A342" s="479" t="s">
        <v>300</v>
      </c>
      <c r="B342" s="476"/>
      <c r="C342" s="482"/>
      <c r="D342" s="483"/>
      <c r="E342" s="509">
        <f t="shared" ref="E342:S342" si="125">SUM(E343:E345)</f>
        <v>631</v>
      </c>
      <c r="F342" s="509">
        <f t="shared" si="125"/>
        <v>337</v>
      </c>
      <c r="G342" s="509">
        <f t="shared" si="125"/>
        <v>294</v>
      </c>
      <c r="H342" s="509">
        <f t="shared" si="125"/>
        <v>0</v>
      </c>
      <c r="I342" s="509">
        <f t="shared" si="125"/>
        <v>0</v>
      </c>
      <c r="J342" s="509">
        <f t="shared" si="125"/>
        <v>0</v>
      </c>
      <c r="K342" s="511">
        <f t="shared" si="125"/>
        <v>0</v>
      </c>
      <c r="L342" s="511">
        <f t="shared" si="125"/>
        <v>0</v>
      </c>
      <c r="M342" s="511">
        <f t="shared" si="125"/>
        <v>0</v>
      </c>
      <c r="N342" s="517">
        <f>SUM(N343:N345)</f>
        <v>631</v>
      </c>
      <c r="O342" s="517">
        <f t="shared" ref="O342:P342" si="126">SUM(O343:O345)</f>
        <v>337</v>
      </c>
      <c r="P342" s="517">
        <f t="shared" si="126"/>
        <v>294</v>
      </c>
      <c r="Q342" s="511">
        <f t="shared" si="125"/>
        <v>0</v>
      </c>
      <c r="R342" s="511">
        <f t="shared" si="125"/>
        <v>0</v>
      </c>
      <c r="S342" s="511">
        <f t="shared" si="125"/>
        <v>0</v>
      </c>
      <c r="T342" s="474" t="s">
        <v>98</v>
      </c>
      <c r="U342" s="475"/>
      <c r="V342" s="534"/>
    </row>
    <row r="343" spans="1:22" ht="17.25" customHeight="1">
      <c r="A343" s="482"/>
      <c r="B343" s="421" t="s">
        <v>301</v>
      </c>
      <c r="C343" s="482"/>
      <c r="D343" s="483"/>
      <c r="E343" s="507">
        <f t="shared" ref="E343:G345" si="127">H343+K343+N343+Q343</f>
        <v>225</v>
      </c>
      <c r="F343" s="507">
        <f t="shared" si="127"/>
        <v>117</v>
      </c>
      <c r="G343" s="507">
        <f t="shared" si="127"/>
        <v>108</v>
      </c>
      <c r="H343" s="507">
        <f>I343+J343</f>
        <v>0</v>
      </c>
      <c r="I343" s="509"/>
      <c r="J343" s="510"/>
      <c r="K343" s="468">
        <f>L343+M343</f>
        <v>0</v>
      </c>
      <c r="L343" s="468"/>
      <c r="M343" s="477"/>
      <c r="N343" s="518">
        <f>SUM(O343:P343)</f>
        <v>225</v>
      </c>
      <c r="O343" s="518">
        <v>117</v>
      </c>
      <c r="P343" s="518">
        <v>108</v>
      </c>
      <c r="Q343" s="468">
        <f>R343+S343</f>
        <v>0</v>
      </c>
      <c r="R343" s="511"/>
      <c r="S343" s="483"/>
      <c r="T343" s="482"/>
      <c r="U343" s="478" t="s">
        <v>302</v>
      </c>
    </row>
    <row r="344" spans="1:22" ht="13.5" customHeight="1">
      <c r="A344" s="482"/>
      <c r="B344" s="421" t="s">
        <v>303</v>
      </c>
      <c r="C344" s="482"/>
      <c r="D344" s="483"/>
      <c r="E344" s="507">
        <f t="shared" si="127"/>
        <v>206</v>
      </c>
      <c r="F344" s="507">
        <f t="shared" si="127"/>
        <v>110</v>
      </c>
      <c r="G344" s="507">
        <f t="shared" si="127"/>
        <v>96</v>
      </c>
      <c r="H344" s="507">
        <f>I344+J344</f>
        <v>0</v>
      </c>
      <c r="I344" s="509"/>
      <c r="J344" s="510"/>
      <c r="K344" s="468">
        <f>L344+M344</f>
        <v>0</v>
      </c>
      <c r="L344" s="468"/>
      <c r="M344" s="477"/>
      <c r="N344" s="518">
        <f t="shared" ref="N344:N345" si="128">SUM(O344:P344)</f>
        <v>206</v>
      </c>
      <c r="O344" s="518">
        <v>110</v>
      </c>
      <c r="P344" s="518">
        <v>96</v>
      </c>
      <c r="Q344" s="468">
        <f>R344+S344</f>
        <v>0</v>
      </c>
      <c r="R344" s="511"/>
      <c r="S344" s="483"/>
      <c r="T344" s="482"/>
      <c r="U344" s="478" t="s">
        <v>304</v>
      </c>
    </row>
    <row r="345" spans="1:22" ht="13.5" customHeight="1">
      <c r="A345" s="482"/>
      <c r="B345" s="421" t="s">
        <v>305</v>
      </c>
      <c r="C345" s="482"/>
      <c r="D345" s="483"/>
      <c r="E345" s="507">
        <f t="shared" si="127"/>
        <v>200</v>
      </c>
      <c r="F345" s="507">
        <f t="shared" si="127"/>
        <v>110</v>
      </c>
      <c r="G345" s="507">
        <f t="shared" si="127"/>
        <v>90</v>
      </c>
      <c r="H345" s="507">
        <f>I345+J345</f>
        <v>0</v>
      </c>
      <c r="I345" s="509"/>
      <c r="J345" s="510"/>
      <c r="K345" s="468">
        <f>L345+M345</f>
        <v>0</v>
      </c>
      <c r="L345" s="468"/>
      <c r="M345" s="477"/>
      <c r="N345" s="518">
        <f t="shared" si="128"/>
        <v>200</v>
      </c>
      <c r="O345" s="518">
        <v>110</v>
      </c>
      <c r="P345" s="518">
        <v>90</v>
      </c>
      <c r="Q345" s="468">
        <f>R345+S345</f>
        <v>0</v>
      </c>
      <c r="R345" s="511"/>
      <c r="S345" s="483"/>
      <c r="T345" s="482"/>
      <c r="U345" s="478" t="s">
        <v>306</v>
      </c>
    </row>
    <row r="346" spans="1:22" ht="16.5" customHeight="1">
      <c r="A346" s="479" t="s">
        <v>307</v>
      </c>
      <c r="B346" s="476"/>
      <c r="C346" s="482"/>
      <c r="D346" s="483"/>
      <c r="E346" s="509">
        <f t="shared" ref="E346:S346" si="129">SUM(E347:E349)</f>
        <v>0</v>
      </c>
      <c r="F346" s="509">
        <f t="shared" si="129"/>
        <v>0</v>
      </c>
      <c r="G346" s="509">
        <f t="shared" si="129"/>
        <v>0</v>
      </c>
      <c r="H346" s="509">
        <f t="shared" si="129"/>
        <v>0</v>
      </c>
      <c r="I346" s="509">
        <f t="shared" si="129"/>
        <v>0</v>
      </c>
      <c r="J346" s="509">
        <f t="shared" si="129"/>
        <v>0</v>
      </c>
      <c r="K346" s="511">
        <f t="shared" si="129"/>
        <v>0</v>
      </c>
      <c r="L346" s="511">
        <f t="shared" si="129"/>
        <v>0</v>
      </c>
      <c r="M346" s="511">
        <f t="shared" si="129"/>
        <v>0</v>
      </c>
      <c r="N346" s="517">
        <v>0</v>
      </c>
      <c r="O346" s="517">
        <v>0</v>
      </c>
      <c r="P346" s="517">
        <v>0</v>
      </c>
      <c r="Q346" s="511">
        <f t="shared" si="129"/>
        <v>0</v>
      </c>
      <c r="R346" s="511">
        <f t="shared" si="129"/>
        <v>0</v>
      </c>
      <c r="S346" s="511">
        <f t="shared" si="129"/>
        <v>0</v>
      </c>
      <c r="T346" s="474" t="s">
        <v>99</v>
      </c>
      <c r="U346" s="475"/>
      <c r="V346" s="534"/>
    </row>
    <row r="347" spans="1:22" ht="13.5" customHeight="1">
      <c r="A347" s="482"/>
      <c r="B347" s="421" t="s">
        <v>308</v>
      </c>
      <c r="C347" s="482"/>
      <c r="D347" s="483"/>
      <c r="E347" s="507">
        <f t="shared" ref="E347:G349" si="130">H347+K347+N347+Q347</f>
        <v>0</v>
      </c>
      <c r="F347" s="507">
        <f t="shared" si="130"/>
        <v>0</v>
      </c>
      <c r="G347" s="507">
        <f t="shared" si="130"/>
        <v>0</v>
      </c>
      <c r="H347" s="507">
        <f>I347+J347</f>
        <v>0</v>
      </c>
      <c r="I347" s="509"/>
      <c r="J347" s="510"/>
      <c r="K347" s="468">
        <f>L347+M347</f>
        <v>0</v>
      </c>
      <c r="L347" s="468"/>
      <c r="M347" s="477"/>
      <c r="N347" s="518">
        <v>0</v>
      </c>
      <c r="O347" s="518">
        <v>0</v>
      </c>
      <c r="P347" s="518">
        <v>0</v>
      </c>
      <c r="Q347" s="468">
        <f>R347+S347</f>
        <v>0</v>
      </c>
      <c r="R347" s="511"/>
      <c r="S347" s="483"/>
      <c r="T347" s="482"/>
      <c r="U347" s="478" t="s">
        <v>309</v>
      </c>
    </row>
    <row r="348" spans="1:22" ht="13.5" customHeight="1">
      <c r="A348" s="482"/>
      <c r="B348" s="421" t="s">
        <v>310</v>
      </c>
      <c r="C348" s="482"/>
      <c r="D348" s="483"/>
      <c r="E348" s="507">
        <f t="shared" si="130"/>
        <v>0</v>
      </c>
      <c r="F348" s="507">
        <f t="shared" si="130"/>
        <v>0</v>
      </c>
      <c r="G348" s="507">
        <f t="shared" si="130"/>
        <v>0</v>
      </c>
      <c r="H348" s="507">
        <f>I348+J348</f>
        <v>0</v>
      </c>
      <c r="I348" s="509"/>
      <c r="J348" s="510"/>
      <c r="K348" s="468">
        <f>L348+M348</f>
        <v>0</v>
      </c>
      <c r="L348" s="468"/>
      <c r="M348" s="477"/>
      <c r="N348" s="518">
        <v>0</v>
      </c>
      <c r="O348" s="518">
        <v>0</v>
      </c>
      <c r="P348" s="518">
        <v>0</v>
      </c>
      <c r="Q348" s="468">
        <f>R348+S348</f>
        <v>0</v>
      </c>
      <c r="R348" s="511"/>
      <c r="S348" s="483"/>
      <c r="T348" s="482"/>
      <c r="U348" s="478" t="s">
        <v>311</v>
      </c>
    </row>
    <row r="349" spans="1:22" ht="13.5" customHeight="1">
      <c r="A349" s="482"/>
      <c r="B349" s="421" t="s">
        <v>312</v>
      </c>
      <c r="C349" s="482"/>
      <c r="D349" s="483"/>
      <c r="E349" s="507">
        <f t="shared" si="130"/>
        <v>0</v>
      </c>
      <c r="F349" s="507">
        <f t="shared" si="130"/>
        <v>0</v>
      </c>
      <c r="G349" s="507">
        <f t="shared" si="130"/>
        <v>0</v>
      </c>
      <c r="H349" s="507">
        <f>I349+J349</f>
        <v>0</v>
      </c>
      <c r="I349" s="509"/>
      <c r="J349" s="510"/>
      <c r="K349" s="468">
        <f>L349+M349</f>
        <v>0</v>
      </c>
      <c r="L349" s="468"/>
      <c r="M349" s="477"/>
      <c r="N349" s="518">
        <v>0</v>
      </c>
      <c r="O349" s="518">
        <v>0</v>
      </c>
      <c r="P349" s="518">
        <v>0</v>
      </c>
      <c r="Q349" s="468">
        <f>R349+S349</f>
        <v>0</v>
      </c>
      <c r="R349" s="511"/>
      <c r="S349" s="483"/>
      <c r="T349" s="482"/>
      <c r="U349" s="478" t="s">
        <v>313</v>
      </c>
    </row>
    <row r="350" spans="1:22" ht="3" customHeight="1">
      <c r="A350" s="12"/>
      <c r="B350" s="12"/>
      <c r="C350" s="12"/>
      <c r="D350" s="12"/>
      <c r="E350" s="457"/>
      <c r="F350" s="458"/>
      <c r="G350" s="458"/>
      <c r="H350" s="457"/>
      <c r="I350" s="457"/>
      <c r="J350" s="458"/>
      <c r="K350" s="13"/>
      <c r="L350" s="13"/>
      <c r="M350" s="298"/>
      <c r="N350" s="518">
        <v>0</v>
      </c>
      <c r="O350" s="518">
        <v>0</v>
      </c>
      <c r="P350" s="518">
        <v>0</v>
      </c>
      <c r="Q350" s="13"/>
      <c r="R350" s="13"/>
      <c r="S350" s="298"/>
      <c r="T350" s="12"/>
      <c r="U350" s="12"/>
    </row>
    <row r="351" spans="1:22" ht="3" customHeight="1"/>
    <row r="352" spans="1:22" s="10" customFormat="1" ht="14.25" customHeight="1">
      <c r="A352" s="8"/>
      <c r="B352" s="10" t="s">
        <v>317</v>
      </c>
      <c r="C352" s="8"/>
      <c r="D352" s="8"/>
      <c r="E352" s="579"/>
      <c r="F352" s="579"/>
      <c r="G352" s="579"/>
      <c r="H352" s="459"/>
      <c r="I352" s="459"/>
      <c r="J352" s="459"/>
      <c r="K352" s="10" t="s">
        <v>145</v>
      </c>
      <c r="N352" s="8"/>
      <c r="O352" s="8"/>
    </row>
    <row r="353" spans="1:18" s="10" customFormat="1" ht="18.75" customHeight="1">
      <c r="B353" s="10" t="s">
        <v>66</v>
      </c>
      <c r="E353" s="459"/>
      <c r="F353" s="459"/>
      <c r="G353" s="459"/>
      <c r="H353" s="459"/>
      <c r="I353" s="459"/>
      <c r="J353" s="459"/>
      <c r="K353" s="10" t="s">
        <v>113</v>
      </c>
    </row>
    <row r="354" spans="1:18" ht="18.75" customHeight="1">
      <c r="A354" s="8"/>
      <c r="B354" s="10" t="s">
        <v>114</v>
      </c>
      <c r="C354" s="10"/>
      <c r="D354" s="10"/>
      <c r="E354" s="459"/>
      <c r="F354" s="459"/>
      <c r="G354" s="459"/>
      <c r="H354" s="459"/>
      <c r="I354" s="459"/>
      <c r="J354" s="459"/>
      <c r="K354" s="10" t="s">
        <v>178</v>
      </c>
      <c r="L354" s="10"/>
      <c r="M354" s="10"/>
      <c r="N354" s="8"/>
      <c r="O354" s="8"/>
    </row>
    <row r="355" spans="1:18" ht="16.5" customHeight="1">
      <c r="A355" s="8"/>
      <c r="B355" s="8"/>
      <c r="C355" s="10" t="s">
        <v>116</v>
      </c>
      <c r="D355" s="10"/>
      <c r="E355" s="459"/>
      <c r="F355" s="459"/>
      <c r="G355" s="459"/>
      <c r="H355" s="459"/>
      <c r="I355" s="459"/>
      <c r="J355" s="459"/>
      <c r="K355" s="10" t="s">
        <v>117</v>
      </c>
      <c r="L355" s="10"/>
      <c r="M355" s="10"/>
      <c r="N355" s="10"/>
      <c r="O355" s="10"/>
      <c r="P355" s="14"/>
      <c r="Q355" s="14"/>
      <c r="R355" s="14"/>
    </row>
  </sheetData>
  <mergeCells count="198">
    <mergeCell ref="A12:D12"/>
    <mergeCell ref="A3:D10"/>
    <mergeCell ref="E6:G6"/>
    <mergeCell ref="T47:U54"/>
    <mergeCell ref="K48:M48"/>
    <mergeCell ref="A47:D54"/>
    <mergeCell ref="Q50:S50"/>
    <mergeCell ref="Q51:S51"/>
    <mergeCell ref="E50:G50"/>
    <mergeCell ref="K50:M50"/>
    <mergeCell ref="H51:J51"/>
    <mergeCell ref="E49:G49"/>
    <mergeCell ref="H50:J50"/>
    <mergeCell ref="H8:J8"/>
    <mergeCell ref="H47:S47"/>
    <mergeCell ref="N50:P50"/>
    <mergeCell ref="N7:P7"/>
    <mergeCell ref="K7:M7"/>
    <mergeCell ref="K4:M4"/>
    <mergeCell ref="K8:M8"/>
    <mergeCell ref="E5:G5"/>
    <mergeCell ref="Q49:S49"/>
    <mergeCell ref="K49:M49"/>
    <mergeCell ref="N49:P49"/>
    <mergeCell ref="N51:P51"/>
    <mergeCell ref="Q90:S90"/>
    <mergeCell ref="K87:M87"/>
    <mergeCell ref="K51:M51"/>
    <mergeCell ref="T3:U10"/>
    <mergeCell ref="Q7:S7"/>
    <mergeCell ref="K5:M5"/>
    <mergeCell ref="Q6:S6"/>
    <mergeCell ref="N8:P8"/>
    <mergeCell ref="H3:S3"/>
    <mergeCell ref="K6:M6"/>
    <mergeCell ref="N6:P6"/>
    <mergeCell ref="Q5:S5"/>
    <mergeCell ref="H7:J7"/>
    <mergeCell ref="H49:J49"/>
    <mergeCell ref="H52:J52"/>
    <mergeCell ref="K52:M52"/>
    <mergeCell ref="H5:J5"/>
    <mergeCell ref="H6:J6"/>
    <mergeCell ref="N5:P5"/>
    <mergeCell ref="N52:P52"/>
    <mergeCell ref="T86:U93"/>
    <mergeCell ref="A56:D56"/>
    <mergeCell ref="N90:P90"/>
    <mergeCell ref="A95:D95"/>
    <mergeCell ref="A86:D93"/>
    <mergeCell ref="H86:S86"/>
    <mergeCell ref="N89:P89"/>
    <mergeCell ref="Q89:S89"/>
    <mergeCell ref="H90:J90"/>
    <mergeCell ref="K90:M90"/>
    <mergeCell ref="N88:P88"/>
    <mergeCell ref="E88:G88"/>
    <mergeCell ref="H88:J88"/>
    <mergeCell ref="E89:G89"/>
    <mergeCell ref="H91:J91"/>
    <mergeCell ref="K91:M91"/>
    <mergeCell ref="N91:P91"/>
    <mergeCell ref="Q88:S88"/>
    <mergeCell ref="H89:J89"/>
    <mergeCell ref="K89:M89"/>
    <mergeCell ref="K88:M88"/>
    <mergeCell ref="T125:U132"/>
    <mergeCell ref="K126:M126"/>
    <mergeCell ref="E127:G127"/>
    <mergeCell ref="H127:J127"/>
    <mergeCell ref="K127:M127"/>
    <mergeCell ref="N127:P127"/>
    <mergeCell ref="Q127:S127"/>
    <mergeCell ref="E128:G128"/>
    <mergeCell ref="H128:J128"/>
    <mergeCell ref="K128:M128"/>
    <mergeCell ref="N130:P130"/>
    <mergeCell ref="H125:S125"/>
    <mergeCell ref="N128:P128"/>
    <mergeCell ref="Q128:S128"/>
    <mergeCell ref="H129:J129"/>
    <mergeCell ref="K129:M129"/>
    <mergeCell ref="N129:P129"/>
    <mergeCell ref="Q129:S129"/>
    <mergeCell ref="E167:G167"/>
    <mergeCell ref="H167:J167"/>
    <mergeCell ref="K167:M167"/>
    <mergeCell ref="H130:J130"/>
    <mergeCell ref="K130:M130"/>
    <mergeCell ref="E166:G166"/>
    <mergeCell ref="H166:J166"/>
    <mergeCell ref="K166:M166"/>
    <mergeCell ref="A173:D173"/>
    <mergeCell ref="A164:D171"/>
    <mergeCell ref="H164:S164"/>
    <mergeCell ref="N167:P167"/>
    <mergeCell ref="Q167:S167"/>
    <mergeCell ref="H168:J168"/>
    <mergeCell ref="K168:M168"/>
    <mergeCell ref="A134:D134"/>
    <mergeCell ref="A125:D132"/>
    <mergeCell ref="T164:U171"/>
    <mergeCell ref="Q166:S166"/>
    <mergeCell ref="H169:J169"/>
    <mergeCell ref="K169:M169"/>
    <mergeCell ref="N169:P169"/>
    <mergeCell ref="K165:M165"/>
    <mergeCell ref="N166:P166"/>
    <mergeCell ref="N168:P168"/>
    <mergeCell ref="Q168:S168"/>
    <mergeCell ref="A212:D212"/>
    <mergeCell ref="A203:D210"/>
    <mergeCell ref="H203:S203"/>
    <mergeCell ref="N206:P206"/>
    <mergeCell ref="Q206:S206"/>
    <mergeCell ref="H207:J207"/>
    <mergeCell ref="K207:M207"/>
    <mergeCell ref="N207:P207"/>
    <mergeCell ref="Q207:S207"/>
    <mergeCell ref="K204:M204"/>
    <mergeCell ref="E205:G205"/>
    <mergeCell ref="H205:J205"/>
    <mergeCell ref="K205:M205"/>
    <mergeCell ref="N205:P205"/>
    <mergeCell ref="Q205:S205"/>
    <mergeCell ref="E206:G206"/>
    <mergeCell ref="H206:J206"/>
    <mergeCell ref="K206:M206"/>
    <mergeCell ref="T242:U249"/>
    <mergeCell ref="Q244:S244"/>
    <mergeCell ref="H247:J247"/>
    <mergeCell ref="K247:M247"/>
    <mergeCell ref="N247:P247"/>
    <mergeCell ref="N244:P244"/>
    <mergeCell ref="N246:P246"/>
    <mergeCell ref="Q246:S246"/>
    <mergeCell ref="H208:J208"/>
    <mergeCell ref="K208:M208"/>
    <mergeCell ref="H244:J244"/>
    <mergeCell ref="K244:M244"/>
    <mergeCell ref="K243:M243"/>
    <mergeCell ref="N208:P208"/>
    <mergeCell ref="T203:U210"/>
    <mergeCell ref="E245:G245"/>
    <mergeCell ref="H245:J245"/>
    <mergeCell ref="K245:M245"/>
    <mergeCell ref="A251:D251"/>
    <mergeCell ref="A242:D249"/>
    <mergeCell ref="H242:S242"/>
    <mergeCell ref="N245:P245"/>
    <mergeCell ref="Q245:S245"/>
    <mergeCell ref="H246:J246"/>
    <mergeCell ref="K246:M246"/>
    <mergeCell ref="E244:G244"/>
    <mergeCell ref="A290:D290"/>
    <mergeCell ref="A281:D288"/>
    <mergeCell ref="H281:S281"/>
    <mergeCell ref="N284:P284"/>
    <mergeCell ref="Q284:S284"/>
    <mergeCell ref="H285:J285"/>
    <mergeCell ref="K285:M285"/>
    <mergeCell ref="N285:P285"/>
    <mergeCell ref="Q285:S285"/>
    <mergeCell ref="K282:M282"/>
    <mergeCell ref="E283:G283"/>
    <mergeCell ref="H283:J283"/>
    <mergeCell ref="K283:M283"/>
    <mergeCell ref="N283:P283"/>
    <mergeCell ref="Q283:S283"/>
    <mergeCell ref="E284:G284"/>
    <mergeCell ref="H284:J284"/>
    <mergeCell ref="K284:M284"/>
    <mergeCell ref="T320:U327"/>
    <mergeCell ref="Q322:S322"/>
    <mergeCell ref="H325:J325"/>
    <mergeCell ref="K325:M325"/>
    <mergeCell ref="N325:P325"/>
    <mergeCell ref="N322:P322"/>
    <mergeCell ref="N324:P324"/>
    <mergeCell ref="Q324:S324"/>
    <mergeCell ref="H286:J286"/>
    <mergeCell ref="K286:M286"/>
    <mergeCell ref="H322:J322"/>
    <mergeCell ref="K322:M322"/>
    <mergeCell ref="K321:M321"/>
    <mergeCell ref="N286:P286"/>
    <mergeCell ref="T281:U288"/>
    <mergeCell ref="E323:G323"/>
    <mergeCell ref="H323:J323"/>
    <mergeCell ref="K323:M323"/>
    <mergeCell ref="A329:D329"/>
    <mergeCell ref="A320:D327"/>
    <mergeCell ref="H320:S320"/>
    <mergeCell ref="N323:P323"/>
    <mergeCell ref="Q323:S323"/>
    <mergeCell ref="H324:J324"/>
    <mergeCell ref="K324:M324"/>
    <mergeCell ref="E322:G322"/>
  </mergeCells>
  <phoneticPr fontId="2" type="noConversion"/>
  <pageMargins left="0.59" right="0.35" top="0.78740157480314998" bottom="0.59" header="0.511811023622047" footer="0.43307086614173201"/>
  <pageSetup paperSize="9" scale="95" orientation="landscape" r:id="rId1"/>
  <headerFooter alignWithMargins="0"/>
  <rowBreaks count="1" manualBreakCount="1">
    <brk id="3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272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3.8984375" style="4" customWidth="1"/>
    <col min="3" max="3" width="3.296875" style="4" customWidth="1"/>
    <col min="4" max="4" width="3.69921875" style="4" customWidth="1"/>
    <col min="5" max="19" width="6.09765625" style="4" customWidth="1"/>
    <col min="20" max="20" width="14.09765625" style="4" customWidth="1"/>
    <col min="21" max="21" width="1.69921875" style="4" customWidth="1"/>
    <col min="22" max="22" width="2.296875" style="4" customWidth="1"/>
    <col min="23" max="16384" width="9.09765625" style="4"/>
  </cols>
  <sheetData>
    <row r="1" spans="1:20" s="1" customFormat="1">
      <c r="B1" s="1" t="s">
        <v>271</v>
      </c>
      <c r="C1" s="2">
        <v>3.6</v>
      </c>
      <c r="D1" s="1" t="s">
        <v>563</v>
      </c>
    </row>
    <row r="2" spans="1:20" s="3" customFormat="1">
      <c r="B2" s="36" t="s">
        <v>2</v>
      </c>
      <c r="C2" s="2">
        <v>3.6</v>
      </c>
      <c r="D2" s="36" t="s">
        <v>564</v>
      </c>
      <c r="E2" s="36"/>
    </row>
    <row r="3" spans="1:20" ht="3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20" s="10" customFormat="1" ht="21.75" customHeight="1">
      <c r="A4" s="1091" t="s">
        <v>3</v>
      </c>
      <c r="B4" s="1092"/>
      <c r="C4" s="1092"/>
      <c r="D4" s="1093"/>
      <c r="E4" s="357"/>
      <c r="F4" s="8"/>
      <c r="G4" s="857"/>
      <c r="H4" s="1110" t="s">
        <v>4</v>
      </c>
      <c r="I4" s="1111"/>
      <c r="J4" s="1111"/>
      <c r="K4" s="1111"/>
      <c r="L4" s="1111"/>
      <c r="M4" s="1111"/>
      <c r="N4" s="1105"/>
      <c r="O4" s="1105"/>
      <c r="P4" s="1105"/>
      <c r="Q4" s="1099"/>
      <c r="R4" s="1099"/>
      <c r="S4" s="1100"/>
      <c r="T4" s="1101" t="s">
        <v>5</v>
      </c>
    </row>
    <row r="5" spans="1:20" s="10" customFormat="1" ht="18.75">
      <c r="A5" s="1094"/>
      <c r="B5" s="1094"/>
      <c r="C5" s="1094"/>
      <c r="D5" s="1095"/>
      <c r="E5" s="16"/>
      <c r="F5" s="8"/>
      <c r="G5" s="857"/>
      <c r="H5" s="16"/>
      <c r="I5" s="8"/>
      <c r="J5" s="27"/>
      <c r="K5" s="249"/>
      <c r="L5" s="861" t="s">
        <v>6</v>
      </c>
      <c r="M5" s="249"/>
      <c r="N5" s="52"/>
      <c r="O5" s="33"/>
      <c r="P5" s="53"/>
      <c r="Q5" s="8"/>
      <c r="R5" s="8"/>
      <c r="S5" s="27"/>
      <c r="T5" s="1102"/>
    </row>
    <row r="6" spans="1:20" s="10" customFormat="1" ht="19.5" customHeight="1">
      <c r="A6" s="1094"/>
      <c r="B6" s="1094"/>
      <c r="C6" s="1094"/>
      <c r="D6" s="1095"/>
      <c r="E6" s="1104" t="s">
        <v>7</v>
      </c>
      <c r="F6" s="1105"/>
      <c r="G6" s="1106"/>
      <c r="H6" s="860"/>
      <c r="I6" s="861" t="s">
        <v>8</v>
      </c>
      <c r="J6" s="250"/>
      <c r="K6" s="249"/>
      <c r="L6" s="861" t="s">
        <v>9</v>
      </c>
      <c r="M6" s="249"/>
      <c r="N6" s="1238"/>
      <c r="O6" s="1239"/>
      <c r="P6" s="1240"/>
      <c r="Q6" s="1105"/>
      <c r="R6" s="1105"/>
      <c r="S6" s="1106"/>
      <c r="T6" s="1102"/>
    </row>
    <row r="7" spans="1:20" s="10" customFormat="1" ht="21" customHeight="1">
      <c r="A7" s="1094"/>
      <c r="B7" s="1094"/>
      <c r="C7" s="1094"/>
      <c r="D7" s="1095"/>
      <c r="E7" s="1104" t="s">
        <v>11</v>
      </c>
      <c r="F7" s="1105"/>
      <c r="G7" s="1106"/>
      <c r="H7" s="860"/>
      <c r="I7" s="861" t="s">
        <v>12</v>
      </c>
      <c r="J7" s="250"/>
      <c r="K7" s="249"/>
      <c r="L7" s="861" t="s">
        <v>13</v>
      </c>
      <c r="M7" s="249"/>
      <c r="N7" s="1104" t="s">
        <v>164</v>
      </c>
      <c r="O7" s="1105"/>
      <c r="P7" s="1106"/>
      <c r="Q7" s="1105" t="s">
        <v>278</v>
      </c>
      <c r="R7" s="1105"/>
      <c r="S7" s="1106"/>
      <c r="T7" s="1102"/>
    </row>
    <row r="8" spans="1:20" s="10" customFormat="1" ht="18.75">
      <c r="A8" s="1094"/>
      <c r="B8" s="1094"/>
      <c r="C8" s="1094"/>
      <c r="D8" s="1095"/>
      <c r="E8" s="16"/>
      <c r="F8" s="856"/>
      <c r="G8" s="857"/>
      <c r="H8" s="860"/>
      <c r="I8" s="861" t="s">
        <v>15</v>
      </c>
      <c r="J8" s="250"/>
      <c r="K8" s="249"/>
      <c r="L8" s="861" t="s">
        <v>16</v>
      </c>
      <c r="M8" s="249"/>
      <c r="N8" s="1104" t="s">
        <v>17</v>
      </c>
      <c r="O8" s="1105"/>
      <c r="P8" s="1106"/>
      <c r="Q8" s="1105" t="s">
        <v>166</v>
      </c>
      <c r="R8" s="1105"/>
      <c r="S8" s="1106"/>
      <c r="T8" s="1102"/>
    </row>
    <row r="9" spans="1:20" s="10" customFormat="1" ht="18.75">
      <c r="A9" s="1094"/>
      <c r="B9" s="1094"/>
      <c r="C9" s="1094"/>
      <c r="D9" s="1095"/>
      <c r="E9" s="28"/>
      <c r="F9" s="858"/>
      <c r="G9" s="859"/>
      <c r="H9" s="362"/>
      <c r="I9" s="862" t="s">
        <v>19</v>
      </c>
      <c r="J9" s="363"/>
      <c r="K9" s="23"/>
      <c r="L9" s="858" t="s">
        <v>19</v>
      </c>
      <c r="M9" s="23"/>
      <c r="N9" s="1110" t="s">
        <v>20</v>
      </c>
      <c r="O9" s="1111"/>
      <c r="P9" s="1112"/>
      <c r="Q9" s="23"/>
      <c r="R9" s="23"/>
      <c r="S9" s="30"/>
      <c r="T9" s="1102"/>
    </row>
    <row r="10" spans="1:20">
      <c r="A10" s="1094"/>
      <c r="B10" s="1094"/>
      <c r="C10" s="1094"/>
      <c r="D10" s="1095"/>
      <c r="E10" s="20" t="s">
        <v>7</v>
      </c>
      <c r="F10" s="20" t="s">
        <v>167</v>
      </c>
      <c r="G10" s="857" t="s">
        <v>168</v>
      </c>
      <c r="H10" s="20" t="s">
        <v>7</v>
      </c>
      <c r="I10" s="20" t="s">
        <v>167</v>
      </c>
      <c r="J10" s="857" t="s">
        <v>168</v>
      </c>
      <c r="K10" s="20" t="s">
        <v>7</v>
      </c>
      <c r="L10" s="20" t="s">
        <v>167</v>
      </c>
      <c r="M10" s="857" t="s">
        <v>168</v>
      </c>
      <c r="N10" s="34" t="s">
        <v>7</v>
      </c>
      <c r="O10" s="857" t="s">
        <v>167</v>
      </c>
      <c r="P10" s="857" t="s">
        <v>168</v>
      </c>
      <c r="Q10" s="20" t="s">
        <v>7</v>
      </c>
      <c r="R10" s="20" t="s">
        <v>167</v>
      </c>
      <c r="S10" s="857" t="s">
        <v>168</v>
      </c>
      <c r="T10" s="1102"/>
    </row>
    <row r="11" spans="1:20">
      <c r="A11" s="1096"/>
      <c r="B11" s="1096"/>
      <c r="C11" s="1096"/>
      <c r="D11" s="1097"/>
      <c r="E11" s="22" t="s">
        <v>11</v>
      </c>
      <c r="F11" s="22" t="s">
        <v>169</v>
      </c>
      <c r="G11" s="859" t="s">
        <v>170</v>
      </c>
      <c r="H11" s="22" t="s">
        <v>11</v>
      </c>
      <c r="I11" s="22" t="s">
        <v>169</v>
      </c>
      <c r="J11" s="859" t="s">
        <v>170</v>
      </c>
      <c r="K11" s="22" t="s">
        <v>11</v>
      </c>
      <c r="L11" s="22" t="s">
        <v>169</v>
      </c>
      <c r="M11" s="859" t="s">
        <v>170</v>
      </c>
      <c r="N11" s="22" t="s">
        <v>11</v>
      </c>
      <c r="O11" s="859" t="s">
        <v>169</v>
      </c>
      <c r="P11" s="859" t="s">
        <v>170</v>
      </c>
      <c r="Q11" s="22" t="s">
        <v>11</v>
      </c>
      <c r="R11" s="22" t="s">
        <v>169</v>
      </c>
      <c r="S11" s="859" t="s">
        <v>170</v>
      </c>
      <c r="T11" s="1103"/>
    </row>
    <row r="12" spans="1:20" s="364" customFormat="1" ht="18.75" customHeight="1">
      <c r="A12" s="1241" t="s">
        <v>21</v>
      </c>
      <c r="B12" s="1241"/>
      <c r="C12" s="1241"/>
      <c r="D12" s="1242"/>
      <c r="E12" s="926">
        <f>SUM(E13:E25)</f>
        <v>81310</v>
      </c>
      <c r="F12" s="926">
        <f>SUM(F13:F25)</f>
        <v>40643</v>
      </c>
      <c r="G12" s="926">
        <f t="shared" ref="G12:S12" si="0">SUM(G13:G25)</f>
        <v>40667</v>
      </c>
      <c r="H12" s="926">
        <f t="shared" si="0"/>
        <v>57148</v>
      </c>
      <c r="I12" s="926">
        <f t="shared" si="0"/>
        <v>27609</v>
      </c>
      <c r="J12" s="926">
        <f t="shared" si="0"/>
        <v>29539</v>
      </c>
      <c r="K12" s="926">
        <f t="shared" si="0"/>
        <v>19755</v>
      </c>
      <c r="L12" s="926">
        <f t="shared" si="0"/>
        <v>10243</v>
      </c>
      <c r="M12" s="926">
        <f t="shared" si="0"/>
        <v>9512</v>
      </c>
      <c r="N12" s="926">
        <f t="shared" si="0"/>
        <v>3087</v>
      </c>
      <c r="O12" s="926">
        <f t="shared" si="0"/>
        <v>1620</v>
      </c>
      <c r="P12" s="926">
        <f t="shared" si="0"/>
        <v>1467</v>
      </c>
      <c r="Q12" s="926">
        <f t="shared" si="0"/>
        <v>1231</v>
      </c>
      <c r="R12" s="926">
        <f t="shared" si="0"/>
        <v>1082</v>
      </c>
      <c r="S12" s="926">
        <f t="shared" si="0"/>
        <v>149</v>
      </c>
      <c r="T12" s="927" t="s">
        <v>11</v>
      </c>
    </row>
    <row r="13" spans="1:20" ht="18.75" customHeight="1">
      <c r="A13" s="365"/>
      <c r="B13" s="59" t="s">
        <v>22</v>
      </c>
      <c r="C13" s="366"/>
      <c r="D13" s="367"/>
      <c r="E13" s="928">
        <f t="shared" ref="E13:E25" si="1">E45+E75+E105+E135+E165+E195+E225+E255</f>
        <v>35229</v>
      </c>
      <c r="F13" s="928">
        <f t="shared" ref="F13:S13" si="2">F45+F75+F105+F135+F165+F195+F225+F255</f>
        <v>16882</v>
      </c>
      <c r="G13" s="928">
        <f t="shared" si="2"/>
        <v>18347</v>
      </c>
      <c r="H13" s="928">
        <f t="shared" si="2"/>
        <v>17659</v>
      </c>
      <c r="I13" s="928">
        <f t="shared" si="2"/>
        <v>7858</v>
      </c>
      <c r="J13" s="928">
        <f t="shared" si="2"/>
        <v>9801</v>
      </c>
      <c r="K13" s="928">
        <f t="shared" si="2"/>
        <v>13892</v>
      </c>
      <c r="L13" s="928">
        <f t="shared" si="2"/>
        <v>6962</v>
      </c>
      <c r="M13" s="928">
        <f t="shared" si="2"/>
        <v>6930</v>
      </c>
      <c r="N13" s="928">
        <f t="shared" si="2"/>
        <v>3087</v>
      </c>
      <c r="O13" s="928">
        <f t="shared" si="2"/>
        <v>1620</v>
      </c>
      <c r="P13" s="928">
        <f t="shared" si="2"/>
        <v>1467</v>
      </c>
      <c r="Q13" s="928">
        <f t="shared" si="2"/>
        <v>591</v>
      </c>
      <c r="R13" s="928">
        <f t="shared" si="2"/>
        <v>442</v>
      </c>
      <c r="S13" s="928">
        <f t="shared" si="2"/>
        <v>149</v>
      </c>
      <c r="T13" s="59" t="s">
        <v>23</v>
      </c>
    </row>
    <row r="14" spans="1:20" ht="18.75" customHeight="1">
      <c r="A14" s="366"/>
      <c r="B14" s="59" t="s">
        <v>24</v>
      </c>
      <c r="C14" s="366"/>
      <c r="D14" s="367"/>
      <c r="E14" s="928">
        <f t="shared" si="1"/>
        <v>3728</v>
      </c>
      <c r="F14" s="928">
        <f t="shared" ref="F14:J25" si="3">F46+F76+F106+F136+F166+F196+F226+F256</f>
        <v>1842</v>
      </c>
      <c r="G14" s="928">
        <f t="shared" si="3"/>
        <v>1886</v>
      </c>
      <c r="H14" s="928">
        <f t="shared" si="3"/>
        <v>3728</v>
      </c>
      <c r="I14" s="928">
        <f t="shared" si="3"/>
        <v>1842</v>
      </c>
      <c r="J14" s="928">
        <f t="shared" si="3"/>
        <v>1886</v>
      </c>
      <c r="K14" s="928" t="s">
        <v>25</v>
      </c>
      <c r="L14" s="928" t="s">
        <v>25</v>
      </c>
      <c r="M14" s="928" t="s">
        <v>25</v>
      </c>
      <c r="N14" s="928" t="s">
        <v>25</v>
      </c>
      <c r="O14" s="928" t="s">
        <v>25</v>
      </c>
      <c r="P14" s="928" t="s">
        <v>25</v>
      </c>
      <c r="Q14" s="928" t="s">
        <v>25</v>
      </c>
      <c r="R14" s="928" t="s">
        <v>25</v>
      </c>
      <c r="S14" s="928" t="s">
        <v>25</v>
      </c>
      <c r="T14" s="59" t="s">
        <v>26</v>
      </c>
    </row>
    <row r="15" spans="1:20" ht="18.75" customHeight="1">
      <c r="A15" s="366"/>
      <c r="B15" s="59" t="s">
        <v>27</v>
      </c>
      <c r="C15" s="366"/>
      <c r="D15" s="367"/>
      <c r="E15" s="928">
        <f t="shared" si="1"/>
        <v>4285</v>
      </c>
      <c r="F15" s="928">
        <f t="shared" si="3"/>
        <v>2276</v>
      </c>
      <c r="G15" s="928">
        <f t="shared" si="3"/>
        <v>2009</v>
      </c>
      <c r="H15" s="928">
        <f t="shared" si="3"/>
        <v>2510</v>
      </c>
      <c r="I15" s="928">
        <f t="shared" si="3"/>
        <v>1323</v>
      </c>
      <c r="J15" s="928">
        <f t="shared" si="3"/>
        <v>1187</v>
      </c>
      <c r="K15" s="928">
        <f>K47+K77+K107+K137+K167+K197+K227+K257</f>
        <v>1686</v>
      </c>
      <c r="L15" s="928">
        <f>L47+L77+L107+L137+L167+L197+L227+L257</f>
        <v>864</v>
      </c>
      <c r="M15" s="928">
        <f>M47+M77+M107+M137+M167+M197+M227+M257</f>
        <v>822</v>
      </c>
      <c r="N15" s="928" t="s">
        <v>25</v>
      </c>
      <c r="O15" s="928" t="s">
        <v>25</v>
      </c>
      <c r="P15" s="928" t="s">
        <v>25</v>
      </c>
      <c r="Q15" s="928" t="s">
        <v>25</v>
      </c>
      <c r="R15" s="928" t="s">
        <v>25</v>
      </c>
      <c r="S15" s="928" t="s">
        <v>25</v>
      </c>
      <c r="T15" s="59" t="s">
        <v>28</v>
      </c>
    </row>
    <row r="16" spans="1:20" ht="18.75" customHeight="1">
      <c r="A16" s="366"/>
      <c r="B16" s="59" t="s">
        <v>29</v>
      </c>
      <c r="C16" s="366"/>
      <c r="D16" s="367"/>
      <c r="E16" s="928">
        <f t="shared" si="1"/>
        <v>3100</v>
      </c>
      <c r="F16" s="928">
        <f t="shared" si="3"/>
        <v>1542</v>
      </c>
      <c r="G16" s="928">
        <f t="shared" si="3"/>
        <v>1558</v>
      </c>
      <c r="H16" s="928">
        <f t="shared" si="3"/>
        <v>3100</v>
      </c>
      <c r="I16" s="928">
        <f t="shared" si="3"/>
        <v>1542</v>
      </c>
      <c r="J16" s="928">
        <f t="shared" si="3"/>
        <v>1558</v>
      </c>
      <c r="K16" s="928" t="s">
        <v>25</v>
      </c>
      <c r="L16" s="928" t="s">
        <v>25</v>
      </c>
      <c r="M16" s="928" t="s">
        <v>25</v>
      </c>
      <c r="N16" s="928" t="s">
        <v>25</v>
      </c>
      <c r="O16" s="928" t="s">
        <v>25</v>
      </c>
      <c r="P16" s="928" t="s">
        <v>25</v>
      </c>
      <c r="Q16" s="928" t="s">
        <v>25</v>
      </c>
      <c r="R16" s="928" t="s">
        <v>25</v>
      </c>
      <c r="S16" s="928" t="s">
        <v>25</v>
      </c>
      <c r="T16" s="59" t="s">
        <v>30</v>
      </c>
    </row>
    <row r="17" spans="1:22" ht="18.75" customHeight="1">
      <c r="A17" s="366"/>
      <c r="B17" s="59" t="s">
        <v>31</v>
      </c>
      <c r="C17" s="366"/>
      <c r="D17" s="367"/>
      <c r="E17" s="928">
        <f t="shared" si="1"/>
        <v>5994</v>
      </c>
      <c r="F17" s="928">
        <f t="shared" si="3"/>
        <v>3017</v>
      </c>
      <c r="G17" s="928">
        <f t="shared" si="3"/>
        <v>2977</v>
      </c>
      <c r="H17" s="928">
        <f t="shared" si="3"/>
        <v>3923</v>
      </c>
      <c r="I17" s="928">
        <f t="shared" si="3"/>
        <v>1907</v>
      </c>
      <c r="J17" s="928">
        <f t="shared" si="3"/>
        <v>2016</v>
      </c>
      <c r="K17" s="928">
        <f t="shared" ref="K17:M22" si="4">K49+K79+K109+K139+K169+K199+K229+K259</f>
        <v>1995</v>
      </c>
      <c r="L17" s="928">
        <f t="shared" si="4"/>
        <v>1034</v>
      </c>
      <c r="M17" s="928">
        <f t="shared" si="4"/>
        <v>961</v>
      </c>
      <c r="N17" s="928" t="s">
        <v>25</v>
      </c>
      <c r="O17" s="928" t="s">
        <v>25</v>
      </c>
      <c r="P17" s="928" t="s">
        <v>25</v>
      </c>
      <c r="Q17" s="928">
        <f t="shared" ref="Q17:R19" si="5">Q49+Q79+Q109+Q139+Q169+Q199+Q229+Q259</f>
        <v>76</v>
      </c>
      <c r="R17" s="928">
        <f t="shared" si="5"/>
        <v>76</v>
      </c>
      <c r="S17" s="928" t="s">
        <v>25</v>
      </c>
      <c r="T17" s="59" t="s">
        <v>32</v>
      </c>
    </row>
    <row r="18" spans="1:22" ht="18.75" customHeight="1">
      <c r="A18" s="366"/>
      <c r="B18" s="59" t="s">
        <v>33</v>
      </c>
      <c r="C18" s="366"/>
      <c r="D18" s="367"/>
      <c r="E18" s="928">
        <f t="shared" si="1"/>
        <v>3797</v>
      </c>
      <c r="F18" s="928">
        <f t="shared" si="3"/>
        <v>1865</v>
      </c>
      <c r="G18" s="928">
        <f t="shared" si="3"/>
        <v>1932</v>
      </c>
      <c r="H18" s="928">
        <f t="shared" si="3"/>
        <v>3711</v>
      </c>
      <c r="I18" s="928">
        <f t="shared" si="3"/>
        <v>1779</v>
      </c>
      <c r="J18" s="928">
        <f t="shared" si="3"/>
        <v>1932</v>
      </c>
      <c r="K18" s="928" t="s">
        <v>25</v>
      </c>
      <c r="L18" s="928" t="s">
        <v>25</v>
      </c>
      <c r="M18" s="928" t="s">
        <v>25</v>
      </c>
      <c r="N18" s="928" t="s">
        <v>25</v>
      </c>
      <c r="O18" s="928" t="s">
        <v>25</v>
      </c>
      <c r="P18" s="928" t="s">
        <v>25</v>
      </c>
      <c r="Q18" s="928">
        <f t="shared" si="5"/>
        <v>86</v>
      </c>
      <c r="R18" s="928">
        <f t="shared" si="5"/>
        <v>86</v>
      </c>
      <c r="S18" s="928" t="s">
        <v>25</v>
      </c>
      <c r="T18" s="59" t="s">
        <v>34</v>
      </c>
    </row>
    <row r="19" spans="1:22" ht="18.75" customHeight="1">
      <c r="A19" s="366"/>
      <c r="B19" s="59" t="s">
        <v>35</v>
      </c>
      <c r="C19" s="366"/>
      <c r="D19" s="367"/>
      <c r="E19" s="928">
        <f t="shared" si="1"/>
        <v>4336</v>
      </c>
      <c r="F19" s="928">
        <f t="shared" si="3"/>
        <v>2233</v>
      </c>
      <c r="G19" s="928">
        <f t="shared" si="3"/>
        <v>2103</v>
      </c>
      <c r="H19" s="928">
        <f t="shared" si="3"/>
        <v>4188</v>
      </c>
      <c r="I19" s="928">
        <f t="shared" si="3"/>
        <v>2085</v>
      </c>
      <c r="J19" s="928">
        <f t="shared" si="3"/>
        <v>2103</v>
      </c>
      <c r="K19" s="928" t="s">
        <v>25</v>
      </c>
      <c r="L19" s="928" t="s">
        <v>25</v>
      </c>
      <c r="M19" s="928" t="s">
        <v>25</v>
      </c>
      <c r="N19" s="928" t="s">
        <v>25</v>
      </c>
      <c r="O19" s="928" t="s">
        <v>25</v>
      </c>
      <c r="P19" s="928" t="s">
        <v>25</v>
      </c>
      <c r="Q19" s="928">
        <f t="shared" si="5"/>
        <v>148</v>
      </c>
      <c r="R19" s="928">
        <f t="shared" si="5"/>
        <v>148</v>
      </c>
      <c r="S19" s="928" t="s">
        <v>25</v>
      </c>
      <c r="T19" s="59" t="s">
        <v>36</v>
      </c>
    </row>
    <row r="20" spans="1:22" ht="18.75" customHeight="1">
      <c r="A20" s="366"/>
      <c r="B20" s="59" t="s">
        <v>37</v>
      </c>
      <c r="C20" s="366"/>
      <c r="D20" s="367"/>
      <c r="E20" s="928">
        <f t="shared" si="1"/>
        <v>6748</v>
      </c>
      <c r="F20" s="928">
        <f t="shared" si="3"/>
        <v>3440</v>
      </c>
      <c r="G20" s="928">
        <f t="shared" si="3"/>
        <v>3308</v>
      </c>
      <c r="H20" s="928">
        <f t="shared" si="3"/>
        <v>6152</v>
      </c>
      <c r="I20" s="928">
        <f t="shared" si="3"/>
        <v>3069</v>
      </c>
      <c r="J20" s="928">
        <f t="shared" si="3"/>
        <v>3083</v>
      </c>
      <c r="K20" s="928">
        <f t="shared" si="4"/>
        <v>596</v>
      </c>
      <c r="L20" s="928">
        <f t="shared" si="4"/>
        <v>371</v>
      </c>
      <c r="M20" s="928">
        <f t="shared" si="4"/>
        <v>225</v>
      </c>
      <c r="N20" s="928" t="s">
        <v>25</v>
      </c>
      <c r="O20" s="928" t="s">
        <v>25</v>
      </c>
      <c r="P20" s="928" t="s">
        <v>25</v>
      </c>
      <c r="Q20" s="928" t="s">
        <v>25</v>
      </c>
      <c r="R20" s="928" t="s">
        <v>25</v>
      </c>
      <c r="S20" s="928" t="s">
        <v>25</v>
      </c>
      <c r="T20" s="59" t="s">
        <v>38</v>
      </c>
    </row>
    <row r="21" spans="1:22" ht="18.75" customHeight="1">
      <c r="A21" s="366"/>
      <c r="B21" s="59" t="s">
        <v>39</v>
      </c>
      <c r="C21" s="366"/>
      <c r="D21" s="367"/>
      <c r="E21" s="928">
        <f t="shared" si="1"/>
        <v>2100</v>
      </c>
      <c r="F21" s="928">
        <f t="shared" si="3"/>
        <v>1095</v>
      </c>
      <c r="G21" s="928">
        <f t="shared" si="3"/>
        <v>1005</v>
      </c>
      <c r="H21" s="928">
        <f t="shared" si="3"/>
        <v>1390</v>
      </c>
      <c r="I21" s="928">
        <f t="shared" si="3"/>
        <v>702</v>
      </c>
      <c r="J21" s="928">
        <f t="shared" si="3"/>
        <v>688</v>
      </c>
      <c r="K21" s="928">
        <f t="shared" si="4"/>
        <v>710</v>
      </c>
      <c r="L21" s="928">
        <f t="shared" si="4"/>
        <v>393</v>
      </c>
      <c r="M21" s="928">
        <f t="shared" si="4"/>
        <v>317</v>
      </c>
      <c r="N21" s="928" t="s">
        <v>25</v>
      </c>
      <c r="O21" s="928" t="s">
        <v>25</v>
      </c>
      <c r="P21" s="928" t="s">
        <v>25</v>
      </c>
      <c r="Q21" s="928" t="s">
        <v>25</v>
      </c>
      <c r="R21" s="928" t="s">
        <v>25</v>
      </c>
      <c r="S21" s="928" t="s">
        <v>25</v>
      </c>
      <c r="T21" s="59" t="s">
        <v>40</v>
      </c>
    </row>
    <row r="22" spans="1:22" ht="18.75" customHeight="1">
      <c r="A22" s="366"/>
      <c r="B22" s="59" t="s">
        <v>41</v>
      </c>
      <c r="C22" s="366"/>
      <c r="D22" s="367"/>
      <c r="E22" s="928">
        <f t="shared" si="1"/>
        <v>3592</v>
      </c>
      <c r="F22" s="928">
        <f t="shared" si="3"/>
        <v>1983</v>
      </c>
      <c r="G22" s="928">
        <f t="shared" si="3"/>
        <v>1609</v>
      </c>
      <c r="H22" s="928">
        <f t="shared" si="3"/>
        <v>2749</v>
      </c>
      <c r="I22" s="928">
        <f t="shared" si="3"/>
        <v>1365</v>
      </c>
      <c r="J22" s="928">
        <f t="shared" si="3"/>
        <v>1384</v>
      </c>
      <c r="K22" s="928">
        <f t="shared" si="4"/>
        <v>619</v>
      </c>
      <c r="L22" s="928">
        <f t="shared" si="4"/>
        <v>394</v>
      </c>
      <c r="M22" s="928">
        <f t="shared" si="4"/>
        <v>225</v>
      </c>
      <c r="N22" s="928" t="s">
        <v>25</v>
      </c>
      <c r="O22" s="928" t="s">
        <v>25</v>
      </c>
      <c r="P22" s="928" t="s">
        <v>25</v>
      </c>
      <c r="Q22" s="928">
        <f t="shared" ref="Q22:R24" si="6">Q54+Q84+Q114+Q144+Q174+Q204+Q234+Q264</f>
        <v>224</v>
      </c>
      <c r="R22" s="928">
        <f t="shared" si="6"/>
        <v>224</v>
      </c>
      <c r="S22" s="928" t="s">
        <v>25</v>
      </c>
      <c r="T22" s="59" t="s">
        <v>42</v>
      </c>
    </row>
    <row r="23" spans="1:22" ht="18.75" customHeight="1">
      <c r="A23" s="366"/>
      <c r="B23" s="59" t="s">
        <v>43</v>
      </c>
      <c r="C23" s="366"/>
      <c r="D23" s="367"/>
      <c r="E23" s="928">
        <f t="shared" si="1"/>
        <v>2364</v>
      </c>
      <c r="F23" s="928">
        <f t="shared" si="3"/>
        <v>1196</v>
      </c>
      <c r="G23" s="928">
        <f t="shared" si="3"/>
        <v>1168</v>
      </c>
      <c r="H23" s="928">
        <f t="shared" si="3"/>
        <v>2364</v>
      </c>
      <c r="I23" s="928">
        <f t="shared" si="3"/>
        <v>1196</v>
      </c>
      <c r="J23" s="928">
        <f t="shared" si="3"/>
        <v>1168</v>
      </c>
      <c r="K23" s="928" t="s">
        <v>25</v>
      </c>
      <c r="L23" s="928" t="s">
        <v>25</v>
      </c>
      <c r="M23" s="928" t="s">
        <v>25</v>
      </c>
      <c r="N23" s="928" t="s">
        <v>25</v>
      </c>
      <c r="O23" s="928" t="s">
        <v>25</v>
      </c>
      <c r="P23" s="928" t="s">
        <v>25</v>
      </c>
      <c r="Q23" s="928">
        <f t="shared" si="6"/>
        <v>0</v>
      </c>
      <c r="R23" s="928">
        <f t="shared" si="6"/>
        <v>0</v>
      </c>
      <c r="S23" s="928" t="s">
        <v>25</v>
      </c>
      <c r="T23" s="59" t="s">
        <v>44</v>
      </c>
    </row>
    <row r="24" spans="1:22" ht="18.75" customHeight="1">
      <c r="A24" s="8"/>
      <c r="B24" s="59" t="s">
        <v>45</v>
      </c>
      <c r="C24" s="8"/>
      <c r="D24" s="27"/>
      <c r="E24" s="928">
        <f t="shared" si="1"/>
        <v>3221</v>
      </c>
      <c r="F24" s="928">
        <f t="shared" si="3"/>
        <v>1788</v>
      </c>
      <c r="G24" s="928">
        <f t="shared" si="3"/>
        <v>1433</v>
      </c>
      <c r="H24" s="928">
        <f t="shared" si="3"/>
        <v>2858</v>
      </c>
      <c r="I24" s="928">
        <f t="shared" si="3"/>
        <v>1457</v>
      </c>
      <c r="J24" s="928">
        <f t="shared" si="3"/>
        <v>1401</v>
      </c>
      <c r="K24" s="928">
        <f>K56+K86+K116+K146+K176+K206+K236+K266</f>
        <v>257</v>
      </c>
      <c r="L24" s="928">
        <f>L56+L86+L116+L146+L176+L206+L236+L266</f>
        <v>225</v>
      </c>
      <c r="M24" s="928">
        <f>M56+M86+M116+M146+M176+M206+M236+M266</f>
        <v>32</v>
      </c>
      <c r="N24" s="928" t="s">
        <v>25</v>
      </c>
      <c r="O24" s="928" t="s">
        <v>25</v>
      </c>
      <c r="P24" s="928" t="s">
        <v>25</v>
      </c>
      <c r="Q24" s="928">
        <f t="shared" si="6"/>
        <v>106</v>
      </c>
      <c r="R24" s="928">
        <f t="shared" si="6"/>
        <v>106</v>
      </c>
      <c r="S24" s="928" t="s">
        <v>25</v>
      </c>
      <c r="T24" s="907" t="s">
        <v>46</v>
      </c>
      <c r="U24" s="929"/>
      <c r="V24" s="11"/>
    </row>
    <row r="25" spans="1:22">
      <c r="A25" s="23"/>
      <c r="B25" s="49" t="s">
        <v>47</v>
      </c>
      <c r="C25" s="23"/>
      <c r="D25" s="30"/>
      <c r="E25" s="930">
        <f t="shared" si="1"/>
        <v>2816</v>
      </c>
      <c r="F25" s="930">
        <f t="shared" si="3"/>
        <v>1484</v>
      </c>
      <c r="G25" s="930">
        <f t="shared" si="3"/>
        <v>1332</v>
      </c>
      <c r="H25" s="930">
        <f t="shared" si="3"/>
        <v>2816</v>
      </c>
      <c r="I25" s="930">
        <f t="shared" si="3"/>
        <v>1484</v>
      </c>
      <c r="J25" s="930">
        <f t="shared" si="3"/>
        <v>1332</v>
      </c>
      <c r="K25" s="930" t="s">
        <v>25</v>
      </c>
      <c r="L25" s="930" t="s">
        <v>25</v>
      </c>
      <c r="M25" s="930" t="s">
        <v>25</v>
      </c>
      <c r="N25" s="930" t="s">
        <v>25</v>
      </c>
      <c r="O25" s="930" t="s">
        <v>25</v>
      </c>
      <c r="P25" s="930" t="s">
        <v>25</v>
      </c>
      <c r="Q25" s="930" t="s">
        <v>25</v>
      </c>
      <c r="R25" s="930" t="s">
        <v>25</v>
      </c>
      <c r="S25" s="930" t="s">
        <v>25</v>
      </c>
      <c r="T25" s="49" t="s">
        <v>48</v>
      </c>
      <c r="U25" s="11"/>
      <c r="V25" s="11"/>
    </row>
    <row r="26" spans="1:22" ht="3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2" s="346" customFormat="1" ht="17.25" customHeight="1">
      <c r="A27" s="348"/>
      <c r="B27" s="375" t="s">
        <v>49</v>
      </c>
      <c r="C27" s="376" t="s">
        <v>50</v>
      </c>
      <c r="D27" s="14"/>
      <c r="E27" s="14"/>
      <c r="F27" s="14"/>
      <c r="G27" s="14"/>
      <c r="H27" s="5"/>
      <c r="I27" s="5"/>
      <c r="J27" s="5"/>
      <c r="K27" s="339"/>
      <c r="L27" s="375" t="s">
        <v>49</v>
      </c>
      <c r="M27" s="376" t="s">
        <v>171</v>
      </c>
    </row>
    <row r="28" spans="1:22" s="346" customFormat="1" ht="17.25" customHeight="1">
      <c r="A28" s="348"/>
      <c r="B28" s="5"/>
      <c r="C28" s="376" t="s">
        <v>52</v>
      </c>
      <c r="D28" s="14"/>
      <c r="E28" s="14"/>
      <c r="F28" s="14"/>
      <c r="G28" s="14"/>
      <c r="H28" s="5"/>
      <c r="I28" s="5"/>
      <c r="J28" s="5"/>
      <c r="K28" s="339"/>
      <c r="L28" s="375" t="s">
        <v>172</v>
      </c>
      <c r="M28" s="376" t="s">
        <v>105</v>
      </c>
    </row>
    <row r="29" spans="1:22" s="346" customFormat="1" ht="17.25" customHeight="1">
      <c r="B29" s="375" t="s">
        <v>54</v>
      </c>
      <c r="C29" s="376" t="s">
        <v>552</v>
      </c>
      <c r="D29" s="5"/>
      <c r="E29" s="5"/>
      <c r="F29" s="5"/>
      <c r="G29" s="5"/>
      <c r="H29" s="5"/>
      <c r="I29" s="5"/>
      <c r="J29" s="5"/>
      <c r="K29" s="5"/>
      <c r="L29" s="375" t="s">
        <v>106</v>
      </c>
      <c r="M29" s="376" t="s">
        <v>558</v>
      </c>
    </row>
    <row r="30" spans="1:22" s="346" customFormat="1" ht="17.25" customHeight="1">
      <c r="B30" s="4"/>
      <c r="C30" s="376" t="s">
        <v>553</v>
      </c>
      <c r="D30" s="5"/>
      <c r="E30" s="5"/>
      <c r="F30" s="5"/>
      <c r="G30" s="5"/>
      <c r="H30" s="4"/>
      <c r="I30" s="4"/>
      <c r="J30" s="4"/>
      <c r="K30" s="5"/>
      <c r="L30" s="4"/>
      <c r="M30" s="376" t="s">
        <v>559</v>
      </c>
    </row>
    <row r="31" spans="1:22" s="346" customFormat="1" ht="17.25" customHeight="1">
      <c r="B31" s="4"/>
      <c r="C31" s="376" t="s">
        <v>116</v>
      </c>
      <c r="D31" s="5"/>
      <c r="E31" s="5"/>
      <c r="F31" s="5"/>
      <c r="G31" s="5"/>
      <c r="H31" s="1"/>
      <c r="I31" s="1"/>
      <c r="J31" s="1"/>
      <c r="K31" s="1"/>
      <c r="L31" s="1"/>
      <c r="M31" s="377" t="s">
        <v>560</v>
      </c>
    </row>
    <row r="32" spans="1:22" s="346" customFormat="1" ht="17.25"/>
    <row r="33" spans="1:20" s="1" customFormat="1">
      <c r="B33" s="1" t="s">
        <v>271</v>
      </c>
      <c r="C33" s="2">
        <v>3.7</v>
      </c>
      <c r="D33" s="1" t="s">
        <v>326</v>
      </c>
    </row>
    <row r="34" spans="1:20" s="3" customFormat="1">
      <c r="B34" s="36" t="s">
        <v>2</v>
      </c>
      <c r="C34" s="2">
        <v>3.7</v>
      </c>
      <c r="D34" s="36" t="s">
        <v>327</v>
      </c>
      <c r="E34" s="36"/>
      <c r="O34" s="3" t="s">
        <v>328</v>
      </c>
    </row>
    <row r="35" spans="1:20" ht="3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20" s="10" customFormat="1" ht="21.75" customHeight="1">
      <c r="A36" s="1091" t="s">
        <v>3</v>
      </c>
      <c r="B36" s="1092"/>
      <c r="C36" s="1092"/>
      <c r="D36" s="1093"/>
      <c r="E36" s="357"/>
      <c r="F36" s="8"/>
      <c r="G36" s="857"/>
      <c r="H36" s="1110" t="s">
        <v>4</v>
      </c>
      <c r="I36" s="1111"/>
      <c r="J36" s="1111"/>
      <c r="K36" s="1111"/>
      <c r="L36" s="1111"/>
      <c r="M36" s="1111"/>
      <c r="N36" s="1105"/>
      <c r="O36" s="1105"/>
      <c r="P36" s="1105"/>
      <c r="Q36" s="1099"/>
      <c r="R36" s="1099"/>
      <c r="S36" s="1100"/>
      <c r="T36" s="1101" t="s">
        <v>5</v>
      </c>
    </row>
    <row r="37" spans="1:20" s="10" customFormat="1" ht="18.75">
      <c r="A37" s="1094"/>
      <c r="B37" s="1094"/>
      <c r="C37" s="1094"/>
      <c r="D37" s="1095"/>
      <c r="E37" s="16"/>
      <c r="F37" s="8"/>
      <c r="G37" s="857"/>
      <c r="H37" s="16"/>
      <c r="I37" s="8"/>
      <c r="J37" s="27"/>
      <c r="K37" s="249"/>
      <c r="L37" s="861" t="s">
        <v>6</v>
      </c>
      <c r="M37" s="249"/>
      <c r="N37" s="52"/>
      <c r="O37" s="33"/>
      <c r="P37" s="53"/>
      <c r="Q37" s="8"/>
      <c r="R37" s="8"/>
      <c r="S37" s="27"/>
      <c r="T37" s="1102"/>
    </row>
    <row r="38" spans="1:20" s="10" customFormat="1" ht="19.5" customHeight="1">
      <c r="A38" s="1094"/>
      <c r="B38" s="1094"/>
      <c r="C38" s="1094"/>
      <c r="D38" s="1095"/>
      <c r="E38" s="1104" t="s">
        <v>7</v>
      </c>
      <c r="F38" s="1105"/>
      <c r="G38" s="1106"/>
      <c r="H38" s="860"/>
      <c r="I38" s="861" t="s">
        <v>8</v>
      </c>
      <c r="J38" s="250"/>
      <c r="K38" s="249"/>
      <c r="L38" s="861" t="s">
        <v>9</v>
      </c>
      <c r="M38" s="249"/>
      <c r="N38" s="1238"/>
      <c r="O38" s="1239"/>
      <c r="P38" s="1240"/>
      <c r="Q38" s="1105"/>
      <c r="R38" s="1105"/>
      <c r="S38" s="1106"/>
      <c r="T38" s="1102"/>
    </row>
    <row r="39" spans="1:20" s="10" customFormat="1" ht="21" customHeight="1">
      <c r="A39" s="1094"/>
      <c r="B39" s="1094"/>
      <c r="C39" s="1094"/>
      <c r="D39" s="1095"/>
      <c r="E39" s="1104" t="s">
        <v>11</v>
      </c>
      <c r="F39" s="1105"/>
      <c r="G39" s="1106"/>
      <c r="H39" s="860"/>
      <c r="I39" s="861" t="s">
        <v>12</v>
      </c>
      <c r="J39" s="250"/>
      <c r="K39" s="249"/>
      <c r="L39" s="861" t="s">
        <v>13</v>
      </c>
      <c r="M39" s="249"/>
      <c r="N39" s="1104" t="s">
        <v>164</v>
      </c>
      <c r="O39" s="1105"/>
      <c r="P39" s="1106"/>
      <c r="Q39" s="1105" t="s">
        <v>278</v>
      </c>
      <c r="R39" s="1105"/>
      <c r="S39" s="1106"/>
      <c r="T39" s="1102"/>
    </row>
    <row r="40" spans="1:20" s="10" customFormat="1" ht="18.75">
      <c r="A40" s="1094"/>
      <c r="B40" s="1094"/>
      <c r="C40" s="1094"/>
      <c r="D40" s="1095"/>
      <c r="E40" s="16"/>
      <c r="F40" s="856"/>
      <c r="G40" s="857"/>
      <c r="H40" s="860"/>
      <c r="I40" s="861" t="s">
        <v>15</v>
      </c>
      <c r="J40" s="250"/>
      <c r="K40" s="249"/>
      <c r="L40" s="861" t="s">
        <v>16</v>
      </c>
      <c r="M40" s="249"/>
      <c r="N40" s="1104" t="s">
        <v>17</v>
      </c>
      <c r="O40" s="1105"/>
      <c r="P40" s="1106"/>
      <c r="Q40" s="1105" t="s">
        <v>166</v>
      </c>
      <c r="R40" s="1105"/>
      <c r="S40" s="1106"/>
      <c r="T40" s="1102"/>
    </row>
    <row r="41" spans="1:20" s="10" customFormat="1" ht="18.75">
      <c r="A41" s="1094"/>
      <c r="B41" s="1094"/>
      <c r="C41" s="1094"/>
      <c r="D41" s="1095"/>
      <c r="E41" s="28"/>
      <c r="F41" s="858"/>
      <c r="G41" s="859"/>
      <c r="H41" s="362"/>
      <c r="I41" s="862" t="s">
        <v>19</v>
      </c>
      <c r="J41" s="363"/>
      <c r="K41" s="23"/>
      <c r="L41" s="858" t="s">
        <v>19</v>
      </c>
      <c r="M41" s="23"/>
      <c r="N41" s="1110" t="s">
        <v>20</v>
      </c>
      <c r="O41" s="1111"/>
      <c r="P41" s="1112"/>
      <c r="Q41" s="23"/>
      <c r="R41" s="23"/>
      <c r="S41" s="30"/>
      <c r="T41" s="1102"/>
    </row>
    <row r="42" spans="1:20">
      <c r="A42" s="1094"/>
      <c r="B42" s="1094"/>
      <c r="C42" s="1094"/>
      <c r="D42" s="1095"/>
      <c r="E42" s="20" t="s">
        <v>7</v>
      </c>
      <c r="F42" s="20" t="s">
        <v>167</v>
      </c>
      <c r="G42" s="857" t="s">
        <v>168</v>
      </c>
      <c r="H42" s="20" t="s">
        <v>7</v>
      </c>
      <c r="I42" s="20" t="s">
        <v>167</v>
      </c>
      <c r="J42" s="857" t="s">
        <v>168</v>
      </c>
      <c r="K42" s="20" t="s">
        <v>7</v>
      </c>
      <c r="L42" s="20" t="s">
        <v>167</v>
      </c>
      <c r="M42" s="857" t="s">
        <v>168</v>
      </c>
      <c r="N42" s="34" t="s">
        <v>7</v>
      </c>
      <c r="O42" s="857" t="s">
        <v>167</v>
      </c>
      <c r="P42" s="857" t="s">
        <v>168</v>
      </c>
      <c r="Q42" s="20" t="s">
        <v>7</v>
      </c>
      <c r="R42" s="20" t="s">
        <v>167</v>
      </c>
      <c r="S42" s="857" t="s">
        <v>168</v>
      </c>
      <c r="T42" s="1102"/>
    </row>
    <row r="43" spans="1:20">
      <c r="A43" s="1096"/>
      <c r="B43" s="1096"/>
      <c r="C43" s="1096"/>
      <c r="D43" s="1097"/>
      <c r="E43" s="22" t="s">
        <v>11</v>
      </c>
      <c r="F43" s="22" t="s">
        <v>169</v>
      </c>
      <c r="G43" s="859" t="s">
        <v>170</v>
      </c>
      <c r="H43" s="22" t="s">
        <v>11</v>
      </c>
      <c r="I43" s="22" t="s">
        <v>169</v>
      </c>
      <c r="J43" s="859" t="s">
        <v>170</v>
      </c>
      <c r="K43" s="22" t="s">
        <v>11</v>
      </c>
      <c r="L43" s="22" t="s">
        <v>169</v>
      </c>
      <c r="M43" s="859" t="s">
        <v>170</v>
      </c>
      <c r="N43" s="22" t="s">
        <v>11</v>
      </c>
      <c r="O43" s="859" t="s">
        <v>169</v>
      </c>
      <c r="P43" s="859" t="s">
        <v>170</v>
      </c>
      <c r="Q43" s="22" t="s">
        <v>11</v>
      </c>
      <c r="R43" s="22" t="s">
        <v>169</v>
      </c>
      <c r="S43" s="859" t="s">
        <v>170</v>
      </c>
      <c r="T43" s="1103"/>
    </row>
    <row r="44" spans="1:20" s="364" customFormat="1" ht="18.75" customHeight="1">
      <c r="A44" s="1060" t="s">
        <v>21</v>
      </c>
      <c r="B44" s="1060"/>
      <c r="C44" s="1060"/>
      <c r="D44" s="1061"/>
      <c r="E44" s="368">
        <f>SUM(E45:E57)</f>
        <v>16260</v>
      </c>
      <c r="F44" s="368">
        <f t="shared" ref="F44:S44" si="7">SUM(F45:F57)</f>
        <v>8351</v>
      </c>
      <c r="G44" s="368">
        <f t="shared" si="7"/>
        <v>7909</v>
      </c>
      <c r="H44" s="368">
        <f t="shared" si="7"/>
        <v>16260</v>
      </c>
      <c r="I44" s="368">
        <f t="shared" si="7"/>
        <v>8351</v>
      </c>
      <c r="J44" s="368">
        <f t="shared" si="7"/>
        <v>7909</v>
      </c>
      <c r="K44" s="368">
        <f t="shared" si="7"/>
        <v>0</v>
      </c>
      <c r="L44" s="368">
        <f t="shared" si="7"/>
        <v>0</v>
      </c>
      <c r="M44" s="368">
        <f t="shared" si="7"/>
        <v>0</v>
      </c>
      <c r="N44" s="368">
        <f t="shared" si="7"/>
        <v>0</v>
      </c>
      <c r="O44" s="368">
        <f t="shared" si="7"/>
        <v>0</v>
      </c>
      <c r="P44" s="368">
        <f t="shared" si="7"/>
        <v>0</v>
      </c>
      <c r="Q44" s="368">
        <f t="shared" si="7"/>
        <v>0</v>
      </c>
      <c r="R44" s="368">
        <f t="shared" si="7"/>
        <v>0</v>
      </c>
      <c r="S44" s="368">
        <f t="shared" si="7"/>
        <v>0</v>
      </c>
      <c r="T44" s="849" t="s">
        <v>11</v>
      </c>
    </row>
    <row r="45" spans="1:20" ht="18.75" customHeight="1">
      <c r="A45" s="365"/>
      <c r="B45" s="61" t="s">
        <v>22</v>
      </c>
      <c r="C45" s="366"/>
      <c r="D45" s="367"/>
      <c r="E45" s="9">
        <f>SUM(F45:G45)</f>
        <v>8364</v>
      </c>
      <c r="F45" s="9">
        <f>I45+L45+O45+R45</f>
        <v>4364</v>
      </c>
      <c r="G45" s="9">
        <f>J45+M45+P45+S45</f>
        <v>4000</v>
      </c>
      <c r="H45" s="9">
        <f>SUM(I45:J45)</f>
        <v>8364</v>
      </c>
      <c r="I45" s="9">
        <v>4364</v>
      </c>
      <c r="J45" s="301">
        <v>4000</v>
      </c>
      <c r="K45" s="9">
        <f>SUM(L45:M45)</f>
        <v>0</v>
      </c>
      <c r="L45" s="9"/>
      <c r="M45" s="9"/>
      <c r="N45" s="9">
        <f>SUM(O45:P45)</f>
        <v>0</v>
      </c>
      <c r="O45" s="9"/>
      <c r="P45" s="9"/>
      <c r="Q45" s="9">
        <f>SUM(R45:S45)</f>
        <v>0</v>
      </c>
      <c r="R45" s="9"/>
      <c r="S45" s="301"/>
      <c r="T45" s="60" t="s">
        <v>23</v>
      </c>
    </row>
    <row r="46" spans="1:20" ht="18.75" customHeight="1">
      <c r="A46" s="366"/>
      <c r="B46" s="59" t="s">
        <v>24</v>
      </c>
      <c r="C46" s="366"/>
      <c r="D46" s="367"/>
      <c r="E46" s="9">
        <f t="shared" ref="E46:E57" si="8">SUM(F46:G46)</f>
        <v>2883</v>
      </c>
      <c r="F46" s="9">
        <f t="shared" ref="F46:F57" si="9">I46+L46+O46+R46</f>
        <v>1473</v>
      </c>
      <c r="G46" s="9">
        <f>J46+M46+P46+S46</f>
        <v>1410</v>
      </c>
      <c r="H46" s="9">
        <f t="shared" ref="H46:H57" si="10">SUM(I46:J46)</f>
        <v>2883</v>
      </c>
      <c r="I46" s="9">
        <v>1473</v>
      </c>
      <c r="J46" s="301">
        <v>1410</v>
      </c>
      <c r="K46" s="9">
        <f t="shared" ref="K46:K57" si="11">SUM(L46:M46)</f>
        <v>0</v>
      </c>
      <c r="L46" s="9"/>
      <c r="M46" s="9"/>
      <c r="N46" s="9">
        <f t="shared" ref="N46:N57" si="12">SUM(O46:P46)</f>
        <v>0</v>
      </c>
      <c r="O46" s="9"/>
      <c r="P46" s="9"/>
      <c r="Q46" s="9">
        <f t="shared" ref="Q46:Q57" si="13">SUM(R46:S46)</f>
        <v>0</v>
      </c>
      <c r="R46" s="9"/>
      <c r="S46" s="301"/>
      <c r="T46" s="60" t="s">
        <v>26</v>
      </c>
    </row>
    <row r="47" spans="1:20" ht="18.75" customHeight="1">
      <c r="A47" s="366"/>
      <c r="B47" s="59" t="s">
        <v>27</v>
      </c>
      <c r="C47" s="366"/>
      <c r="D47" s="367"/>
      <c r="E47" s="9">
        <f t="shared" si="8"/>
        <v>0</v>
      </c>
      <c r="F47" s="9">
        <f t="shared" si="9"/>
        <v>0</v>
      </c>
      <c r="G47" s="9">
        <f t="shared" ref="G47:G57" si="14">J47+M47+P47+S47</f>
        <v>0</v>
      </c>
      <c r="H47" s="9">
        <f t="shared" si="10"/>
        <v>0</v>
      </c>
      <c r="I47" s="9"/>
      <c r="J47" s="301"/>
      <c r="K47" s="9">
        <f t="shared" si="11"/>
        <v>0</v>
      </c>
      <c r="L47" s="9"/>
      <c r="M47" s="9"/>
      <c r="N47" s="9">
        <f t="shared" si="12"/>
        <v>0</v>
      </c>
      <c r="O47" s="9"/>
      <c r="P47" s="9"/>
      <c r="Q47" s="9">
        <f t="shared" si="13"/>
        <v>0</v>
      </c>
      <c r="R47" s="9"/>
      <c r="S47" s="301"/>
      <c r="T47" s="60" t="s">
        <v>28</v>
      </c>
    </row>
    <row r="48" spans="1:20" ht="18.75" customHeight="1">
      <c r="A48" s="366"/>
      <c r="B48" s="59" t="s">
        <v>29</v>
      </c>
      <c r="C48" s="366"/>
      <c r="D48" s="367"/>
      <c r="E48" s="9">
        <f t="shared" si="8"/>
        <v>0</v>
      </c>
      <c r="F48" s="9">
        <f t="shared" si="9"/>
        <v>0</v>
      </c>
      <c r="G48" s="9">
        <f t="shared" si="14"/>
        <v>0</v>
      </c>
      <c r="H48" s="9">
        <f t="shared" si="10"/>
        <v>0</v>
      </c>
      <c r="I48" s="9"/>
      <c r="J48" s="301"/>
      <c r="K48" s="9">
        <f t="shared" si="11"/>
        <v>0</v>
      </c>
      <c r="L48" s="9"/>
      <c r="M48" s="9"/>
      <c r="N48" s="9">
        <f t="shared" si="12"/>
        <v>0</v>
      </c>
      <c r="O48" s="9"/>
      <c r="P48" s="9"/>
      <c r="Q48" s="9">
        <f t="shared" si="13"/>
        <v>0</v>
      </c>
      <c r="R48" s="9"/>
      <c r="S48" s="301"/>
      <c r="T48" s="60" t="s">
        <v>30</v>
      </c>
    </row>
    <row r="49" spans="1:20" ht="18.75" customHeight="1">
      <c r="A49" s="366"/>
      <c r="B49" s="59" t="s">
        <v>31</v>
      </c>
      <c r="C49" s="366"/>
      <c r="D49" s="367"/>
      <c r="E49" s="9">
        <f t="shared" si="8"/>
        <v>2895</v>
      </c>
      <c r="F49" s="9">
        <f t="shared" si="9"/>
        <v>1438</v>
      </c>
      <c r="G49" s="9">
        <f t="shared" si="14"/>
        <v>1457</v>
      </c>
      <c r="H49" s="9">
        <f t="shared" si="10"/>
        <v>2895</v>
      </c>
      <c r="I49" s="9">
        <v>1438</v>
      </c>
      <c r="J49" s="301">
        <v>1457</v>
      </c>
      <c r="K49" s="9">
        <f t="shared" si="11"/>
        <v>0</v>
      </c>
      <c r="L49" s="9"/>
      <c r="M49" s="9"/>
      <c r="N49" s="9">
        <f t="shared" si="12"/>
        <v>0</v>
      </c>
      <c r="O49" s="9"/>
      <c r="P49" s="9"/>
      <c r="Q49" s="9">
        <f t="shared" si="13"/>
        <v>0</v>
      </c>
      <c r="R49" s="9"/>
      <c r="S49" s="301"/>
      <c r="T49" s="60" t="s">
        <v>32</v>
      </c>
    </row>
    <row r="50" spans="1:20" ht="18.75" customHeight="1">
      <c r="A50" s="366"/>
      <c r="B50" s="59" t="s">
        <v>33</v>
      </c>
      <c r="C50" s="366"/>
      <c r="D50" s="367"/>
      <c r="E50" s="9">
        <f t="shared" si="8"/>
        <v>0</v>
      </c>
      <c r="F50" s="9">
        <f t="shared" si="9"/>
        <v>0</v>
      </c>
      <c r="G50" s="9">
        <f t="shared" si="14"/>
        <v>0</v>
      </c>
      <c r="H50" s="9">
        <f t="shared" si="10"/>
        <v>0</v>
      </c>
      <c r="I50" s="9"/>
      <c r="J50" s="301"/>
      <c r="K50" s="9">
        <f t="shared" si="11"/>
        <v>0</v>
      </c>
      <c r="L50" s="9"/>
      <c r="M50" s="9"/>
      <c r="N50" s="9">
        <f t="shared" si="12"/>
        <v>0</v>
      </c>
      <c r="O50" s="9"/>
      <c r="P50" s="9"/>
      <c r="Q50" s="9">
        <f t="shared" si="13"/>
        <v>0</v>
      </c>
      <c r="R50" s="9"/>
      <c r="S50" s="301"/>
      <c r="T50" s="60" t="s">
        <v>34</v>
      </c>
    </row>
    <row r="51" spans="1:20" ht="18.75" customHeight="1">
      <c r="A51" s="366"/>
      <c r="B51" s="59" t="s">
        <v>35</v>
      </c>
      <c r="C51" s="366"/>
      <c r="D51" s="367"/>
      <c r="E51" s="9">
        <f t="shared" si="8"/>
        <v>0</v>
      </c>
      <c r="F51" s="9">
        <f t="shared" si="9"/>
        <v>0</v>
      </c>
      <c r="G51" s="9">
        <f t="shared" si="14"/>
        <v>0</v>
      </c>
      <c r="H51" s="9">
        <f t="shared" si="10"/>
        <v>0</v>
      </c>
      <c r="I51" s="9"/>
      <c r="J51" s="301"/>
      <c r="K51" s="9">
        <f t="shared" si="11"/>
        <v>0</v>
      </c>
      <c r="L51" s="9"/>
      <c r="M51" s="9"/>
      <c r="N51" s="9">
        <f t="shared" si="12"/>
        <v>0</v>
      </c>
      <c r="O51" s="9"/>
      <c r="P51" s="9"/>
      <c r="Q51" s="9">
        <f t="shared" si="13"/>
        <v>0</v>
      </c>
      <c r="R51" s="9"/>
      <c r="S51" s="301"/>
      <c r="T51" s="60" t="s">
        <v>36</v>
      </c>
    </row>
    <row r="52" spans="1:20" ht="18.75" customHeight="1">
      <c r="A52" s="366"/>
      <c r="B52" s="59" t="s">
        <v>37</v>
      </c>
      <c r="C52" s="366"/>
      <c r="D52" s="367"/>
      <c r="E52" s="9">
        <f t="shared" si="8"/>
        <v>0</v>
      </c>
      <c r="F52" s="9">
        <f t="shared" si="9"/>
        <v>0</v>
      </c>
      <c r="G52" s="9">
        <f t="shared" si="14"/>
        <v>0</v>
      </c>
      <c r="H52" s="9">
        <f t="shared" si="10"/>
        <v>0</v>
      </c>
      <c r="I52" s="9"/>
      <c r="J52" s="301"/>
      <c r="K52" s="9">
        <f t="shared" si="11"/>
        <v>0</v>
      </c>
      <c r="L52" s="9"/>
      <c r="M52" s="9"/>
      <c r="N52" s="9">
        <f t="shared" si="12"/>
        <v>0</v>
      </c>
      <c r="O52" s="9"/>
      <c r="P52" s="9"/>
      <c r="Q52" s="9">
        <f t="shared" si="13"/>
        <v>0</v>
      </c>
      <c r="R52" s="9"/>
      <c r="S52" s="301"/>
      <c r="T52" s="60" t="s">
        <v>38</v>
      </c>
    </row>
    <row r="53" spans="1:20" ht="18.75" customHeight="1">
      <c r="A53" s="366"/>
      <c r="B53" s="59" t="s">
        <v>39</v>
      </c>
      <c r="C53" s="366"/>
      <c r="D53" s="367"/>
      <c r="E53" s="9">
        <f t="shared" si="8"/>
        <v>0</v>
      </c>
      <c r="F53" s="9">
        <f t="shared" si="9"/>
        <v>0</v>
      </c>
      <c r="G53" s="9">
        <f t="shared" si="14"/>
        <v>0</v>
      </c>
      <c r="H53" s="9">
        <f t="shared" si="10"/>
        <v>0</v>
      </c>
      <c r="I53" s="9"/>
      <c r="J53" s="301"/>
      <c r="K53" s="9">
        <f t="shared" si="11"/>
        <v>0</v>
      </c>
      <c r="L53" s="9"/>
      <c r="M53" s="9"/>
      <c r="N53" s="9">
        <f t="shared" si="12"/>
        <v>0</v>
      </c>
      <c r="O53" s="9"/>
      <c r="P53" s="9"/>
      <c r="Q53" s="9">
        <f t="shared" si="13"/>
        <v>0</v>
      </c>
      <c r="R53" s="9"/>
      <c r="S53" s="301"/>
      <c r="T53" s="60" t="s">
        <v>40</v>
      </c>
    </row>
    <row r="54" spans="1:20" ht="18.75" customHeight="1">
      <c r="A54" s="366"/>
      <c r="B54" s="59" t="s">
        <v>41</v>
      </c>
      <c r="C54" s="366"/>
      <c r="D54" s="367"/>
      <c r="E54" s="9">
        <f t="shared" si="8"/>
        <v>0</v>
      </c>
      <c r="F54" s="9">
        <f t="shared" si="9"/>
        <v>0</v>
      </c>
      <c r="G54" s="9">
        <f t="shared" si="14"/>
        <v>0</v>
      </c>
      <c r="H54" s="9">
        <f t="shared" si="10"/>
        <v>0</v>
      </c>
      <c r="I54" s="9"/>
      <c r="J54" s="301"/>
      <c r="K54" s="9">
        <f t="shared" si="11"/>
        <v>0</v>
      </c>
      <c r="L54" s="9"/>
      <c r="M54" s="9"/>
      <c r="N54" s="9">
        <f t="shared" si="12"/>
        <v>0</v>
      </c>
      <c r="O54" s="9"/>
      <c r="P54" s="9"/>
      <c r="Q54" s="9">
        <f t="shared" si="13"/>
        <v>0</v>
      </c>
      <c r="R54" s="9"/>
      <c r="S54" s="301"/>
      <c r="T54" s="60" t="s">
        <v>42</v>
      </c>
    </row>
    <row r="55" spans="1:20" ht="18.75" customHeight="1">
      <c r="A55" s="366"/>
      <c r="B55" s="59" t="s">
        <v>43</v>
      </c>
      <c r="C55" s="366"/>
      <c r="D55" s="367"/>
      <c r="E55" s="9">
        <f t="shared" si="8"/>
        <v>0</v>
      </c>
      <c r="F55" s="9">
        <f t="shared" si="9"/>
        <v>0</v>
      </c>
      <c r="G55" s="9">
        <f t="shared" si="14"/>
        <v>0</v>
      </c>
      <c r="H55" s="9">
        <f t="shared" si="10"/>
        <v>0</v>
      </c>
      <c r="I55" s="9"/>
      <c r="J55" s="301"/>
      <c r="K55" s="9">
        <f t="shared" si="11"/>
        <v>0</v>
      </c>
      <c r="L55" s="9"/>
      <c r="M55" s="9"/>
      <c r="N55" s="9">
        <f t="shared" si="12"/>
        <v>0</v>
      </c>
      <c r="O55" s="9"/>
      <c r="P55" s="9"/>
      <c r="Q55" s="9">
        <f t="shared" si="13"/>
        <v>0</v>
      </c>
      <c r="R55" s="9"/>
      <c r="S55" s="301"/>
      <c r="T55" s="60" t="s">
        <v>44</v>
      </c>
    </row>
    <row r="56" spans="1:20" ht="18.75" customHeight="1">
      <c r="A56" s="8"/>
      <c r="B56" s="59" t="s">
        <v>45</v>
      </c>
      <c r="C56" s="8"/>
      <c r="D56" s="27"/>
      <c r="E56" s="9">
        <f t="shared" si="8"/>
        <v>2118</v>
      </c>
      <c r="F56" s="9">
        <f t="shared" si="9"/>
        <v>1076</v>
      </c>
      <c r="G56" s="9">
        <f t="shared" si="14"/>
        <v>1042</v>
      </c>
      <c r="H56" s="9">
        <f t="shared" si="10"/>
        <v>2118</v>
      </c>
      <c r="I56" s="9">
        <v>1076</v>
      </c>
      <c r="J56" s="301">
        <v>1042</v>
      </c>
      <c r="K56" s="9">
        <f t="shared" si="11"/>
        <v>0</v>
      </c>
      <c r="L56" s="9"/>
      <c r="M56" s="9"/>
      <c r="N56" s="9">
        <f t="shared" si="12"/>
        <v>0</v>
      </c>
      <c r="O56" s="9"/>
      <c r="P56" s="9"/>
      <c r="Q56" s="9">
        <f t="shared" si="13"/>
        <v>0</v>
      </c>
      <c r="R56" s="9"/>
      <c r="S56" s="301"/>
      <c r="T56" s="60" t="s">
        <v>46</v>
      </c>
    </row>
    <row r="57" spans="1:20" ht="18" customHeight="1">
      <c r="A57" s="23"/>
      <c r="B57" s="49" t="s">
        <v>47</v>
      </c>
      <c r="C57" s="23"/>
      <c r="D57" s="30"/>
      <c r="E57" s="13">
        <f t="shared" si="8"/>
        <v>0</v>
      </c>
      <c r="F57" s="13">
        <f t="shared" si="9"/>
        <v>0</v>
      </c>
      <c r="G57" s="13">
        <f t="shared" si="14"/>
        <v>0</v>
      </c>
      <c r="H57" s="13">
        <f t="shared" si="10"/>
        <v>0</v>
      </c>
      <c r="I57" s="29"/>
      <c r="J57" s="30"/>
      <c r="K57" s="13">
        <f t="shared" si="11"/>
        <v>0</v>
      </c>
      <c r="L57" s="29"/>
      <c r="M57" s="30"/>
      <c r="N57" s="13">
        <f t="shared" si="12"/>
        <v>0</v>
      </c>
      <c r="O57" s="30"/>
      <c r="P57" s="30"/>
      <c r="Q57" s="13">
        <f t="shared" si="13"/>
        <v>0</v>
      </c>
      <c r="R57" s="29"/>
      <c r="S57" s="30"/>
      <c r="T57" s="49" t="s">
        <v>48</v>
      </c>
    </row>
    <row r="58" spans="1:20" ht="3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s="10" customFormat="1" ht="18.75">
      <c r="A59" s="8"/>
      <c r="B59" s="10" t="s">
        <v>329</v>
      </c>
      <c r="C59" s="8"/>
      <c r="D59" s="8"/>
      <c r="E59" s="8"/>
      <c r="F59" s="8"/>
      <c r="G59" s="8"/>
      <c r="K59" s="10" t="s">
        <v>330</v>
      </c>
      <c r="N59" s="8"/>
      <c r="O59" s="8"/>
    </row>
    <row r="60" spans="1:20" s="10" customFormat="1" ht="19.5" customHeight="1">
      <c r="B60" s="10" t="s">
        <v>66</v>
      </c>
      <c r="K60" s="10" t="s">
        <v>113</v>
      </c>
    </row>
    <row r="61" spans="1:20">
      <c r="B61" s="10" t="s">
        <v>114</v>
      </c>
      <c r="C61" s="10"/>
      <c r="D61" s="10"/>
      <c r="E61" s="10"/>
      <c r="F61" s="10"/>
      <c r="G61" s="10"/>
      <c r="H61" s="10"/>
      <c r="I61" s="10"/>
      <c r="J61" s="10"/>
      <c r="K61" s="10" t="s">
        <v>147</v>
      </c>
      <c r="L61" s="10"/>
      <c r="M61" s="10"/>
      <c r="N61" s="10"/>
      <c r="O61" s="10"/>
    </row>
    <row r="62" spans="1:20">
      <c r="C62" s="10" t="s">
        <v>116</v>
      </c>
      <c r="D62" s="10"/>
      <c r="E62" s="10"/>
      <c r="F62" s="10"/>
      <c r="G62" s="10"/>
      <c r="H62" s="10"/>
      <c r="I62" s="10"/>
      <c r="J62" s="10"/>
      <c r="K62" s="10" t="s">
        <v>331</v>
      </c>
      <c r="L62" s="10"/>
      <c r="M62" s="10"/>
      <c r="N62" s="10"/>
    </row>
    <row r="63" spans="1:20" s="1" customFormat="1">
      <c r="B63" s="1" t="s">
        <v>271</v>
      </c>
      <c r="C63" s="2">
        <v>3.6</v>
      </c>
      <c r="D63" s="1" t="s">
        <v>509</v>
      </c>
    </row>
    <row r="64" spans="1:20" s="3" customFormat="1">
      <c r="B64" s="36" t="s">
        <v>2</v>
      </c>
      <c r="C64" s="2">
        <v>3.6</v>
      </c>
      <c r="D64" s="36" t="s">
        <v>540</v>
      </c>
      <c r="E64" s="36"/>
      <c r="O64" s="3" t="s">
        <v>318</v>
      </c>
    </row>
    <row r="65" spans="1:20" ht="3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1:20" s="10" customFormat="1" ht="21.75" customHeight="1">
      <c r="A66" s="1091" t="s">
        <v>3</v>
      </c>
      <c r="B66" s="1092"/>
      <c r="C66" s="1092"/>
      <c r="D66" s="1093"/>
      <c r="E66" s="357"/>
      <c r="F66" s="8"/>
      <c r="G66" s="857"/>
      <c r="H66" s="1110" t="s">
        <v>4</v>
      </c>
      <c r="I66" s="1111"/>
      <c r="J66" s="1111"/>
      <c r="K66" s="1111"/>
      <c r="L66" s="1111"/>
      <c r="M66" s="1111"/>
      <c r="N66" s="1105"/>
      <c r="O66" s="1105"/>
      <c r="P66" s="1105"/>
      <c r="Q66" s="1099"/>
      <c r="R66" s="1099"/>
      <c r="S66" s="1100"/>
      <c r="T66" s="1101" t="s">
        <v>5</v>
      </c>
    </row>
    <row r="67" spans="1:20" s="10" customFormat="1" ht="18.75">
      <c r="A67" s="1094"/>
      <c r="B67" s="1094"/>
      <c r="C67" s="1094"/>
      <c r="D67" s="1095"/>
      <c r="E67" s="16"/>
      <c r="F67" s="8"/>
      <c r="G67" s="857"/>
      <c r="H67" s="16"/>
      <c r="I67" s="8"/>
      <c r="J67" s="27"/>
      <c r="K67" s="249"/>
      <c r="L67" s="861" t="s">
        <v>6</v>
      </c>
      <c r="M67" s="249"/>
      <c r="N67" s="52"/>
      <c r="O67" s="33"/>
      <c r="P67" s="53"/>
      <c r="Q67" s="8"/>
      <c r="R67" s="8"/>
      <c r="S67" s="27"/>
      <c r="T67" s="1102"/>
    </row>
    <row r="68" spans="1:20" s="10" customFormat="1" ht="19.5" customHeight="1">
      <c r="A68" s="1094"/>
      <c r="B68" s="1094"/>
      <c r="C68" s="1094"/>
      <c r="D68" s="1095"/>
      <c r="E68" s="1104" t="s">
        <v>7</v>
      </c>
      <c r="F68" s="1105"/>
      <c r="G68" s="1106"/>
      <c r="H68" s="860"/>
      <c r="I68" s="861" t="s">
        <v>8</v>
      </c>
      <c r="J68" s="250"/>
      <c r="K68" s="249"/>
      <c r="L68" s="861" t="s">
        <v>9</v>
      </c>
      <c r="M68" s="249"/>
      <c r="N68" s="1238"/>
      <c r="O68" s="1239"/>
      <c r="P68" s="1240"/>
      <c r="Q68" s="1105"/>
      <c r="R68" s="1105"/>
      <c r="S68" s="1106"/>
      <c r="T68" s="1102"/>
    </row>
    <row r="69" spans="1:20" s="10" customFormat="1" ht="21" customHeight="1">
      <c r="A69" s="1094"/>
      <c r="B69" s="1094"/>
      <c r="C69" s="1094"/>
      <c r="D69" s="1095"/>
      <c r="E69" s="1104" t="s">
        <v>11</v>
      </c>
      <c r="F69" s="1105"/>
      <c r="G69" s="1106"/>
      <c r="H69" s="860"/>
      <c r="I69" s="861" t="s">
        <v>12</v>
      </c>
      <c r="J69" s="250"/>
      <c r="K69" s="249"/>
      <c r="L69" s="861" t="s">
        <v>13</v>
      </c>
      <c r="M69" s="249"/>
      <c r="N69" s="1104" t="s">
        <v>164</v>
      </c>
      <c r="O69" s="1105"/>
      <c r="P69" s="1106"/>
      <c r="Q69" s="1105" t="s">
        <v>278</v>
      </c>
      <c r="R69" s="1105"/>
      <c r="S69" s="1106"/>
      <c r="T69" s="1102"/>
    </row>
    <row r="70" spans="1:20" s="10" customFormat="1" ht="18.75">
      <c r="A70" s="1094"/>
      <c r="B70" s="1094"/>
      <c r="C70" s="1094"/>
      <c r="D70" s="1095"/>
      <c r="E70" s="16"/>
      <c r="F70" s="856"/>
      <c r="G70" s="857"/>
      <c r="H70" s="860"/>
      <c r="I70" s="861" t="s">
        <v>15</v>
      </c>
      <c r="J70" s="250"/>
      <c r="K70" s="249"/>
      <c r="L70" s="861" t="s">
        <v>16</v>
      </c>
      <c r="M70" s="249"/>
      <c r="N70" s="1104" t="s">
        <v>17</v>
      </c>
      <c r="O70" s="1105"/>
      <c r="P70" s="1106"/>
      <c r="Q70" s="1105" t="s">
        <v>166</v>
      </c>
      <c r="R70" s="1105"/>
      <c r="S70" s="1106"/>
      <c r="T70" s="1102"/>
    </row>
    <row r="71" spans="1:20" s="10" customFormat="1" ht="18.75">
      <c r="A71" s="1094"/>
      <c r="B71" s="1094"/>
      <c r="C71" s="1094"/>
      <c r="D71" s="1095"/>
      <c r="E71" s="28"/>
      <c r="F71" s="858"/>
      <c r="G71" s="859"/>
      <c r="H71" s="362"/>
      <c r="I71" s="862" t="s">
        <v>19</v>
      </c>
      <c r="J71" s="363"/>
      <c r="K71" s="23"/>
      <c r="L71" s="858" t="s">
        <v>19</v>
      </c>
      <c r="M71" s="23"/>
      <c r="N71" s="1110" t="s">
        <v>20</v>
      </c>
      <c r="O71" s="1111"/>
      <c r="P71" s="1112"/>
      <c r="Q71" s="23"/>
      <c r="R71" s="23"/>
      <c r="S71" s="30"/>
      <c r="T71" s="1102"/>
    </row>
    <row r="72" spans="1:20">
      <c r="A72" s="1094"/>
      <c r="B72" s="1094"/>
      <c r="C72" s="1094"/>
      <c r="D72" s="1095"/>
      <c r="E72" s="20" t="s">
        <v>7</v>
      </c>
      <c r="F72" s="20" t="s">
        <v>167</v>
      </c>
      <c r="G72" s="857" t="s">
        <v>168</v>
      </c>
      <c r="H72" s="20" t="s">
        <v>7</v>
      </c>
      <c r="I72" s="20" t="s">
        <v>167</v>
      </c>
      <c r="J72" s="857" t="s">
        <v>168</v>
      </c>
      <c r="K72" s="20" t="s">
        <v>7</v>
      </c>
      <c r="L72" s="20" t="s">
        <v>167</v>
      </c>
      <c r="M72" s="857" t="s">
        <v>168</v>
      </c>
      <c r="N72" s="34" t="s">
        <v>7</v>
      </c>
      <c r="O72" s="857" t="s">
        <v>167</v>
      </c>
      <c r="P72" s="857" t="s">
        <v>168</v>
      </c>
      <c r="Q72" s="20" t="s">
        <v>7</v>
      </c>
      <c r="R72" s="20" t="s">
        <v>167</v>
      </c>
      <c r="S72" s="857" t="s">
        <v>168</v>
      </c>
      <c r="T72" s="1102"/>
    </row>
    <row r="73" spans="1:20">
      <c r="A73" s="1096"/>
      <c r="B73" s="1096"/>
      <c r="C73" s="1096"/>
      <c r="D73" s="1097"/>
      <c r="E73" s="22" t="s">
        <v>11</v>
      </c>
      <c r="F73" s="22" t="s">
        <v>169</v>
      </c>
      <c r="G73" s="859" t="s">
        <v>170</v>
      </c>
      <c r="H73" s="22" t="s">
        <v>11</v>
      </c>
      <c r="I73" s="22" t="s">
        <v>169</v>
      </c>
      <c r="J73" s="859" t="s">
        <v>170</v>
      </c>
      <c r="K73" s="22" t="s">
        <v>11</v>
      </c>
      <c r="L73" s="22" t="s">
        <v>169</v>
      </c>
      <c r="M73" s="859" t="s">
        <v>170</v>
      </c>
      <c r="N73" s="22" t="s">
        <v>11</v>
      </c>
      <c r="O73" s="859" t="s">
        <v>169</v>
      </c>
      <c r="P73" s="859" t="s">
        <v>170</v>
      </c>
      <c r="Q73" s="22" t="s">
        <v>11</v>
      </c>
      <c r="R73" s="22" t="s">
        <v>169</v>
      </c>
      <c r="S73" s="859" t="s">
        <v>170</v>
      </c>
      <c r="T73" s="1103"/>
    </row>
    <row r="74" spans="1:20" s="364" customFormat="1" ht="18.75" customHeight="1">
      <c r="A74" s="1060" t="s">
        <v>21</v>
      </c>
      <c r="B74" s="1060"/>
      <c r="C74" s="1060"/>
      <c r="D74" s="1061"/>
      <c r="E74" s="368">
        <f t="shared" ref="E74:S74" si="15">SUM(E75:E86)</f>
        <v>16144</v>
      </c>
      <c r="F74" s="368">
        <f t="shared" si="15"/>
        <v>8221</v>
      </c>
      <c r="G74" s="368">
        <f t="shared" si="15"/>
        <v>7923</v>
      </c>
      <c r="H74" s="368">
        <f t="shared" si="15"/>
        <v>0</v>
      </c>
      <c r="I74" s="368">
        <f t="shared" si="15"/>
        <v>0</v>
      </c>
      <c r="J74" s="368">
        <f t="shared" si="15"/>
        <v>0</v>
      </c>
      <c r="K74" s="368">
        <f t="shared" si="15"/>
        <v>16144</v>
      </c>
      <c r="L74" s="368">
        <f t="shared" si="15"/>
        <v>8221</v>
      </c>
      <c r="M74" s="368">
        <f t="shared" si="15"/>
        <v>7923</v>
      </c>
      <c r="N74" s="368">
        <f t="shared" si="15"/>
        <v>0</v>
      </c>
      <c r="O74" s="368">
        <f t="shared" si="15"/>
        <v>0</v>
      </c>
      <c r="P74" s="368">
        <f t="shared" si="15"/>
        <v>0</v>
      </c>
      <c r="Q74" s="368">
        <f t="shared" si="15"/>
        <v>0</v>
      </c>
      <c r="R74" s="368">
        <f t="shared" si="15"/>
        <v>0</v>
      </c>
      <c r="S74" s="368">
        <f t="shared" si="15"/>
        <v>0</v>
      </c>
      <c r="T74" s="849" t="s">
        <v>11</v>
      </c>
    </row>
    <row r="75" spans="1:20" ht="18.75" customHeight="1">
      <c r="A75" s="365"/>
      <c r="B75" s="61" t="s">
        <v>22</v>
      </c>
      <c r="C75" s="366"/>
      <c r="D75" s="367"/>
      <c r="E75" s="9">
        <f>SUM(F75:G75)</f>
        <v>13892</v>
      </c>
      <c r="F75" s="9">
        <f>I75+L75+O75+R75</f>
        <v>6962</v>
      </c>
      <c r="G75" s="9">
        <f>J75+M75+P75+S75</f>
        <v>6930</v>
      </c>
      <c r="H75" s="9">
        <f>SUM(I75:J75)</f>
        <v>0</v>
      </c>
      <c r="I75" s="9"/>
      <c r="J75" s="301"/>
      <c r="K75" s="9">
        <f>SUM(L75:M75)</f>
        <v>13892</v>
      </c>
      <c r="L75" s="9">
        <v>6962</v>
      </c>
      <c r="M75" s="9">
        <v>6930</v>
      </c>
      <c r="N75" s="9">
        <f>SUM(O75:P75)</f>
        <v>0</v>
      </c>
      <c r="O75" s="9"/>
      <c r="P75" s="9"/>
      <c r="Q75" s="9">
        <f>SUM(R75:S75)</f>
        <v>0</v>
      </c>
      <c r="R75" s="9"/>
      <c r="S75" s="301"/>
      <c r="T75" s="60" t="s">
        <v>23</v>
      </c>
    </row>
    <row r="76" spans="1:20" ht="18.75" customHeight="1">
      <c r="A76" s="366"/>
      <c r="B76" s="59" t="s">
        <v>24</v>
      </c>
      <c r="C76" s="366"/>
      <c r="D76" s="367"/>
      <c r="E76" s="9">
        <f t="shared" ref="E76:E87" si="16">SUM(F76:G76)</f>
        <v>0</v>
      </c>
      <c r="F76" s="9">
        <f t="shared" ref="F76:F87" si="17">I76+L76+O76+R76</f>
        <v>0</v>
      </c>
      <c r="G76" s="9">
        <f>J76+M76+P76+S76</f>
        <v>0</v>
      </c>
      <c r="H76" s="9">
        <f t="shared" ref="H76:H87" si="18">SUM(I76:J76)</f>
        <v>0</v>
      </c>
      <c r="I76" s="9"/>
      <c r="J76" s="301"/>
      <c r="K76" s="9">
        <f t="shared" ref="K76:K87" si="19">SUM(L76:M76)</f>
        <v>0</v>
      </c>
      <c r="L76" s="9">
        <v>0</v>
      </c>
      <c r="M76" s="9">
        <v>0</v>
      </c>
      <c r="N76" s="9">
        <f t="shared" ref="N76:N87" si="20">SUM(O76:P76)</f>
        <v>0</v>
      </c>
      <c r="O76" s="9"/>
      <c r="P76" s="9"/>
      <c r="Q76" s="9">
        <f t="shared" ref="Q76:Q87" si="21">SUM(R76:S76)</f>
        <v>0</v>
      </c>
      <c r="R76" s="9"/>
      <c r="S76" s="301"/>
      <c r="T76" s="60" t="s">
        <v>26</v>
      </c>
    </row>
    <row r="77" spans="1:20" ht="18.75" customHeight="1">
      <c r="A77" s="366"/>
      <c r="B77" s="59" t="s">
        <v>27</v>
      </c>
      <c r="C77" s="366"/>
      <c r="D77" s="367"/>
      <c r="E77" s="9">
        <f t="shared" si="16"/>
        <v>0</v>
      </c>
      <c r="F77" s="9">
        <f t="shared" si="17"/>
        <v>0</v>
      </c>
      <c r="G77" s="9">
        <f t="shared" ref="G77:G87" si="22">J77+M77+P77+S77</f>
        <v>0</v>
      </c>
      <c r="H77" s="9">
        <f t="shared" si="18"/>
        <v>0</v>
      </c>
      <c r="I77" s="9"/>
      <c r="J77" s="301"/>
      <c r="K77" s="9">
        <f t="shared" si="19"/>
        <v>0</v>
      </c>
      <c r="L77" s="9"/>
      <c r="M77" s="9"/>
      <c r="N77" s="9">
        <f t="shared" si="20"/>
        <v>0</v>
      </c>
      <c r="O77" s="9"/>
      <c r="P77" s="9"/>
      <c r="Q77" s="9">
        <f t="shared" si="21"/>
        <v>0</v>
      </c>
      <c r="R77" s="9"/>
      <c r="S77" s="301"/>
      <c r="T77" s="60" t="s">
        <v>28</v>
      </c>
    </row>
    <row r="78" spans="1:20" ht="18.75" customHeight="1">
      <c r="A78" s="366"/>
      <c r="B78" s="59" t="s">
        <v>29</v>
      </c>
      <c r="C78" s="366"/>
      <c r="D78" s="367"/>
      <c r="E78" s="9">
        <f t="shared" si="16"/>
        <v>0</v>
      </c>
      <c r="F78" s="9">
        <f t="shared" si="17"/>
        <v>0</v>
      </c>
      <c r="G78" s="9">
        <f t="shared" si="22"/>
        <v>0</v>
      </c>
      <c r="H78" s="9">
        <f t="shared" si="18"/>
        <v>0</v>
      </c>
      <c r="I78" s="9"/>
      <c r="J78" s="301"/>
      <c r="K78" s="9">
        <f t="shared" si="19"/>
        <v>0</v>
      </c>
      <c r="L78" s="9"/>
      <c r="M78" s="9"/>
      <c r="N78" s="9">
        <f t="shared" si="20"/>
        <v>0</v>
      </c>
      <c r="O78" s="9"/>
      <c r="P78" s="9"/>
      <c r="Q78" s="9">
        <f t="shared" si="21"/>
        <v>0</v>
      </c>
      <c r="R78" s="9"/>
      <c r="S78" s="301"/>
      <c r="T78" s="60" t="s">
        <v>30</v>
      </c>
    </row>
    <row r="79" spans="1:20" ht="18.75" customHeight="1">
      <c r="A79" s="366"/>
      <c r="B79" s="59" t="s">
        <v>31</v>
      </c>
      <c r="C79" s="366"/>
      <c r="D79" s="367"/>
      <c r="E79" s="9">
        <f t="shared" si="16"/>
        <v>1995</v>
      </c>
      <c r="F79" s="9">
        <f t="shared" si="17"/>
        <v>1034</v>
      </c>
      <c r="G79" s="9">
        <f t="shared" si="22"/>
        <v>961</v>
      </c>
      <c r="H79" s="9">
        <f t="shared" si="18"/>
        <v>0</v>
      </c>
      <c r="I79" s="9"/>
      <c r="J79" s="301"/>
      <c r="K79" s="9">
        <f t="shared" si="19"/>
        <v>1995</v>
      </c>
      <c r="L79" s="9">
        <v>1034</v>
      </c>
      <c r="M79" s="9">
        <v>961</v>
      </c>
      <c r="N79" s="9">
        <f t="shared" si="20"/>
        <v>0</v>
      </c>
      <c r="O79" s="9"/>
      <c r="P79" s="9"/>
      <c r="Q79" s="9">
        <f t="shared" si="21"/>
        <v>0</v>
      </c>
      <c r="R79" s="9"/>
      <c r="S79" s="301"/>
      <c r="T79" s="60" t="s">
        <v>32</v>
      </c>
    </row>
    <row r="80" spans="1:20" ht="18.75" customHeight="1">
      <c r="A80" s="366"/>
      <c r="B80" s="59" t="s">
        <v>33</v>
      </c>
      <c r="C80" s="366"/>
      <c r="D80" s="367"/>
      <c r="E80" s="9">
        <f t="shared" si="16"/>
        <v>0</v>
      </c>
      <c r="F80" s="9">
        <f t="shared" si="17"/>
        <v>0</v>
      </c>
      <c r="G80" s="9">
        <f t="shared" si="22"/>
        <v>0</v>
      </c>
      <c r="H80" s="9">
        <f t="shared" si="18"/>
        <v>0</v>
      </c>
      <c r="I80" s="9"/>
      <c r="J80" s="301"/>
      <c r="K80" s="9">
        <f t="shared" si="19"/>
        <v>0</v>
      </c>
      <c r="L80" s="9"/>
      <c r="M80" s="9"/>
      <c r="N80" s="9">
        <f t="shared" si="20"/>
        <v>0</v>
      </c>
      <c r="O80" s="9"/>
      <c r="P80" s="9"/>
      <c r="Q80" s="9">
        <f t="shared" si="21"/>
        <v>0</v>
      </c>
      <c r="R80" s="9"/>
      <c r="S80" s="301"/>
      <c r="T80" s="60" t="s">
        <v>34</v>
      </c>
    </row>
    <row r="81" spans="1:20" ht="18.75" customHeight="1">
      <c r="A81" s="366"/>
      <c r="B81" s="59" t="s">
        <v>35</v>
      </c>
      <c r="C81" s="366"/>
      <c r="D81" s="367"/>
      <c r="E81" s="9">
        <f t="shared" si="16"/>
        <v>0</v>
      </c>
      <c r="F81" s="9">
        <f t="shared" si="17"/>
        <v>0</v>
      </c>
      <c r="G81" s="9">
        <f t="shared" si="22"/>
        <v>0</v>
      </c>
      <c r="H81" s="9">
        <f t="shared" si="18"/>
        <v>0</v>
      </c>
      <c r="I81" s="9"/>
      <c r="J81" s="301"/>
      <c r="K81" s="9">
        <f t="shared" si="19"/>
        <v>0</v>
      </c>
      <c r="L81" s="9"/>
      <c r="M81" s="9"/>
      <c r="N81" s="9">
        <f t="shared" si="20"/>
        <v>0</v>
      </c>
      <c r="O81" s="9"/>
      <c r="P81" s="9"/>
      <c r="Q81" s="9">
        <f t="shared" si="21"/>
        <v>0</v>
      </c>
      <c r="R81" s="9"/>
      <c r="S81" s="301"/>
      <c r="T81" s="60" t="s">
        <v>36</v>
      </c>
    </row>
    <row r="82" spans="1:20" ht="18.75" customHeight="1">
      <c r="A82" s="366"/>
      <c r="B82" s="59" t="s">
        <v>37</v>
      </c>
      <c r="C82" s="366"/>
      <c r="D82" s="367"/>
      <c r="E82" s="9">
        <f t="shared" si="16"/>
        <v>0</v>
      </c>
      <c r="F82" s="9">
        <f t="shared" si="17"/>
        <v>0</v>
      </c>
      <c r="G82" s="9">
        <f t="shared" si="22"/>
        <v>0</v>
      </c>
      <c r="H82" s="9">
        <f t="shared" si="18"/>
        <v>0</v>
      </c>
      <c r="I82" s="9"/>
      <c r="J82" s="301"/>
      <c r="K82" s="9">
        <f t="shared" si="19"/>
        <v>0</v>
      </c>
      <c r="L82" s="9"/>
      <c r="M82" s="9"/>
      <c r="N82" s="9">
        <f t="shared" si="20"/>
        <v>0</v>
      </c>
      <c r="O82" s="9"/>
      <c r="P82" s="9"/>
      <c r="Q82" s="9">
        <f t="shared" si="21"/>
        <v>0</v>
      </c>
      <c r="R82" s="9"/>
      <c r="S82" s="301"/>
      <c r="T82" s="60" t="s">
        <v>38</v>
      </c>
    </row>
    <row r="83" spans="1:20" ht="18.75" customHeight="1">
      <c r="A83" s="366"/>
      <c r="B83" s="59" t="s">
        <v>39</v>
      </c>
      <c r="C83" s="366"/>
      <c r="D83" s="367"/>
      <c r="E83" s="9">
        <f t="shared" si="16"/>
        <v>0</v>
      </c>
      <c r="F83" s="9">
        <f t="shared" si="17"/>
        <v>0</v>
      </c>
      <c r="G83" s="9">
        <f t="shared" si="22"/>
        <v>0</v>
      </c>
      <c r="H83" s="9">
        <f t="shared" si="18"/>
        <v>0</v>
      </c>
      <c r="I83" s="9"/>
      <c r="J83" s="301"/>
      <c r="K83" s="9">
        <f t="shared" si="19"/>
        <v>0</v>
      </c>
      <c r="L83" s="9"/>
      <c r="M83" s="9"/>
      <c r="N83" s="9">
        <f t="shared" si="20"/>
        <v>0</v>
      </c>
      <c r="O83" s="9"/>
      <c r="P83" s="9"/>
      <c r="Q83" s="9">
        <f t="shared" si="21"/>
        <v>0</v>
      </c>
      <c r="R83" s="9"/>
      <c r="S83" s="301"/>
      <c r="T83" s="60" t="s">
        <v>40</v>
      </c>
    </row>
    <row r="84" spans="1:20" ht="18.75" customHeight="1">
      <c r="A84" s="366"/>
      <c r="B84" s="59" t="s">
        <v>41</v>
      </c>
      <c r="C84" s="366"/>
      <c r="D84" s="367"/>
      <c r="E84" s="9">
        <f t="shared" si="16"/>
        <v>0</v>
      </c>
      <c r="F84" s="9">
        <f t="shared" si="17"/>
        <v>0</v>
      </c>
      <c r="G84" s="9">
        <f t="shared" si="22"/>
        <v>0</v>
      </c>
      <c r="H84" s="9">
        <f t="shared" si="18"/>
        <v>0</v>
      </c>
      <c r="I84" s="9"/>
      <c r="J84" s="301"/>
      <c r="K84" s="9">
        <f t="shared" si="19"/>
        <v>0</v>
      </c>
      <c r="L84" s="9"/>
      <c r="M84" s="9"/>
      <c r="N84" s="9">
        <f t="shared" si="20"/>
        <v>0</v>
      </c>
      <c r="O84" s="9"/>
      <c r="P84" s="9"/>
      <c r="Q84" s="9">
        <f t="shared" si="21"/>
        <v>0</v>
      </c>
      <c r="R84" s="9"/>
      <c r="S84" s="301"/>
      <c r="T84" s="60" t="s">
        <v>42</v>
      </c>
    </row>
    <row r="85" spans="1:20" ht="18.75" customHeight="1">
      <c r="A85" s="366"/>
      <c r="B85" s="59" t="s">
        <v>43</v>
      </c>
      <c r="C85" s="366"/>
      <c r="D85" s="367"/>
      <c r="E85" s="9">
        <f t="shared" si="16"/>
        <v>0</v>
      </c>
      <c r="F85" s="9">
        <f t="shared" si="17"/>
        <v>0</v>
      </c>
      <c r="G85" s="9">
        <f t="shared" si="22"/>
        <v>0</v>
      </c>
      <c r="H85" s="9">
        <f t="shared" si="18"/>
        <v>0</v>
      </c>
      <c r="I85" s="9"/>
      <c r="J85" s="301"/>
      <c r="K85" s="9">
        <f t="shared" si="19"/>
        <v>0</v>
      </c>
      <c r="L85" s="9"/>
      <c r="M85" s="9"/>
      <c r="N85" s="9">
        <f t="shared" si="20"/>
        <v>0</v>
      </c>
      <c r="O85" s="9"/>
      <c r="P85" s="9"/>
      <c r="Q85" s="9">
        <f t="shared" si="21"/>
        <v>0</v>
      </c>
      <c r="R85" s="9"/>
      <c r="S85" s="301"/>
      <c r="T85" s="60" t="s">
        <v>44</v>
      </c>
    </row>
    <row r="86" spans="1:20">
      <c r="A86" s="8"/>
      <c r="B86" s="59" t="s">
        <v>45</v>
      </c>
      <c r="C86" s="8"/>
      <c r="D86" s="27"/>
      <c r="E86" s="9">
        <f t="shared" si="16"/>
        <v>257</v>
      </c>
      <c r="F86" s="9">
        <f t="shared" si="17"/>
        <v>225</v>
      </c>
      <c r="G86" s="9">
        <f t="shared" si="22"/>
        <v>32</v>
      </c>
      <c r="H86" s="9">
        <f t="shared" si="18"/>
        <v>0</v>
      </c>
      <c r="I86" s="9"/>
      <c r="J86" s="301"/>
      <c r="K86" s="9">
        <f t="shared" si="19"/>
        <v>257</v>
      </c>
      <c r="L86" s="9">
        <v>225</v>
      </c>
      <c r="M86" s="9">
        <v>32</v>
      </c>
      <c r="N86" s="9">
        <f t="shared" si="20"/>
        <v>0</v>
      </c>
      <c r="O86" s="9"/>
      <c r="P86" s="9"/>
      <c r="Q86" s="9">
        <f t="shared" si="21"/>
        <v>0</v>
      </c>
      <c r="R86" s="9"/>
      <c r="S86" s="301"/>
      <c r="T86" s="60" t="s">
        <v>46</v>
      </c>
    </row>
    <row r="87" spans="1:20" ht="3.75" customHeight="1">
      <c r="A87" s="23"/>
      <c r="B87" s="49" t="s">
        <v>47</v>
      </c>
      <c r="C87" s="23"/>
      <c r="D87" s="30"/>
      <c r="E87" s="13">
        <f t="shared" si="16"/>
        <v>0</v>
      </c>
      <c r="F87" s="13">
        <f t="shared" si="17"/>
        <v>0</v>
      </c>
      <c r="G87" s="13">
        <f t="shared" si="22"/>
        <v>0</v>
      </c>
      <c r="H87" s="13">
        <f t="shared" si="18"/>
        <v>0</v>
      </c>
      <c r="I87" s="29"/>
      <c r="J87" s="30"/>
      <c r="K87" s="13">
        <f t="shared" si="19"/>
        <v>0</v>
      </c>
      <c r="L87" s="29"/>
      <c r="M87" s="30"/>
      <c r="N87" s="13">
        <f t="shared" si="20"/>
        <v>0</v>
      </c>
      <c r="O87" s="30"/>
      <c r="P87" s="30"/>
      <c r="Q87" s="13">
        <f t="shared" si="21"/>
        <v>0</v>
      </c>
      <c r="R87" s="29"/>
      <c r="S87" s="30"/>
      <c r="T87" s="49" t="s">
        <v>48</v>
      </c>
    </row>
    <row r="88" spans="1:20" ht="3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s="10" customFormat="1" ht="18.75">
      <c r="A89" s="8"/>
      <c r="B89" s="10" t="s">
        <v>329</v>
      </c>
      <c r="C89" s="8"/>
      <c r="D89" s="8"/>
      <c r="E89" s="8"/>
      <c r="F89" s="8"/>
      <c r="G89" s="8"/>
      <c r="K89" s="10" t="s">
        <v>330</v>
      </c>
      <c r="N89" s="8"/>
      <c r="O89" s="8"/>
    </row>
    <row r="90" spans="1:20" s="10" customFormat="1" ht="19.5" customHeight="1">
      <c r="B90" s="10" t="s">
        <v>66</v>
      </c>
      <c r="K90" s="10" t="s">
        <v>113</v>
      </c>
    </row>
    <row r="91" spans="1:20">
      <c r="B91" s="10" t="s">
        <v>114</v>
      </c>
      <c r="C91" s="10"/>
      <c r="D91" s="10"/>
      <c r="E91" s="10"/>
      <c r="F91" s="10"/>
      <c r="G91" s="10"/>
      <c r="H91" s="10"/>
      <c r="I91" s="10"/>
      <c r="J91" s="10"/>
      <c r="K91" s="10" t="s">
        <v>147</v>
      </c>
      <c r="L91" s="10"/>
      <c r="M91" s="10"/>
      <c r="N91" s="10"/>
      <c r="O91" s="10"/>
    </row>
    <row r="92" spans="1:20">
      <c r="C92" s="10" t="s">
        <v>116</v>
      </c>
      <c r="D92" s="10"/>
      <c r="E92" s="10"/>
      <c r="F92" s="10"/>
      <c r="G92" s="10"/>
      <c r="H92" s="10"/>
      <c r="I92" s="10"/>
      <c r="J92" s="10"/>
      <c r="K92" s="10" t="s">
        <v>331</v>
      </c>
      <c r="L92" s="10"/>
      <c r="M92" s="10"/>
      <c r="N92" s="10"/>
    </row>
    <row r="93" spans="1:20" s="1" customFormat="1">
      <c r="B93" s="1" t="s">
        <v>271</v>
      </c>
      <c r="C93" s="2">
        <v>3.7</v>
      </c>
      <c r="D93" s="1" t="s">
        <v>326</v>
      </c>
    </row>
    <row r="94" spans="1:20" s="3" customFormat="1">
      <c r="B94" s="36" t="s">
        <v>2</v>
      </c>
      <c r="C94" s="2">
        <v>3.7</v>
      </c>
      <c r="D94" s="36" t="s">
        <v>327</v>
      </c>
      <c r="E94" s="36"/>
      <c r="O94" s="3" t="s">
        <v>119</v>
      </c>
    </row>
    <row r="95" spans="1:20" ht="3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1:20" s="10" customFormat="1" ht="21.75" customHeight="1">
      <c r="A96" s="1091" t="s">
        <v>3</v>
      </c>
      <c r="B96" s="1092"/>
      <c r="C96" s="1092"/>
      <c r="D96" s="1093"/>
      <c r="E96" s="357"/>
      <c r="F96" s="8"/>
      <c r="G96" s="857"/>
      <c r="H96" s="1110" t="s">
        <v>4</v>
      </c>
      <c r="I96" s="1111"/>
      <c r="J96" s="1111"/>
      <c r="K96" s="1111"/>
      <c r="L96" s="1111"/>
      <c r="M96" s="1111"/>
      <c r="N96" s="1105"/>
      <c r="O96" s="1105"/>
      <c r="P96" s="1105"/>
      <c r="Q96" s="1099"/>
      <c r="R96" s="1099"/>
      <c r="S96" s="1100"/>
      <c r="T96" s="1101" t="s">
        <v>5</v>
      </c>
    </row>
    <row r="97" spans="1:25" s="10" customFormat="1" ht="18.75">
      <c r="A97" s="1094"/>
      <c r="B97" s="1094"/>
      <c r="C97" s="1094"/>
      <c r="D97" s="1095"/>
      <c r="E97" s="16"/>
      <c r="F97" s="8"/>
      <c r="G97" s="857"/>
      <c r="H97" s="16"/>
      <c r="I97" s="8"/>
      <c r="J97" s="27"/>
      <c r="K97" s="249"/>
      <c r="L97" s="861" t="s">
        <v>6</v>
      </c>
      <c r="M97" s="249"/>
      <c r="N97" s="52"/>
      <c r="O97" s="33"/>
      <c r="P97" s="53"/>
      <c r="Q97" s="8"/>
      <c r="R97" s="8"/>
      <c r="S97" s="27"/>
      <c r="T97" s="1102"/>
    </row>
    <row r="98" spans="1:25" s="10" customFormat="1" ht="19.5" customHeight="1">
      <c r="A98" s="1094"/>
      <c r="B98" s="1094"/>
      <c r="C98" s="1094"/>
      <c r="D98" s="1095"/>
      <c r="E98" s="1104" t="s">
        <v>7</v>
      </c>
      <c r="F98" s="1105"/>
      <c r="G98" s="1106"/>
      <c r="H98" s="860"/>
      <c r="I98" s="861" t="s">
        <v>8</v>
      </c>
      <c r="J98" s="250"/>
      <c r="K98" s="249"/>
      <c r="L98" s="861" t="s">
        <v>9</v>
      </c>
      <c r="M98" s="249"/>
      <c r="N98" s="1238"/>
      <c r="O98" s="1239"/>
      <c r="P98" s="1240"/>
      <c r="Q98" s="1105"/>
      <c r="R98" s="1105"/>
      <c r="S98" s="1106"/>
      <c r="T98" s="1102"/>
    </row>
    <row r="99" spans="1:25" s="10" customFormat="1" ht="21" customHeight="1">
      <c r="A99" s="1094"/>
      <c r="B99" s="1094"/>
      <c r="C99" s="1094"/>
      <c r="D99" s="1095"/>
      <c r="E99" s="1104" t="s">
        <v>11</v>
      </c>
      <c r="F99" s="1105"/>
      <c r="G99" s="1106"/>
      <c r="H99" s="860"/>
      <c r="I99" s="861" t="s">
        <v>12</v>
      </c>
      <c r="J99" s="250"/>
      <c r="K99" s="249"/>
      <c r="L99" s="861" t="s">
        <v>13</v>
      </c>
      <c r="M99" s="249"/>
      <c r="N99" s="1104" t="s">
        <v>164</v>
      </c>
      <c r="O99" s="1105"/>
      <c r="P99" s="1106"/>
      <c r="Q99" s="1105" t="s">
        <v>278</v>
      </c>
      <c r="R99" s="1105"/>
      <c r="S99" s="1106"/>
      <c r="T99" s="1102"/>
    </row>
    <row r="100" spans="1:25" s="10" customFormat="1" ht="18.75">
      <c r="A100" s="1094"/>
      <c r="B100" s="1094"/>
      <c r="C100" s="1094"/>
      <c r="D100" s="1095"/>
      <c r="E100" s="16"/>
      <c r="F100" s="856"/>
      <c r="G100" s="857"/>
      <c r="H100" s="860"/>
      <c r="I100" s="861" t="s">
        <v>15</v>
      </c>
      <c r="J100" s="250"/>
      <c r="K100" s="249"/>
      <c r="L100" s="861" t="s">
        <v>16</v>
      </c>
      <c r="M100" s="249"/>
      <c r="N100" s="1104" t="s">
        <v>17</v>
      </c>
      <c r="O100" s="1105"/>
      <c r="P100" s="1106"/>
      <c r="Q100" s="1105" t="s">
        <v>166</v>
      </c>
      <c r="R100" s="1105"/>
      <c r="S100" s="1106"/>
      <c r="T100" s="1102"/>
    </row>
    <row r="101" spans="1:25" s="10" customFormat="1" ht="18.75">
      <c r="A101" s="1094"/>
      <c r="B101" s="1094"/>
      <c r="C101" s="1094"/>
      <c r="D101" s="1095"/>
      <c r="E101" s="28"/>
      <c r="F101" s="858"/>
      <c r="G101" s="859"/>
      <c r="H101" s="362"/>
      <c r="I101" s="862" t="s">
        <v>19</v>
      </c>
      <c r="J101" s="363"/>
      <c r="K101" s="23"/>
      <c r="L101" s="858" t="s">
        <v>19</v>
      </c>
      <c r="M101" s="23"/>
      <c r="N101" s="1110" t="s">
        <v>20</v>
      </c>
      <c r="O101" s="1111"/>
      <c r="P101" s="1112"/>
      <c r="Q101" s="23"/>
      <c r="R101" s="23"/>
      <c r="S101" s="30"/>
      <c r="T101" s="1102"/>
    </row>
    <row r="102" spans="1:25">
      <c r="A102" s="1094"/>
      <c r="B102" s="1094"/>
      <c r="C102" s="1094"/>
      <c r="D102" s="1095"/>
      <c r="E102" s="20" t="s">
        <v>7</v>
      </c>
      <c r="F102" s="20" t="s">
        <v>167</v>
      </c>
      <c r="G102" s="857" t="s">
        <v>168</v>
      </c>
      <c r="H102" s="20" t="s">
        <v>7</v>
      </c>
      <c r="I102" s="20" t="s">
        <v>167</v>
      </c>
      <c r="J102" s="857" t="s">
        <v>168</v>
      </c>
      <c r="K102" s="20" t="s">
        <v>7</v>
      </c>
      <c r="L102" s="20" t="s">
        <v>167</v>
      </c>
      <c r="M102" s="857" t="s">
        <v>168</v>
      </c>
      <c r="N102" s="34" t="s">
        <v>7</v>
      </c>
      <c r="O102" s="857" t="s">
        <v>167</v>
      </c>
      <c r="P102" s="857" t="s">
        <v>168</v>
      </c>
      <c r="Q102" s="20" t="s">
        <v>7</v>
      </c>
      <c r="R102" s="20" t="s">
        <v>167</v>
      </c>
      <c r="S102" s="857" t="s">
        <v>168</v>
      </c>
      <c r="T102" s="1102"/>
    </row>
    <row r="103" spans="1:25">
      <c r="A103" s="1096"/>
      <c r="B103" s="1096"/>
      <c r="C103" s="1096"/>
      <c r="D103" s="1097"/>
      <c r="E103" s="22" t="s">
        <v>11</v>
      </c>
      <c r="F103" s="22" t="s">
        <v>169</v>
      </c>
      <c r="G103" s="859" t="s">
        <v>170</v>
      </c>
      <c r="H103" s="22" t="s">
        <v>11</v>
      </c>
      <c r="I103" s="22" t="s">
        <v>169</v>
      </c>
      <c r="J103" s="859" t="s">
        <v>170</v>
      </c>
      <c r="K103" s="22" t="s">
        <v>11</v>
      </c>
      <c r="L103" s="22" t="s">
        <v>169</v>
      </c>
      <c r="M103" s="859" t="s">
        <v>170</v>
      </c>
      <c r="N103" s="22" t="s">
        <v>11</v>
      </c>
      <c r="O103" s="859" t="s">
        <v>169</v>
      </c>
      <c r="P103" s="859" t="s">
        <v>170</v>
      </c>
      <c r="Q103" s="22" t="s">
        <v>11</v>
      </c>
      <c r="R103" s="22" t="s">
        <v>169</v>
      </c>
      <c r="S103" s="859" t="s">
        <v>170</v>
      </c>
      <c r="T103" s="1103"/>
    </row>
    <row r="104" spans="1:25" s="364" customFormat="1" ht="18.75" customHeight="1">
      <c r="A104" s="1060" t="s">
        <v>21</v>
      </c>
      <c r="B104" s="1060"/>
      <c r="C104" s="1060"/>
      <c r="D104" s="1061"/>
      <c r="E104" s="368">
        <f t="shared" ref="E104:S104" si="23">SUM(E105:E116)</f>
        <v>16631</v>
      </c>
      <c r="F104" s="368">
        <f t="shared" si="23"/>
        <v>8869</v>
      </c>
      <c r="G104" s="368">
        <f t="shared" si="23"/>
        <v>7762</v>
      </c>
      <c r="H104" s="368">
        <f t="shared" si="23"/>
        <v>13020</v>
      </c>
      <c r="I104" s="368">
        <f t="shared" si="23"/>
        <v>6847</v>
      </c>
      <c r="J104" s="368">
        <f t="shared" si="23"/>
        <v>6173</v>
      </c>
      <c r="K104" s="368">
        <f>SUM(K105:K116)</f>
        <v>3611</v>
      </c>
      <c r="L104" s="368">
        <f t="shared" si="23"/>
        <v>2022</v>
      </c>
      <c r="M104" s="368">
        <f>SUM(M105:M116)</f>
        <v>1589</v>
      </c>
      <c r="N104" s="368">
        <f t="shared" si="23"/>
        <v>0</v>
      </c>
      <c r="O104" s="368">
        <f t="shared" si="23"/>
        <v>0</v>
      </c>
      <c r="P104" s="368">
        <f t="shared" si="23"/>
        <v>0</v>
      </c>
      <c r="Q104" s="368">
        <f t="shared" si="23"/>
        <v>0</v>
      </c>
      <c r="R104" s="368">
        <f t="shared" si="23"/>
        <v>0</v>
      </c>
      <c r="S104" s="368">
        <f t="shared" si="23"/>
        <v>0</v>
      </c>
      <c r="T104" s="849" t="s">
        <v>11</v>
      </c>
    </row>
    <row r="105" spans="1:25" ht="18.75" customHeight="1">
      <c r="A105" s="365"/>
      <c r="B105" s="61" t="s">
        <v>22</v>
      </c>
      <c r="C105" s="366"/>
      <c r="D105" s="367"/>
      <c r="E105" s="9">
        <f>SUM(F105:G105)</f>
        <v>0</v>
      </c>
      <c r="F105" s="9">
        <f>I105+L105+O105+R105</f>
        <v>0</v>
      </c>
      <c r="G105" s="9">
        <f>J105+M105+P105+S105</f>
        <v>0</v>
      </c>
      <c r="H105" s="9">
        <f>SUM(I105:J105)</f>
        <v>0</v>
      </c>
      <c r="I105" s="9"/>
      <c r="J105" s="301"/>
      <c r="K105" s="9">
        <f>SUM(L105:M105)</f>
        <v>0</v>
      </c>
      <c r="L105" s="9"/>
      <c r="M105" s="9"/>
      <c r="N105" s="9">
        <f>SUM(O105:P105)</f>
        <v>0</v>
      </c>
      <c r="O105" s="9"/>
      <c r="P105" s="9"/>
      <c r="Q105" s="9">
        <f>SUM(R105:S105)</f>
        <v>0</v>
      </c>
      <c r="R105" s="9"/>
      <c r="S105" s="301"/>
      <c r="T105" s="60" t="s">
        <v>23</v>
      </c>
    </row>
    <row r="106" spans="1:25" ht="18.75" customHeight="1">
      <c r="A106" s="366"/>
      <c r="B106" s="59" t="s">
        <v>24</v>
      </c>
      <c r="C106" s="366"/>
      <c r="D106" s="367"/>
      <c r="E106" s="9">
        <f t="shared" ref="E106:E116" si="24">SUM(F106:G106)</f>
        <v>0</v>
      </c>
      <c r="F106" s="9">
        <f t="shared" ref="F106:G116" si="25">I106+L106+O106+R106</f>
        <v>0</v>
      </c>
      <c r="G106" s="9">
        <f>J106+M106+P106+S106</f>
        <v>0</v>
      </c>
      <c r="H106" s="9">
        <f t="shared" ref="H106:H116" si="26">SUM(I106:J106)</f>
        <v>0</v>
      </c>
      <c r="I106" s="9"/>
      <c r="J106" s="301"/>
      <c r="K106" s="9">
        <f t="shared" ref="K106:K116" si="27">SUM(L106:M106)</f>
        <v>0</v>
      </c>
      <c r="L106" s="9"/>
      <c r="M106" s="9"/>
      <c r="N106" s="9">
        <f t="shared" ref="N106:N116" si="28">SUM(O106:P106)</f>
        <v>0</v>
      </c>
      <c r="O106" s="9"/>
      <c r="P106" s="9"/>
      <c r="Q106" s="9">
        <f t="shared" ref="Q106:Q116" si="29">SUM(R106:S106)</f>
        <v>0</v>
      </c>
      <c r="R106" s="9"/>
      <c r="S106" s="301"/>
      <c r="T106" s="60" t="s">
        <v>26</v>
      </c>
    </row>
    <row r="107" spans="1:25" ht="18.75" customHeight="1">
      <c r="A107" s="366"/>
      <c r="B107" s="59" t="s">
        <v>27</v>
      </c>
      <c r="C107" s="366"/>
      <c r="D107" s="367"/>
      <c r="E107" s="833">
        <f t="shared" si="24"/>
        <v>3871</v>
      </c>
      <c r="F107" s="833">
        <f t="shared" si="25"/>
        <v>2018</v>
      </c>
      <c r="G107" s="833">
        <f t="shared" si="25"/>
        <v>1853</v>
      </c>
      <c r="H107" s="833">
        <f t="shared" si="26"/>
        <v>2185</v>
      </c>
      <c r="I107" s="833">
        <v>1154</v>
      </c>
      <c r="J107" s="834">
        <v>1031</v>
      </c>
      <c r="K107" s="833">
        <f t="shared" si="27"/>
        <v>1686</v>
      </c>
      <c r="L107" s="833">
        <v>864</v>
      </c>
      <c r="M107" s="833">
        <v>822</v>
      </c>
      <c r="N107" s="833">
        <f t="shared" si="28"/>
        <v>0</v>
      </c>
      <c r="O107" s="833"/>
      <c r="P107" s="833"/>
      <c r="Q107" s="833">
        <f t="shared" si="29"/>
        <v>0</v>
      </c>
      <c r="R107" s="833"/>
      <c r="S107" s="834"/>
      <c r="T107" s="60" t="s">
        <v>28</v>
      </c>
      <c r="W107" s="4">
        <f>SUM(Y106)</f>
        <v>0</v>
      </c>
    </row>
    <row r="108" spans="1:25" ht="18.75" customHeight="1">
      <c r="A108" s="366"/>
      <c r="B108" s="59" t="s">
        <v>29</v>
      </c>
      <c r="C108" s="366"/>
      <c r="D108" s="367"/>
      <c r="E108" s="833">
        <f t="shared" si="24"/>
        <v>1991</v>
      </c>
      <c r="F108" s="833">
        <f t="shared" si="25"/>
        <v>1055</v>
      </c>
      <c r="G108" s="833">
        <f t="shared" si="25"/>
        <v>936</v>
      </c>
      <c r="H108" s="833">
        <f t="shared" si="26"/>
        <v>1991</v>
      </c>
      <c r="I108" s="833">
        <v>1055</v>
      </c>
      <c r="J108" s="834">
        <v>936</v>
      </c>
      <c r="K108" s="833">
        <f t="shared" si="27"/>
        <v>0</v>
      </c>
      <c r="L108" s="833"/>
      <c r="M108" s="833"/>
      <c r="N108" s="833">
        <f t="shared" si="28"/>
        <v>0</v>
      </c>
      <c r="O108" s="833"/>
      <c r="P108" s="833"/>
      <c r="Q108" s="833">
        <f t="shared" si="29"/>
        <v>0</v>
      </c>
      <c r="R108" s="833"/>
      <c r="S108" s="834"/>
      <c r="T108" s="60" t="s">
        <v>30</v>
      </c>
      <c r="W108" s="4">
        <f>786+94</f>
        <v>880</v>
      </c>
      <c r="X108" s="4">
        <f>480+32</f>
        <v>512</v>
      </c>
      <c r="Y108" s="4">
        <f>306+62</f>
        <v>368</v>
      </c>
    </row>
    <row r="109" spans="1:25" ht="18.75" customHeight="1">
      <c r="A109" s="366"/>
      <c r="B109" s="59" t="s">
        <v>31</v>
      </c>
      <c r="C109" s="366"/>
      <c r="D109" s="367"/>
      <c r="E109" s="9">
        <f t="shared" si="24"/>
        <v>0</v>
      </c>
      <c r="F109" s="9">
        <f t="shared" si="25"/>
        <v>0</v>
      </c>
      <c r="G109" s="9">
        <f t="shared" si="25"/>
        <v>0</v>
      </c>
      <c r="H109" s="9">
        <f t="shared" si="26"/>
        <v>0</v>
      </c>
      <c r="I109" s="9"/>
      <c r="J109" s="301"/>
      <c r="K109" s="9">
        <f t="shared" si="27"/>
        <v>0</v>
      </c>
      <c r="L109" s="9"/>
      <c r="M109" s="9"/>
      <c r="N109" s="9">
        <f t="shared" si="28"/>
        <v>0</v>
      </c>
      <c r="O109" s="9"/>
      <c r="P109" s="9"/>
      <c r="Q109" s="9">
        <f t="shared" si="29"/>
        <v>0</v>
      </c>
      <c r="R109" s="9"/>
      <c r="S109" s="301"/>
      <c r="T109" s="60" t="s">
        <v>32</v>
      </c>
      <c r="W109" s="4">
        <f>SUM(X108:Y108)</f>
        <v>880</v>
      </c>
    </row>
    <row r="110" spans="1:25" ht="18.75" customHeight="1">
      <c r="A110" s="366"/>
      <c r="B110" s="59" t="s">
        <v>33</v>
      </c>
      <c r="C110" s="366"/>
      <c r="D110" s="367"/>
      <c r="E110" s="9">
        <f t="shared" si="24"/>
        <v>0</v>
      </c>
      <c r="F110" s="9">
        <f t="shared" si="25"/>
        <v>0</v>
      </c>
      <c r="G110" s="9">
        <f t="shared" si="25"/>
        <v>0</v>
      </c>
      <c r="H110" s="9">
        <f t="shared" si="26"/>
        <v>0</v>
      </c>
      <c r="I110" s="9"/>
      <c r="J110" s="301"/>
      <c r="K110" s="9">
        <f t="shared" si="27"/>
        <v>0</v>
      </c>
      <c r="L110" s="9"/>
      <c r="M110" s="9"/>
      <c r="N110" s="9">
        <f t="shared" si="28"/>
        <v>0</v>
      </c>
      <c r="O110" s="9"/>
      <c r="P110" s="9"/>
      <c r="Q110" s="9">
        <f t="shared" si="29"/>
        <v>0</v>
      </c>
      <c r="R110" s="9"/>
      <c r="S110" s="301"/>
      <c r="T110" s="60" t="s">
        <v>34</v>
      </c>
    </row>
    <row r="111" spans="1:25" ht="18.75" customHeight="1">
      <c r="A111" s="366"/>
      <c r="B111" s="59" t="s">
        <v>35</v>
      </c>
      <c r="C111" s="366"/>
      <c r="D111" s="367"/>
      <c r="E111" s="9">
        <f t="shared" si="24"/>
        <v>0</v>
      </c>
      <c r="F111" s="9">
        <f t="shared" si="25"/>
        <v>0</v>
      </c>
      <c r="G111" s="9">
        <f t="shared" si="25"/>
        <v>0</v>
      </c>
      <c r="H111" s="9">
        <f t="shared" si="26"/>
        <v>0</v>
      </c>
      <c r="I111" s="9"/>
      <c r="J111" s="301"/>
      <c r="K111" s="9">
        <f t="shared" si="27"/>
        <v>0</v>
      </c>
      <c r="L111" s="9"/>
      <c r="M111" s="9"/>
      <c r="N111" s="9">
        <f t="shared" si="28"/>
        <v>0</v>
      </c>
      <c r="O111" s="9"/>
      <c r="P111" s="9"/>
      <c r="Q111" s="9">
        <f t="shared" si="29"/>
        <v>0</v>
      </c>
      <c r="R111" s="9"/>
      <c r="S111" s="301"/>
      <c r="T111" s="60" t="s">
        <v>36</v>
      </c>
    </row>
    <row r="112" spans="1:25" ht="18.75" customHeight="1">
      <c r="A112" s="366"/>
      <c r="B112" s="59" t="s">
        <v>37</v>
      </c>
      <c r="C112" s="366"/>
      <c r="D112" s="367"/>
      <c r="E112" s="833">
        <f t="shared" si="24"/>
        <v>4765</v>
      </c>
      <c r="F112" s="833">
        <f t="shared" si="25"/>
        <v>2583</v>
      </c>
      <c r="G112" s="833">
        <f t="shared" si="25"/>
        <v>2182</v>
      </c>
      <c r="H112" s="833">
        <f t="shared" si="26"/>
        <v>4169</v>
      </c>
      <c r="I112" s="833">
        <v>2212</v>
      </c>
      <c r="J112" s="834">
        <v>1957</v>
      </c>
      <c r="K112" s="833">
        <f>SUM(L112:M112)</f>
        <v>596</v>
      </c>
      <c r="L112" s="833">
        <v>371</v>
      </c>
      <c r="M112" s="833">
        <v>225</v>
      </c>
      <c r="N112" s="833">
        <f t="shared" si="28"/>
        <v>0</v>
      </c>
      <c r="O112" s="833"/>
      <c r="P112" s="833"/>
      <c r="Q112" s="833">
        <f t="shared" si="29"/>
        <v>0</v>
      </c>
      <c r="R112" s="833"/>
      <c r="S112" s="834"/>
      <c r="T112" s="60" t="s">
        <v>38</v>
      </c>
    </row>
    <row r="113" spans="1:20" ht="18.75" customHeight="1">
      <c r="A113" s="366"/>
      <c r="B113" s="59" t="s">
        <v>39</v>
      </c>
      <c r="C113" s="366"/>
      <c r="D113" s="367"/>
      <c r="E113" s="833">
        <f t="shared" si="24"/>
        <v>1772</v>
      </c>
      <c r="F113" s="833">
        <f t="shared" si="25"/>
        <v>958</v>
      </c>
      <c r="G113" s="833">
        <f t="shared" si="25"/>
        <v>814</v>
      </c>
      <c r="H113" s="833">
        <f t="shared" si="26"/>
        <v>1062</v>
      </c>
      <c r="I113" s="833">
        <v>565</v>
      </c>
      <c r="J113" s="834">
        <v>497</v>
      </c>
      <c r="K113" s="833">
        <f t="shared" si="27"/>
        <v>710</v>
      </c>
      <c r="L113" s="833">
        <v>393</v>
      </c>
      <c r="M113" s="833">
        <v>317</v>
      </c>
      <c r="N113" s="833">
        <f t="shared" si="28"/>
        <v>0</v>
      </c>
      <c r="O113" s="833"/>
      <c r="P113" s="833"/>
      <c r="Q113" s="833">
        <f t="shared" si="29"/>
        <v>0</v>
      </c>
      <c r="R113" s="833"/>
      <c r="S113" s="834"/>
      <c r="T113" s="60" t="s">
        <v>40</v>
      </c>
    </row>
    <row r="114" spans="1:20" ht="18.75" customHeight="1">
      <c r="A114" s="366"/>
      <c r="B114" s="59" t="s">
        <v>41</v>
      </c>
      <c r="C114" s="366"/>
      <c r="D114" s="367"/>
      <c r="E114" s="833">
        <f t="shared" si="24"/>
        <v>2732</v>
      </c>
      <c r="F114" s="833">
        <f t="shared" si="25"/>
        <v>1481</v>
      </c>
      <c r="G114" s="833">
        <f t="shared" si="25"/>
        <v>1251</v>
      </c>
      <c r="H114" s="833">
        <f t="shared" si="26"/>
        <v>2113</v>
      </c>
      <c r="I114" s="833">
        <v>1087</v>
      </c>
      <c r="J114" s="834">
        <v>1026</v>
      </c>
      <c r="K114" s="833">
        <f t="shared" si="27"/>
        <v>619</v>
      </c>
      <c r="L114" s="833">
        <v>394</v>
      </c>
      <c r="M114" s="833">
        <v>225</v>
      </c>
      <c r="N114" s="833">
        <f t="shared" si="28"/>
        <v>0</v>
      </c>
      <c r="O114" s="833"/>
      <c r="P114" s="833"/>
      <c r="Q114" s="833">
        <f t="shared" si="29"/>
        <v>0</v>
      </c>
      <c r="R114" s="833"/>
      <c r="S114" s="834"/>
      <c r="T114" s="60" t="s">
        <v>42</v>
      </c>
    </row>
    <row r="115" spans="1:20" ht="18.75" customHeight="1">
      <c r="A115" s="366"/>
      <c r="B115" s="59" t="s">
        <v>43</v>
      </c>
      <c r="C115" s="366"/>
      <c r="D115" s="367"/>
      <c r="E115" s="833">
        <f t="shared" si="24"/>
        <v>1500</v>
      </c>
      <c r="F115" s="833">
        <f t="shared" si="25"/>
        <v>774</v>
      </c>
      <c r="G115" s="833">
        <f t="shared" si="25"/>
        <v>726</v>
      </c>
      <c r="H115" s="833">
        <f t="shared" si="26"/>
        <v>1500</v>
      </c>
      <c r="I115" s="833">
        <v>774</v>
      </c>
      <c r="J115" s="834">
        <v>726</v>
      </c>
      <c r="K115" s="833">
        <f t="shared" si="27"/>
        <v>0</v>
      </c>
      <c r="L115" s="833"/>
      <c r="M115" s="833"/>
      <c r="N115" s="833">
        <f t="shared" si="28"/>
        <v>0</v>
      </c>
      <c r="O115" s="833"/>
      <c r="P115" s="833"/>
      <c r="Q115" s="833">
        <f t="shared" si="29"/>
        <v>0</v>
      </c>
      <c r="R115" s="833"/>
      <c r="S115" s="834"/>
      <c r="T115" s="60" t="s">
        <v>44</v>
      </c>
    </row>
    <row r="116" spans="1:20" ht="18.75" customHeight="1">
      <c r="A116" s="8"/>
      <c r="B116" s="59" t="s">
        <v>45</v>
      </c>
      <c r="C116" s="8"/>
      <c r="D116" s="27"/>
      <c r="E116" s="9">
        <f t="shared" si="24"/>
        <v>0</v>
      </c>
      <c r="F116" s="9">
        <f t="shared" si="25"/>
        <v>0</v>
      </c>
      <c r="G116" s="9">
        <f t="shared" si="25"/>
        <v>0</v>
      </c>
      <c r="H116" s="9">
        <f t="shared" si="26"/>
        <v>0</v>
      </c>
      <c r="I116" s="9"/>
      <c r="J116" s="301"/>
      <c r="K116" s="9">
        <f t="shared" si="27"/>
        <v>0</v>
      </c>
      <c r="L116" s="9"/>
      <c r="M116" s="9"/>
      <c r="N116" s="9">
        <f t="shared" si="28"/>
        <v>0</v>
      </c>
      <c r="O116" s="9"/>
      <c r="P116" s="9"/>
      <c r="Q116" s="9">
        <f t="shared" si="29"/>
        <v>0</v>
      </c>
      <c r="R116" s="9"/>
      <c r="S116" s="301"/>
      <c r="T116" s="60" t="s">
        <v>46</v>
      </c>
    </row>
    <row r="117" spans="1:20" ht="3.75" customHeight="1">
      <c r="A117" s="23"/>
      <c r="B117" s="49" t="s">
        <v>47</v>
      </c>
      <c r="C117" s="23"/>
      <c r="D117" s="30"/>
      <c r="E117" s="13">
        <f>SUM(F117:G117)</f>
        <v>0</v>
      </c>
      <c r="F117" s="13">
        <f>I117+L117+O117+R117</f>
        <v>0</v>
      </c>
      <c r="G117" s="13">
        <f>J117+M117+P117+S117</f>
        <v>0</v>
      </c>
      <c r="H117" s="13">
        <f>SUM(I117:J117)</f>
        <v>0</v>
      </c>
      <c r="I117" s="29"/>
      <c r="J117" s="30"/>
      <c r="K117" s="13">
        <f>SUM(L117:M117)</f>
        <v>0</v>
      </c>
      <c r="L117" s="29"/>
      <c r="M117" s="30"/>
      <c r="N117" s="13">
        <f>SUM(O117:P117)</f>
        <v>0</v>
      </c>
      <c r="O117" s="30"/>
      <c r="P117" s="30"/>
      <c r="Q117" s="13">
        <f>SUM(R117:S117)</f>
        <v>0</v>
      </c>
      <c r="R117" s="29"/>
      <c r="S117" s="30"/>
      <c r="T117" s="49" t="s">
        <v>48</v>
      </c>
    </row>
    <row r="118" spans="1:20" ht="3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s="10" customFormat="1" ht="18.75">
      <c r="A119" s="8"/>
      <c r="B119" s="10" t="s">
        <v>329</v>
      </c>
      <c r="C119" s="8"/>
      <c r="D119" s="8"/>
      <c r="E119" s="8"/>
      <c r="F119" s="8"/>
      <c r="G119" s="8"/>
      <c r="K119" s="10" t="s">
        <v>330</v>
      </c>
      <c r="N119" s="8"/>
      <c r="O119" s="8"/>
      <c r="Q119" s="10">
        <f>K107+K113+K114</f>
        <v>3015</v>
      </c>
      <c r="R119" s="10">
        <f>L107+L113+L114</f>
        <v>1651</v>
      </c>
      <c r="S119" s="10">
        <f>M107+M113+M114</f>
        <v>1364</v>
      </c>
    </row>
    <row r="120" spans="1:20" s="10" customFormat="1" ht="19.5" customHeight="1">
      <c r="B120" s="10" t="s">
        <v>66</v>
      </c>
      <c r="K120" s="10" t="s">
        <v>113</v>
      </c>
      <c r="Q120" s="10">
        <v>3611</v>
      </c>
      <c r="R120" s="10">
        <v>2022</v>
      </c>
      <c r="S120" s="10">
        <v>1589</v>
      </c>
    </row>
    <row r="121" spans="1:20">
      <c r="B121" s="10" t="s">
        <v>114</v>
      </c>
      <c r="C121" s="10"/>
      <c r="D121" s="10"/>
      <c r="E121" s="10"/>
      <c r="F121" s="10"/>
      <c r="G121" s="10"/>
      <c r="H121" s="10"/>
      <c r="I121" s="10"/>
      <c r="J121" s="10"/>
      <c r="K121" s="10" t="s">
        <v>147</v>
      </c>
      <c r="L121" s="10"/>
      <c r="M121" s="10"/>
      <c r="N121" s="10"/>
      <c r="O121" s="10"/>
      <c r="Q121" s="4">
        <f>Q120-Q119</f>
        <v>596</v>
      </c>
      <c r="R121" s="4">
        <f>R120-R119</f>
        <v>371</v>
      </c>
      <c r="S121" s="4">
        <f>S120-S119</f>
        <v>225</v>
      </c>
    </row>
    <row r="122" spans="1:20">
      <c r="C122" s="10" t="s">
        <v>116</v>
      </c>
      <c r="D122" s="10"/>
      <c r="E122" s="10"/>
      <c r="F122" s="10"/>
      <c r="G122" s="10"/>
      <c r="H122" s="10"/>
      <c r="I122" s="10"/>
      <c r="J122" s="10"/>
      <c r="K122" s="10" t="s">
        <v>331</v>
      </c>
      <c r="L122" s="10"/>
      <c r="M122" s="10"/>
      <c r="N122" s="10"/>
    </row>
    <row r="123" spans="1:20" s="1" customFormat="1">
      <c r="B123" s="1" t="s">
        <v>271</v>
      </c>
      <c r="C123" s="2">
        <v>3.7</v>
      </c>
      <c r="D123" s="1" t="s">
        <v>548</v>
      </c>
    </row>
    <row r="124" spans="1:20" s="3" customFormat="1">
      <c r="B124" s="36" t="s">
        <v>2</v>
      </c>
      <c r="C124" s="2">
        <v>3.7</v>
      </c>
      <c r="D124" s="36" t="s">
        <v>327</v>
      </c>
      <c r="E124" s="36"/>
      <c r="O124" s="3" t="s">
        <v>332</v>
      </c>
    </row>
    <row r="125" spans="1:20" ht="3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</row>
    <row r="126" spans="1:20" s="10" customFormat="1" ht="21.75" customHeight="1">
      <c r="A126" s="1091" t="s">
        <v>3</v>
      </c>
      <c r="B126" s="1092"/>
      <c r="C126" s="1092"/>
      <c r="D126" s="1093"/>
      <c r="E126" s="357"/>
      <c r="F126" s="8"/>
      <c r="G126" s="857"/>
      <c r="H126" s="1110" t="s">
        <v>4</v>
      </c>
      <c r="I126" s="1111"/>
      <c r="J126" s="1111"/>
      <c r="K126" s="1111"/>
      <c r="L126" s="1111"/>
      <c r="M126" s="1111"/>
      <c r="N126" s="1105"/>
      <c r="O126" s="1105"/>
      <c r="P126" s="1105"/>
      <c r="Q126" s="1099"/>
      <c r="R126" s="1099"/>
      <c r="S126" s="1100"/>
      <c r="T126" s="1101" t="s">
        <v>5</v>
      </c>
    </row>
    <row r="127" spans="1:20" s="10" customFormat="1" ht="18.75">
      <c r="A127" s="1094"/>
      <c r="B127" s="1094"/>
      <c r="C127" s="1094"/>
      <c r="D127" s="1095"/>
      <c r="E127" s="16"/>
      <c r="F127" s="8"/>
      <c r="G127" s="857"/>
      <c r="H127" s="16"/>
      <c r="I127" s="8"/>
      <c r="J127" s="27"/>
      <c r="K127" s="249"/>
      <c r="L127" s="861" t="s">
        <v>6</v>
      </c>
      <c r="M127" s="249"/>
      <c r="N127" s="52"/>
      <c r="O127" s="33"/>
      <c r="P127" s="53"/>
      <c r="Q127" s="8"/>
      <c r="R127" s="8"/>
      <c r="S127" s="27"/>
      <c r="T127" s="1102"/>
    </row>
    <row r="128" spans="1:20" s="10" customFormat="1" ht="19.5" customHeight="1">
      <c r="A128" s="1094"/>
      <c r="B128" s="1094"/>
      <c r="C128" s="1094"/>
      <c r="D128" s="1095"/>
      <c r="E128" s="1104" t="s">
        <v>7</v>
      </c>
      <c r="F128" s="1105"/>
      <c r="G128" s="1106"/>
      <c r="H128" s="860"/>
      <c r="I128" s="861" t="s">
        <v>8</v>
      </c>
      <c r="J128" s="250"/>
      <c r="K128" s="249"/>
      <c r="L128" s="861" t="s">
        <v>9</v>
      </c>
      <c r="M128" s="249"/>
      <c r="N128" s="1238"/>
      <c r="O128" s="1239"/>
      <c r="P128" s="1240"/>
      <c r="Q128" s="1105"/>
      <c r="R128" s="1105"/>
      <c r="S128" s="1106"/>
      <c r="T128" s="1102"/>
    </row>
    <row r="129" spans="1:20" s="10" customFormat="1" ht="21" customHeight="1">
      <c r="A129" s="1094"/>
      <c r="B129" s="1094"/>
      <c r="C129" s="1094"/>
      <c r="D129" s="1095"/>
      <c r="E129" s="1104" t="s">
        <v>11</v>
      </c>
      <c r="F129" s="1105"/>
      <c r="G129" s="1106"/>
      <c r="H129" s="860"/>
      <c r="I129" s="861" t="s">
        <v>12</v>
      </c>
      <c r="J129" s="250"/>
      <c r="K129" s="249"/>
      <c r="L129" s="861" t="s">
        <v>13</v>
      </c>
      <c r="M129" s="249"/>
      <c r="N129" s="1104" t="s">
        <v>164</v>
      </c>
      <c r="O129" s="1105"/>
      <c r="P129" s="1106"/>
      <c r="Q129" s="1105" t="s">
        <v>278</v>
      </c>
      <c r="R129" s="1105"/>
      <c r="S129" s="1106"/>
      <c r="T129" s="1102"/>
    </row>
    <row r="130" spans="1:20" s="10" customFormat="1" ht="18.75">
      <c r="A130" s="1094"/>
      <c r="B130" s="1094"/>
      <c r="C130" s="1094"/>
      <c r="D130" s="1095"/>
      <c r="E130" s="16"/>
      <c r="F130" s="856"/>
      <c r="G130" s="857"/>
      <c r="H130" s="860"/>
      <c r="I130" s="861" t="s">
        <v>15</v>
      </c>
      <c r="J130" s="250"/>
      <c r="K130" s="249"/>
      <c r="L130" s="861" t="s">
        <v>16</v>
      </c>
      <c r="M130" s="249"/>
      <c r="N130" s="1104" t="s">
        <v>17</v>
      </c>
      <c r="O130" s="1105"/>
      <c r="P130" s="1106"/>
      <c r="Q130" s="1105" t="s">
        <v>166</v>
      </c>
      <c r="R130" s="1105"/>
      <c r="S130" s="1106"/>
      <c r="T130" s="1102"/>
    </row>
    <row r="131" spans="1:20" s="10" customFormat="1" ht="18.75">
      <c r="A131" s="1094"/>
      <c r="B131" s="1094"/>
      <c r="C131" s="1094"/>
      <c r="D131" s="1095"/>
      <c r="E131" s="28"/>
      <c r="F131" s="858"/>
      <c r="G131" s="859"/>
      <c r="H131" s="362"/>
      <c r="I131" s="862" t="s">
        <v>19</v>
      </c>
      <c r="J131" s="363"/>
      <c r="K131" s="23"/>
      <c r="L131" s="858" t="s">
        <v>19</v>
      </c>
      <c r="M131" s="23"/>
      <c r="N131" s="1110" t="s">
        <v>20</v>
      </c>
      <c r="O131" s="1111"/>
      <c r="P131" s="1112"/>
      <c r="Q131" s="23"/>
      <c r="R131" s="23"/>
      <c r="S131" s="30"/>
      <c r="T131" s="1102"/>
    </row>
    <row r="132" spans="1:20">
      <c r="A132" s="1094"/>
      <c r="B132" s="1094"/>
      <c r="C132" s="1094"/>
      <c r="D132" s="1095"/>
      <c r="E132" s="20" t="s">
        <v>7</v>
      </c>
      <c r="F132" s="20" t="s">
        <v>167</v>
      </c>
      <c r="G132" s="857" t="s">
        <v>168</v>
      </c>
      <c r="H132" s="20" t="s">
        <v>7</v>
      </c>
      <c r="I132" s="20" t="s">
        <v>167</v>
      </c>
      <c r="J132" s="857" t="s">
        <v>168</v>
      </c>
      <c r="K132" s="20" t="s">
        <v>7</v>
      </c>
      <c r="L132" s="20" t="s">
        <v>167</v>
      </c>
      <c r="M132" s="857" t="s">
        <v>168</v>
      </c>
      <c r="N132" s="34" t="s">
        <v>7</v>
      </c>
      <c r="O132" s="857" t="s">
        <v>167</v>
      </c>
      <c r="P132" s="857" t="s">
        <v>168</v>
      </c>
      <c r="Q132" s="20" t="s">
        <v>7</v>
      </c>
      <c r="R132" s="20" t="s">
        <v>167</v>
      </c>
      <c r="S132" s="857" t="s">
        <v>168</v>
      </c>
      <c r="T132" s="1102"/>
    </row>
    <row r="133" spans="1:20">
      <c r="A133" s="1096"/>
      <c r="B133" s="1096"/>
      <c r="C133" s="1096"/>
      <c r="D133" s="1097"/>
      <c r="E133" s="22" t="s">
        <v>11</v>
      </c>
      <c r="F133" s="22" t="s">
        <v>169</v>
      </c>
      <c r="G133" s="859" t="s">
        <v>170</v>
      </c>
      <c r="H133" s="22" t="s">
        <v>11</v>
      </c>
      <c r="I133" s="22" t="s">
        <v>169</v>
      </c>
      <c r="J133" s="859" t="s">
        <v>170</v>
      </c>
      <c r="K133" s="22" t="s">
        <v>11</v>
      </c>
      <c r="L133" s="22" t="s">
        <v>169</v>
      </c>
      <c r="M133" s="859" t="s">
        <v>170</v>
      </c>
      <c r="N133" s="22" t="s">
        <v>11</v>
      </c>
      <c r="O133" s="859" t="s">
        <v>169</v>
      </c>
      <c r="P133" s="859" t="s">
        <v>170</v>
      </c>
      <c r="Q133" s="22" t="s">
        <v>11</v>
      </c>
      <c r="R133" s="22" t="s">
        <v>169</v>
      </c>
      <c r="S133" s="859" t="s">
        <v>170</v>
      </c>
      <c r="T133" s="1103"/>
    </row>
    <row r="134" spans="1:20" s="364" customFormat="1" ht="18.75" customHeight="1">
      <c r="A134" s="1060" t="s">
        <v>21</v>
      </c>
      <c r="B134" s="1060"/>
      <c r="C134" s="1060"/>
      <c r="D134" s="1061"/>
      <c r="E134" s="368">
        <f t="shared" ref="E134:J134" si="30">SUM(E135:E147)</f>
        <v>7328</v>
      </c>
      <c r="F134" s="368">
        <f t="shared" si="30"/>
        <v>3805</v>
      </c>
      <c r="G134" s="368">
        <f t="shared" si="30"/>
        <v>3523</v>
      </c>
      <c r="H134" s="368">
        <f>SUM(H135:H147)</f>
        <v>7328</v>
      </c>
      <c r="I134" s="368">
        <f t="shared" si="30"/>
        <v>3805</v>
      </c>
      <c r="J134" s="368">
        <f t="shared" si="30"/>
        <v>3523</v>
      </c>
      <c r="K134" s="368">
        <f t="shared" ref="K134:S134" si="31">SUM(K135:K146)</f>
        <v>0</v>
      </c>
      <c r="L134" s="368">
        <f t="shared" si="31"/>
        <v>0</v>
      </c>
      <c r="M134" s="368">
        <f t="shared" si="31"/>
        <v>0</v>
      </c>
      <c r="N134" s="368">
        <f t="shared" si="31"/>
        <v>0</v>
      </c>
      <c r="O134" s="368">
        <f t="shared" si="31"/>
        <v>0</v>
      </c>
      <c r="P134" s="368">
        <f t="shared" si="31"/>
        <v>0</v>
      </c>
      <c r="Q134" s="368">
        <f t="shared" si="31"/>
        <v>0</v>
      </c>
      <c r="R134" s="368">
        <f t="shared" si="31"/>
        <v>0</v>
      </c>
      <c r="S134" s="368">
        <f t="shared" si="31"/>
        <v>0</v>
      </c>
      <c r="T134" s="849" t="s">
        <v>11</v>
      </c>
    </row>
    <row r="135" spans="1:20" ht="18.75" customHeight="1">
      <c r="A135" s="365"/>
      <c r="B135" s="61" t="s">
        <v>22</v>
      </c>
      <c r="C135" s="366"/>
      <c r="D135" s="367"/>
      <c r="E135" s="9">
        <f>SUM(F135:G135)</f>
        <v>0</v>
      </c>
      <c r="F135" s="9">
        <f>I135+L135+O135+R135</f>
        <v>0</v>
      </c>
      <c r="G135" s="9">
        <f>J135+M135+P135+S135</f>
        <v>0</v>
      </c>
      <c r="H135" s="9">
        <f>SUM(I135:J135)</f>
        <v>0</v>
      </c>
      <c r="I135" s="9"/>
      <c r="J135" s="301"/>
      <c r="K135" s="9">
        <f>SUM(L135:M135)</f>
        <v>0</v>
      </c>
      <c r="L135" s="9"/>
      <c r="M135" s="9"/>
      <c r="N135" s="9">
        <f>SUM(O135:P135)</f>
        <v>0</v>
      </c>
      <c r="O135" s="9"/>
      <c r="P135" s="9"/>
      <c r="Q135" s="9">
        <f>SUM(R135:S135)</f>
        <v>0</v>
      </c>
      <c r="R135" s="9"/>
      <c r="S135" s="301"/>
      <c r="T135" s="60" t="s">
        <v>23</v>
      </c>
    </row>
    <row r="136" spans="1:20" ht="18.75" customHeight="1">
      <c r="A136" s="366"/>
      <c r="B136" s="59" t="s">
        <v>24</v>
      </c>
      <c r="C136" s="366"/>
      <c r="D136" s="367"/>
      <c r="E136" s="9">
        <f t="shared" ref="E136:E146" si="32">SUM(F136:G136)</f>
        <v>0</v>
      </c>
      <c r="F136" s="9">
        <f t="shared" ref="F136:G146" si="33">I136+L136+O136+R136</f>
        <v>0</v>
      </c>
      <c r="G136" s="9">
        <f>J136+M136+P136+S136</f>
        <v>0</v>
      </c>
      <c r="H136" s="9">
        <f t="shared" ref="H136:H146" si="34">SUM(I136:J136)</f>
        <v>0</v>
      </c>
      <c r="I136" s="9"/>
      <c r="J136" s="301"/>
      <c r="K136" s="9">
        <f t="shared" ref="K136:K146" si="35">SUM(L136:M136)</f>
        <v>0</v>
      </c>
      <c r="L136" s="9"/>
      <c r="M136" s="9"/>
      <c r="N136" s="9">
        <f t="shared" ref="N136:N146" si="36">SUM(O136:P136)</f>
        <v>0</v>
      </c>
      <c r="O136" s="9"/>
      <c r="P136" s="9"/>
      <c r="Q136" s="9">
        <f t="shared" ref="Q136:Q146" si="37">SUM(R136:S136)</f>
        <v>0</v>
      </c>
      <c r="R136" s="9"/>
      <c r="S136" s="301"/>
      <c r="T136" s="60" t="s">
        <v>26</v>
      </c>
    </row>
    <row r="137" spans="1:20" ht="18.75" customHeight="1">
      <c r="A137" s="366"/>
      <c r="B137" s="59" t="s">
        <v>27</v>
      </c>
      <c r="C137" s="366"/>
      <c r="D137" s="367"/>
      <c r="E137" s="9">
        <f t="shared" si="32"/>
        <v>0</v>
      </c>
      <c r="F137" s="9">
        <f t="shared" si="33"/>
        <v>0</v>
      </c>
      <c r="G137" s="9">
        <f t="shared" si="33"/>
        <v>0</v>
      </c>
      <c r="H137" s="9">
        <f t="shared" si="34"/>
        <v>0</v>
      </c>
      <c r="I137" s="9"/>
      <c r="J137" s="301"/>
      <c r="K137" s="9">
        <f t="shared" si="35"/>
        <v>0</v>
      </c>
      <c r="L137" s="9"/>
      <c r="M137" s="9"/>
      <c r="N137" s="9">
        <f t="shared" si="36"/>
        <v>0</v>
      </c>
      <c r="O137" s="9"/>
      <c r="P137" s="9"/>
      <c r="Q137" s="9">
        <f t="shared" si="37"/>
        <v>0</v>
      </c>
      <c r="R137" s="9"/>
      <c r="S137" s="301"/>
      <c r="T137" s="60" t="s">
        <v>28</v>
      </c>
    </row>
    <row r="138" spans="1:20" ht="18.75" customHeight="1">
      <c r="A138" s="366"/>
      <c r="B138" s="59" t="s">
        <v>29</v>
      </c>
      <c r="C138" s="366"/>
      <c r="D138" s="367"/>
      <c r="E138" s="9">
        <f t="shared" si="32"/>
        <v>0</v>
      </c>
      <c r="F138" s="9">
        <f t="shared" si="33"/>
        <v>0</v>
      </c>
      <c r="G138" s="9">
        <f t="shared" si="33"/>
        <v>0</v>
      </c>
      <c r="H138" s="9">
        <f t="shared" si="34"/>
        <v>0</v>
      </c>
      <c r="I138" s="9"/>
      <c r="J138" s="301"/>
      <c r="K138" s="9">
        <f t="shared" si="35"/>
        <v>0</v>
      </c>
      <c r="L138" s="9"/>
      <c r="M138" s="9"/>
      <c r="N138" s="9">
        <f t="shared" si="36"/>
        <v>0</v>
      </c>
      <c r="O138" s="9"/>
      <c r="P138" s="9"/>
      <c r="Q138" s="9">
        <f t="shared" si="37"/>
        <v>0</v>
      </c>
      <c r="R138" s="9"/>
      <c r="S138" s="301"/>
      <c r="T138" s="60" t="s">
        <v>30</v>
      </c>
    </row>
    <row r="139" spans="1:20" ht="18.75" customHeight="1">
      <c r="A139" s="366"/>
      <c r="B139" s="59" t="s">
        <v>31</v>
      </c>
      <c r="C139" s="366"/>
      <c r="D139" s="367"/>
      <c r="E139" s="9">
        <f t="shared" si="32"/>
        <v>0</v>
      </c>
      <c r="F139" s="9">
        <f t="shared" si="33"/>
        <v>0</v>
      </c>
      <c r="G139" s="9">
        <f t="shared" si="33"/>
        <v>0</v>
      </c>
      <c r="H139" s="9">
        <f t="shared" si="34"/>
        <v>0</v>
      </c>
      <c r="I139" s="9"/>
      <c r="J139" s="301"/>
      <c r="K139" s="9">
        <f t="shared" si="35"/>
        <v>0</v>
      </c>
      <c r="L139" s="9"/>
      <c r="M139" s="9"/>
      <c r="N139" s="9">
        <f t="shared" si="36"/>
        <v>0</v>
      </c>
      <c r="O139" s="9"/>
      <c r="P139" s="9"/>
      <c r="Q139" s="9">
        <f t="shared" si="37"/>
        <v>0</v>
      </c>
      <c r="R139" s="9"/>
      <c r="S139" s="301"/>
      <c r="T139" s="60" t="s">
        <v>32</v>
      </c>
    </row>
    <row r="140" spans="1:20" ht="18.75" customHeight="1">
      <c r="A140" s="366"/>
      <c r="B140" s="59" t="s">
        <v>33</v>
      </c>
      <c r="C140" s="366"/>
      <c r="D140" s="367"/>
      <c r="E140" s="833">
        <f t="shared" si="32"/>
        <v>2668</v>
      </c>
      <c r="F140" s="833">
        <f>I140+L140+O140+R140</f>
        <v>1353</v>
      </c>
      <c r="G140" s="833">
        <f>J140+M140+P140+S140</f>
        <v>1315</v>
      </c>
      <c r="H140" s="833">
        <f t="shared" si="34"/>
        <v>2668</v>
      </c>
      <c r="I140" s="833">
        <v>1353</v>
      </c>
      <c r="J140" s="834">
        <v>1315</v>
      </c>
      <c r="K140" s="833"/>
      <c r="L140" s="833"/>
      <c r="M140" s="833"/>
      <c r="N140" s="833">
        <f t="shared" si="36"/>
        <v>0</v>
      </c>
      <c r="O140" s="833"/>
      <c r="P140" s="833"/>
      <c r="Q140" s="833">
        <f t="shared" si="37"/>
        <v>0</v>
      </c>
      <c r="R140" s="833"/>
      <c r="S140" s="834"/>
      <c r="T140" s="60" t="s">
        <v>34</v>
      </c>
    </row>
    <row r="141" spans="1:20" ht="18.75" customHeight="1">
      <c r="A141" s="366"/>
      <c r="B141" s="59" t="s">
        <v>35</v>
      </c>
      <c r="C141" s="366"/>
      <c r="D141" s="367"/>
      <c r="E141" s="833">
        <f>SUM(F141:G141)</f>
        <v>2803</v>
      </c>
      <c r="F141" s="833">
        <f>I141+L141+O141+R141</f>
        <v>1447</v>
      </c>
      <c r="G141" s="833">
        <f>J141+M141+P141+S141</f>
        <v>1356</v>
      </c>
      <c r="H141" s="833">
        <f t="shared" si="34"/>
        <v>2803</v>
      </c>
      <c r="I141" s="833">
        <v>1447</v>
      </c>
      <c r="J141" s="834">
        <v>1356</v>
      </c>
      <c r="K141" s="833">
        <f>SUM(L141:M141)</f>
        <v>0</v>
      </c>
      <c r="L141" s="833"/>
      <c r="M141" s="833"/>
      <c r="N141" s="833">
        <f t="shared" si="36"/>
        <v>0</v>
      </c>
      <c r="O141" s="833"/>
      <c r="P141" s="833"/>
      <c r="Q141" s="833">
        <f t="shared" si="37"/>
        <v>0</v>
      </c>
      <c r="R141" s="833"/>
      <c r="S141" s="834"/>
      <c r="T141" s="60" t="s">
        <v>36</v>
      </c>
    </row>
    <row r="142" spans="1:20" ht="18.75" customHeight="1">
      <c r="A142" s="366"/>
      <c r="B142" s="59" t="s">
        <v>37</v>
      </c>
      <c r="C142" s="366"/>
      <c r="D142" s="367"/>
      <c r="E142" s="9">
        <f t="shared" si="32"/>
        <v>0</v>
      </c>
      <c r="F142" s="9">
        <f t="shared" si="33"/>
        <v>0</v>
      </c>
      <c r="G142" s="9">
        <f t="shared" si="33"/>
        <v>0</v>
      </c>
      <c r="H142" s="9">
        <f t="shared" si="34"/>
        <v>0</v>
      </c>
      <c r="I142" s="9"/>
      <c r="J142" s="301"/>
      <c r="K142" s="9">
        <f t="shared" si="35"/>
        <v>0</v>
      </c>
      <c r="L142" s="9"/>
      <c r="M142" s="9"/>
      <c r="N142" s="9">
        <f t="shared" si="36"/>
        <v>0</v>
      </c>
      <c r="O142" s="9"/>
      <c r="P142" s="9"/>
      <c r="Q142" s="9">
        <f t="shared" si="37"/>
        <v>0</v>
      </c>
      <c r="R142" s="9"/>
      <c r="S142" s="301"/>
      <c r="T142" s="60" t="s">
        <v>38</v>
      </c>
    </row>
    <row r="143" spans="1:20" ht="18.75" customHeight="1">
      <c r="A143" s="366"/>
      <c r="B143" s="59" t="s">
        <v>39</v>
      </c>
      <c r="C143" s="366"/>
      <c r="D143" s="367"/>
      <c r="E143" s="9">
        <f t="shared" si="32"/>
        <v>0</v>
      </c>
      <c r="F143" s="9">
        <f t="shared" si="33"/>
        <v>0</v>
      </c>
      <c r="G143" s="9">
        <f t="shared" si="33"/>
        <v>0</v>
      </c>
      <c r="H143" s="9">
        <f t="shared" si="34"/>
        <v>0</v>
      </c>
      <c r="I143" s="9"/>
      <c r="J143" s="301"/>
      <c r="K143" s="9">
        <f t="shared" si="35"/>
        <v>0</v>
      </c>
      <c r="L143" s="9"/>
      <c r="M143" s="9"/>
      <c r="N143" s="9">
        <f t="shared" si="36"/>
        <v>0</v>
      </c>
      <c r="O143" s="9"/>
      <c r="P143" s="9"/>
      <c r="Q143" s="9">
        <f t="shared" si="37"/>
        <v>0</v>
      </c>
      <c r="R143" s="9"/>
      <c r="S143" s="301"/>
      <c r="T143" s="60" t="s">
        <v>40</v>
      </c>
    </row>
    <row r="144" spans="1:20" ht="18.75" customHeight="1">
      <c r="A144" s="366"/>
      <c r="B144" s="59" t="s">
        <v>41</v>
      </c>
      <c r="C144" s="366"/>
      <c r="D144" s="367"/>
      <c r="E144" s="9">
        <f t="shared" si="32"/>
        <v>0</v>
      </c>
      <c r="F144" s="9">
        <f t="shared" si="33"/>
        <v>0</v>
      </c>
      <c r="G144" s="9">
        <f t="shared" si="33"/>
        <v>0</v>
      </c>
      <c r="H144" s="9">
        <f t="shared" si="34"/>
        <v>0</v>
      </c>
      <c r="I144" s="9"/>
      <c r="J144" s="301"/>
      <c r="K144" s="9">
        <f t="shared" si="35"/>
        <v>0</v>
      </c>
      <c r="L144" s="9"/>
      <c r="M144" s="9"/>
      <c r="N144" s="9">
        <f t="shared" si="36"/>
        <v>0</v>
      </c>
      <c r="O144" s="9"/>
      <c r="P144" s="9"/>
      <c r="Q144" s="9">
        <f t="shared" si="37"/>
        <v>0</v>
      </c>
      <c r="R144" s="9"/>
      <c r="S144" s="301"/>
      <c r="T144" s="60" t="s">
        <v>42</v>
      </c>
    </row>
    <row r="145" spans="1:20" ht="18.75" customHeight="1">
      <c r="A145" s="366"/>
      <c r="B145" s="59" t="s">
        <v>43</v>
      </c>
      <c r="C145" s="366"/>
      <c r="D145" s="367"/>
      <c r="E145" s="9">
        <f t="shared" si="32"/>
        <v>0</v>
      </c>
      <c r="F145" s="9">
        <f t="shared" si="33"/>
        <v>0</v>
      </c>
      <c r="G145" s="9">
        <f t="shared" si="33"/>
        <v>0</v>
      </c>
      <c r="H145" s="9">
        <f t="shared" si="34"/>
        <v>0</v>
      </c>
      <c r="I145" s="9"/>
      <c r="J145" s="301"/>
      <c r="K145" s="9">
        <f t="shared" si="35"/>
        <v>0</v>
      </c>
      <c r="L145" s="9"/>
      <c r="M145" s="9"/>
      <c r="N145" s="9">
        <f t="shared" si="36"/>
        <v>0</v>
      </c>
      <c r="O145" s="9"/>
      <c r="P145" s="9"/>
      <c r="Q145" s="9">
        <f t="shared" si="37"/>
        <v>0</v>
      </c>
      <c r="R145" s="9"/>
      <c r="S145" s="301"/>
      <c r="T145" s="60" t="s">
        <v>44</v>
      </c>
    </row>
    <row r="146" spans="1:20">
      <c r="A146" s="8"/>
      <c r="B146" s="59" t="s">
        <v>45</v>
      </c>
      <c r="C146" s="8"/>
      <c r="D146" s="27"/>
      <c r="E146" s="9">
        <f t="shared" si="32"/>
        <v>0</v>
      </c>
      <c r="F146" s="9">
        <f t="shared" si="33"/>
        <v>0</v>
      </c>
      <c r="G146" s="9">
        <f t="shared" si="33"/>
        <v>0</v>
      </c>
      <c r="H146" s="9">
        <f t="shared" si="34"/>
        <v>0</v>
      </c>
      <c r="I146" s="9"/>
      <c r="J146" s="301"/>
      <c r="K146" s="9">
        <f t="shared" si="35"/>
        <v>0</v>
      </c>
      <c r="L146" s="9"/>
      <c r="M146" s="9"/>
      <c r="N146" s="9">
        <f t="shared" si="36"/>
        <v>0</v>
      </c>
      <c r="O146" s="9"/>
      <c r="P146" s="9"/>
      <c r="Q146" s="9">
        <f t="shared" si="37"/>
        <v>0</v>
      </c>
      <c r="R146" s="9"/>
      <c r="S146" s="301"/>
      <c r="T146" s="60" t="s">
        <v>46</v>
      </c>
    </row>
    <row r="147" spans="1:20">
      <c r="A147" s="23"/>
      <c r="B147" s="49" t="s">
        <v>47</v>
      </c>
      <c r="C147" s="23"/>
      <c r="D147" s="30"/>
      <c r="E147" s="833">
        <f>SUM(F147:G147)</f>
        <v>1857</v>
      </c>
      <c r="F147" s="833">
        <f>I147+L147+O147+R147</f>
        <v>1005</v>
      </c>
      <c r="G147" s="833">
        <f>J147+M147+P147+S147</f>
        <v>852</v>
      </c>
      <c r="H147" s="931">
        <f>SUM(I147:J147)</f>
        <v>1857</v>
      </c>
      <c r="I147" s="931">
        <v>1005</v>
      </c>
      <c r="J147" s="932">
        <v>852</v>
      </c>
      <c r="K147" s="931"/>
      <c r="L147" s="931"/>
      <c r="M147" s="932"/>
      <c r="N147" s="931"/>
      <c r="O147" s="932"/>
      <c r="P147" s="932"/>
      <c r="Q147" s="931"/>
      <c r="R147" s="931"/>
      <c r="S147" s="932"/>
      <c r="T147" s="49" t="s">
        <v>48</v>
      </c>
    </row>
    <row r="148" spans="1:20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s="10" customFormat="1" ht="18.75">
      <c r="A149" s="8"/>
      <c r="B149" s="10" t="s">
        <v>329</v>
      </c>
      <c r="C149" s="8"/>
      <c r="D149" s="8"/>
      <c r="E149" s="8"/>
      <c r="F149" s="8"/>
      <c r="G149" s="8"/>
      <c r="K149" s="10" t="s">
        <v>330</v>
      </c>
      <c r="N149" s="8"/>
      <c r="O149" s="8"/>
    </row>
    <row r="150" spans="1:20" s="10" customFormat="1" ht="19.5" customHeight="1">
      <c r="B150" s="10" t="s">
        <v>66</v>
      </c>
      <c r="K150" s="10" t="s">
        <v>113</v>
      </c>
    </row>
    <row r="151" spans="1:20">
      <c r="B151" s="10" t="s">
        <v>114</v>
      </c>
      <c r="C151" s="10"/>
      <c r="D151" s="10"/>
      <c r="E151" s="10"/>
      <c r="F151" s="10"/>
      <c r="G151" s="10"/>
      <c r="H151" s="10"/>
      <c r="I151" s="10"/>
      <c r="J151" s="10"/>
      <c r="K151" s="10" t="s">
        <v>147</v>
      </c>
      <c r="L151" s="10"/>
      <c r="M151" s="10"/>
      <c r="N151" s="10"/>
      <c r="O151" s="10"/>
    </row>
    <row r="152" spans="1:20">
      <c r="C152" s="10" t="s">
        <v>116</v>
      </c>
      <c r="D152" s="10"/>
      <c r="E152" s="10"/>
      <c r="F152" s="10"/>
      <c r="G152" s="10"/>
      <c r="H152" s="10"/>
      <c r="I152" s="10"/>
      <c r="J152" s="10"/>
      <c r="K152" s="10" t="s">
        <v>331</v>
      </c>
      <c r="L152" s="10"/>
      <c r="M152" s="10"/>
      <c r="N152" s="10"/>
    </row>
    <row r="153" spans="1:20" s="1" customFormat="1">
      <c r="B153" s="1" t="s">
        <v>271</v>
      </c>
      <c r="C153" s="2">
        <v>3.7</v>
      </c>
      <c r="D153" s="1" t="s">
        <v>333</v>
      </c>
    </row>
    <row r="154" spans="1:20" s="3" customFormat="1">
      <c r="B154" s="36" t="s">
        <v>2</v>
      </c>
      <c r="C154" s="2">
        <v>3.7</v>
      </c>
      <c r="D154" s="36" t="s">
        <v>334</v>
      </c>
      <c r="E154" s="36"/>
      <c r="O154" s="3" t="s">
        <v>123</v>
      </c>
    </row>
    <row r="155" spans="1:20" ht="3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1:20" s="10" customFormat="1" ht="21.75" customHeight="1">
      <c r="A156" s="1091" t="s">
        <v>3</v>
      </c>
      <c r="B156" s="1092"/>
      <c r="C156" s="1092"/>
      <c r="D156" s="1093"/>
      <c r="E156" s="357"/>
      <c r="F156" s="8"/>
      <c r="G156" s="857"/>
      <c r="H156" s="1110" t="s">
        <v>4</v>
      </c>
      <c r="I156" s="1111"/>
      <c r="J156" s="1111"/>
      <c r="K156" s="1111"/>
      <c r="L156" s="1111"/>
      <c r="M156" s="1111"/>
      <c r="N156" s="1105"/>
      <c r="O156" s="1105"/>
      <c r="P156" s="1105"/>
      <c r="Q156" s="1099"/>
      <c r="R156" s="1099"/>
      <c r="S156" s="1100"/>
      <c r="T156" s="1101" t="s">
        <v>5</v>
      </c>
    </row>
    <row r="157" spans="1:20" s="10" customFormat="1" ht="18.75">
      <c r="A157" s="1094"/>
      <c r="B157" s="1094"/>
      <c r="C157" s="1094"/>
      <c r="D157" s="1095"/>
      <c r="E157" s="16"/>
      <c r="F157" s="8"/>
      <c r="G157" s="857"/>
      <c r="H157" s="16"/>
      <c r="I157" s="8"/>
      <c r="J157" s="27"/>
      <c r="K157" s="249"/>
      <c r="L157" s="861" t="s">
        <v>6</v>
      </c>
      <c r="M157" s="249"/>
      <c r="N157" s="52"/>
      <c r="O157" s="33"/>
      <c r="P157" s="53"/>
      <c r="Q157" s="8"/>
      <c r="R157" s="8"/>
      <c r="S157" s="27"/>
      <c r="T157" s="1102"/>
    </row>
    <row r="158" spans="1:20" s="10" customFormat="1" ht="19.5" customHeight="1">
      <c r="A158" s="1094"/>
      <c r="B158" s="1094"/>
      <c r="C158" s="1094"/>
      <c r="D158" s="1095"/>
      <c r="E158" s="1104" t="s">
        <v>7</v>
      </c>
      <c r="F158" s="1105"/>
      <c r="G158" s="1106"/>
      <c r="H158" s="860"/>
      <c r="I158" s="861" t="s">
        <v>8</v>
      </c>
      <c r="J158" s="250"/>
      <c r="K158" s="249"/>
      <c r="L158" s="861" t="s">
        <v>9</v>
      </c>
      <c r="M158" s="249"/>
      <c r="N158" s="1238"/>
      <c r="O158" s="1239"/>
      <c r="P158" s="1240"/>
      <c r="Q158" s="1105"/>
      <c r="R158" s="1105"/>
      <c r="S158" s="1106"/>
      <c r="T158" s="1102"/>
    </row>
    <row r="159" spans="1:20" s="10" customFormat="1" ht="21" customHeight="1">
      <c r="A159" s="1094"/>
      <c r="B159" s="1094"/>
      <c r="C159" s="1094"/>
      <c r="D159" s="1095"/>
      <c r="E159" s="1104" t="s">
        <v>11</v>
      </c>
      <c r="F159" s="1105"/>
      <c r="G159" s="1106"/>
      <c r="H159" s="860"/>
      <c r="I159" s="861" t="s">
        <v>12</v>
      </c>
      <c r="J159" s="250"/>
      <c r="K159" s="249"/>
      <c r="L159" s="861" t="s">
        <v>13</v>
      </c>
      <c r="M159" s="249"/>
      <c r="N159" s="1104" t="s">
        <v>164</v>
      </c>
      <c r="O159" s="1105"/>
      <c r="P159" s="1106"/>
      <c r="Q159" s="1105" t="s">
        <v>278</v>
      </c>
      <c r="R159" s="1105"/>
      <c r="S159" s="1106"/>
      <c r="T159" s="1102"/>
    </row>
    <row r="160" spans="1:20" s="10" customFormat="1" ht="18.75">
      <c r="A160" s="1094"/>
      <c r="B160" s="1094"/>
      <c r="C160" s="1094"/>
      <c r="D160" s="1095"/>
      <c r="E160" s="16"/>
      <c r="G160" s="857"/>
      <c r="H160" s="860"/>
      <c r="I160" s="861" t="s">
        <v>15</v>
      </c>
      <c r="J160" s="250"/>
      <c r="K160" s="249"/>
      <c r="L160" s="861" t="s">
        <v>16</v>
      </c>
      <c r="M160" s="249"/>
      <c r="N160" s="1104" t="s">
        <v>17</v>
      </c>
      <c r="O160" s="1105"/>
      <c r="P160" s="1106"/>
      <c r="Q160" s="1105" t="s">
        <v>166</v>
      </c>
      <c r="R160" s="1105"/>
      <c r="S160" s="1106"/>
      <c r="T160" s="1102"/>
    </row>
    <row r="161" spans="1:20" s="10" customFormat="1" ht="18.75">
      <c r="A161" s="1094"/>
      <c r="B161" s="1094"/>
      <c r="C161" s="1094"/>
      <c r="D161" s="1095"/>
      <c r="E161" s="28"/>
      <c r="F161" s="856"/>
      <c r="G161" s="859"/>
      <c r="H161" s="362"/>
      <c r="I161" s="862" t="s">
        <v>19</v>
      </c>
      <c r="J161" s="363"/>
      <c r="K161" s="23"/>
      <c r="L161" s="858" t="s">
        <v>19</v>
      </c>
      <c r="M161" s="23"/>
      <c r="N161" s="1110" t="s">
        <v>20</v>
      </c>
      <c r="O161" s="1111"/>
      <c r="P161" s="1112"/>
      <c r="Q161" s="23"/>
      <c r="R161" s="23"/>
      <c r="S161" s="30"/>
      <c r="T161" s="1102"/>
    </row>
    <row r="162" spans="1:20">
      <c r="A162" s="1094"/>
      <c r="B162" s="1094"/>
      <c r="C162" s="1094"/>
      <c r="D162" s="1095"/>
      <c r="E162" s="20" t="s">
        <v>7</v>
      </c>
      <c r="F162" s="20" t="s">
        <v>167</v>
      </c>
      <c r="G162" s="857" t="s">
        <v>168</v>
      </c>
      <c r="H162" s="20" t="s">
        <v>7</v>
      </c>
      <c r="I162" s="20" t="s">
        <v>167</v>
      </c>
      <c r="J162" s="857" t="s">
        <v>168</v>
      </c>
      <c r="K162" s="20" t="s">
        <v>7</v>
      </c>
      <c r="L162" s="20" t="s">
        <v>167</v>
      </c>
      <c r="M162" s="857" t="s">
        <v>168</v>
      </c>
      <c r="N162" s="34" t="s">
        <v>7</v>
      </c>
      <c r="O162" s="857" t="s">
        <v>167</v>
      </c>
      <c r="P162" s="857" t="s">
        <v>168</v>
      </c>
      <c r="Q162" s="20" t="s">
        <v>7</v>
      </c>
      <c r="R162" s="20" t="s">
        <v>167</v>
      </c>
      <c r="S162" s="857" t="s">
        <v>168</v>
      </c>
      <c r="T162" s="1102"/>
    </row>
    <row r="163" spans="1:20">
      <c r="A163" s="1096"/>
      <c r="B163" s="1096"/>
      <c r="C163" s="1096"/>
      <c r="D163" s="1097"/>
      <c r="E163" s="22" t="s">
        <v>11</v>
      </c>
      <c r="F163" s="22" t="s">
        <v>169</v>
      </c>
      <c r="G163" s="859" t="s">
        <v>170</v>
      </c>
      <c r="H163" s="22" t="s">
        <v>11</v>
      </c>
      <c r="I163" s="22" t="s">
        <v>169</v>
      </c>
      <c r="J163" s="859" t="s">
        <v>170</v>
      </c>
      <c r="K163" s="22" t="s">
        <v>11</v>
      </c>
      <c r="L163" s="22" t="s">
        <v>169</v>
      </c>
      <c r="M163" s="859" t="s">
        <v>170</v>
      </c>
      <c r="N163" s="22" t="s">
        <v>11</v>
      </c>
      <c r="O163" s="859" t="s">
        <v>169</v>
      </c>
      <c r="P163" s="859" t="s">
        <v>170</v>
      </c>
      <c r="Q163" s="22" t="s">
        <v>11</v>
      </c>
      <c r="R163" s="22" t="s">
        <v>169</v>
      </c>
      <c r="S163" s="859" t="s">
        <v>170</v>
      </c>
      <c r="T163" s="1103"/>
    </row>
    <row r="164" spans="1:20" s="364" customFormat="1" ht="18.75" customHeight="1">
      <c r="A164" s="1060" t="s">
        <v>21</v>
      </c>
      <c r="B164" s="1060"/>
      <c r="C164" s="1060"/>
      <c r="D164" s="1061"/>
      <c r="E164" s="368">
        <f t="shared" ref="E164:J164" si="38">SUM(E165:E177)</f>
        <v>20540</v>
      </c>
      <c r="F164" s="368">
        <f t="shared" si="38"/>
        <v>8606</v>
      </c>
      <c r="G164" s="368">
        <f t="shared" si="38"/>
        <v>11934</v>
      </c>
      <c r="H164" s="368">
        <f t="shared" si="38"/>
        <v>20540</v>
      </c>
      <c r="I164" s="368">
        <f t="shared" si="38"/>
        <v>8606</v>
      </c>
      <c r="J164" s="709">
        <f t="shared" si="38"/>
        <v>11934</v>
      </c>
      <c r="K164" s="368">
        <f t="shared" ref="K164:S164" si="39">SUM(K165:K177)</f>
        <v>0</v>
      </c>
      <c r="L164" s="368">
        <f t="shared" si="39"/>
        <v>0</v>
      </c>
      <c r="M164" s="368">
        <f t="shared" si="39"/>
        <v>0</v>
      </c>
      <c r="N164" s="368">
        <f t="shared" si="39"/>
        <v>0</v>
      </c>
      <c r="O164" s="368">
        <f t="shared" si="39"/>
        <v>0</v>
      </c>
      <c r="P164" s="368">
        <f t="shared" si="39"/>
        <v>0</v>
      </c>
      <c r="Q164" s="368">
        <f t="shared" si="39"/>
        <v>0</v>
      </c>
      <c r="R164" s="368">
        <f t="shared" si="39"/>
        <v>0</v>
      </c>
      <c r="S164" s="368">
        <f t="shared" si="39"/>
        <v>0</v>
      </c>
      <c r="T164" s="849" t="s">
        <v>11</v>
      </c>
    </row>
    <row r="165" spans="1:20" ht="18.75" customHeight="1">
      <c r="A165" s="365"/>
      <c r="B165" s="61" t="s">
        <v>22</v>
      </c>
      <c r="C165" s="366"/>
      <c r="D165" s="367"/>
      <c r="E165" s="9">
        <f>H165+K165+N165+Q165</f>
        <v>9295</v>
      </c>
      <c r="F165" s="9">
        <f>I165+L165+O165+R165</f>
        <v>3494</v>
      </c>
      <c r="G165" s="9">
        <f>J165+M165+P165+S165</f>
        <v>5801</v>
      </c>
      <c r="H165" s="524">
        <v>9295</v>
      </c>
      <c r="I165" s="295">
        <v>3494</v>
      </c>
      <c r="J165" s="524">
        <v>5801</v>
      </c>
      <c r="K165" s="9">
        <f>SUM(L165:M165)</f>
        <v>0</v>
      </c>
      <c r="L165" s="9"/>
      <c r="M165" s="9"/>
      <c r="N165" s="9">
        <f>SUM(O165:P165)</f>
        <v>0</v>
      </c>
      <c r="O165" s="9"/>
      <c r="P165" s="9"/>
      <c r="Q165" s="9">
        <f>SUM(R165:S165)</f>
        <v>0</v>
      </c>
      <c r="R165" s="9"/>
      <c r="S165" s="301"/>
      <c r="T165" s="60" t="s">
        <v>23</v>
      </c>
    </row>
    <row r="166" spans="1:20" ht="18.75" customHeight="1">
      <c r="A166" s="366"/>
      <c r="B166" s="59" t="s">
        <v>24</v>
      </c>
      <c r="C166" s="366"/>
      <c r="D166" s="367"/>
      <c r="E166" s="9">
        <f t="shared" ref="E166:E177" si="40">H166+K166+N166+Q166</f>
        <v>845</v>
      </c>
      <c r="F166" s="9">
        <f t="shared" ref="F166:F177" si="41">I166+L166+O166+R166</f>
        <v>369</v>
      </c>
      <c r="G166" s="9">
        <f t="shared" ref="G166:G177" si="42">J166+M166+P166+S166</f>
        <v>476</v>
      </c>
      <c r="H166" s="9">
        <v>845</v>
      </c>
      <c r="I166" s="9">
        <v>369</v>
      </c>
      <c r="J166" s="301">
        <v>476</v>
      </c>
      <c r="K166" s="9">
        <f t="shared" ref="K166:K177" si="43">SUM(L166:M166)</f>
        <v>0</v>
      </c>
      <c r="L166" s="9"/>
      <c r="M166" s="9"/>
      <c r="N166" s="9">
        <f t="shared" ref="N166:N177" si="44">SUM(O166:P166)</f>
        <v>0</v>
      </c>
      <c r="O166" s="9"/>
      <c r="P166" s="9"/>
      <c r="Q166" s="9">
        <f t="shared" ref="Q166:Q177" si="45">SUM(R166:S166)</f>
        <v>0</v>
      </c>
      <c r="R166" s="9"/>
      <c r="S166" s="301"/>
      <c r="T166" s="60" t="s">
        <v>26</v>
      </c>
    </row>
    <row r="167" spans="1:20" ht="18.75" customHeight="1">
      <c r="A167" s="366"/>
      <c r="B167" s="59" t="s">
        <v>27</v>
      </c>
      <c r="C167" s="366"/>
      <c r="D167" s="367"/>
      <c r="E167" s="9">
        <f t="shared" si="40"/>
        <v>325</v>
      </c>
      <c r="F167" s="9">
        <f t="shared" si="41"/>
        <v>169</v>
      </c>
      <c r="G167" s="9">
        <f t="shared" si="42"/>
        <v>156</v>
      </c>
      <c r="H167" s="9">
        <v>325</v>
      </c>
      <c r="I167" s="9">
        <v>169</v>
      </c>
      <c r="J167" s="301">
        <v>156</v>
      </c>
      <c r="K167" s="9">
        <f t="shared" si="43"/>
        <v>0</v>
      </c>
      <c r="L167" s="9"/>
      <c r="M167" s="9"/>
      <c r="N167" s="9">
        <f t="shared" si="44"/>
        <v>0</v>
      </c>
      <c r="O167" s="9"/>
      <c r="P167" s="9"/>
      <c r="Q167" s="9">
        <f t="shared" si="45"/>
        <v>0</v>
      </c>
      <c r="R167" s="9"/>
      <c r="S167" s="301"/>
      <c r="T167" s="60" t="s">
        <v>28</v>
      </c>
    </row>
    <row r="168" spans="1:20" ht="18.75" customHeight="1">
      <c r="A168" s="366"/>
      <c r="B168" s="59" t="s">
        <v>29</v>
      </c>
      <c r="C168" s="366"/>
      <c r="D168" s="367"/>
      <c r="E168" s="9">
        <f t="shared" si="40"/>
        <v>1109</v>
      </c>
      <c r="F168" s="9">
        <f t="shared" si="41"/>
        <v>487</v>
      </c>
      <c r="G168" s="9">
        <f t="shared" si="42"/>
        <v>622</v>
      </c>
      <c r="H168" s="524">
        <v>1109</v>
      </c>
      <c r="I168" s="9">
        <v>487</v>
      </c>
      <c r="J168" s="301">
        <v>622</v>
      </c>
      <c r="K168" s="9">
        <f t="shared" si="43"/>
        <v>0</v>
      </c>
      <c r="L168" s="9"/>
      <c r="M168" s="9"/>
      <c r="N168" s="9">
        <f t="shared" si="44"/>
        <v>0</v>
      </c>
      <c r="O168" s="9"/>
      <c r="P168" s="9"/>
      <c r="Q168" s="9">
        <f t="shared" si="45"/>
        <v>0</v>
      </c>
      <c r="R168" s="9"/>
      <c r="S168" s="301"/>
      <c r="T168" s="60" t="s">
        <v>30</v>
      </c>
    </row>
    <row r="169" spans="1:20" ht="18.75" customHeight="1">
      <c r="A169" s="366"/>
      <c r="B169" s="59" t="s">
        <v>31</v>
      </c>
      <c r="C169" s="366"/>
      <c r="D169" s="367"/>
      <c r="E169" s="9">
        <f t="shared" si="40"/>
        <v>1028</v>
      </c>
      <c r="F169" s="9">
        <f t="shared" si="41"/>
        <v>469</v>
      </c>
      <c r="G169" s="9">
        <f t="shared" si="42"/>
        <v>559</v>
      </c>
      <c r="H169" s="524">
        <v>1028</v>
      </c>
      <c r="I169" s="9">
        <v>469</v>
      </c>
      <c r="J169" s="301">
        <v>559</v>
      </c>
      <c r="K169" s="9">
        <f t="shared" si="43"/>
        <v>0</v>
      </c>
      <c r="L169" s="9"/>
      <c r="M169" s="9"/>
      <c r="N169" s="9">
        <f t="shared" si="44"/>
        <v>0</v>
      </c>
      <c r="O169" s="9"/>
      <c r="P169" s="9"/>
      <c r="Q169" s="9">
        <f t="shared" si="45"/>
        <v>0</v>
      </c>
      <c r="R169" s="9"/>
      <c r="S169" s="301"/>
      <c r="T169" s="60" t="s">
        <v>32</v>
      </c>
    </row>
    <row r="170" spans="1:20" ht="18.75" customHeight="1">
      <c r="A170" s="366"/>
      <c r="B170" s="59" t="s">
        <v>33</v>
      </c>
      <c r="C170" s="366"/>
      <c r="D170" s="367"/>
      <c r="E170" s="9">
        <f t="shared" si="40"/>
        <v>1043</v>
      </c>
      <c r="F170" s="9">
        <f t="shared" si="41"/>
        <v>426</v>
      </c>
      <c r="G170" s="9">
        <f t="shared" si="42"/>
        <v>617</v>
      </c>
      <c r="H170" s="524">
        <v>1043</v>
      </c>
      <c r="I170" s="9">
        <v>426</v>
      </c>
      <c r="J170" s="301">
        <v>617</v>
      </c>
      <c r="K170" s="9">
        <f t="shared" si="43"/>
        <v>0</v>
      </c>
      <c r="L170" s="9"/>
      <c r="M170" s="9"/>
      <c r="N170" s="9">
        <f t="shared" si="44"/>
        <v>0</v>
      </c>
      <c r="O170" s="9"/>
      <c r="P170" s="9"/>
      <c r="Q170" s="9">
        <f t="shared" si="45"/>
        <v>0</v>
      </c>
      <c r="R170" s="9"/>
      <c r="S170" s="301"/>
      <c r="T170" s="60" t="s">
        <v>34</v>
      </c>
    </row>
    <row r="171" spans="1:20" ht="18.75" customHeight="1">
      <c r="A171" s="366"/>
      <c r="B171" s="59" t="s">
        <v>35</v>
      </c>
      <c r="C171" s="366"/>
      <c r="D171" s="367"/>
      <c r="E171" s="9">
        <f t="shared" si="40"/>
        <v>1385</v>
      </c>
      <c r="F171" s="9">
        <f t="shared" si="41"/>
        <v>638</v>
      </c>
      <c r="G171" s="9">
        <f t="shared" si="42"/>
        <v>747</v>
      </c>
      <c r="H171" s="524">
        <v>1385</v>
      </c>
      <c r="I171" s="9">
        <v>638</v>
      </c>
      <c r="J171" s="301">
        <v>747</v>
      </c>
      <c r="K171" s="9">
        <f t="shared" si="43"/>
        <v>0</v>
      </c>
      <c r="L171" s="9"/>
      <c r="M171" s="9"/>
      <c r="N171" s="9">
        <f t="shared" si="44"/>
        <v>0</v>
      </c>
      <c r="O171" s="9"/>
      <c r="P171" s="9"/>
      <c r="Q171" s="9">
        <f t="shared" si="45"/>
        <v>0</v>
      </c>
      <c r="R171" s="9"/>
      <c r="S171" s="301"/>
      <c r="T171" s="60" t="s">
        <v>36</v>
      </c>
    </row>
    <row r="172" spans="1:20" ht="18.75" customHeight="1">
      <c r="A172" s="366"/>
      <c r="B172" s="59" t="s">
        <v>37</v>
      </c>
      <c r="C172" s="366"/>
      <c r="D172" s="367"/>
      <c r="E172" s="9">
        <f t="shared" si="40"/>
        <v>1983</v>
      </c>
      <c r="F172" s="9">
        <f t="shared" si="41"/>
        <v>857</v>
      </c>
      <c r="G172" s="9">
        <f t="shared" si="42"/>
        <v>1126</v>
      </c>
      <c r="H172" s="524">
        <v>1983</v>
      </c>
      <c r="I172" s="9">
        <v>857</v>
      </c>
      <c r="J172" s="525">
        <v>1126</v>
      </c>
      <c r="K172" s="9">
        <f t="shared" si="43"/>
        <v>0</v>
      </c>
      <c r="L172" s="9"/>
      <c r="M172" s="9"/>
      <c r="N172" s="9">
        <f t="shared" si="44"/>
        <v>0</v>
      </c>
      <c r="O172" s="9"/>
      <c r="P172" s="9"/>
      <c r="Q172" s="9">
        <f t="shared" si="45"/>
        <v>0</v>
      </c>
      <c r="R172" s="9"/>
      <c r="S172" s="301"/>
      <c r="T172" s="60" t="s">
        <v>38</v>
      </c>
    </row>
    <row r="173" spans="1:20" ht="18.75" customHeight="1">
      <c r="A173" s="366"/>
      <c r="B173" s="59" t="s">
        <v>39</v>
      </c>
      <c r="C173" s="366"/>
      <c r="D173" s="367"/>
      <c r="E173" s="9">
        <f t="shared" si="40"/>
        <v>328</v>
      </c>
      <c r="F173" s="9">
        <f t="shared" si="41"/>
        <v>137</v>
      </c>
      <c r="G173" s="9">
        <f t="shared" si="42"/>
        <v>191</v>
      </c>
      <c r="H173" s="9">
        <v>328</v>
      </c>
      <c r="I173" s="9">
        <v>137</v>
      </c>
      <c r="J173" s="301">
        <v>191</v>
      </c>
      <c r="K173" s="9">
        <f t="shared" si="43"/>
        <v>0</v>
      </c>
      <c r="L173" s="9"/>
      <c r="M173" s="9"/>
      <c r="N173" s="9">
        <f t="shared" si="44"/>
        <v>0</v>
      </c>
      <c r="O173" s="9"/>
      <c r="P173" s="9"/>
      <c r="Q173" s="9">
        <f t="shared" si="45"/>
        <v>0</v>
      </c>
      <c r="R173" s="9"/>
      <c r="S173" s="301"/>
      <c r="T173" s="60" t="s">
        <v>40</v>
      </c>
    </row>
    <row r="174" spans="1:20" ht="18.75" customHeight="1">
      <c r="A174" s="366"/>
      <c r="B174" s="59" t="s">
        <v>41</v>
      </c>
      <c r="C174" s="366"/>
      <c r="D174" s="367"/>
      <c r="E174" s="9">
        <f t="shared" si="40"/>
        <v>636</v>
      </c>
      <c r="F174" s="9">
        <f t="shared" si="41"/>
        <v>278</v>
      </c>
      <c r="G174" s="9">
        <f t="shared" si="42"/>
        <v>358</v>
      </c>
      <c r="H174" s="9">
        <v>636</v>
      </c>
      <c r="I174" s="9">
        <v>278</v>
      </c>
      <c r="J174" s="301">
        <v>358</v>
      </c>
      <c r="K174" s="9">
        <f t="shared" si="43"/>
        <v>0</v>
      </c>
      <c r="L174" s="9"/>
      <c r="M174" s="9"/>
      <c r="N174" s="9">
        <f t="shared" si="44"/>
        <v>0</v>
      </c>
      <c r="O174" s="9"/>
      <c r="P174" s="9"/>
      <c r="Q174" s="9">
        <f t="shared" si="45"/>
        <v>0</v>
      </c>
      <c r="R174" s="9"/>
      <c r="S174" s="301"/>
      <c r="T174" s="60" t="s">
        <v>42</v>
      </c>
    </row>
    <row r="175" spans="1:20" ht="18.75" customHeight="1">
      <c r="A175" s="366"/>
      <c r="B175" s="59" t="s">
        <v>43</v>
      </c>
      <c r="C175" s="366"/>
      <c r="D175" s="367"/>
      <c r="E175" s="9">
        <f t="shared" si="40"/>
        <v>864</v>
      </c>
      <c r="F175" s="9">
        <f t="shared" si="41"/>
        <v>422</v>
      </c>
      <c r="G175" s="9">
        <f t="shared" si="42"/>
        <v>442</v>
      </c>
      <c r="H175" s="9">
        <v>864</v>
      </c>
      <c r="I175" s="9">
        <v>422</v>
      </c>
      <c r="J175" s="301">
        <v>442</v>
      </c>
      <c r="K175" s="9">
        <f t="shared" si="43"/>
        <v>0</v>
      </c>
      <c r="L175" s="9"/>
      <c r="M175" s="9"/>
      <c r="N175" s="9">
        <f t="shared" si="44"/>
        <v>0</v>
      </c>
      <c r="O175" s="9"/>
      <c r="P175" s="9"/>
      <c r="Q175" s="9">
        <f t="shared" si="45"/>
        <v>0</v>
      </c>
      <c r="R175" s="9"/>
      <c r="S175" s="301"/>
      <c r="T175" s="60" t="s">
        <v>44</v>
      </c>
    </row>
    <row r="176" spans="1:20" ht="18.75" customHeight="1">
      <c r="A176" s="8"/>
      <c r="B176" s="59" t="s">
        <v>45</v>
      </c>
      <c r="C176" s="8"/>
      <c r="D176" s="27"/>
      <c r="E176" s="9">
        <f t="shared" si="40"/>
        <v>740</v>
      </c>
      <c r="F176" s="9">
        <f t="shared" si="41"/>
        <v>381</v>
      </c>
      <c r="G176" s="9">
        <f t="shared" si="42"/>
        <v>359</v>
      </c>
      <c r="H176" s="9">
        <v>740</v>
      </c>
      <c r="I176" s="9">
        <v>381</v>
      </c>
      <c r="J176" s="301">
        <v>359</v>
      </c>
      <c r="K176" s="9">
        <f t="shared" si="43"/>
        <v>0</v>
      </c>
      <c r="L176" s="9"/>
      <c r="M176" s="9"/>
      <c r="N176" s="9">
        <f t="shared" si="44"/>
        <v>0</v>
      </c>
      <c r="O176" s="9"/>
      <c r="P176" s="9"/>
      <c r="Q176" s="9">
        <f t="shared" si="45"/>
        <v>0</v>
      </c>
      <c r="R176" s="9"/>
      <c r="S176" s="301"/>
      <c r="T176" s="60" t="s">
        <v>46</v>
      </c>
    </row>
    <row r="177" spans="1:20">
      <c r="A177" s="23"/>
      <c r="B177" s="49" t="s">
        <v>47</v>
      </c>
      <c r="C177" s="23"/>
      <c r="D177" s="30"/>
      <c r="E177" s="13">
        <f t="shared" si="40"/>
        <v>959</v>
      </c>
      <c r="F177" s="13">
        <f t="shared" si="41"/>
        <v>479</v>
      </c>
      <c r="G177" s="13">
        <f t="shared" si="42"/>
        <v>480</v>
      </c>
      <c r="H177" s="13">
        <v>959</v>
      </c>
      <c r="I177" s="13">
        <v>479</v>
      </c>
      <c r="J177" s="30">
        <v>480</v>
      </c>
      <c r="K177" s="13">
        <f t="shared" si="43"/>
        <v>0</v>
      </c>
      <c r="L177" s="29"/>
      <c r="M177" s="30"/>
      <c r="N177" s="13">
        <f t="shared" si="44"/>
        <v>0</v>
      </c>
      <c r="O177" s="30"/>
      <c r="P177" s="30"/>
      <c r="Q177" s="13">
        <f t="shared" si="45"/>
        <v>0</v>
      </c>
      <c r="R177" s="29"/>
      <c r="S177" s="30"/>
      <c r="T177" s="49" t="s">
        <v>48</v>
      </c>
    </row>
    <row r="178" spans="1:20" ht="3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s="10" customFormat="1" ht="18.75">
      <c r="A179" s="8"/>
      <c r="B179" s="10" t="s">
        <v>329</v>
      </c>
      <c r="C179" s="8"/>
      <c r="D179" s="8"/>
      <c r="E179" s="8"/>
      <c r="F179" s="8"/>
      <c r="G179" s="8"/>
      <c r="K179" s="10" t="s">
        <v>330</v>
      </c>
      <c r="N179" s="8"/>
      <c r="O179" s="8"/>
    </row>
    <row r="180" spans="1:20" s="10" customFormat="1" ht="19.5" customHeight="1">
      <c r="B180" s="10" t="s">
        <v>66</v>
      </c>
      <c r="K180" s="10" t="s">
        <v>113</v>
      </c>
    </row>
    <row r="181" spans="1:20">
      <c r="B181" s="10" t="s">
        <v>114</v>
      </c>
      <c r="C181" s="10"/>
      <c r="D181" s="10"/>
      <c r="E181" s="10"/>
      <c r="F181" s="10"/>
      <c r="G181" s="10"/>
      <c r="H181" s="10"/>
      <c r="I181" s="10"/>
      <c r="J181" s="10"/>
      <c r="K181" s="10" t="s">
        <v>147</v>
      </c>
      <c r="L181" s="10"/>
      <c r="M181" s="10"/>
      <c r="N181" s="10"/>
      <c r="O181" s="10"/>
    </row>
    <row r="182" spans="1:20">
      <c r="C182" s="10" t="s">
        <v>116</v>
      </c>
      <c r="D182" s="10"/>
      <c r="E182" s="10"/>
      <c r="F182" s="10"/>
      <c r="G182" s="10"/>
      <c r="H182" s="10"/>
      <c r="I182" s="10"/>
      <c r="J182" s="10"/>
      <c r="K182" s="10" t="s">
        <v>331</v>
      </c>
      <c r="L182" s="10"/>
      <c r="M182" s="10"/>
      <c r="N182" s="10"/>
    </row>
    <row r="183" spans="1:20" s="1" customFormat="1">
      <c r="B183" s="1" t="s">
        <v>271</v>
      </c>
      <c r="C183" s="2">
        <v>3.6</v>
      </c>
      <c r="D183" s="1" t="s">
        <v>509</v>
      </c>
    </row>
    <row r="184" spans="1:20" s="3" customFormat="1">
      <c r="B184" s="36" t="s">
        <v>2</v>
      </c>
      <c r="C184" s="2">
        <v>3.6</v>
      </c>
      <c r="D184" s="36" t="s">
        <v>540</v>
      </c>
      <c r="E184" s="36"/>
      <c r="O184" s="3" t="s">
        <v>335</v>
      </c>
    </row>
    <row r="185" spans="1:20" ht="3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  <row r="186" spans="1:20" s="10" customFormat="1" ht="21.75" customHeight="1">
      <c r="A186" s="1091" t="s">
        <v>3</v>
      </c>
      <c r="B186" s="1092"/>
      <c r="C186" s="1092"/>
      <c r="D186" s="1093"/>
      <c r="E186" s="357"/>
      <c r="F186" s="8"/>
      <c r="G186" s="857"/>
      <c r="H186" s="1110" t="s">
        <v>4</v>
      </c>
      <c r="I186" s="1111"/>
      <c r="J186" s="1111"/>
      <c r="K186" s="1111"/>
      <c r="L186" s="1111"/>
      <c r="M186" s="1111"/>
      <c r="N186" s="1105"/>
      <c r="O186" s="1105"/>
      <c r="P186" s="1105"/>
      <c r="Q186" s="1099"/>
      <c r="R186" s="1099"/>
      <c r="S186" s="1100"/>
      <c r="T186" s="1101" t="s">
        <v>5</v>
      </c>
    </row>
    <row r="187" spans="1:20" s="10" customFormat="1" ht="18.75">
      <c r="A187" s="1094"/>
      <c r="B187" s="1094"/>
      <c r="C187" s="1094"/>
      <c r="D187" s="1095"/>
      <c r="E187" s="16"/>
      <c r="F187" s="8"/>
      <c r="G187" s="857"/>
      <c r="H187" s="16"/>
      <c r="I187" s="8"/>
      <c r="J187" s="27"/>
      <c r="K187" s="249"/>
      <c r="L187" s="861" t="s">
        <v>6</v>
      </c>
      <c r="M187" s="249"/>
      <c r="N187" s="52"/>
      <c r="O187" s="33"/>
      <c r="P187" s="53"/>
      <c r="Q187" s="8"/>
      <c r="R187" s="8"/>
      <c r="S187" s="27"/>
      <c r="T187" s="1102"/>
    </row>
    <row r="188" spans="1:20" s="10" customFormat="1" ht="19.5" customHeight="1">
      <c r="A188" s="1094"/>
      <c r="B188" s="1094"/>
      <c r="C188" s="1094"/>
      <c r="D188" s="1095"/>
      <c r="E188" s="1104" t="s">
        <v>7</v>
      </c>
      <c r="F188" s="1105"/>
      <c r="G188" s="1106"/>
      <c r="H188" s="860"/>
      <c r="I188" s="861" t="s">
        <v>8</v>
      </c>
      <c r="J188" s="250"/>
      <c r="K188" s="249"/>
      <c r="L188" s="861" t="s">
        <v>9</v>
      </c>
      <c r="M188" s="249"/>
      <c r="N188" s="1238"/>
      <c r="O188" s="1239"/>
      <c r="P188" s="1240"/>
      <c r="Q188" s="1105"/>
      <c r="R188" s="1105"/>
      <c r="S188" s="1106"/>
      <c r="T188" s="1102"/>
    </row>
    <row r="189" spans="1:20" s="10" customFormat="1" ht="21" customHeight="1">
      <c r="A189" s="1094"/>
      <c r="B189" s="1094"/>
      <c r="C189" s="1094"/>
      <c r="D189" s="1095"/>
      <c r="E189" s="1104" t="s">
        <v>11</v>
      </c>
      <c r="F189" s="1105"/>
      <c r="G189" s="1106"/>
      <c r="H189" s="860"/>
      <c r="I189" s="861" t="s">
        <v>12</v>
      </c>
      <c r="J189" s="250"/>
      <c r="K189" s="249"/>
      <c r="L189" s="861" t="s">
        <v>13</v>
      </c>
      <c r="M189" s="249"/>
      <c r="N189" s="1104" t="s">
        <v>164</v>
      </c>
      <c r="O189" s="1105"/>
      <c r="P189" s="1106"/>
      <c r="Q189" s="1105" t="s">
        <v>278</v>
      </c>
      <c r="R189" s="1105"/>
      <c r="S189" s="1106"/>
      <c r="T189" s="1102"/>
    </row>
    <row r="190" spans="1:20" s="10" customFormat="1" ht="18.75">
      <c r="A190" s="1094"/>
      <c r="B190" s="1094"/>
      <c r="C190" s="1094"/>
      <c r="D190" s="1095"/>
      <c r="E190" s="16"/>
      <c r="F190" s="856"/>
      <c r="G190" s="857"/>
      <c r="H190" s="860"/>
      <c r="I190" s="861" t="s">
        <v>15</v>
      </c>
      <c r="J190" s="250"/>
      <c r="K190" s="249"/>
      <c r="L190" s="861" t="s">
        <v>16</v>
      </c>
      <c r="M190" s="249"/>
      <c r="N190" s="1104" t="s">
        <v>17</v>
      </c>
      <c r="O190" s="1105"/>
      <c r="P190" s="1106"/>
      <c r="Q190" s="1105" t="s">
        <v>166</v>
      </c>
      <c r="R190" s="1105"/>
      <c r="S190" s="1106"/>
      <c r="T190" s="1102"/>
    </row>
    <row r="191" spans="1:20" s="10" customFormat="1" ht="18.75">
      <c r="A191" s="1094"/>
      <c r="B191" s="1094"/>
      <c r="C191" s="1094"/>
      <c r="D191" s="1095"/>
      <c r="E191" s="28"/>
      <c r="F191" s="858"/>
      <c r="G191" s="859"/>
      <c r="H191" s="362"/>
      <c r="I191" s="862" t="s">
        <v>19</v>
      </c>
      <c r="J191" s="363"/>
      <c r="K191" s="23"/>
      <c r="L191" s="858" t="s">
        <v>19</v>
      </c>
      <c r="M191" s="23"/>
      <c r="N191" s="1110" t="s">
        <v>20</v>
      </c>
      <c r="O191" s="1111"/>
      <c r="P191" s="1112"/>
      <c r="Q191" s="23"/>
      <c r="R191" s="23"/>
      <c r="S191" s="30"/>
      <c r="T191" s="1102"/>
    </row>
    <row r="192" spans="1:20">
      <c r="A192" s="1094"/>
      <c r="B192" s="1094"/>
      <c r="C192" s="1094"/>
      <c r="D192" s="1095"/>
      <c r="E192" s="20" t="s">
        <v>7</v>
      </c>
      <c r="F192" s="20" t="s">
        <v>167</v>
      </c>
      <c r="G192" s="857" t="s">
        <v>168</v>
      </c>
      <c r="H192" s="20" t="s">
        <v>7</v>
      </c>
      <c r="I192" s="20" t="s">
        <v>167</v>
      </c>
      <c r="J192" s="857" t="s">
        <v>168</v>
      </c>
      <c r="K192" s="20" t="s">
        <v>7</v>
      </c>
      <c r="L192" s="20" t="s">
        <v>167</v>
      </c>
      <c r="M192" s="857" t="s">
        <v>168</v>
      </c>
      <c r="N192" s="34" t="s">
        <v>7</v>
      </c>
      <c r="O192" s="857" t="s">
        <v>167</v>
      </c>
      <c r="P192" s="857" t="s">
        <v>168</v>
      </c>
      <c r="Q192" s="20" t="s">
        <v>7</v>
      </c>
      <c r="R192" s="20" t="s">
        <v>167</v>
      </c>
      <c r="S192" s="857" t="s">
        <v>168</v>
      </c>
      <c r="T192" s="1102"/>
    </row>
    <row r="193" spans="1:20">
      <c r="A193" s="1096"/>
      <c r="B193" s="1096"/>
      <c r="C193" s="1096"/>
      <c r="D193" s="1097"/>
      <c r="E193" s="22" t="s">
        <v>11</v>
      </c>
      <c r="F193" s="22" t="s">
        <v>169</v>
      </c>
      <c r="G193" s="859" t="s">
        <v>170</v>
      </c>
      <c r="H193" s="22" t="s">
        <v>11</v>
      </c>
      <c r="I193" s="22" t="s">
        <v>169</v>
      </c>
      <c r="J193" s="859" t="s">
        <v>170</v>
      </c>
      <c r="K193" s="22" t="s">
        <v>11</v>
      </c>
      <c r="L193" s="22" t="s">
        <v>169</v>
      </c>
      <c r="M193" s="859" t="s">
        <v>170</v>
      </c>
      <c r="N193" s="22" t="s">
        <v>11</v>
      </c>
      <c r="O193" s="859" t="s">
        <v>169</v>
      </c>
      <c r="P193" s="859" t="s">
        <v>170</v>
      </c>
      <c r="Q193" s="22" t="s">
        <v>11</v>
      </c>
      <c r="R193" s="22" t="s">
        <v>169</v>
      </c>
      <c r="S193" s="859" t="s">
        <v>170</v>
      </c>
      <c r="T193" s="1103"/>
    </row>
    <row r="194" spans="1:20" s="364" customFormat="1" ht="18.75" customHeight="1">
      <c r="A194" s="1060" t="s">
        <v>21</v>
      </c>
      <c r="B194" s="1060"/>
      <c r="C194" s="1060"/>
      <c r="D194" s="1061"/>
      <c r="E194" s="368">
        <f t="shared" ref="E194:S194" si="46">SUM(E195:E206)</f>
        <v>1021</v>
      </c>
      <c r="F194" s="368">
        <f t="shared" si="46"/>
        <v>1021</v>
      </c>
      <c r="G194" s="368">
        <f t="shared" si="46"/>
        <v>0</v>
      </c>
      <c r="H194" s="368">
        <f t="shared" si="46"/>
        <v>0</v>
      </c>
      <c r="I194" s="368">
        <f t="shared" si="46"/>
        <v>0</v>
      </c>
      <c r="J194" s="368">
        <f t="shared" si="46"/>
        <v>0</v>
      </c>
      <c r="K194" s="368">
        <f t="shared" si="46"/>
        <v>0</v>
      </c>
      <c r="L194" s="368">
        <f t="shared" si="46"/>
        <v>0</v>
      </c>
      <c r="M194" s="368">
        <f t="shared" si="46"/>
        <v>0</v>
      </c>
      <c r="N194" s="368">
        <f t="shared" si="46"/>
        <v>0</v>
      </c>
      <c r="O194" s="368">
        <f t="shared" si="46"/>
        <v>0</v>
      </c>
      <c r="P194" s="368">
        <f t="shared" si="46"/>
        <v>0</v>
      </c>
      <c r="Q194" s="368">
        <f t="shared" si="46"/>
        <v>1021</v>
      </c>
      <c r="R194" s="368">
        <f t="shared" si="46"/>
        <v>1021</v>
      </c>
      <c r="S194" s="368">
        <f t="shared" si="46"/>
        <v>0</v>
      </c>
      <c r="T194" s="849" t="s">
        <v>11</v>
      </c>
    </row>
    <row r="195" spans="1:20" ht="18.75" customHeight="1">
      <c r="A195" s="365"/>
      <c r="B195" s="61" t="s">
        <v>22</v>
      </c>
      <c r="C195" s="366"/>
      <c r="D195" s="367"/>
      <c r="E195" s="9">
        <f>SUM(F195:G195)</f>
        <v>292</v>
      </c>
      <c r="F195" s="9">
        <f>I195+L195+O195+R195</f>
        <v>292</v>
      </c>
      <c r="G195" s="9">
        <f>J195+M195+P195+S195</f>
        <v>0</v>
      </c>
      <c r="H195" s="9">
        <f>SUM(I195:J195)</f>
        <v>0</v>
      </c>
      <c r="I195" s="9"/>
      <c r="J195" s="301"/>
      <c r="K195" s="9">
        <f>SUM(L195:M195)</f>
        <v>0</v>
      </c>
      <c r="L195" s="9"/>
      <c r="M195" s="9"/>
      <c r="N195" s="9">
        <f>SUM(O195:P195)</f>
        <v>0</v>
      </c>
      <c r="O195" s="9"/>
      <c r="P195" s="9"/>
      <c r="Q195" s="9">
        <f>SUM(R195:S195)</f>
        <v>292</v>
      </c>
      <c r="R195" s="9">
        <v>292</v>
      </c>
      <c r="S195" s="301"/>
      <c r="T195" s="60" t="s">
        <v>23</v>
      </c>
    </row>
    <row r="196" spans="1:20" ht="18.75" customHeight="1">
      <c r="A196" s="366"/>
      <c r="B196" s="59" t="s">
        <v>24</v>
      </c>
      <c r="C196" s="366"/>
      <c r="D196" s="367"/>
      <c r="E196" s="9">
        <f t="shared" ref="E196:E207" si="47">SUM(F196:G196)</f>
        <v>0</v>
      </c>
      <c r="F196" s="9">
        <f t="shared" ref="F196:F207" si="48">I196+L196+O196+R196</f>
        <v>0</v>
      </c>
      <c r="G196" s="9">
        <f>J196+M196+P196+S196</f>
        <v>0</v>
      </c>
      <c r="H196" s="9">
        <f t="shared" ref="H196:H207" si="49">SUM(I196:J196)</f>
        <v>0</v>
      </c>
      <c r="I196" s="9"/>
      <c r="J196" s="301"/>
      <c r="K196" s="9">
        <f t="shared" ref="K196:K207" si="50">SUM(L196:M196)</f>
        <v>0</v>
      </c>
      <c r="L196" s="9"/>
      <c r="M196" s="9"/>
      <c r="N196" s="9">
        <f t="shared" ref="N196:N207" si="51">SUM(O196:P196)</f>
        <v>0</v>
      </c>
      <c r="O196" s="9"/>
      <c r="P196" s="9"/>
      <c r="Q196" s="9">
        <f t="shared" ref="Q196:Q207" si="52">SUM(R196:S196)</f>
        <v>0</v>
      </c>
      <c r="R196" s="9"/>
      <c r="S196" s="301"/>
      <c r="T196" s="60" t="s">
        <v>26</v>
      </c>
    </row>
    <row r="197" spans="1:20" ht="18.75" customHeight="1">
      <c r="A197" s="366"/>
      <c r="B197" s="59" t="s">
        <v>27</v>
      </c>
      <c r="C197" s="366"/>
      <c r="D197" s="367"/>
      <c r="E197" s="9">
        <f t="shared" si="47"/>
        <v>89</v>
      </c>
      <c r="F197" s="9">
        <f t="shared" si="48"/>
        <v>89</v>
      </c>
      <c r="G197" s="9">
        <f t="shared" ref="G197:G207" si="53">J197+M197+P197+S197</f>
        <v>0</v>
      </c>
      <c r="H197" s="9">
        <f t="shared" si="49"/>
        <v>0</v>
      </c>
      <c r="I197" s="9"/>
      <c r="J197" s="301"/>
      <c r="K197" s="9">
        <f t="shared" si="50"/>
        <v>0</v>
      </c>
      <c r="L197" s="9"/>
      <c r="M197" s="9"/>
      <c r="N197" s="9">
        <f t="shared" si="51"/>
        <v>0</v>
      </c>
      <c r="O197" s="9"/>
      <c r="P197" s="9"/>
      <c r="Q197" s="9">
        <f t="shared" si="52"/>
        <v>89</v>
      </c>
      <c r="R197" s="9">
        <v>89</v>
      </c>
      <c r="S197" s="301"/>
      <c r="T197" s="60" t="s">
        <v>28</v>
      </c>
    </row>
    <row r="198" spans="1:20" ht="18.75" customHeight="1">
      <c r="A198" s="366"/>
      <c r="B198" s="59" t="s">
        <v>29</v>
      </c>
      <c r="C198" s="366"/>
      <c r="D198" s="367"/>
      <c r="E198" s="9">
        <f t="shared" si="47"/>
        <v>0</v>
      </c>
      <c r="F198" s="9">
        <f t="shared" si="48"/>
        <v>0</v>
      </c>
      <c r="G198" s="9">
        <f t="shared" si="53"/>
        <v>0</v>
      </c>
      <c r="H198" s="9">
        <f t="shared" si="49"/>
        <v>0</v>
      </c>
      <c r="I198" s="9"/>
      <c r="J198" s="301"/>
      <c r="K198" s="9">
        <f t="shared" si="50"/>
        <v>0</v>
      </c>
      <c r="L198" s="9"/>
      <c r="M198" s="9"/>
      <c r="N198" s="9">
        <f t="shared" si="51"/>
        <v>0</v>
      </c>
      <c r="O198" s="9"/>
      <c r="P198" s="9"/>
      <c r="Q198" s="9">
        <f t="shared" si="52"/>
        <v>0</v>
      </c>
      <c r="R198" s="9"/>
      <c r="S198" s="301"/>
      <c r="T198" s="60" t="s">
        <v>30</v>
      </c>
    </row>
    <row r="199" spans="1:20" ht="18.75" customHeight="1">
      <c r="A199" s="366"/>
      <c r="B199" s="59" t="s">
        <v>31</v>
      </c>
      <c r="C199" s="366"/>
      <c r="D199" s="367"/>
      <c r="E199" s="9">
        <f t="shared" si="47"/>
        <v>76</v>
      </c>
      <c r="F199" s="9">
        <f t="shared" si="48"/>
        <v>76</v>
      </c>
      <c r="G199" s="9">
        <f t="shared" si="53"/>
        <v>0</v>
      </c>
      <c r="H199" s="9">
        <f t="shared" si="49"/>
        <v>0</v>
      </c>
      <c r="I199" s="9"/>
      <c r="J199" s="301"/>
      <c r="K199" s="9">
        <f t="shared" si="50"/>
        <v>0</v>
      </c>
      <c r="L199" s="9"/>
      <c r="M199" s="9"/>
      <c r="N199" s="9">
        <f t="shared" si="51"/>
        <v>0</v>
      </c>
      <c r="O199" s="9"/>
      <c r="P199" s="9"/>
      <c r="Q199" s="9">
        <f t="shared" si="52"/>
        <v>76</v>
      </c>
      <c r="R199" s="9">
        <v>76</v>
      </c>
      <c r="S199" s="301"/>
      <c r="T199" s="60" t="s">
        <v>32</v>
      </c>
    </row>
    <row r="200" spans="1:20" ht="18.75" customHeight="1">
      <c r="A200" s="366"/>
      <c r="B200" s="59" t="s">
        <v>33</v>
      </c>
      <c r="C200" s="366"/>
      <c r="D200" s="367"/>
      <c r="E200" s="9">
        <f t="shared" si="47"/>
        <v>86</v>
      </c>
      <c r="F200" s="9">
        <f t="shared" si="48"/>
        <v>86</v>
      </c>
      <c r="G200" s="9">
        <f t="shared" si="53"/>
        <v>0</v>
      </c>
      <c r="H200" s="9">
        <f t="shared" si="49"/>
        <v>0</v>
      </c>
      <c r="I200" s="9"/>
      <c r="J200" s="301"/>
      <c r="K200" s="9">
        <f t="shared" si="50"/>
        <v>0</v>
      </c>
      <c r="L200" s="9"/>
      <c r="M200" s="9"/>
      <c r="N200" s="9">
        <f t="shared" si="51"/>
        <v>0</v>
      </c>
      <c r="O200" s="9"/>
      <c r="P200" s="9"/>
      <c r="Q200" s="9">
        <f t="shared" si="52"/>
        <v>86</v>
      </c>
      <c r="R200" s="9">
        <v>86</v>
      </c>
      <c r="S200" s="301"/>
      <c r="T200" s="60" t="s">
        <v>34</v>
      </c>
    </row>
    <row r="201" spans="1:20" ht="18.75" customHeight="1">
      <c r="A201" s="366"/>
      <c r="B201" s="59" t="s">
        <v>35</v>
      </c>
      <c r="C201" s="366"/>
      <c r="D201" s="367"/>
      <c r="E201" s="9">
        <f t="shared" si="47"/>
        <v>148</v>
      </c>
      <c r="F201" s="9">
        <f t="shared" si="48"/>
        <v>148</v>
      </c>
      <c r="G201" s="9">
        <f t="shared" si="53"/>
        <v>0</v>
      </c>
      <c r="H201" s="9">
        <f t="shared" si="49"/>
        <v>0</v>
      </c>
      <c r="I201" s="9"/>
      <c r="J201" s="301"/>
      <c r="K201" s="9">
        <f t="shared" si="50"/>
        <v>0</v>
      </c>
      <c r="L201" s="9"/>
      <c r="M201" s="9"/>
      <c r="N201" s="9">
        <f t="shared" si="51"/>
        <v>0</v>
      </c>
      <c r="O201" s="9"/>
      <c r="P201" s="9"/>
      <c r="Q201" s="9">
        <f t="shared" si="52"/>
        <v>148</v>
      </c>
      <c r="R201" s="9">
        <v>148</v>
      </c>
      <c r="S201" s="301"/>
      <c r="T201" s="60" t="s">
        <v>36</v>
      </c>
    </row>
    <row r="202" spans="1:20" ht="18.75" customHeight="1">
      <c r="A202" s="366"/>
      <c r="B202" s="59" t="s">
        <v>37</v>
      </c>
      <c r="C202" s="366"/>
      <c r="D202" s="367"/>
      <c r="E202" s="9">
        <f t="shared" si="47"/>
        <v>0</v>
      </c>
      <c r="F202" s="9">
        <f t="shared" si="48"/>
        <v>0</v>
      </c>
      <c r="G202" s="9">
        <f t="shared" si="53"/>
        <v>0</v>
      </c>
      <c r="H202" s="9">
        <f t="shared" si="49"/>
        <v>0</v>
      </c>
      <c r="I202" s="9"/>
      <c r="J202" s="301"/>
      <c r="K202" s="9">
        <f t="shared" si="50"/>
        <v>0</v>
      </c>
      <c r="L202" s="9"/>
      <c r="M202" s="9"/>
      <c r="N202" s="9">
        <f t="shared" si="51"/>
        <v>0</v>
      </c>
      <c r="O202" s="9"/>
      <c r="P202" s="9"/>
      <c r="Q202" s="9">
        <f t="shared" si="52"/>
        <v>0</v>
      </c>
      <c r="R202" s="9"/>
      <c r="S202" s="301"/>
      <c r="T202" s="60" t="s">
        <v>38</v>
      </c>
    </row>
    <row r="203" spans="1:20" ht="18.75" customHeight="1">
      <c r="A203" s="366"/>
      <c r="B203" s="59" t="s">
        <v>39</v>
      </c>
      <c r="C203" s="366"/>
      <c r="D203" s="367"/>
      <c r="E203" s="9">
        <f t="shared" si="47"/>
        <v>0</v>
      </c>
      <c r="F203" s="9">
        <f t="shared" si="48"/>
        <v>0</v>
      </c>
      <c r="G203" s="9">
        <f t="shared" si="53"/>
        <v>0</v>
      </c>
      <c r="H203" s="9">
        <f t="shared" si="49"/>
        <v>0</v>
      </c>
      <c r="I203" s="9"/>
      <c r="J203" s="301"/>
      <c r="K203" s="9">
        <f t="shared" si="50"/>
        <v>0</v>
      </c>
      <c r="L203" s="9"/>
      <c r="M203" s="9"/>
      <c r="N203" s="9">
        <f t="shared" si="51"/>
        <v>0</v>
      </c>
      <c r="O203" s="9"/>
      <c r="P203" s="9"/>
      <c r="Q203" s="9">
        <f t="shared" si="52"/>
        <v>0</v>
      </c>
      <c r="R203" s="9"/>
      <c r="S203" s="301"/>
      <c r="T203" s="60" t="s">
        <v>40</v>
      </c>
    </row>
    <row r="204" spans="1:20" ht="18.75" customHeight="1">
      <c r="A204" s="366"/>
      <c r="B204" s="59" t="s">
        <v>41</v>
      </c>
      <c r="C204" s="366"/>
      <c r="D204" s="367"/>
      <c r="E204" s="9">
        <f t="shared" si="47"/>
        <v>224</v>
      </c>
      <c r="F204" s="9">
        <f t="shared" si="48"/>
        <v>224</v>
      </c>
      <c r="G204" s="9">
        <f t="shared" si="53"/>
        <v>0</v>
      </c>
      <c r="H204" s="9">
        <f t="shared" si="49"/>
        <v>0</v>
      </c>
      <c r="I204" s="9"/>
      <c r="J204" s="301"/>
      <c r="K204" s="9">
        <f t="shared" si="50"/>
        <v>0</v>
      </c>
      <c r="L204" s="9"/>
      <c r="M204" s="9"/>
      <c r="N204" s="9">
        <f t="shared" si="51"/>
        <v>0</v>
      </c>
      <c r="O204" s="9"/>
      <c r="P204" s="9"/>
      <c r="Q204" s="9">
        <f t="shared" si="52"/>
        <v>224</v>
      </c>
      <c r="R204" s="9">
        <v>224</v>
      </c>
      <c r="S204" s="301"/>
      <c r="T204" s="60" t="s">
        <v>42</v>
      </c>
    </row>
    <row r="205" spans="1:20" ht="18.75" customHeight="1">
      <c r="A205" s="366"/>
      <c r="B205" s="59" t="s">
        <v>43</v>
      </c>
      <c r="C205" s="366"/>
      <c r="D205" s="367"/>
      <c r="E205" s="9">
        <f t="shared" si="47"/>
        <v>0</v>
      </c>
      <c r="F205" s="9">
        <f t="shared" si="48"/>
        <v>0</v>
      </c>
      <c r="G205" s="9">
        <f t="shared" si="53"/>
        <v>0</v>
      </c>
      <c r="H205" s="9">
        <f t="shared" si="49"/>
        <v>0</v>
      </c>
      <c r="I205" s="9"/>
      <c r="J205" s="301"/>
      <c r="K205" s="9">
        <f t="shared" si="50"/>
        <v>0</v>
      </c>
      <c r="L205" s="9"/>
      <c r="M205" s="9"/>
      <c r="N205" s="9">
        <f t="shared" si="51"/>
        <v>0</v>
      </c>
      <c r="O205" s="9"/>
      <c r="P205" s="9"/>
      <c r="Q205" s="9">
        <f t="shared" si="52"/>
        <v>0</v>
      </c>
      <c r="R205" s="9"/>
      <c r="S205" s="301"/>
      <c r="T205" s="60" t="s">
        <v>44</v>
      </c>
    </row>
    <row r="206" spans="1:20" ht="18.75" customHeight="1">
      <c r="A206" s="8"/>
      <c r="B206" s="59" t="s">
        <v>45</v>
      </c>
      <c r="C206" s="8"/>
      <c r="D206" s="27"/>
      <c r="E206" s="9">
        <f t="shared" si="47"/>
        <v>106</v>
      </c>
      <c r="F206" s="9">
        <f t="shared" si="48"/>
        <v>106</v>
      </c>
      <c r="G206" s="9">
        <f t="shared" si="53"/>
        <v>0</v>
      </c>
      <c r="H206" s="9">
        <f t="shared" si="49"/>
        <v>0</v>
      </c>
      <c r="I206" s="9"/>
      <c r="J206" s="301"/>
      <c r="K206" s="9">
        <f t="shared" si="50"/>
        <v>0</v>
      </c>
      <c r="L206" s="9"/>
      <c r="M206" s="9"/>
      <c r="N206" s="9">
        <f t="shared" si="51"/>
        <v>0</v>
      </c>
      <c r="O206" s="9"/>
      <c r="P206" s="9"/>
      <c r="Q206" s="9">
        <f t="shared" si="52"/>
        <v>106</v>
      </c>
      <c r="R206" s="9">
        <v>106</v>
      </c>
      <c r="S206" s="301"/>
      <c r="T206" s="60" t="s">
        <v>46</v>
      </c>
    </row>
    <row r="207" spans="1:20">
      <c r="A207" s="23"/>
      <c r="B207" s="49" t="s">
        <v>47</v>
      </c>
      <c r="C207" s="23"/>
      <c r="D207" s="30"/>
      <c r="E207" s="13">
        <f t="shared" si="47"/>
        <v>0</v>
      </c>
      <c r="F207" s="13">
        <f t="shared" si="48"/>
        <v>0</v>
      </c>
      <c r="G207" s="13">
        <f t="shared" si="53"/>
        <v>0</v>
      </c>
      <c r="H207" s="13">
        <f t="shared" si="49"/>
        <v>0</v>
      </c>
      <c r="I207" s="29"/>
      <c r="J207" s="30"/>
      <c r="K207" s="13">
        <f t="shared" si="50"/>
        <v>0</v>
      </c>
      <c r="L207" s="29"/>
      <c r="M207" s="30"/>
      <c r="N207" s="13">
        <f t="shared" si="51"/>
        <v>0</v>
      </c>
      <c r="O207" s="30"/>
      <c r="P207" s="30"/>
      <c r="Q207" s="13">
        <f t="shared" si="52"/>
        <v>0</v>
      </c>
      <c r="R207" s="29"/>
      <c r="S207" s="30"/>
      <c r="T207" s="49" t="s">
        <v>48</v>
      </c>
    </row>
    <row r="208" spans="1:20" ht="3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s="10" customFormat="1" ht="18.75">
      <c r="A209" s="8"/>
      <c r="B209" s="10" t="s">
        <v>329</v>
      </c>
      <c r="C209" s="8"/>
      <c r="D209" s="8"/>
      <c r="E209" s="8"/>
      <c r="F209" s="8"/>
      <c r="G209" s="8"/>
      <c r="K209" s="10" t="s">
        <v>330</v>
      </c>
      <c r="N209" s="8"/>
      <c r="O209" s="8"/>
    </row>
    <row r="210" spans="1:20" s="10" customFormat="1" ht="19.5" customHeight="1">
      <c r="B210" s="10" t="s">
        <v>66</v>
      </c>
      <c r="K210" s="10" t="s">
        <v>113</v>
      </c>
    </row>
    <row r="211" spans="1:20">
      <c r="B211" s="10" t="s">
        <v>114</v>
      </c>
      <c r="C211" s="10"/>
      <c r="D211" s="10"/>
      <c r="E211" s="10"/>
      <c r="F211" s="10"/>
      <c r="G211" s="10"/>
      <c r="H211" s="10"/>
      <c r="I211" s="10"/>
      <c r="J211" s="10"/>
      <c r="K211" s="10" t="s">
        <v>147</v>
      </c>
      <c r="L211" s="10"/>
      <c r="M211" s="10"/>
      <c r="N211" s="10"/>
      <c r="O211" s="10"/>
    </row>
    <row r="212" spans="1:20">
      <c r="C212" s="10" t="s">
        <v>116</v>
      </c>
      <c r="D212" s="10"/>
      <c r="E212" s="10"/>
      <c r="F212" s="10"/>
      <c r="G212" s="10"/>
      <c r="H212" s="10"/>
      <c r="I212" s="10"/>
      <c r="J212" s="10"/>
      <c r="K212" s="10" t="s">
        <v>331</v>
      </c>
      <c r="L212" s="10"/>
      <c r="M212" s="10"/>
      <c r="N212" s="10"/>
    </row>
    <row r="213" spans="1:20" s="1" customFormat="1">
      <c r="B213" s="1" t="s">
        <v>271</v>
      </c>
      <c r="C213" s="2">
        <v>3.7</v>
      </c>
      <c r="D213" s="1" t="s">
        <v>509</v>
      </c>
    </row>
    <row r="214" spans="1:20" s="3" customFormat="1">
      <c r="B214" s="36" t="s">
        <v>2</v>
      </c>
      <c r="C214" s="2">
        <v>3.7</v>
      </c>
      <c r="D214" s="36" t="s">
        <v>327</v>
      </c>
      <c r="E214" s="36"/>
      <c r="O214" s="3" t="s">
        <v>185</v>
      </c>
    </row>
    <row r="215" spans="1:20" ht="3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</row>
    <row r="216" spans="1:20" s="10" customFormat="1" ht="21.75" customHeight="1">
      <c r="A216" s="1091" t="s">
        <v>3</v>
      </c>
      <c r="B216" s="1092"/>
      <c r="C216" s="1092"/>
      <c r="D216" s="1093"/>
      <c r="E216" s="357"/>
      <c r="F216" s="8"/>
      <c r="G216" s="857"/>
      <c r="H216" s="1110" t="s">
        <v>4</v>
      </c>
      <c r="I216" s="1111"/>
      <c r="J216" s="1111"/>
      <c r="K216" s="1111"/>
      <c r="L216" s="1111"/>
      <c r="M216" s="1111"/>
      <c r="N216" s="1105"/>
      <c r="O216" s="1105"/>
      <c r="P216" s="1105"/>
      <c r="Q216" s="1099"/>
      <c r="R216" s="1099"/>
      <c r="S216" s="1100"/>
      <c r="T216" s="1101" t="s">
        <v>5</v>
      </c>
    </row>
    <row r="217" spans="1:20" s="10" customFormat="1" ht="18.75">
      <c r="A217" s="1094"/>
      <c r="B217" s="1094"/>
      <c r="C217" s="1094"/>
      <c r="D217" s="1095"/>
      <c r="E217" s="16"/>
      <c r="F217" s="8"/>
      <c r="G217" s="857"/>
      <c r="H217" s="16"/>
      <c r="I217" s="8"/>
      <c r="J217" s="27"/>
      <c r="K217" s="249"/>
      <c r="L217" s="861" t="s">
        <v>6</v>
      </c>
      <c r="M217" s="249"/>
      <c r="N217" s="52"/>
      <c r="O217" s="33"/>
      <c r="P217" s="53"/>
      <c r="Q217" s="8"/>
      <c r="R217" s="8"/>
      <c r="S217" s="27"/>
      <c r="T217" s="1102"/>
    </row>
    <row r="218" spans="1:20" s="10" customFormat="1" ht="19.5" customHeight="1">
      <c r="A218" s="1094"/>
      <c r="B218" s="1094"/>
      <c r="C218" s="1094"/>
      <c r="D218" s="1095"/>
      <c r="E218" s="1104" t="s">
        <v>7</v>
      </c>
      <c r="F218" s="1105"/>
      <c r="G218" s="1106"/>
      <c r="H218" s="860"/>
      <c r="I218" s="861" t="s">
        <v>8</v>
      </c>
      <c r="J218" s="250"/>
      <c r="K218" s="249"/>
      <c r="L218" s="861" t="s">
        <v>9</v>
      </c>
      <c r="M218" s="249"/>
      <c r="N218" s="1238"/>
      <c r="O218" s="1239"/>
      <c r="P218" s="1240"/>
      <c r="Q218" s="1105"/>
      <c r="R218" s="1105"/>
      <c r="S218" s="1106"/>
      <c r="T218" s="1102"/>
    </row>
    <row r="219" spans="1:20" s="10" customFormat="1" ht="21" customHeight="1">
      <c r="A219" s="1094"/>
      <c r="B219" s="1094"/>
      <c r="C219" s="1094"/>
      <c r="D219" s="1095"/>
      <c r="E219" s="1104" t="s">
        <v>11</v>
      </c>
      <c r="F219" s="1105"/>
      <c r="G219" s="1106"/>
      <c r="H219" s="860"/>
      <c r="I219" s="861" t="s">
        <v>12</v>
      </c>
      <c r="J219" s="250"/>
      <c r="K219" s="249"/>
      <c r="L219" s="861" t="s">
        <v>13</v>
      </c>
      <c r="M219" s="249"/>
      <c r="N219" s="1104" t="s">
        <v>164</v>
      </c>
      <c r="O219" s="1105"/>
      <c r="P219" s="1106"/>
      <c r="Q219" s="1105" t="s">
        <v>278</v>
      </c>
      <c r="R219" s="1105"/>
      <c r="S219" s="1106"/>
      <c r="T219" s="1102"/>
    </row>
    <row r="220" spans="1:20" s="10" customFormat="1" ht="18.75">
      <c r="A220" s="1094"/>
      <c r="B220" s="1094"/>
      <c r="C220" s="1094"/>
      <c r="D220" s="1095"/>
      <c r="E220" s="16"/>
      <c r="F220" s="856"/>
      <c r="G220" s="857"/>
      <c r="H220" s="860"/>
      <c r="I220" s="861" t="s">
        <v>15</v>
      </c>
      <c r="J220" s="250"/>
      <c r="K220" s="249"/>
      <c r="L220" s="861" t="s">
        <v>16</v>
      </c>
      <c r="M220" s="249"/>
      <c r="N220" s="1104" t="s">
        <v>17</v>
      </c>
      <c r="O220" s="1105"/>
      <c r="P220" s="1106"/>
      <c r="Q220" s="1105" t="s">
        <v>166</v>
      </c>
      <c r="R220" s="1105"/>
      <c r="S220" s="1106"/>
      <c r="T220" s="1102"/>
    </row>
    <row r="221" spans="1:20" s="10" customFormat="1" ht="18.75">
      <c r="A221" s="1094"/>
      <c r="B221" s="1094"/>
      <c r="C221" s="1094"/>
      <c r="D221" s="1095"/>
      <c r="E221" s="28"/>
      <c r="F221" s="858"/>
      <c r="G221" s="859"/>
      <c r="H221" s="362"/>
      <c r="I221" s="862" t="s">
        <v>19</v>
      </c>
      <c r="J221" s="363"/>
      <c r="K221" s="23"/>
      <c r="L221" s="858" t="s">
        <v>19</v>
      </c>
      <c r="M221" s="23"/>
      <c r="N221" s="1110" t="s">
        <v>20</v>
      </c>
      <c r="O221" s="1111"/>
      <c r="P221" s="1112"/>
      <c r="Q221" s="23"/>
      <c r="R221" s="23"/>
      <c r="S221" s="30"/>
      <c r="T221" s="1102"/>
    </row>
    <row r="222" spans="1:20">
      <c r="A222" s="1094"/>
      <c r="B222" s="1094"/>
      <c r="C222" s="1094"/>
      <c r="D222" s="1095"/>
      <c r="E222" s="20" t="s">
        <v>7</v>
      </c>
      <c r="F222" s="20" t="s">
        <v>167</v>
      </c>
      <c r="G222" s="857" t="s">
        <v>168</v>
      </c>
      <c r="H222" s="20" t="s">
        <v>7</v>
      </c>
      <c r="I222" s="20" t="s">
        <v>167</v>
      </c>
      <c r="J222" s="857" t="s">
        <v>168</v>
      </c>
      <c r="K222" s="20" t="s">
        <v>7</v>
      </c>
      <c r="L222" s="20" t="s">
        <v>167</v>
      </c>
      <c r="M222" s="857" t="s">
        <v>168</v>
      </c>
      <c r="N222" s="34" t="s">
        <v>7</v>
      </c>
      <c r="O222" s="857" t="s">
        <v>167</v>
      </c>
      <c r="P222" s="857" t="s">
        <v>168</v>
      </c>
      <c r="Q222" s="20" t="s">
        <v>7</v>
      </c>
      <c r="R222" s="20" t="s">
        <v>167</v>
      </c>
      <c r="S222" s="857" t="s">
        <v>168</v>
      </c>
      <c r="T222" s="1102"/>
    </row>
    <row r="223" spans="1:20">
      <c r="A223" s="1096"/>
      <c r="B223" s="1096"/>
      <c r="C223" s="1096"/>
      <c r="D223" s="1097"/>
      <c r="E223" s="22" t="s">
        <v>11</v>
      </c>
      <c r="F223" s="22" t="s">
        <v>169</v>
      </c>
      <c r="G223" s="859" t="s">
        <v>170</v>
      </c>
      <c r="H223" s="22" t="s">
        <v>11</v>
      </c>
      <c r="I223" s="22" t="s">
        <v>169</v>
      </c>
      <c r="J223" s="859" t="s">
        <v>170</v>
      </c>
      <c r="K223" s="22" t="s">
        <v>11</v>
      </c>
      <c r="L223" s="22" t="s">
        <v>169</v>
      </c>
      <c r="M223" s="859" t="s">
        <v>170</v>
      </c>
      <c r="N223" s="22" t="s">
        <v>11</v>
      </c>
      <c r="O223" s="859" t="s">
        <v>169</v>
      </c>
      <c r="P223" s="859" t="s">
        <v>170</v>
      </c>
      <c r="Q223" s="22" t="s">
        <v>11</v>
      </c>
      <c r="R223" s="22" t="s">
        <v>169</v>
      </c>
      <c r="S223" s="859" t="s">
        <v>170</v>
      </c>
      <c r="T223" s="1103"/>
    </row>
    <row r="224" spans="1:20" s="364" customFormat="1" ht="18.75" customHeight="1">
      <c r="A224" s="1060" t="s">
        <v>21</v>
      </c>
      <c r="B224" s="1060"/>
      <c r="C224" s="1060"/>
      <c r="D224" s="1061"/>
      <c r="E224" s="368">
        <f t="shared" ref="E224:S224" si="54">SUM(E225:E236)</f>
        <v>299</v>
      </c>
      <c r="F224" s="368">
        <f>SUM(F225:F236)</f>
        <v>150</v>
      </c>
      <c r="G224" s="368">
        <f t="shared" si="54"/>
        <v>149</v>
      </c>
      <c r="H224" s="368">
        <f t="shared" si="54"/>
        <v>0</v>
      </c>
      <c r="I224" s="368">
        <f t="shared" si="54"/>
        <v>0</v>
      </c>
      <c r="J224" s="368">
        <f t="shared" si="54"/>
        <v>0</v>
      </c>
      <c r="K224" s="368">
        <f t="shared" si="54"/>
        <v>0</v>
      </c>
      <c r="L224" s="368">
        <f t="shared" si="54"/>
        <v>0</v>
      </c>
      <c r="M224" s="368">
        <f t="shared" si="54"/>
        <v>0</v>
      </c>
      <c r="N224" s="368">
        <f t="shared" si="54"/>
        <v>0</v>
      </c>
      <c r="O224" s="368">
        <f t="shared" si="54"/>
        <v>0</v>
      </c>
      <c r="P224" s="368">
        <f t="shared" si="54"/>
        <v>0</v>
      </c>
      <c r="Q224" s="368">
        <f>SUM(Q225:Q236)</f>
        <v>299</v>
      </c>
      <c r="R224" s="368">
        <f>SUM(R225:R236)</f>
        <v>150</v>
      </c>
      <c r="S224" s="368">
        <f t="shared" si="54"/>
        <v>149</v>
      </c>
      <c r="T224" s="849" t="s">
        <v>11</v>
      </c>
    </row>
    <row r="225" spans="1:20" ht="18.75" customHeight="1">
      <c r="A225" s="365"/>
      <c r="B225" s="61" t="s">
        <v>22</v>
      </c>
      <c r="C225" s="366"/>
      <c r="D225" s="367"/>
      <c r="E225" s="9">
        <f>SUM(F225:G225)</f>
        <v>299</v>
      </c>
      <c r="F225" s="9">
        <f>I225+L225+O225+R225</f>
        <v>150</v>
      </c>
      <c r="G225" s="9">
        <f>J225+M225+P225+S225</f>
        <v>149</v>
      </c>
      <c r="H225" s="9">
        <f>SUM(I225:J225)</f>
        <v>0</v>
      </c>
      <c r="I225" s="9"/>
      <c r="J225" s="301"/>
      <c r="K225" s="9">
        <f>SUM(L225:M225)</f>
        <v>0</v>
      </c>
      <c r="L225" s="9"/>
      <c r="M225" s="9"/>
      <c r="N225" s="9">
        <f>SUM(O225:P225)</f>
        <v>0</v>
      </c>
      <c r="O225" s="9"/>
      <c r="P225" s="9"/>
      <c r="Q225" s="9">
        <f>SUM(R225:S225)</f>
        <v>299</v>
      </c>
      <c r="R225" s="9">
        <v>150</v>
      </c>
      <c r="S225" s="301">
        <v>149</v>
      </c>
      <c r="T225" s="60" t="s">
        <v>23</v>
      </c>
    </row>
    <row r="226" spans="1:20" ht="18.75" customHeight="1">
      <c r="A226" s="366"/>
      <c r="B226" s="59" t="s">
        <v>24</v>
      </c>
      <c r="C226" s="366"/>
      <c r="D226" s="367"/>
      <c r="E226" s="9">
        <f t="shared" ref="E226:E237" si="55">SUM(F226:G226)</f>
        <v>0</v>
      </c>
      <c r="F226" s="9">
        <f t="shared" ref="F226:F237" si="56">I226+L226+O226+R226</f>
        <v>0</v>
      </c>
      <c r="G226" s="9">
        <f>J226+M226+P226+S226</f>
        <v>0</v>
      </c>
      <c r="H226" s="9">
        <f t="shared" ref="H226:H237" si="57">SUM(I226:J226)</f>
        <v>0</v>
      </c>
      <c r="I226" s="9"/>
      <c r="J226" s="301"/>
      <c r="K226" s="9">
        <f t="shared" ref="K226:K237" si="58">SUM(L226:M226)</f>
        <v>0</v>
      </c>
      <c r="L226" s="9"/>
      <c r="M226" s="9"/>
      <c r="N226" s="9">
        <f t="shared" ref="N226:N237" si="59">SUM(O226:P226)</f>
        <v>0</v>
      </c>
      <c r="O226" s="9"/>
      <c r="P226" s="9"/>
      <c r="Q226" s="9">
        <f t="shared" ref="Q226:Q237" si="60">SUM(R226:S226)</f>
        <v>0</v>
      </c>
      <c r="R226" s="9"/>
      <c r="S226" s="301"/>
      <c r="T226" s="60" t="s">
        <v>26</v>
      </c>
    </row>
    <row r="227" spans="1:20" ht="18.75" customHeight="1">
      <c r="A227" s="366"/>
      <c r="B227" s="59" t="s">
        <v>27</v>
      </c>
      <c r="C227" s="366"/>
      <c r="D227" s="367"/>
      <c r="E227" s="9">
        <f t="shared" si="55"/>
        <v>0</v>
      </c>
      <c r="F227" s="9">
        <f t="shared" si="56"/>
        <v>0</v>
      </c>
      <c r="G227" s="9">
        <f t="shared" ref="G227:G237" si="61">J227+M227+P227+S227</f>
        <v>0</v>
      </c>
      <c r="H227" s="9">
        <f t="shared" si="57"/>
        <v>0</v>
      </c>
      <c r="I227" s="9"/>
      <c r="J227" s="301"/>
      <c r="K227" s="9">
        <f t="shared" si="58"/>
        <v>0</v>
      </c>
      <c r="L227" s="9"/>
      <c r="M227" s="9"/>
      <c r="N227" s="9">
        <f t="shared" si="59"/>
        <v>0</v>
      </c>
      <c r="O227" s="9"/>
      <c r="P227" s="9"/>
      <c r="Q227" s="9">
        <f t="shared" si="60"/>
        <v>0</v>
      </c>
      <c r="R227" s="9"/>
      <c r="S227" s="301"/>
      <c r="T227" s="60" t="s">
        <v>28</v>
      </c>
    </row>
    <row r="228" spans="1:20" ht="18.75" customHeight="1">
      <c r="A228" s="366"/>
      <c r="B228" s="59" t="s">
        <v>29</v>
      </c>
      <c r="C228" s="366"/>
      <c r="D228" s="367"/>
      <c r="E228" s="9">
        <f t="shared" si="55"/>
        <v>0</v>
      </c>
      <c r="F228" s="9">
        <f t="shared" si="56"/>
        <v>0</v>
      </c>
      <c r="G228" s="9">
        <f t="shared" si="61"/>
        <v>0</v>
      </c>
      <c r="H228" s="9">
        <f t="shared" si="57"/>
        <v>0</v>
      </c>
      <c r="I228" s="9"/>
      <c r="J228" s="301"/>
      <c r="K228" s="9">
        <f t="shared" si="58"/>
        <v>0</v>
      </c>
      <c r="L228" s="9"/>
      <c r="M228" s="9"/>
      <c r="N228" s="9">
        <f t="shared" si="59"/>
        <v>0</v>
      </c>
      <c r="O228" s="9"/>
      <c r="P228" s="9"/>
      <c r="Q228" s="9">
        <f t="shared" si="60"/>
        <v>0</v>
      </c>
      <c r="R228" s="9"/>
      <c r="S228" s="301"/>
      <c r="T228" s="60" t="s">
        <v>30</v>
      </c>
    </row>
    <row r="229" spans="1:20" ht="18.75" customHeight="1">
      <c r="A229" s="366"/>
      <c r="B229" s="59" t="s">
        <v>31</v>
      </c>
      <c r="C229" s="366"/>
      <c r="D229" s="367"/>
      <c r="E229" s="9">
        <f t="shared" si="55"/>
        <v>0</v>
      </c>
      <c r="F229" s="9">
        <f t="shared" si="56"/>
        <v>0</v>
      </c>
      <c r="G229" s="9">
        <f t="shared" si="61"/>
        <v>0</v>
      </c>
      <c r="H229" s="9">
        <f t="shared" si="57"/>
        <v>0</v>
      </c>
      <c r="I229" s="9"/>
      <c r="J229" s="301"/>
      <c r="K229" s="9">
        <f t="shared" si="58"/>
        <v>0</v>
      </c>
      <c r="L229" s="9"/>
      <c r="M229" s="9"/>
      <c r="N229" s="9">
        <f t="shared" si="59"/>
        <v>0</v>
      </c>
      <c r="O229" s="9"/>
      <c r="P229" s="9"/>
      <c r="Q229" s="9">
        <f t="shared" si="60"/>
        <v>0</v>
      </c>
      <c r="R229" s="9"/>
      <c r="S229" s="301"/>
      <c r="T229" s="60" t="s">
        <v>32</v>
      </c>
    </row>
    <row r="230" spans="1:20" ht="18.75" customHeight="1">
      <c r="A230" s="366"/>
      <c r="B230" s="59" t="s">
        <v>33</v>
      </c>
      <c r="C230" s="366"/>
      <c r="D230" s="367"/>
      <c r="E230" s="9">
        <f t="shared" si="55"/>
        <v>0</v>
      </c>
      <c r="F230" s="9">
        <f t="shared" si="56"/>
        <v>0</v>
      </c>
      <c r="G230" s="9">
        <f t="shared" si="61"/>
        <v>0</v>
      </c>
      <c r="H230" s="9">
        <f t="shared" si="57"/>
        <v>0</v>
      </c>
      <c r="I230" s="9"/>
      <c r="J230" s="301"/>
      <c r="K230" s="9">
        <f t="shared" si="58"/>
        <v>0</v>
      </c>
      <c r="L230" s="9"/>
      <c r="M230" s="9"/>
      <c r="N230" s="9">
        <f t="shared" si="59"/>
        <v>0</v>
      </c>
      <c r="O230" s="9"/>
      <c r="P230" s="9"/>
      <c r="Q230" s="9">
        <f t="shared" si="60"/>
        <v>0</v>
      </c>
      <c r="R230" s="9"/>
      <c r="S230" s="301"/>
      <c r="T230" s="60" t="s">
        <v>34</v>
      </c>
    </row>
    <row r="231" spans="1:20" ht="18.75" customHeight="1">
      <c r="A231" s="366"/>
      <c r="B231" s="59" t="s">
        <v>35</v>
      </c>
      <c r="C231" s="366"/>
      <c r="D231" s="367"/>
      <c r="E231" s="9">
        <f t="shared" si="55"/>
        <v>0</v>
      </c>
      <c r="F231" s="9">
        <f t="shared" si="56"/>
        <v>0</v>
      </c>
      <c r="G231" s="9">
        <f t="shared" si="61"/>
        <v>0</v>
      </c>
      <c r="H231" s="9">
        <f t="shared" si="57"/>
        <v>0</v>
      </c>
      <c r="I231" s="9"/>
      <c r="J231" s="301"/>
      <c r="K231" s="9">
        <f t="shared" si="58"/>
        <v>0</v>
      </c>
      <c r="L231" s="9"/>
      <c r="M231" s="9"/>
      <c r="N231" s="9">
        <f t="shared" si="59"/>
        <v>0</v>
      </c>
      <c r="O231" s="9"/>
      <c r="P231" s="9"/>
      <c r="Q231" s="9">
        <f t="shared" si="60"/>
        <v>0</v>
      </c>
      <c r="R231" s="9"/>
      <c r="S231" s="301"/>
      <c r="T231" s="60" t="s">
        <v>36</v>
      </c>
    </row>
    <row r="232" spans="1:20" ht="18.75" customHeight="1">
      <c r="A232" s="366"/>
      <c r="B232" s="59" t="s">
        <v>37</v>
      </c>
      <c r="C232" s="366"/>
      <c r="D232" s="367"/>
      <c r="E232" s="9">
        <f t="shared" si="55"/>
        <v>0</v>
      </c>
      <c r="F232" s="9">
        <f t="shared" si="56"/>
        <v>0</v>
      </c>
      <c r="G232" s="9">
        <f t="shared" si="61"/>
        <v>0</v>
      </c>
      <c r="H232" s="9">
        <f t="shared" si="57"/>
        <v>0</v>
      </c>
      <c r="I232" s="9"/>
      <c r="J232" s="301"/>
      <c r="K232" s="9">
        <f t="shared" si="58"/>
        <v>0</v>
      </c>
      <c r="L232" s="9"/>
      <c r="M232" s="9"/>
      <c r="N232" s="9">
        <f t="shared" si="59"/>
        <v>0</v>
      </c>
      <c r="O232" s="9"/>
      <c r="P232" s="9"/>
      <c r="Q232" s="9">
        <f t="shared" si="60"/>
        <v>0</v>
      </c>
      <c r="R232" s="9"/>
      <c r="S232" s="301"/>
      <c r="T232" s="60" t="s">
        <v>38</v>
      </c>
    </row>
    <row r="233" spans="1:20" ht="18.75" customHeight="1">
      <c r="A233" s="366"/>
      <c r="B233" s="59" t="s">
        <v>39</v>
      </c>
      <c r="C233" s="366"/>
      <c r="D233" s="367"/>
      <c r="E233" s="9">
        <f t="shared" si="55"/>
        <v>0</v>
      </c>
      <c r="F233" s="9">
        <f t="shared" si="56"/>
        <v>0</v>
      </c>
      <c r="G233" s="9">
        <f t="shared" si="61"/>
        <v>0</v>
      </c>
      <c r="H233" s="9">
        <f t="shared" si="57"/>
        <v>0</v>
      </c>
      <c r="I233" s="9"/>
      <c r="J233" s="301"/>
      <c r="K233" s="9">
        <f t="shared" si="58"/>
        <v>0</v>
      </c>
      <c r="L233" s="9"/>
      <c r="M233" s="9"/>
      <c r="N233" s="9">
        <f t="shared" si="59"/>
        <v>0</v>
      </c>
      <c r="O233" s="9"/>
      <c r="P233" s="9"/>
      <c r="Q233" s="9">
        <f t="shared" si="60"/>
        <v>0</v>
      </c>
      <c r="R233" s="9"/>
      <c r="S233" s="301"/>
      <c r="T233" s="60" t="s">
        <v>40</v>
      </c>
    </row>
    <row r="234" spans="1:20" ht="18.75" customHeight="1">
      <c r="A234" s="366"/>
      <c r="B234" s="59" t="s">
        <v>41</v>
      </c>
      <c r="C234" s="366"/>
      <c r="D234" s="367"/>
      <c r="E234" s="9">
        <f t="shared" si="55"/>
        <v>0</v>
      </c>
      <c r="F234" s="9">
        <f t="shared" si="56"/>
        <v>0</v>
      </c>
      <c r="G234" s="9">
        <f t="shared" si="61"/>
        <v>0</v>
      </c>
      <c r="H234" s="9">
        <f t="shared" si="57"/>
        <v>0</v>
      </c>
      <c r="I234" s="9"/>
      <c r="J234" s="301"/>
      <c r="K234" s="9">
        <f t="shared" si="58"/>
        <v>0</v>
      </c>
      <c r="L234" s="9"/>
      <c r="M234" s="9"/>
      <c r="N234" s="9">
        <f t="shared" si="59"/>
        <v>0</v>
      </c>
      <c r="O234" s="9"/>
      <c r="P234" s="9"/>
      <c r="Q234" s="9">
        <f t="shared" si="60"/>
        <v>0</v>
      </c>
      <c r="R234" s="9"/>
      <c r="S234" s="301"/>
      <c r="T234" s="60" t="s">
        <v>42</v>
      </c>
    </row>
    <row r="235" spans="1:20" ht="18.75" customHeight="1">
      <c r="A235" s="366"/>
      <c r="B235" s="59" t="s">
        <v>43</v>
      </c>
      <c r="C235" s="366"/>
      <c r="D235" s="367"/>
      <c r="E235" s="9">
        <f t="shared" si="55"/>
        <v>0</v>
      </c>
      <c r="F235" s="9">
        <f t="shared" si="56"/>
        <v>0</v>
      </c>
      <c r="G235" s="9">
        <f t="shared" si="61"/>
        <v>0</v>
      </c>
      <c r="H235" s="9">
        <f t="shared" si="57"/>
        <v>0</v>
      </c>
      <c r="I235" s="9"/>
      <c r="J235" s="301"/>
      <c r="K235" s="9">
        <f t="shared" si="58"/>
        <v>0</v>
      </c>
      <c r="L235" s="9"/>
      <c r="M235" s="9"/>
      <c r="N235" s="9">
        <f t="shared" si="59"/>
        <v>0</v>
      </c>
      <c r="O235" s="9"/>
      <c r="P235" s="9"/>
      <c r="Q235" s="9">
        <f t="shared" si="60"/>
        <v>0</v>
      </c>
      <c r="R235" s="9"/>
      <c r="S235" s="301"/>
      <c r="T235" s="60" t="s">
        <v>44</v>
      </c>
    </row>
    <row r="236" spans="1:20" ht="18.75" customHeight="1">
      <c r="A236" s="8"/>
      <c r="B236" s="59" t="s">
        <v>45</v>
      </c>
      <c r="C236" s="8"/>
      <c r="D236" s="27"/>
      <c r="E236" s="9">
        <f t="shared" si="55"/>
        <v>0</v>
      </c>
      <c r="F236" s="9">
        <f t="shared" si="56"/>
        <v>0</v>
      </c>
      <c r="G236" s="9">
        <f t="shared" si="61"/>
        <v>0</v>
      </c>
      <c r="H236" s="9">
        <f t="shared" si="57"/>
        <v>0</v>
      </c>
      <c r="I236" s="9"/>
      <c r="J236" s="301"/>
      <c r="K236" s="9">
        <f t="shared" si="58"/>
        <v>0</v>
      </c>
      <c r="L236" s="9"/>
      <c r="M236" s="9"/>
      <c r="N236" s="9">
        <f t="shared" si="59"/>
        <v>0</v>
      </c>
      <c r="O236" s="9"/>
      <c r="P236" s="9"/>
      <c r="Q236" s="9">
        <f t="shared" si="60"/>
        <v>0</v>
      </c>
      <c r="R236" s="9"/>
      <c r="S236" s="301"/>
      <c r="T236" s="60" t="s">
        <v>46</v>
      </c>
    </row>
    <row r="237" spans="1:20" ht="3.75" customHeight="1">
      <c r="A237" s="23"/>
      <c r="B237" s="49" t="s">
        <v>47</v>
      </c>
      <c r="C237" s="23"/>
      <c r="D237" s="30"/>
      <c r="E237" s="13">
        <f t="shared" si="55"/>
        <v>0</v>
      </c>
      <c r="F237" s="13">
        <f t="shared" si="56"/>
        <v>0</v>
      </c>
      <c r="G237" s="13">
        <f t="shared" si="61"/>
        <v>0</v>
      </c>
      <c r="H237" s="13">
        <f t="shared" si="57"/>
        <v>0</v>
      </c>
      <c r="I237" s="29"/>
      <c r="J237" s="30"/>
      <c r="K237" s="13">
        <f t="shared" si="58"/>
        <v>0</v>
      </c>
      <c r="L237" s="29"/>
      <c r="M237" s="30"/>
      <c r="N237" s="13">
        <f t="shared" si="59"/>
        <v>0</v>
      </c>
      <c r="O237" s="30"/>
      <c r="P237" s="30"/>
      <c r="Q237" s="13">
        <f t="shared" si="60"/>
        <v>0</v>
      </c>
      <c r="R237" s="29"/>
      <c r="S237" s="30"/>
      <c r="T237" s="49" t="s">
        <v>48</v>
      </c>
    </row>
    <row r="238" spans="1:20" ht="3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s="10" customFormat="1" ht="18.75">
      <c r="A239" s="8"/>
      <c r="B239" s="10" t="s">
        <v>329</v>
      </c>
      <c r="C239" s="8"/>
      <c r="D239" s="8"/>
      <c r="E239" s="8"/>
      <c r="F239" s="8"/>
      <c r="G239" s="8"/>
      <c r="K239" s="10" t="s">
        <v>330</v>
      </c>
      <c r="N239" s="8"/>
      <c r="O239" s="8"/>
    </row>
    <row r="240" spans="1:20" s="10" customFormat="1" ht="19.5" customHeight="1">
      <c r="B240" s="10" t="s">
        <v>66</v>
      </c>
      <c r="K240" s="10" t="s">
        <v>113</v>
      </c>
    </row>
    <row r="241" spans="1:20">
      <c r="B241" s="10" t="s">
        <v>114</v>
      </c>
      <c r="C241" s="10"/>
      <c r="D241" s="10"/>
      <c r="E241" s="10"/>
      <c r="F241" s="10"/>
      <c r="G241" s="10"/>
      <c r="H241" s="10"/>
      <c r="I241" s="10"/>
      <c r="J241" s="10"/>
      <c r="K241" s="10" t="s">
        <v>147</v>
      </c>
      <c r="L241" s="10"/>
      <c r="M241" s="10"/>
      <c r="N241" s="10"/>
      <c r="O241" s="10"/>
    </row>
    <row r="242" spans="1:20">
      <c r="C242" s="10" t="s">
        <v>116</v>
      </c>
      <c r="D242" s="10"/>
      <c r="E242" s="10"/>
      <c r="F242" s="10"/>
      <c r="G242" s="10"/>
      <c r="H242" s="10"/>
      <c r="I242" s="10"/>
      <c r="J242" s="10"/>
      <c r="K242" s="10" t="s">
        <v>331</v>
      </c>
      <c r="L242" s="10"/>
      <c r="M242" s="10"/>
      <c r="N242" s="10"/>
    </row>
    <row r="243" spans="1:20" s="1" customFormat="1">
      <c r="B243" s="1" t="s">
        <v>271</v>
      </c>
      <c r="C243" s="2">
        <v>3.6</v>
      </c>
      <c r="D243" s="1" t="s">
        <v>509</v>
      </c>
    </row>
    <row r="244" spans="1:20" s="3" customFormat="1">
      <c r="B244" s="36" t="s">
        <v>2</v>
      </c>
      <c r="C244" s="2">
        <v>3.6</v>
      </c>
      <c r="D244" s="36" t="s">
        <v>540</v>
      </c>
      <c r="E244" s="36"/>
      <c r="O244" s="3" t="s">
        <v>336</v>
      </c>
    </row>
    <row r="245" spans="1:20" ht="3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</row>
    <row r="246" spans="1:20" s="10" customFormat="1" ht="21.75" customHeight="1">
      <c r="A246" s="1091" t="s">
        <v>3</v>
      </c>
      <c r="B246" s="1092"/>
      <c r="C246" s="1092"/>
      <c r="D246" s="1093"/>
      <c r="E246" s="357"/>
      <c r="F246" s="8"/>
      <c r="G246" s="857"/>
      <c r="H246" s="1110" t="s">
        <v>4</v>
      </c>
      <c r="I246" s="1111"/>
      <c r="J246" s="1111"/>
      <c r="K246" s="1111"/>
      <c r="L246" s="1111"/>
      <c r="M246" s="1111"/>
      <c r="N246" s="1105"/>
      <c r="O246" s="1105"/>
      <c r="P246" s="1105"/>
      <c r="Q246" s="1099"/>
      <c r="R246" s="1099"/>
      <c r="S246" s="1100"/>
      <c r="T246" s="1101" t="s">
        <v>5</v>
      </c>
    </row>
    <row r="247" spans="1:20" s="10" customFormat="1" ht="18.75">
      <c r="A247" s="1094"/>
      <c r="B247" s="1094"/>
      <c r="C247" s="1094"/>
      <c r="D247" s="1095"/>
      <c r="E247" s="16"/>
      <c r="F247" s="8"/>
      <c r="G247" s="857"/>
      <c r="H247" s="16"/>
      <c r="I247" s="8"/>
      <c r="J247" s="27"/>
      <c r="K247" s="249"/>
      <c r="L247" s="861" t="s">
        <v>6</v>
      </c>
      <c r="M247" s="249"/>
      <c r="N247" s="52"/>
      <c r="O247" s="33"/>
      <c r="P247" s="53"/>
      <c r="Q247" s="8"/>
      <c r="R247" s="8"/>
      <c r="S247" s="27"/>
      <c r="T247" s="1102"/>
    </row>
    <row r="248" spans="1:20" s="10" customFormat="1" ht="19.5" customHeight="1">
      <c r="A248" s="1094"/>
      <c r="B248" s="1094"/>
      <c r="C248" s="1094"/>
      <c r="D248" s="1095"/>
      <c r="E248" s="1104" t="s">
        <v>7</v>
      </c>
      <c r="F248" s="1105"/>
      <c r="G248" s="1106"/>
      <c r="H248" s="860"/>
      <c r="I248" s="861" t="s">
        <v>8</v>
      </c>
      <c r="J248" s="250"/>
      <c r="K248" s="249"/>
      <c r="L248" s="861" t="s">
        <v>9</v>
      </c>
      <c r="M248" s="249"/>
      <c r="N248" s="1238"/>
      <c r="O248" s="1239"/>
      <c r="P248" s="1240"/>
      <c r="Q248" s="1105"/>
      <c r="R248" s="1105"/>
      <c r="S248" s="1106"/>
      <c r="T248" s="1102"/>
    </row>
    <row r="249" spans="1:20" s="10" customFormat="1" ht="21" customHeight="1">
      <c r="A249" s="1094"/>
      <c r="B249" s="1094"/>
      <c r="C249" s="1094"/>
      <c r="D249" s="1095"/>
      <c r="E249" s="1104" t="s">
        <v>11</v>
      </c>
      <c r="F249" s="1105"/>
      <c r="G249" s="1106"/>
      <c r="H249" s="860"/>
      <c r="I249" s="861" t="s">
        <v>12</v>
      </c>
      <c r="J249" s="250"/>
      <c r="K249" s="249"/>
      <c r="L249" s="861" t="s">
        <v>13</v>
      </c>
      <c r="M249" s="249"/>
      <c r="N249" s="1104" t="s">
        <v>164</v>
      </c>
      <c r="O249" s="1105"/>
      <c r="P249" s="1106"/>
      <c r="Q249" s="1105" t="s">
        <v>278</v>
      </c>
      <c r="R249" s="1105"/>
      <c r="S249" s="1106"/>
      <c r="T249" s="1102"/>
    </row>
    <row r="250" spans="1:20" s="10" customFormat="1" ht="18.75">
      <c r="A250" s="1094"/>
      <c r="B250" s="1094"/>
      <c r="C250" s="1094"/>
      <c r="D250" s="1095"/>
      <c r="E250" s="16"/>
      <c r="F250" s="856"/>
      <c r="G250" s="857"/>
      <c r="H250" s="860"/>
      <c r="I250" s="861" t="s">
        <v>15</v>
      </c>
      <c r="J250" s="250"/>
      <c r="K250" s="249"/>
      <c r="L250" s="861" t="s">
        <v>16</v>
      </c>
      <c r="M250" s="249"/>
      <c r="N250" s="1104" t="s">
        <v>17</v>
      </c>
      <c r="O250" s="1105"/>
      <c r="P250" s="1106"/>
      <c r="Q250" s="1105" t="s">
        <v>166</v>
      </c>
      <c r="R250" s="1105"/>
      <c r="S250" s="1106"/>
      <c r="T250" s="1102"/>
    </row>
    <row r="251" spans="1:20" s="10" customFormat="1" ht="18.75">
      <c r="A251" s="1094"/>
      <c r="B251" s="1094"/>
      <c r="C251" s="1094"/>
      <c r="D251" s="1095"/>
      <c r="E251" s="28"/>
      <c r="F251" s="858"/>
      <c r="G251" s="859"/>
      <c r="H251" s="362"/>
      <c r="I251" s="862" t="s">
        <v>19</v>
      </c>
      <c r="J251" s="363"/>
      <c r="K251" s="23"/>
      <c r="L251" s="858" t="s">
        <v>19</v>
      </c>
      <c r="M251" s="23"/>
      <c r="N251" s="1110" t="s">
        <v>20</v>
      </c>
      <c r="O251" s="1111"/>
      <c r="P251" s="1112"/>
      <c r="Q251" s="23"/>
      <c r="R251" s="23"/>
      <c r="S251" s="30"/>
      <c r="T251" s="1102"/>
    </row>
    <row r="252" spans="1:20">
      <c r="A252" s="1094"/>
      <c r="B252" s="1094"/>
      <c r="C252" s="1094"/>
      <c r="D252" s="1095"/>
      <c r="E252" s="20" t="s">
        <v>7</v>
      </c>
      <c r="F252" s="20" t="s">
        <v>167</v>
      </c>
      <c r="G252" s="857" t="s">
        <v>168</v>
      </c>
      <c r="H252" s="20" t="s">
        <v>7</v>
      </c>
      <c r="I252" s="20" t="s">
        <v>167</v>
      </c>
      <c r="J252" s="857" t="s">
        <v>168</v>
      </c>
      <c r="K252" s="20" t="s">
        <v>7</v>
      </c>
      <c r="L252" s="20" t="s">
        <v>167</v>
      </c>
      <c r="M252" s="857" t="s">
        <v>168</v>
      </c>
      <c r="N252" s="34" t="s">
        <v>7</v>
      </c>
      <c r="O252" s="857" t="s">
        <v>167</v>
      </c>
      <c r="P252" s="857" t="s">
        <v>168</v>
      </c>
      <c r="Q252" s="20" t="s">
        <v>7</v>
      </c>
      <c r="R252" s="20" t="s">
        <v>167</v>
      </c>
      <c r="S252" s="857" t="s">
        <v>168</v>
      </c>
      <c r="T252" s="1102"/>
    </row>
    <row r="253" spans="1:20">
      <c r="A253" s="1096"/>
      <c r="B253" s="1096"/>
      <c r="C253" s="1096"/>
      <c r="D253" s="1097"/>
      <c r="E253" s="22" t="s">
        <v>11</v>
      </c>
      <c r="F253" s="22" t="s">
        <v>169</v>
      </c>
      <c r="G253" s="859" t="s">
        <v>170</v>
      </c>
      <c r="H253" s="22" t="s">
        <v>11</v>
      </c>
      <c r="I253" s="22" t="s">
        <v>169</v>
      </c>
      <c r="J253" s="859" t="s">
        <v>170</v>
      </c>
      <c r="K253" s="22" t="s">
        <v>11</v>
      </c>
      <c r="L253" s="22" t="s">
        <v>169</v>
      </c>
      <c r="M253" s="859" t="s">
        <v>170</v>
      </c>
      <c r="N253" s="22" t="s">
        <v>11</v>
      </c>
      <c r="O253" s="859" t="s">
        <v>169</v>
      </c>
      <c r="P253" s="859" t="s">
        <v>170</v>
      </c>
      <c r="Q253" s="22" t="s">
        <v>11</v>
      </c>
      <c r="R253" s="22" t="s">
        <v>169</v>
      </c>
      <c r="S253" s="859" t="s">
        <v>170</v>
      </c>
      <c r="T253" s="1103"/>
    </row>
    <row r="254" spans="1:20" s="364" customFormat="1" ht="18.75" customHeight="1">
      <c r="A254" s="1060" t="s">
        <v>21</v>
      </c>
      <c r="B254" s="1060"/>
      <c r="C254" s="1060"/>
      <c r="D254" s="1061"/>
      <c r="E254" s="368">
        <f t="shared" ref="E254:S254" si="62">SUM(E255:E266)</f>
        <v>3087</v>
      </c>
      <c r="F254" s="368">
        <f t="shared" si="62"/>
        <v>1620</v>
      </c>
      <c r="G254" s="368">
        <f t="shared" si="62"/>
        <v>1467</v>
      </c>
      <c r="H254" s="368">
        <f t="shared" si="62"/>
        <v>0</v>
      </c>
      <c r="I254" s="368">
        <f t="shared" si="62"/>
        <v>0</v>
      </c>
      <c r="J254" s="368">
        <f t="shared" si="62"/>
        <v>0</v>
      </c>
      <c r="K254" s="368">
        <f t="shared" si="62"/>
        <v>0</v>
      </c>
      <c r="L254" s="368">
        <f t="shared" si="62"/>
        <v>0</v>
      </c>
      <c r="M254" s="368">
        <f t="shared" si="62"/>
        <v>0</v>
      </c>
      <c r="N254" s="822">
        <f>SUM(N255:N267)</f>
        <v>3087</v>
      </c>
      <c r="O254" s="822">
        <f>SUM(O255:O267)</f>
        <v>1620</v>
      </c>
      <c r="P254" s="822">
        <f>SUM(P255:P267)</f>
        <v>1467</v>
      </c>
      <c r="Q254" s="368">
        <f t="shared" si="62"/>
        <v>0</v>
      </c>
      <c r="R254" s="368">
        <f t="shared" si="62"/>
        <v>0</v>
      </c>
      <c r="S254" s="368">
        <f t="shared" si="62"/>
        <v>0</v>
      </c>
      <c r="T254" s="849" t="s">
        <v>11</v>
      </c>
    </row>
    <row r="255" spans="1:20" ht="18.75" customHeight="1">
      <c r="A255" s="365"/>
      <c r="B255" s="61" t="s">
        <v>22</v>
      </c>
      <c r="C255" s="366"/>
      <c r="D255" s="367"/>
      <c r="E255" s="9">
        <f>SUM(F255:G255)</f>
        <v>3087</v>
      </c>
      <c r="F255" s="9">
        <f>I255+L255+O255+R255</f>
        <v>1620</v>
      </c>
      <c r="G255" s="9">
        <f>J255+M255+P255+S255</f>
        <v>1467</v>
      </c>
      <c r="H255" s="9">
        <f>SUM(I255:J255)</f>
        <v>0</v>
      </c>
      <c r="I255" s="9"/>
      <c r="J255" s="301"/>
      <c r="K255" s="9">
        <f>SUM(L255:M255)</f>
        <v>0</v>
      </c>
      <c r="L255" s="9"/>
      <c r="M255" s="9"/>
      <c r="N255" s="823">
        <f>SUM(O255:P255)</f>
        <v>3087</v>
      </c>
      <c r="O255" s="823">
        <v>1620</v>
      </c>
      <c r="P255" s="823">
        <v>1467</v>
      </c>
      <c r="Q255" s="9">
        <f>SUM(R255:S255)</f>
        <v>0</v>
      </c>
      <c r="R255" s="9"/>
      <c r="S255" s="301"/>
      <c r="T255" s="60" t="s">
        <v>23</v>
      </c>
    </row>
    <row r="256" spans="1:20" ht="18.75" customHeight="1">
      <c r="A256" s="366"/>
      <c r="B256" s="59" t="s">
        <v>24</v>
      </c>
      <c r="C256" s="366"/>
      <c r="D256" s="367"/>
      <c r="E256" s="9">
        <f t="shared" ref="E256:E267" si="63">SUM(F256:G256)</f>
        <v>0</v>
      </c>
      <c r="F256" s="9">
        <f t="shared" ref="F256:F267" si="64">I256+L256+O256+R256</f>
        <v>0</v>
      </c>
      <c r="G256" s="9">
        <f>J256+M256+P256+S256</f>
        <v>0</v>
      </c>
      <c r="H256" s="9">
        <f t="shared" ref="H256:H267" si="65">SUM(I256:J256)</f>
        <v>0</v>
      </c>
      <c r="I256" s="9"/>
      <c r="J256" s="301"/>
      <c r="K256" s="9">
        <f t="shared" ref="K256:K267" si="66">SUM(L256:M256)</f>
        <v>0</v>
      </c>
      <c r="L256" s="9"/>
      <c r="M256" s="9"/>
      <c r="N256" s="9">
        <f t="shared" ref="N256:N267" si="67">SUM(O256:P256)</f>
        <v>0</v>
      </c>
      <c r="O256" s="9"/>
      <c r="P256" s="9"/>
      <c r="Q256" s="9">
        <f t="shared" ref="Q256:Q267" si="68">SUM(R256:S256)</f>
        <v>0</v>
      </c>
      <c r="R256" s="9"/>
      <c r="S256" s="301"/>
      <c r="T256" s="60" t="s">
        <v>26</v>
      </c>
    </row>
    <row r="257" spans="1:20" ht="18.75" customHeight="1">
      <c r="A257" s="366"/>
      <c r="B257" s="59" t="s">
        <v>27</v>
      </c>
      <c r="C257" s="366"/>
      <c r="D257" s="367"/>
      <c r="E257" s="9">
        <f t="shared" si="63"/>
        <v>0</v>
      </c>
      <c r="F257" s="9">
        <f t="shared" si="64"/>
        <v>0</v>
      </c>
      <c r="G257" s="9">
        <f t="shared" ref="G257:G267" si="69">J257+M257+P257+S257</f>
        <v>0</v>
      </c>
      <c r="H257" s="9">
        <f t="shared" si="65"/>
        <v>0</v>
      </c>
      <c r="I257" s="9"/>
      <c r="J257" s="301"/>
      <c r="K257" s="9">
        <f t="shared" si="66"/>
        <v>0</v>
      </c>
      <c r="L257" s="9"/>
      <c r="M257" s="9"/>
      <c r="N257" s="9">
        <f t="shared" si="67"/>
        <v>0</v>
      </c>
      <c r="O257" s="9"/>
      <c r="P257" s="9"/>
      <c r="Q257" s="9">
        <f t="shared" si="68"/>
        <v>0</v>
      </c>
      <c r="R257" s="9"/>
      <c r="S257" s="301"/>
      <c r="T257" s="60" t="s">
        <v>28</v>
      </c>
    </row>
    <row r="258" spans="1:20" ht="18.75" customHeight="1">
      <c r="A258" s="366"/>
      <c r="B258" s="59" t="s">
        <v>29</v>
      </c>
      <c r="C258" s="366"/>
      <c r="D258" s="367"/>
      <c r="E258" s="9">
        <f t="shared" si="63"/>
        <v>0</v>
      </c>
      <c r="F258" s="9">
        <f t="shared" si="64"/>
        <v>0</v>
      </c>
      <c r="G258" s="9">
        <f t="shared" si="69"/>
        <v>0</v>
      </c>
      <c r="H258" s="9">
        <f t="shared" si="65"/>
        <v>0</v>
      </c>
      <c r="I258" s="9"/>
      <c r="J258" s="301"/>
      <c r="K258" s="9">
        <f t="shared" si="66"/>
        <v>0</v>
      </c>
      <c r="L258" s="9"/>
      <c r="M258" s="9"/>
      <c r="N258" s="9">
        <f t="shared" si="67"/>
        <v>0</v>
      </c>
      <c r="O258" s="9"/>
      <c r="P258" s="9"/>
      <c r="Q258" s="9">
        <f t="shared" si="68"/>
        <v>0</v>
      </c>
      <c r="R258" s="9"/>
      <c r="S258" s="301"/>
      <c r="T258" s="60" t="s">
        <v>30</v>
      </c>
    </row>
    <row r="259" spans="1:20" ht="18.75" customHeight="1">
      <c r="A259" s="366"/>
      <c r="B259" s="59" t="s">
        <v>31</v>
      </c>
      <c r="C259" s="366"/>
      <c r="D259" s="367"/>
      <c r="E259" s="9">
        <f t="shared" si="63"/>
        <v>0</v>
      </c>
      <c r="F259" s="9">
        <f t="shared" si="64"/>
        <v>0</v>
      </c>
      <c r="G259" s="9">
        <f t="shared" si="69"/>
        <v>0</v>
      </c>
      <c r="H259" s="9">
        <f t="shared" si="65"/>
        <v>0</v>
      </c>
      <c r="I259" s="9"/>
      <c r="J259" s="301"/>
      <c r="K259" s="9">
        <f t="shared" si="66"/>
        <v>0</v>
      </c>
      <c r="L259" s="9"/>
      <c r="M259" s="9"/>
      <c r="N259" s="9">
        <f t="shared" si="67"/>
        <v>0</v>
      </c>
      <c r="O259" s="9"/>
      <c r="P259" s="9"/>
      <c r="Q259" s="9">
        <f t="shared" si="68"/>
        <v>0</v>
      </c>
      <c r="R259" s="9"/>
      <c r="S259" s="301"/>
      <c r="T259" s="60" t="s">
        <v>32</v>
      </c>
    </row>
    <row r="260" spans="1:20" ht="18.75" customHeight="1">
      <c r="A260" s="366"/>
      <c r="B260" s="59" t="s">
        <v>33</v>
      </c>
      <c r="C260" s="366"/>
      <c r="D260" s="367"/>
      <c r="E260" s="9">
        <f t="shared" si="63"/>
        <v>0</v>
      </c>
      <c r="F260" s="9">
        <f t="shared" si="64"/>
        <v>0</v>
      </c>
      <c r="G260" s="9">
        <f t="shared" si="69"/>
        <v>0</v>
      </c>
      <c r="H260" s="9">
        <f t="shared" si="65"/>
        <v>0</v>
      </c>
      <c r="I260" s="9"/>
      <c r="J260" s="301"/>
      <c r="K260" s="9">
        <f t="shared" si="66"/>
        <v>0</v>
      </c>
      <c r="L260" s="9"/>
      <c r="M260" s="9"/>
      <c r="N260" s="9">
        <f t="shared" si="67"/>
        <v>0</v>
      </c>
      <c r="O260" s="9"/>
      <c r="P260" s="9"/>
      <c r="Q260" s="9">
        <f t="shared" si="68"/>
        <v>0</v>
      </c>
      <c r="R260" s="9"/>
      <c r="S260" s="301"/>
      <c r="T260" s="60" t="s">
        <v>34</v>
      </c>
    </row>
    <row r="261" spans="1:20" ht="18.75" customHeight="1">
      <c r="A261" s="366"/>
      <c r="B261" s="59" t="s">
        <v>35</v>
      </c>
      <c r="C261" s="366"/>
      <c r="D261" s="367"/>
      <c r="E261" s="9">
        <f t="shared" si="63"/>
        <v>0</v>
      </c>
      <c r="F261" s="9">
        <f t="shared" si="64"/>
        <v>0</v>
      </c>
      <c r="G261" s="9">
        <f t="shared" si="69"/>
        <v>0</v>
      </c>
      <c r="H261" s="9">
        <f t="shared" si="65"/>
        <v>0</v>
      </c>
      <c r="I261" s="9"/>
      <c r="J261" s="301"/>
      <c r="K261" s="9">
        <f t="shared" si="66"/>
        <v>0</v>
      </c>
      <c r="L261" s="9"/>
      <c r="M261" s="9"/>
      <c r="N261" s="9">
        <f t="shared" si="67"/>
        <v>0</v>
      </c>
      <c r="O261" s="9"/>
      <c r="P261" s="9"/>
      <c r="Q261" s="9">
        <f t="shared" si="68"/>
        <v>0</v>
      </c>
      <c r="R261" s="9"/>
      <c r="S261" s="301"/>
      <c r="T261" s="60" t="s">
        <v>36</v>
      </c>
    </row>
    <row r="262" spans="1:20" ht="18.75" customHeight="1">
      <c r="A262" s="366"/>
      <c r="B262" s="59" t="s">
        <v>37</v>
      </c>
      <c r="C262" s="366"/>
      <c r="D262" s="367"/>
      <c r="E262" s="9">
        <f t="shared" si="63"/>
        <v>0</v>
      </c>
      <c r="F262" s="9">
        <f t="shared" si="64"/>
        <v>0</v>
      </c>
      <c r="G262" s="9">
        <f t="shared" si="69"/>
        <v>0</v>
      </c>
      <c r="H262" s="9">
        <f t="shared" si="65"/>
        <v>0</v>
      </c>
      <c r="I262" s="9"/>
      <c r="J262" s="301"/>
      <c r="K262" s="9">
        <f t="shared" si="66"/>
        <v>0</v>
      </c>
      <c r="L262" s="9"/>
      <c r="M262" s="9"/>
      <c r="N262" s="9">
        <f t="shared" si="67"/>
        <v>0</v>
      </c>
      <c r="O262" s="9"/>
      <c r="P262" s="9"/>
      <c r="Q262" s="9">
        <f t="shared" si="68"/>
        <v>0</v>
      </c>
      <c r="R262" s="9"/>
      <c r="S262" s="301"/>
      <c r="T262" s="60" t="s">
        <v>38</v>
      </c>
    </row>
    <row r="263" spans="1:20" ht="18.75" customHeight="1">
      <c r="A263" s="366"/>
      <c r="B263" s="59" t="s">
        <v>39</v>
      </c>
      <c r="C263" s="366"/>
      <c r="D263" s="367"/>
      <c r="E263" s="9">
        <f t="shared" si="63"/>
        <v>0</v>
      </c>
      <c r="F263" s="9">
        <f t="shared" si="64"/>
        <v>0</v>
      </c>
      <c r="G263" s="9">
        <f t="shared" si="69"/>
        <v>0</v>
      </c>
      <c r="H263" s="9">
        <f t="shared" si="65"/>
        <v>0</v>
      </c>
      <c r="I263" s="9"/>
      <c r="J263" s="301"/>
      <c r="K263" s="9">
        <f t="shared" si="66"/>
        <v>0</v>
      </c>
      <c r="L263" s="9"/>
      <c r="M263" s="9"/>
      <c r="N263" s="9">
        <f t="shared" si="67"/>
        <v>0</v>
      </c>
      <c r="O263" s="9"/>
      <c r="P263" s="9"/>
      <c r="Q263" s="9">
        <f t="shared" si="68"/>
        <v>0</v>
      </c>
      <c r="R263" s="9"/>
      <c r="S263" s="301"/>
      <c r="T263" s="60" t="s">
        <v>40</v>
      </c>
    </row>
    <row r="264" spans="1:20" ht="18.75" customHeight="1">
      <c r="A264" s="366"/>
      <c r="B264" s="59" t="s">
        <v>41</v>
      </c>
      <c r="C264" s="366"/>
      <c r="D264" s="367"/>
      <c r="E264" s="9">
        <f t="shared" si="63"/>
        <v>0</v>
      </c>
      <c r="F264" s="9">
        <f t="shared" si="64"/>
        <v>0</v>
      </c>
      <c r="G264" s="9">
        <f t="shared" si="69"/>
        <v>0</v>
      </c>
      <c r="H264" s="9">
        <f t="shared" si="65"/>
        <v>0</v>
      </c>
      <c r="I264" s="9"/>
      <c r="J264" s="301"/>
      <c r="K264" s="9">
        <f t="shared" si="66"/>
        <v>0</v>
      </c>
      <c r="L264" s="9"/>
      <c r="M264" s="9"/>
      <c r="N264" s="9">
        <f t="shared" si="67"/>
        <v>0</v>
      </c>
      <c r="O264" s="9"/>
      <c r="P264" s="9"/>
      <c r="Q264" s="9">
        <f t="shared" si="68"/>
        <v>0</v>
      </c>
      <c r="R264" s="9"/>
      <c r="S264" s="301"/>
      <c r="T264" s="60" t="s">
        <v>42</v>
      </c>
    </row>
    <row r="265" spans="1:20" ht="18.75" customHeight="1">
      <c r="A265" s="366"/>
      <c r="B265" s="59" t="s">
        <v>43</v>
      </c>
      <c r="C265" s="366"/>
      <c r="D265" s="367"/>
      <c r="E265" s="9">
        <f t="shared" si="63"/>
        <v>0</v>
      </c>
      <c r="F265" s="9">
        <f t="shared" si="64"/>
        <v>0</v>
      </c>
      <c r="G265" s="9">
        <f t="shared" si="69"/>
        <v>0</v>
      </c>
      <c r="H265" s="9">
        <f t="shared" si="65"/>
        <v>0</v>
      </c>
      <c r="I265" s="9"/>
      <c r="J265" s="301"/>
      <c r="K265" s="9">
        <f t="shared" si="66"/>
        <v>0</v>
      </c>
      <c r="L265" s="9"/>
      <c r="M265" s="9"/>
      <c r="N265" s="9">
        <f t="shared" si="67"/>
        <v>0</v>
      </c>
      <c r="O265" s="9"/>
      <c r="P265" s="9"/>
      <c r="Q265" s="9">
        <f t="shared" si="68"/>
        <v>0</v>
      </c>
      <c r="R265" s="9"/>
      <c r="S265" s="301"/>
      <c r="T265" s="60" t="s">
        <v>44</v>
      </c>
    </row>
    <row r="266" spans="1:20">
      <c r="A266" s="8"/>
      <c r="B266" s="59" t="s">
        <v>45</v>
      </c>
      <c r="C266" s="8"/>
      <c r="D266" s="27"/>
      <c r="E266" s="9">
        <f t="shared" si="63"/>
        <v>0</v>
      </c>
      <c r="F266" s="9">
        <f t="shared" si="64"/>
        <v>0</v>
      </c>
      <c r="G266" s="9">
        <f t="shared" si="69"/>
        <v>0</v>
      </c>
      <c r="H266" s="9">
        <f t="shared" si="65"/>
        <v>0</v>
      </c>
      <c r="I266" s="9"/>
      <c r="J266" s="301"/>
      <c r="K266" s="9">
        <f t="shared" si="66"/>
        <v>0</v>
      </c>
      <c r="L266" s="9"/>
      <c r="M266" s="9"/>
      <c r="N266" s="9">
        <f t="shared" si="67"/>
        <v>0</v>
      </c>
      <c r="O266" s="9"/>
      <c r="P266" s="9"/>
      <c r="Q266" s="9">
        <f t="shared" si="68"/>
        <v>0</v>
      </c>
      <c r="R266" s="9"/>
      <c r="S266" s="301"/>
      <c r="T266" s="60" t="s">
        <v>46</v>
      </c>
    </row>
    <row r="267" spans="1:20" ht="3.75" customHeight="1">
      <c r="A267" s="23"/>
      <c r="B267" s="49" t="s">
        <v>47</v>
      </c>
      <c r="C267" s="23"/>
      <c r="D267" s="30"/>
      <c r="E267" s="13">
        <f t="shared" si="63"/>
        <v>0</v>
      </c>
      <c r="F267" s="13">
        <f t="shared" si="64"/>
        <v>0</v>
      </c>
      <c r="G267" s="13">
        <f t="shared" si="69"/>
        <v>0</v>
      </c>
      <c r="H267" s="13">
        <f t="shared" si="65"/>
        <v>0</v>
      </c>
      <c r="I267" s="29"/>
      <c r="J267" s="30"/>
      <c r="K267" s="13">
        <f t="shared" si="66"/>
        <v>0</v>
      </c>
      <c r="L267" s="29"/>
      <c r="M267" s="30"/>
      <c r="N267" s="13">
        <f t="shared" si="67"/>
        <v>0</v>
      </c>
      <c r="O267" s="30"/>
      <c r="P267" s="30"/>
      <c r="Q267" s="13">
        <f t="shared" si="68"/>
        <v>0</v>
      </c>
      <c r="R267" s="29"/>
      <c r="S267" s="30"/>
      <c r="T267" s="49" t="s">
        <v>48</v>
      </c>
    </row>
    <row r="268" spans="1:20" ht="3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s="10" customFormat="1" ht="18.75">
      <c r="A269" s="8"/>
      <c r="B269" s="10" t="s">
        <v>329</v>
      </c>
      <c r="C269" s="8"/>
      <c r="D269" s="8"/>
      <c r="E269" s="8"/>
      <c r="F269" s="8"/>
      <c r="G269" s="8"/>
      <c r="K269" s="10" t="s">
        <v>330</v>
      </c>
      <c r="N269" s="8"/>
      <c r="O269" s="8"/>
    </row>
    <row r="270" spans="1:20" s="10" customFormat="1" ht="19.5" customHeight="1">
      <c r="B270" s="10" t="s">
        <v>66</v>
      </c>
      <c r="K270" s="10" t="s">
        <v>113</v>
      </c>
    </row>
    <row r="271" spans="1:20">
      <c r="B271" s="10" t="s">
        <v>114</v>
      </c>
      <c r="C271" s="10"/>
      <c r="D271" s="10"/>
      <c r="E271" s="10"/>
      <c r="F271" s="10"/>
      <c r="G271" s="10"/>
      <c r="H271" s="10"/>
      <c r="I271" s="10"/>
      <c r="J271" s="10"/>
      <c r="K271" s="10" t="s">
        <v>147</v>
      </c>
      <c r="L271" s="10"/>
      <c r="M271" s="10"/>
      <c r="N271" s="10"/>
      <c r="O271" s="10"/>
    </row>
    <row r="272" spans="1:20">
      <c r="C272" s="10" t="s">
        <v>116</v>
      </c>
      <c r="D272" s="10"/>
      <c r="E272" s="10"/>
      <c r="F272" s="10"/>
      <c r="G272" s="10"/>
      <c r="H272" s="10"/>
      <c r="I272" s="10"/>
      <c r="J272" s="10"/>
      <c r="K272" s="10" t="s">
        <v>331</v>
      </c>
      <c r="L272" s="10"/>
      <c r="M272" s="10"/>
      <c r="N272" s="10"/>
    </row>
  </sheetData>
  <mergeCells count="117">
    <mergeCell ref="E6:G6"/>
    <mergeCell ref="E7:G7"/>
    <mergeCell ref="A12:D12"/>
    <mergeCell ref="A4:D11"/>
    <mergeCell ref="Q6:S6"/>
    <mergeCell ref="Q7:S7"/>
    <mergeCell ref="N6:P6"/>
    <mergeCell ref="N7:P7"/>
    <mergeCell ref="N9:P9"/>
    <mergeCell ref="N8:P8"/>
    <mergeCell ref="Q8:S8"/>
    <mergeCell ref="T36:T43"/>
    <mergeCell ref="N38:P38"/>
    <mergeCell ref="Q38:S38"/>
    <mergeCell ref="N39:P39"/>
    <mergeCell ref="Q39:S39"/>
    <mergeCell ref="T4:T11"/>
    <mergeCell ref="H4:S4"/>
    <mergeCell ref="A44:D44"/>
    <mergeCell ref="A66:D73"/>
    <mergeCell ref="H66:S66"/>
    <mergeCell ref="A36:D43"/>
    <mergeCell ref="H36:S36"/>
    <mergeCell ref="E38:G38"/>
    <mergeCell ref="E39:G39"/>
    <mergeCell ref="N40:P40"/>
    <mergeCell ref="Q40:S40"/>
    <mergeCell ref="N41:P41"/>
    <mergeCell ref="N71:P71"/>
    <mergeCell ref="T66:T73"/>
    <mergeCell ref="E68:G68"/>
    <mergeCell ref="N68:P68"/>
    <mergeCell ref="Q68:S68"/>
    <mergeCell ref="E69:G69"/>
    <mergeCell ref="N69:P69"/>
    <mergeCell ref="Q69:S69"/>
    <mergeCell ref="N70:P70"/>
    <mergeCell ref="Q70:S70"/>
    <mergeCell ref="N100:P100"/>
    <mergeCell ref="Q100:S100"/>
    <mergeCell ref="N101:P101"/>
    <mergeCell ref="A104:D104"/>
    <mergeCell ref="A74:D74"/>
    <mergeCell ref="A96:D103"/>
    <mergeCell ref="H96:S96"/>
    <mergeCell ref="T96:T103"/>
    <mergeCell ref="E98:G98"/>
    <mergeCell ref="N98:P98"/>
    <mergeCell ref="Q98:S98"/>
    <mergeCell ref="E99:G99"/>
    <mergeCell ref="N99:P99"/>
    <mergeCell ref="Q99:S99"/>
    <mergeCell ref="A134:D134"/>
    <mergeCell ref="A156:D163"/>
    <mergeCell ref="H156:S156"/>
    <mergeCell ref="A126:D133"/>
    <mergeCell ref="H126:S126"/>
    <mergeCell ref="T126:T133"/>
    <mergeCell ref="E128:G128"/>
    <mergeCell ref="N128:P128"/>
    <mergeCell ref="Q128:S128"/>
    <mergeCell ref="E129:G129"/>
    <mergeCell ref="N129:P129"/>
    <mergeCell ref="Q129:S129"/>
    <mergeCell ref="N130:P130"/>
    <mergeCell ref="Q130:S130"/>
    <mergeCell ref="N131:P131"/>
    <mergeCell ref="T156:T163"/>
    <mergeCell ref="E158:G158"/>
    <mergeCell ref="N158:P158"/>
    <mergeCell ref="Q158:S158"/>
    <mergeCell ref="E159:G159"/>
    <mergeCell ref="N159:P159"/>
    <mergeCell ref="Q159:S159"/>
    <mergeCell ref="N160:P160"/>
    <mergeCell ref="Q160:S160"/>
    <mergeCell ref="N161:P161"/>
    <mergeCell ref="T216:T223"/>
    <mergeCell ref="E218:G218"/>
    <mergeCell ref="N218:P218"/>
    <mergeCell ref="Q218:S218"/>
    <mergeCell ref="E219:G219"/>
    <mergeCell ref="N219:P219"/>
    <mergeCell ref="N220:P220"/>
    <mergeCell ref="E189:G189"/>
    <mergeCell ref="N189:P189"/>
    <mergeCell ref="Q189:S189"/>
    <mergeCell ref="T186:T193"/>
    <mergeCell ref="N190:P190"/>
    <mergeCell ref="Q190:S190"/>
    <mergeCell ref="N191:P191"/>
    <mergeCell ref="A164:D164"/>
    <mergeCell ref="A186:D193"/>
    <mergeCell ref="H186:S186"/>
    <mergeCell ref="A224:D224"/>
    <mergeCell ref="Q220:S220"/>
    <mergeCell ref="N221:P221"/>
    <mergeCell ref="A194:D194"/>
    <mergeCell ref="E188:G188"/>
    <mergeCell ref="N188:P188"/>
    <mergeCell ref="Q188:S188"/>
    <mergeCell ref="A216:D223"/>
    <mergeCell ref="H216:S216"/>
    <mergeCell ref="Q219:S219"/>
    <mergeCell ref="A254:D254"/>
    <mergeCell ref="T246:T253"/>
    <mergeCell ref="E248:G248"/>
    <mergeCell ref="N248:P248"/>
    <mergeCell ref="Q248:S248"/>
    <mergeCell ref="E249:G249"/>
    <mergeCell ref="N249:P249"/>
    <mergeCell ref="Q249:S249"/>
    <mergeCell ref="N250:P250"/>
    <mergeCell ref="Q250:S250"/>
    <mergeCell ref="A246:D253"/>
    <mergeCell ref="H246:S246"/>
    <mergeCell ref="N251:P25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5" orientation="landscape" copies="8" r:id="rId1"/>
  <headerFooter alignWithMargins="0"/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E264"/>
  <sheetViews>
    <sheetView showGridLines="0" view="pageBreakPreview" topLeftCell="A7" zoomScale="85" zoomScaleNormal="100" zoomScaleSheetLayoutView="85" workbookViewId="0">
      <selection activeCell="L20" sqref="L20"/>
    </sheetView>
  </sheetViews>
  <sheetFormatPr defaultColWidth="9.09765625" defaultRowHeight="21.75"/>
  <cols>
    <col min="1" max="1" width="1.69921875" style="651" customWidth="1"/>
    <col min="2" max="2" width="6" style="651" customWidth="1"/>
    <col min="3" max="3" width="3.19921875" style="651" customWidth="1"/>
    <col min="4" max="4" width="3.8984375" style="651" customWidth="1"/>
    <col min="5" max="16" width="5.3984375" style="192" customWidth="1"/>
    <col min="17" max="19" width="5.3984375" style="651" customWidth="1"/>
    <col min="20" max="20" width="16.59765625" style="651" customWidth="1"/>
    <col min="21" max="22" width="1.69921875" style="651" customWidth="1"/>
    <col min="23" max="23" width="3.69921875" style="651" customWidth="1"/>
    <col min="24" max="24" width="7.59765625" style="651" bestFit="1" customWidth="1"/>
    <col min="25" max="16384" width="9.09765625" style="651"/>
  </cols>
  <sheetData>
    <row r="1" spans="1:29" s="650" customFormat="1">
      <c r="A1" s="1"/>
      <c r="B1" s="1" t="s">
        <v>271</v>
      </c>
      <c r="C1" s="370">
        <v>3.7</v>
      </c>
      <c r="D1" s="1" t="s">
        <v>345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9" s="678" customFormat="1">
      <c r="A2" s="15"/>
      <c r="B2" s="1" t="s">
        <v>2</v>
      </c>
      <c r="C2" s="370">
        <v>3.7</v>
      </c>
      <c r="D2" s="1" t="s">
        <v>545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9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9" s="667" customFormat="1" ht="18.75">
      <c r="A4" s="1091" t="s">
        <v>3</v>
      </c>
      <c r="B4" s="1091"/>
      <c r="C4" s="1091"/>
      <c r="D4" s="1209"/>
      <c r="E4" s="52"/>
      <c r="F4" s="33"/>
      <c r="G4" s="53"/>
      <c r="H4" s="1098" t="s">
        <v>337</v>
      </c>
      <c r="I4" s="1099"/>
      <c r="J4" s="1099"/>
      <c r="K4" s="1099"/>
      <c r="L4" s="1099"/>
      <c r="M4" s="1099"/>
      <c r="N4" s="1099"/>
      <c r="O4" s="1099"/>
      <c r="P4" s="1099"/>
      <c r="Q4" s="1099"/>
      <c r="R4" s="1099"/>
      <c r="S4" s="1100"/>
      <c r="T4" s="33"/>
      <c r="U4" s="10"/>
      <c r="V4" s="10"/>
      <c r="W4" s="10"/>
    </row>
    <row r="5" spans="1:29" s="667" customFormat="1" ht="18.75">
      <c r="A5" s="1243"/>
      <c r="B5" s="1243"/>
      <c r="C5" s="1243"/>
      <c r="D5" s="1211"/>
      <c r="E5" s="10"/>
      <c r="F5" s="10"/>
      <c r="G5" s="10"/>
      <c r="H5" s="52"/>
      <c r="I5" s="33"/>
      <c r="J5" s="53"/>
      <c r="K5" s="52"/>
      <c r="L5" s="33"/>
      <c r="M5" s="53"/>
      <c r="N5" s="1026"/>
      <c r="O5" s="1027"/>
      <c r="P5" s="1027"/>
      <c r="Q5" s="1026"/>
      <c r="R5" s="1027"/>
      <c r="S5" s="1028"/>
      <c r="T5" s="8"/>
      <c r="U5" s="10"/>
      <c r="V5" s="10"/>
      <c r="W5" s="10"/>
    </row>
    <row r="6" spans="1:29" s="667" customFormat="1" ht="18.75">
      <c r="A6" s="1243"/>
      <c r="B6" s="1243"/>
      <c r="C6" s="1243"/>
      <c r="D6" s="1211"/>
      <c r="E6" s="1238" t="s">
        <v>7</v>
      </c>
      <c r="F6" s="1239"/>
      <c r="G6" s="1240"/>
      <c r="H6" s="1238" t="s">
        <v>133</v>
      </c>
      <c r="I6" s="1239"/>
      <c r="J6" s="1240"/>
      <c r="K6" s="1238" t="s">
        <v>89</v>
      </c>
      <c r="L6" s="1239"/>
      <c r="M6" s="1240"/>
      <c r="N6" s="1239" t="s">
        <v>300</v>
      </c>
      <c r="O6" s="1239"/>
      <c r="P6" s="1240"/>
      <c r="Q6" s="1104" t="s">
        <v>307</v>
      </c>
      <c r="R6" s="1105"/>
      <c r="S6" s="1106"/>
      <c r="T6" s="1021" t="s">
        <v>5</v>
      </c>
      <c r="U6" s="10"/>
      <c r="V6" s="10"/>
      <c r="W6" s="10"/>
    </row>
    <row r="7" spans="1:29" s="667" customFormat="1" ht="18.75">
      <c r="A7" s="1243"/>
      <c r="B7" s="1243"/>
      <c r="C7" s="1243"/>
      <c r="D7" s="1211"/>
      <c r="E7" s="1238" t="s">
        <v>11</v>
      </c>
      <c r="F7" s="1239"/>
      <c r="G7" s="1240"/>
      <c r="H7" s="1238" t="s">
        <v>138</v>
      </c>
      <c r="I7" s="1239"/>
      <c r="J7" s="1240"/>
      <c r="K7" s="1238" t="s">
        <v>95</v>
      </c>
      <c r="L7" s="1239"/>
      <c r="M7" s="1240"/>
      <c r="N7" s="1105" t="s">
        <v>98</v>
      </c>
      <c r="O7" s="1105"/>
      <c r="P7" s="1106"/>
      <c r="Q7" s="1104" t="s">
        <v>99</v>
      </c>
      <c r="R7" s="1105"/>
      <c r="S7" s="1106"/>
      <c r="T7" s="1022"/>
      <c r="U7" s="10"/>
      <c r="V7" s="10"/>
      <c r="W7" s="10"/>
    </row>
    <row r="8" spans="1:29" s="667" customFormat="1" ht="18.75">
      <c r="A8" s="1243"/>
      <c r="B8" s="1243"/>
      <c r="C8" s="1243"/>
      <c r="D8" s="1211"/>
      <c r="E8" s="28"/>
      <c r="F8" s="23"/>
      <c r="G8" s="30"/>
      <c r="H8" s="28"/>
      <c r="I8" s="23"/>
      <c r="J8" s="30"/>
      <c r="K8" s="28"/>
      <c r="L8" s="23"/>
      <c r="M8" s="30"/>
      <c r="N8" s="1110"/>
      <c r="O8" s="1111"/>
      <c r="P8" s="1112"/>
      <c r="Q8" s="1110" t="s">
        <v>99</v>
      </c>
      <c r="R8" s="1111"/>
      <c r="S8" s="1112"/>
      <c r="T8" s="1022"/>
      <c r="U8" s="10"/>
      <c r="V8" s="10"/>
      <c r="W8" s="10"/>
    </row>
    <row r="9" spans="1:29" s="667" customFormat="1" ht="19.5" customHeight="1">
      <c r="A9" s="1243"/>
      <c r="B9" s="1243"/>
      <c r="C9" s="1243"/>
      <c r="D9" s="1211"/>
      <c r="E9" s="40" t="s">
        <v>7</v>
      </c>
      <c r="F9" s="40" t="s">
        <v>167</v>
      </c>
      <c r="G9" s="1024" t="s">
        <v>168</v>
      </c>
      <c r="H9" s="40" t="s">
        <v>7</v>
      </c>
      <c r="I9" s="40" t="s">
        <v>167</v>
      </c>
      <c r="J9" s="1024" t="s">
        <v>168</v>
      </c>
      <c r="K9" s="40" t="s">
        <v>7</v>
      </c>
      <c r="L9" s="40" t="s">
        <v>167</v>
      </c>
      <c r="M9" s="1024" t="s">
        <v>168</v>
      </c>
      <c r="N9" s="183" t="s">
        <v>7</v>
      </c>
      <c r="O9" s="183" t="s">
        <v>167</v>
      </c>
      <c r="P9" s="1024" t="s">
        <v>168</v>
      </c>
      <c r="Q9" s="183" t="s">
        <v>7</v>
      </c>
      <c r="R9" s="183" t="s">
        <v>167</v>
      </c>
      <c r="S9" s="1024" t="s">
        <v>168</v>
      </c>
      <c r="T9" s="8"/>
      <c r="U9" s="10"/>
      <c r="V9" s="10"/>
      <c r="W9" s="10"/>
    </row>
    <row r="10" spans="1:29" s="667" customFormat="1" ht="19.5" customHeight="1">
      <c r="A10" s="1212"/>
      <c r="B10" s="1212"/>
      <c r="C10" s="1212"/>
      <c r="D10" s="1213"/>
      <c r="E10" s="39" t="s">
        <v>11</v>
      </c>
      <c r="F10" s="39" t="s">
        <v>169</v>
      </c>
      <c r="G10" s="1025" t="s">
        <v>170</v>
      </c>
      <c r="H10" s="39" t="s">
        <v>11</v>
      </c>
      <c r="I10" s="39" t="s">
        <v>169</v>
      </c>
      <c r="J10" s="1025" t="s">
        <v>170</v>
      </c>
      <c r="K10" s="39" t="s">
        <v>11</v>
      </c>
      <c r="L10" s="39" t="s">
        <v>169</v>
      </c>
      <c r="M10" s="1025" t="s">
        <v>170</v>
      </c>
      <c r="N10" s="39" t="s">
        <v>11</v>
      </c>
      <c r="O10" s="39" t="s">
        <v>169</v>
      </c>
      <c r="P10" s="1025" t="s">
        <v>170</v>
      </c>
      <c r="Q10" s="39" t="s">
        <v>11</v>
      </c>
      <c r="R10" s="39" t="s">
        <v>169</v>
      </c>
      <c r="S10" s="1025" t="s">
        <v>170</v>
      </c>
      <c r="T10" s="23"/>
      <c r="U10" s="10"/>
      <c r="V10" s="10"/>
      <c r="W10" s="10"/>
    </row>
    <row r="11" spans="1:29" s="656" customFormat="1" ht="3" customHeight="1">
      <c r="A11" s="1023"/>
      <c r="B11" s="1023"/>
      <c r="C11" s="1023"/>
      <c r="D11" s="1020"/>
      <c r="E11" s="40"/>
      <c r="F11" s="40"/>
      <c r="G11" s="1024"/>
      <c r="H11" s="40"/>
      <c r="I11" s="40"/>
      <c r="J11" s="1024"/>
      <c r="K11" s="40"/>
      <c r="L11" s="40"/>
      <c r="M11" s="1024"/>
      <c r="N11" s="40"/>
      <c r="O11" s="40"/>
      <c r="P11" s="40"/>
      <c r="Q11" s="40"/>
      <c r="R11" s="40"/>
      <c r="S11" s="1024"/>
      <c r="T11" s="8"/>
      <c r="U11" s="11"/>
      <c r="V11" s="11"/>
      <c r="W11" s="11"/>
    </row>
    <row r="12" spans="1:29" s="1034" customFormat="1" ht="21.75" customHeight="1">
      <c r="A12" s="1035" t="s">
        <v>21</v>
      </c>
      <c r="B12" s="1035"/>
      <c r="C12" s="1035"/>
      <c r="D12" s="1036"/>
      <c r="E12" s="1032">
        <f t="shared" ref="E12:I12" si="0">E44+E73+E102+E131+E160+E189+E218+E247</f>
        <v>81413</v>
      </c>
      <c r="F12" s="1032">
        <f t="shared" si="0"/>
        <v>40690</v>
      </c>
      <c r="G12" s="1032">
        <f t="shared" si="0"/>
        <v>40723</v>
      </c>
      <c r="H12" s="1032">
        <f t="shared" si="0"/>
        <v>12414</v>
      </c>
      <c r="I12" s="1032">
        <f t="shared" si="0"/>
        <v>6363</v>
      </c>
      <c r="J12" s="1029">
        <f t="shared" ref="J12:S12" si="1">SUM(J13:J25)</f>
        <v>6051</v>
      </c>
      <c r="K12" s="1029">
        <f t="shared" si="1"/>
        <v>37029</v>
      </c>
      <c r="L12" s="1029">
        <f t="shared" si="1"/>
        <v>19112</v>
      </c>
      <c r="M12" s="1029">
        <f t="shared" si="1"/>
        <v>17917</v>
      </c>
      <c r="N12" s="1029">
        <f t="shared" si="1"/>
        <v>20031</v>
      </c>
      <c r="O12" s="1029">
        <f t="shared" si="1"/>
        <v>10433</v>
      </c>
      <c r="P12" s="1029">
        <f t="shared" si="1"/>
        <v>9598</v>
      </c>
      <c r="Q12" s="1029">
        <f t="shared" si="1"/>
        <v>11939</v>
      </c>
      <c r="R12" s="1029">
        <f t="shared" si="1"/>
        <v>4782</v>
      </c>
      <c r="S12" s="1029">
        <f t="shared" si="1"/>
        <v>7157</v>
      </c>
      <c r="T12" s="1031" t="s">
        <v>11</v>
      </c>
      <c r="U12" s="364"/>
      <c r="V12" s="364"/>
      <c r="W12" s="364"/>
      <c r="X12" s="1033">
        <f>H12+K12+N12+Q12</f>
        <v>81413</v>
      </c>
      <c r="Y12" s="1033">
        <f t="shared" ref="Y12:Z25" si="2">I12+L12+O12+R12</f>
        <v>40690</v>
      </c>
      <c r="Z12" s="1033">
        <f t="shared" si="2"/>
        <v>40723</v>
      </c>
      <c r="AA12" s="1033">
        <f>SUM(K13:K25)</f>
        <v>37029</v>
      </c>
      <c r="AB12" s="1033">
        <f>SUM(L13:L25)</f>
        <v>19112</v>
      </c>
      <c r="AC12" s="1033">
        <f>SUM(M13:M25)</f>
        <v>17917</v>
      </c>
    </row>
    <row r="13" spans="1:29" ht="18.75" customHeight="1">
      <c r="A13" s="14"/>
      <c r="B13" s="61" t="s">
        <v>22</v>
      </c>
      <c r="C13" s="14"/>
      <c r="D13" s="231"/>
      <c r="E13" s="369">
        <f t="shared" ref="E13:I13" si="3">E45+E74+E103+E132+E161+E190+E219+E248</f>
        <v>35229</v>
      </c>
      <c r="F13" s="369">
        <f t="shared" si="3"/>
        <v>16882</v>
      </c>
      <c r="G13" s="369">
        <f t="shared" si="3"/>
        <v>18347</v>
      </c>
      <c r="H13" s="369">
        <f t="shared" si="3"/>
        <v>5859</v>
      </c>
      <c r="I13" s="369">
        <f t="shared" si="3"/>
        <v>3029</v>
      </c>
      <c r="J13" s="369">
        <f>J45+J74+J103+J132+J161+J190+J219+J248</f>
        <v>2830</v>
      </c>
      <c r="K13" s="369">
        <f>SUM(L13:M13)</f>
        <v>14489</v>
      </c>
      <c r="L13" s="369">
        <f t="shared" ref="L13:M25" si="4">L45+L74+L103+L132+L161+L190+L219+L248</f>
        <v>7398</v>
      </c>
      <c r="M13" s="369">
        <f t="shared" si="4"/>
        <v>7091</v>
      </c>
      <c r="N13" s="369">
        <f>SUM(O13:P13)</f>
        <v>8931</v>
      </c>
      <c r="O13" s="369">
        <f t="shared" ref="O13:P25" si="5">O45+O74+O103+O132+O161+O190+O219+O248</f>
        <v>4359</v>
      </c>
      <c r="P13" s="369">
        <f t="shared" si="5"/>
        <v>4572</v>
      </c>
      <c r="Q13" s="369">
        <f>SUM(R13:S13)</f>
        <v>5950</v>
      </c>
      <c r="R13" s="369">
        <f t="shared" ref="R13:S25" si="6">R45+R74+R103+R132+R161+R190+R219+R248</f>
        <v>2096</v>
      </c>
      <c r="S13" s="369">
        <f t="shared" si="6"/>
        <v>3854</v>
      </c>
      <c r="T13" s="59" t="s">
        <v>23</v>
      </c>
      <c r="U13" s="4"/>
      <c r="V13" s="4"/>
      <c r="W13" s="4"/>
      <c r="X13" s="653">
        <f t="shared" ref="X13:X25" si="7">H13+K13+N13+Q13</f>
        <v>35229</v>
      </c>
      <c r="Y13" s="653">
        <f t="shared" si="2"/>
        <v>16882</v>
      </c>
      <c r="Z13" s="653">
        <f>J13+M13+P13+S13</f>
        <v>18347</v>
      </c>
    </row>
    <row r="14" spans="1:29" ht="18.75" customHeight="1">
      <c r="A14" s="14"/>
      <c r="B14" s="59" t="s">
        <v>24</v>
      </c>
      <c r="C14" s="14"/>
      <c r="D14" s="231"/>
      <c r="E14" s="369">
        <f t="shared" ref="E14:I14" si="8">E46+E75+E104+E133+E162+E191+E220+E249</f>
        <v>3728</v>
      </c>
      <c r="F14" s="369">
        <f t="shared" si="8"/>
        <v>1842</v>
      </c>
      <c r="G14" s="369">
        <f t="shared" si="8"/>
        <v>1886</v>
      </c>
      <c r="H14" s="369">
        <f t="shared" si="8"/>
        <v>397</v>
      </c>
      <c r="I14" s="369">
        <f t="shared" si="8"/>
        <v>199</v>
      </c>
      <c r="J14" s="369">
        <f t="shared" ref="J14:J25" si="9">J46+J75+J104+J133+J162+J191+J220+J249</f>
        <v>198</v>
      </c>
      <c r="K14" s="369">
        <f t="shared" ref="K14:K25" si="10">SUM(L14:M14)</f>
        <v>2131</v>
      </c>
      <c r="L14" s="369">
        <f t="shared" si="4"/>
        <v>1085</v>
      </c>
      <c r="M14" s="369">
        <f t="shared" si="4"/>
        <v>1046</v>
      </c>
      <c r="N14" s="369">
        <f t="shared" ref="N14:N25" si="11">SUM(O14:P14)</f>
        <v>989</v>
      </c>
      <c r="O14" s="369">
        <f t="shared" si="5"/>
        <v>514</v>
      </c>
      <c r="P14" s="369">
        <f t="shared" si="5"/>
        <v>475</v>
      </c>
      <c r="Q14" s="369">
        <f t="shared" ref="Q14:Q25" si="12">SUM(R14:S14)</f>
        <v>211</v>
      </c>
      <c r="R14" s="369">
        <f t="shared" si="6"/>
        <v>44</v>
      </c>
      <c r="S14" s="369">
        <f t="shared" si="6"/>
        <v>167</v>
      </c>
      <c r="T14" s="59" t="s">
        <v>26</v>
      </c>
      <c r="U14" s="4"/>
      <c r="V14" s="4"/>
      <c r="W14" s="4"/>
      <c r="X14" s="653">
        <f t="shared" si="7"/>
        <v>3728</v>
      </c>
      <c r="Y14" s="653">
        <f>I14+L14+O14+R14</f>
        <v>1842</v>
      </c>
      <c r="Z14" s="653">
        <f t="shared" si="2"/>
        <v>1886</v>
      </c>
    </row>
    <row r="15" spans="1:29" ht="18.75" customHeight="1">
      <c r="A15" s="14"/>
      <c r="B15" s="59" t="s">
        <v>27</v>
      </c>
      <c r="C15" s="14"/>
      <c r="D15" s="231"/>
      <c r="E15" s="369">
        <f t="shared" ref="E15:I15" si="13">E47+E76+E105+E134+E163+E192+E221+E250</f>
        <v>4285</v>
      </c>
      <c r="F15" s="369">
        <f t="shared" si="13"/>
        <v>2276</v>
      </c>
      <c r="G15" s="369">
        <f t="shared" si="13"/>
        <v>2009</v>
      </c>
      <c r="H15" s="369">
        <f t="shared" si="13"/>
        <v>885</v>
      </c>
      <c r="I15" s="369">
        <f t="shared" si="13"/>
        <v>475</v>
      </c>
      <c r="J15" s="369">
        <f t="shared" si="9"/>
        <v>410</v>
      </c>
      <c r="K15" s="369">
        <f t="shared" si="10"/>
        <v>2283</v>
      </c>
      <c r="L15" s="369">
        <f t="shared" si="4"/>
        <v>1162</v>
      </c>
      <c r="M15" s="369">
        <f t="shared" si="4"/>
        <v>1121</v>
      </c>
      <c r="N15" s="369">
        <f t="shared" si="11"/>
        <v>947</v>
      </c>
      <c r="O15" s="369">
        <f t="shared" si="5"/>
        <v>550</v>
      </c>
      <c r="P15" s="369">
        <f t="shared" si="5"/>
        <v>397</v>
      </c>
      <c r="Q15" s="369">
        <f t="shared" si="12"/>
        <v>170</v>
      </c>
      <c r="R15" s="369">
        <f t="shared" si="6"/>
        <v>89</v>
      </c>
      <c r="S15" s="369">
        <f t="shared" si="6"/>
        <v>81</v>
      </c>
      <c r="T15" s="59" t="s">
        <v>28</v>
      </c>
      <c r="U15" s="4"/>
      <c r="V15" s="4"/>
      <c r="W15" s="4"/>
      <c r="X15" s="653">
        <f t="shared" si="7"/>
        <v>4285</v>
      </c>
      <c r="Y15" s="653">
        <f t="shared" si="2"/>
        <v>2276</v>
      </c>
      <c r="Z15" s="653">
        <f t="shared" si="2"/>
        <v>2009</v>
      </c>
    </row>
    <row r="16" spans="1:29" ht="18.75" customHeight="1">
      <c r="A16" s="14"/>
      <c r="B16" s="59" t="s">
        <v>29</v>
      </c>
      <c r="C16" s="14"/>
      <c r="D16" s="231"/>
      <c r="E16" s="369">
        <f t="shared" ref="E16:I16" si="14">E48+E77+E106+E135+E164+E193+E222+E251</f>
        <v>3100</v>
      </c>
      <c r="F16" s="369">
        <f t="shared" si="14"/>
        <v>1542</v>
      </c>
      <c r="G16" s="369">
        <f t="shared" si="14"/>
        <v>1558</v>
      </c>
      <c r="H16" s="369">
        <f t="shared" si="14"/>
        <v>402</v>
      </c>
      <c r="I16" s="369">
        <f t="shared" si="14"/>
        <v>206</v>
      </c>
      <c r="J16" s="369">
        <f>J48+J77+J106+J135+J164+J193+J222+J251</f>
        <v>196</v>
      </c>
      <c r="K16" s="369">
        <f t="shared" si="10"/>
        <v>1436</v>
      </c>
      <c r="L16" s="369">
        <f t="shared" si="4"/>
        <v>770</v>
      </c>
      <c r="M16" s="369">
        <f t="shared" si="4"/>
        <v>666</v>
      </c>
      <c r="N16" s="369">
        <f t="shared" si="11"/>
        <v>800</v>
      </c>
      <c r="O16" s="369">
        <f t="shared" si="5"/>
        <v>397</v>
      </c>
      <c r="P16" s="369">
        <f t="shared" si="5"/>
        <v>403</v>
      </c>
      <c r="Q16" s="369">
        <f t="shared" si="12"/>
        <v>462</v>
      </c>
      <c r="R16" s="369">
        <f t="shared" si="6"/>
        <v>169</v>
      </c>
      <c r="S16" s="369">
        <f t="shared" si="6"/>
        <v>293</v>
      </c>
      <c r="T16" s="59" t="s">
        <v>30</v>
      </c>
      <c r="U16" s="4"/>
      <c r="V16" s="4"/>
      <c r="W16" s="4"/>
      <c r="X16" s="653">
        <f t="shared" si="7"/>
        <v>3100</v>
      </c>
      <c r="Y16" s="653">
        <f t="shared" si="2"/>
        <v>1542</v>
      </c>
      <c r="Z16" s="653">
        <f t="shared" si="2"/>
        <v>1558</v>
      </c>
    </row>
    <row r="17" spans="1:26" ht="18.75" customHeight="1">
      <c r="A17" s="14"/>
      <c r="B17" s="59" t="s">
        <v>31</v>
      </c>
      <c r="C17" s="14"/>
      <c r="D17" s="231"/>
      <c r="E17" s="369">
        <f t="shared" ref="E17:I17" si="15">E49+E78+E107+E136+E165+E194+E223+E252</f>
        <v>5994</v>
      </c>
      <c r="F17" s="369">
        <f t="shared" si="15"/>
        <v>3017</v>
      </c>
      <c r="G17" s="369">
        <f t="shared" si="15"/>
        <v>2977</v>
      </c>
      <c r="H17" s="369">
        <f t="shared" si="15"/>
        <v>881</v>
      </c>
      <c r="I17" s="369">
        <f t="shared" si="15"/>
        <v>432</v>
      </c>
      <c r="J17" s="369">
        <f t="shared" si="9"/>
        <v>449</v>
      </c>
      <c r="K17" s="369">
        <f t="shared" si="10"/>
        <v>2868</v>
      </c>
      <c r="L17" s="369">
        <f t="shared" si="4"/>
        <v>1459</v>
      </c>
      <c r="M17" s="369">
        <f t="shared" si="4"/>
        <v>1409</v>
      </c>
      <c r="N17" s="369">
        <f t="shared" si="11"/>
        <v>1310</v>
      </c>
      <c r="O17" s="369">
        <f t="shared" si="5"/>
        <v>679</v>
      </c>
      <c r="P17" s="369">
        <f t="shared" si="5"/>
        <v>631</v>
      </c>
      <c r="Q17" s="369">
        <f t="shared" si="12"/>
        <v>935</v>
      </c>
      <c r="R17" s="369">
        <f t="shared" si="6"/>
        <v>447</v>
      </c>
      <c r="S17" s="369">
        <f t="shared" si="6"/>
        <v>488</v>
      </c>
      <c r="T17" s="59" t="s">
        <v>32</v>
      </c>
      <c r="U17" s="4"/>
      <c r="V17" s="4"/>
      <c r="W17" s="4"/>
      <c r="X17" s="653">
        <f t="shared" si="7"/>
        <v>5994</v>
      </c>
      <c r="Y17" s="653">
        <f t="shared" si="2"/>
        <v>3017</v>
      </c>
      <c r="Z17" s="653">
        <f t="shared" si="2"/>
        <v>2977</v>
      </c>
    </row>
    <row r="18" spans="1:26" ht="18.75" customHeight="1">
      <c r="A18" s="14"/>
      <c r="B18" s="59" t="s">
        <v>33</v>
      </c>
      <c r="C18" s="14"/>
      <c r="D18" s="231"/>
      <c r="E18" s="369">
        <f t="shared" ref="E18:H19" si="16">E50+E79+E108+E137+E166+E195+E224+E253</f>
        <v>3794</v>
      </c>
      <c r="F18" s="369">
        <f t="shared" si="16"/>
        <v>1881</v>
      </c>
      <c r="G18" s="369">
        <f t="shared" si="16"/>
        <v>1913</v>
      </c>
      <c r="H18" s="369">
        <f t="shared" si="16"/>
        <v>522</v>
      </c>
      <c r="I18" s="369">
        <f>I50+I79+I108+I137+I166+I195+I224+I253</f>
        <v>260</v>
      </c>
      <c r="J18" s="369">
        <f>J50+J79+J108+J137+J166+J195+J224+J253</f>
        <v>262</v>
      </c>
      <c r="K18" s="369">
        <f t="shared" si="10"/>
        <v>1884</v>
      </c>
      <c r="L18" s="369">
        <f t="shared" si="4"/>
        <v>974</v>
      </c>
      <c r="M18" s="369">
        <f t="shared" si="4"/>
        <v>910</v>
      </c>
      <c r="N18" s="369">
        <f t="shared" si="11"/>
        <v>933</v>
      </c>
      <c r="O18" s="369">
        <f t="shared" si="5"/>
        <v>496</v>
      </c>
      <c r="P18" s="369">
        <f t="shared" si="5"/>
        <v>437</v>
      </c>
      <c r="Q18" s="369">
        <f t="shared" si="12"/>
        <v>455</v>
      </c>
      <c r="R18" s="369">
        <f t="shared" si="6"/>
        <v>151</v>
      </c>
      <c r="S18" s="369">
        <f t="shared" si="6"/>
        <v>304</v>
      </c>
      <c r="T18" s="59" t="s">
        <v>34</v>
      </c>
      <c r="U18" s="4"/>
      <c r="V18" s="4"/>
      <c r="W18" s="4"/>
      <c r="X18" s="653">
        <f t="shared" si="7"/>
        <v>3794</v>
      </c>
      <c r="Y18" s="653">
        <f t="shared" si="2"/>
        <v>1881</v>
      </c>
      <c r="Z18" s="653">
        <f t="shared" si="2"/>
        <v>1913</v>
      </c>
    </row>
    <row r="19" spans="1:26" ht="18.75" customHeight="1">
      <c r="A19" s="14"/>
      <c r="B19" s="59" t="s">
        <v>35</v>
      </c>
      <c r="C19" s="14"/>
      <c r="D19" s="231"/>
      <c r="E19" s="369">
        <f t="shared" si="16"/>
        <v>4365</v>
      </c>
      <c r="F19" s="369">
        <f t="shared" si="16"/>
        <v>2247</v>
      </c>
      <c r="G19" s="369">
        <f t="shared" si="16"/>
        <v>2118</v>
      </c>
      <c r="H19" s="369">
        <f t="shared" si="16"/>
        <v>574</v>
      </c>
      <c r="I19" s="369">
        <f>I51+I80+I109+I138+I167+I196+I225+I254</f>
        <v>301</v>
      </c>
      <c r="J19" s="369">
        <f>J51+J80+J109+J138+J167+J196+J225+J254</f>
        <v>273</v>
      </c>
      <c r="K19" s="369">
        <f t="shared" si="10"/>
        <v>1977</v>
      </c>
      <c r="L19" s="369">
        <f t="shared" si="4"/>
        <v>1011</v>
      </c>
      <c r="M19" s="369">
        <f t="shared" si="4"/>
        <v>966</v>
      </c>
      <c r="N19" s="369">
        <f t="shared" si="11"/>
        <v>971</v>
      </c>
      <c r="O19" s="369">
        <f t="shared" si="5"/>
        <v>511</v>
      </c>
      <c r="P19" s="369">
        <f t="shared" si="5"/>
        <v>460</v>
      </c>
      <c r="Q19" s="369">
        <f t="shared" si="12"/>
        <v>843</v>
      </c>
      <c r="R19" s="369">
        <f t="shared" si="6"/>
        <v>424</v>
      </c>
      <c r="S19" s="369">
        <f t="shared" si="6"/>
        <v>419</v>
      </c>
      <c r="T19" s="59" t="s">
        <v>36</v>
      </c>
      <c r="U19" s="4"/>
      <c r="V19" s="4"/>
      <c r="W19" s="4"/>
      <c r="X19" s="653">
        <f t="shared" si="7"/>
        <v>4365</v>
      </c>
      <c r="Y19" s="653">
        <f t="shared" si="2"/>
        <v>2247</v>
      </c>
      <c r="Z19" s="653">
        <f t="shared" si="2"/>
        <v>2118</v>
      </c>
    </row>
    <row r="20" spans="1:26" ht="18.75" customHeight="1">
      <c r="A20" s="14"/>
      <c r="B20" s="59" t="s">
        <v>37</v>
      </c>
      <c r="C20" s="14"/>
      <c r="D20" s="231"/>
      <c r="E20" s="369">
        <f t="shared" ref="E20:H20" si="17">E52+E81+E110+E139+E168+E197+E226+E255</f>
        <v>6748</v>
      </c>
      <c r="F20" s="369">
        <f t="shared" si="17"/>
        <v>3440</v>
      </c>
      <c r="G20" s="369">
        <f t="shared" si="17"/>
        <v>3308</v>
      </c>
      <c r="H20" s="369">
        <f t="shared" si="17"/>
        <v>993</v>
      </c>
      <c r="I20" s="369">
        <f t="shared" ref="I20:I25" si="18">I52+I81+I110+I139+I168+I197+I226+I255</f>
        <v>511</v>
      </c>
      <c r="J20" s="369">
        <f t="shared" si="9"/>
        <v>482</v>
      </c>
      <c r="K20" s="369">
        <f t="shared" si="10"/>
        <v>3056</v>
      </c>
      <c r="L20" s="369">
        <f t="shared" si="4"/>
        <v>1631</v>
      </c>
      <c r="M20" s="369">
        <f t="shared" si="4"/>
        <v>1425</v>
      </c>
      <c r="N20" s="369">
        <f t="shared" si="11"/>
        <v>1690</v>
      </c>
      <c r="O20" s="369">
        <f t="shared" si="5"/>
        <v>921</v>
      </c>
      <c r="P20" s="369">
        <f t="shared" si="5"/>
        <v>769</v>
      </c>
      <c r="Q20" s="369">
        <f t="shared" si="12"/>
        <v>1009</v>
      </c>
      <c r="R20" s="369">
        <f t="shared" si="6"/>
        <v>377</v>
      </c>
      <c r="S20" s="369">
        <f t="shared" si="6"/>
        <v>632</v>
      </c>
      <c r="T20" s="59" t="s">
        <v>38</v>
      </c>
      <c r="U20" s="4"/>
      <c r="V20" s="4"/>
      <c r="W20" s="4"/>
      <c r="X20" s="653">
        <f t="shared" si="7"/>
        <v>6748</v>
      </c>
      <c r="Y20" s="653">
        <f t="shared" si="2"/>
        <v>3440</v>
      </c>
      <c r="Z20" s="653">
        <f t="shared" si="2"/>
        <v>3308</v>
      </c>
    </row>
    <row r="21" spans="1:26" ht="18.75" customHeight="1">
      <c r="A21" s="14"/>
      <c r="B21" s="59" t="s">
        <v>39</v>
      </c>
      <c r="C21" s="14"/>
      <c r="D21" s="231"/>
      <c r="E21" s="369">
        <f t="shared" ref="E21:H21" si="19">E53+E82+E111+E140+E169+E198+E227+E256</f>
        <v>2100</v>
      </c>
      <c r="F21" s="369">
        <f t="shared" si="19"/>
        <v>1095</v>
      </c>
      <c r="G21" s="369">
        <f t="shared" si="19"/>
        <v>1005</v>
      </c>
      <c r="H21" s="369">
        <f t="shared" si="19"/>
        <v>281</v>
      </c>
      <c r="I21" s="369">
        <f t="shared" si="18"/>
        <v>143</v>
      </c>
      <c r="J21" s="369">
        <f t="shared" si="9"/>
        <v>138</v>
      </c>
      <c r="K21" s="369">
        <f t="shared" si="10"/>
        <v>928</v>
      </c>
      <c r="L21" s="369">
        <f t="shared" si="4"/>
        <v>494</v>
      </c>
      <c r="M21" s="369">
        <f t="shared" si="4"/>
        <v>434</v>
      </c>
      <c r="N21" s="369">
        <f t="shared" si="11"/>
        <v>516</v>
      </c>
      <c r="O21" s="369">
        <f t="shared" si="5"/>
        <v>283</v>
      </c>
      <c r="P21" s="369">
        <f t="shared" si="5"/>
        <v>233</v>
      </c>
      <c r="Q21" s="369">
        <f t="shared" si="12"/>
        <v>375</v>
      </c>
      <c r="R21" s="369">
        <f t="shared" si="6"/>
        <v>175</v>
      </c>
      <c r="S21" s="369">
        <f t="shared" si="6"/>
        <v>200</v>
      </c>
      <c r="T21" s="59" t="s">
        <v>40</v>
      </c>
      <c r="U21" s="4"/>
      <c r="V21" s="4"/>
      <c r="W21" s="4"/>
      <c r="X21" s="653">
        <f t="shared" si="7"/>
        <v>2100</v>
      </c>
      <c r="Y21" s="653">
        <f t="shared" si="2"/>
        <v>1095</v>
      </c>
      <c r="Z21" s="653">
        <f t="shared" si="2"/>
        <v>1005</v>
      </c>
    </row>
    <row r="22" spans="1:26" ht="18.75" customHeight="1">
      <c r="A22" s="14"/>
      <c r="B22" s="59" t="s">
        <v>41</v>
      </c>
      <c r="C22" s="14"/>
      <c r="D22" s="231"/>
      <c r="E22" s="369">
        <f t="shared" ref="E22:H22" si="20">E54+E83+E112+E141+E170+E199+E228+E257</f>
        <v>3592</v>
      </c>
      <c r="F22" s="369">
        <f t="shared" si="20"/>
        <v>1983</v>
      </c>
      <c r="G22" s="369">
        <f t="shared" si="20"/>
        <v>1609</v>
      </c>
      <c r="H22" s="369">
        <f t="shared" si="20"/>
        <v>425</v>
      </c>
      <c r="I22" s="369">
        <f t="shared" si="18"/>
        <v>206</v>
      </c>
      <c r="J22" s="369">
        <f>J54+J83+J112+J141+J170+J199+J228+J257</f>
        <v>219</v>
      </c>
      <c r="K22" s="369">
        <f t="shared" si="10"/>
        <v>1858</v>
      </c>
      <c r="L22" s="369">
        <f t="shared" si="4"/>
        <v>984</v>
      </c>
      <c r="M22" s="369">
        <f t="shared" si="4"/>
        <v>874</v>
      </c>
      <c r="N22" s="369">
        <f t="shared" si="11"/>
        <v>960</v>
      </c>
      <c r="O22" s="369">
        <f t="shared" si="5"/>
        <v>582</v>
      </c>
      <c r="P22" s="369">
        <f t="shared" si="5"/>
        <v>378</v>
      </c>
      <c r="Q22" s="369">
        <f t="shared" si="12"/>
        <v>349</v>
      </c>
      <c r="R22" s="369">
        <f t="shared" si="6"/>
        <v>211</v>
      </c>
      <c r="S22" s="369">
        <f t="shared" si="6"/>
        <v>138</v>
      </c>
      <c r="T22" s="59" t="s">
        <v>42</v>
      </c>
      <c r="U22" s="4"/>
      <c r="V22" s="4"/>
      <c r="W22" s="4"/>
      <c r="X22" s="653">
        <f t="shared" si="7"/>
        <v>3592</v>
      </c>
      <c r="Y22" s="653">
        <f t="shared" si="2"/>
        <v>1983</v>
      </c>
      <c r="Z22" s="653">
        <f t="shared" si="2"/>
        <v>1609</v>
      </c>
    </row>
    <row r="23" spans="1:26" ht="18.75" customHeight="1">
      <c r="A23" s="14"/>
      <c r="B23" s="59" t="s">
        <v>43</v>
      </c>
      <c r="C23" s="14"/>
      <c r="D23" s="231"/>
      <c r="E23" s="369">
        <f t="shared" ref="E23:H23" si="21">E55+E84+E113+E142+E171+E200+E229+E258</f>
        <v>2364</v>
      </c>
      <c r="F23" s="369">
        <f t="shared" si="21"/>
        <v>1196</v>
      </c>
      <c r="G23" s="369">
        <f t="shared" si="21"/>
        <v>1168</v>
      </c>
      <c r="H23" s="369">
        <f t="shared" si="21"/>
        <v>326</v>
      </c>
      <c r="I23" s="369">
        <f t="shared" si="18"/>
        <v>154</v>
      </c>
      <c r="J23" s="369">
        <f t="shared" si="9"/>
        <v>172</v>
      </c>
      <c r="K23" s="369">
        <f t="shared" si="10"/>
        <v>1021</v>
      </c>
      <c r="L23" s="369">
        <f t="shared" si="4"/>
        <v>536</v>
      </c>
      <c r="M23" s="369">
        <f t="shared" si="4"/>
        <v>485</v>
      </c>
      <c r="N23" s="369">
        <f t="shared" si="11"/>
        <v>630</v>
      </c>
      <c r="O23" s="369">
        <f t="shared" si="5"/>
        <v>333</v>
      </c>
      <c r="P23" s="369">
        <f t="shared" si="5"/>
        <v>297</v>
      </c>
      <c r="Q23" s="369">
        <f t="shared" si="12"/>
        <v>387</v>
      </c>
      <c r="R23" s="369">
        <f t="shared" si="6"/>
        <v>173</v>
      </c>
      <c r="S23" s="369">
        <f t="shared" si="6"/>
        <v>214</v>
      </c>
      <c r="T23" s="59" t="s">
        <v>44</v>
      </c>
      <c r="U23" s="4"/>
      <c r="V23" s="4"/>
      <c r="W23" s="4"/>
      <c r="X23" s="653">
        <f t="shared" si="7"/>
        <v>2364</v>
      </c>
      <c r="Y23" s="653">
        <f t="shared" si="2"/>
        <v>1196</v>
      </c>
      <c r="Z23" s="653">
        <f t="shared" si="2"/>
        <v>1168</v>
      </c>
    </row>
    <row r="24" spans="1:26" ht="18.75" customHeight="1">
      <c r="A24" s="14"/>
      <c r="B24" s="59" t="s">
        <v>45</v>
      </c>
      <c r="C24" s="14"/>
      <c r="D24" s="231"/>
      <c r="E24" s="369">
        <f t="shared" ref="E24:H24" si="22">E56+E85+E114+E143+E172+E201+E230+E259</f>
        <v>3221</v>
      </c>
      <c r="F24" s="369">
        <f t="shared" si="22"/>
        <v>1788</v>
      </c>
      <c r="G24" s="369">
        <f t="shared" si="22"/>
        <v>1433</v>
      </c>
      <c r="H24" s="369">
        <f t="shared" si="22"/>
        <v>409</v>
      </c>
      <c r="I24" s="369">
        <f t="shared" si="18"/>
        <v>213</v>
      </c>
      <c r="J24" s="369">
        <f t="shared" si="9"/>
        <v>196</v>
      </c>
      <c r="K24" s="369">
        <f t="shared" si="10"/>
        <v>1691</v>
      </c>
      <c r="L24" s="369">
        <f t="shared" si="4"/>
        <v>865</v>
      </c>
      <c r="M24" s="369">
        <f t="shared" si="4"/>
        <v>826</v>
      </c>
      <c r="N24" s="369">
        <f t="shared" si="11"/>
        <v>737</v>
      </c>
      <c r="O24" s="369">
        <f t="shared" si="5"/>
        <v>477</v>
      </c>
      <c r="P24" s="369">
        <f t="shared" si="5"/>
        <v>260</v>
      </c>
      <c r="Q24" s="369">
        <f t="shared" si="12"/>
        <v>384</v>
      </c>
      <c r="R24" s="369">
        <f t="shared" si="6"/>
        <v>233</v>
      </c>
      <c r="S24" s="369">
        <f t="shared" si="6"/>
        <v>151</v>
      </c>
      <c r="T24" s="59" t="s">
        <v>46</v>
      </c>
      <c r="U24" s="4"/>
      <c r="V24" s="4"/>
      <c r="W24" s="4"/>
      <c r="X24" s="653">
        <f t="shared" si="7"/>
        <v>3221</v>
      </c>
      <c r="Y24" s="653">
        <f t="shared" si="2"/>
        <v>1788</v>
      </c>
      <c r="Z24" s="653">
        <f t="shared" si="2"/>
        <v>1433</v>
      </c>
    </row>
    <row r="25" spans="1:26" s="650" customFormat="1" ht="18.75" customHeight="1">
      <c r="A25" s="49"/>
      <c r="B25" s="49" t="s">
        <v>47</v>
      </c>
      <c r="C25" s="49"/>
      <c r="D25" s="244"/>
      <c r="E25" s="1030">
        <f t="shared" ref="E25:H25" si="23">E57+E86+E115+E144+E173+E202+E231+E260</f>
        <v>2893</v>
      </c>
      <c r="F25" s="1030">
        <f t="shared" si="23"/>
        <v>1501</v>
      </c>
      <c r="G25" s="1030">
        <f t="shared" si="23"/>
        <v>1392</v>
      </c>
      <c r="H25" s="1030">
        <f t="shared" si="23"/>
        <v>460</v>
      </c>
      <c r="I25" s="1030">
        <f t="shared" si="18"/>
        <v>234</v>
      </c>
      <c r="J25" s="1030">
        <f t="shared" si="9"/>
        <v>226</v>
      </c>
      <c r="K25" s="1030">
        <f t="shared" si="10"/>
        <v>1407</v>
      </c>
      <c r="L25" s="1030">
        <f t="shared" si="4"/>
        <v>743</v>
      </c>
      <c r="M25" s="1030">
        <f t="shared" si="4"/>
        <v>664</v>
      </c>
      <c r="N25" s="1030">
        <f t="shared" si="11"/>
        <v>617</v>
      </c>
      <c r="O25" s="1030">
        <f t="shared" si="5"/>
        <v>331</v>
      </c>
      <c r="P25" s="1030">
        <f t="shared" si="5"/>
        <v>286</v>
      </c>
      <c r="Q25" s="1030">
        <f t="shared" si="12"/>
        <v>409</v>
      </c>
      <c r="R25" s="1030">
        <f t="shared" si="6"/>
        <v>193</v>
      </c>
      <c r="S25" s="1030">
        <f t="shared" si="6"/>
        <v>216</v>
      </c>
      <c r="T25" s="49" t="s">
        <v>48</v>
      </c>
      <c r="U25" s="1"/>
      <c r="V25" s="1"/>
      <c r="W25" s="1"/>
      <c r="X25" s="653">
        <f t="shared" si="7"/>
        <v>2893</v>
      </c>
      <c r="Y25" s="653">
        <f t="shared" si="2"/>
        <v>1501</v>
      </c>
      <c r="Z25" s="653">
        <f t="shared" si="2"/>
        <v>1392</v>
      </c>
    </row>
    <row r="26" spans="1:26" s="650" customFormat="1" ht="3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1"/>
      <c r="V26" s="1"/>
      <c r="W26" s="1"/>
    </row>
    <row r="27" spans="1:26" s="667" customFormat="1" ht="19.5">
      <c r="A27" s="10"/>
      <c r="B27" s="5" t="s">
        <v>240</v>
      </c>
      <c r="C27" s="14"/>
      <c r="D27" s="14"/>
      <c r="E27" s="14"/>
      <c r="F27" s="14"/>
      <c r="G27" s="14"/>
      <c r="H27" s="5"/>
      <c r="I27" s="5"/>
      <c r="J27" s="5"/>
      <c r="K27" s="339"/>
      <c r="L27" s="339" t="s">
        <v>192</v>
      </c>
      <c r="M27" s="5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6" s="667" customFormat="1" ht="18.75" customHeight="1">
      <c r="A28" s="10"/>
      <c r="B28" s="5" t="s">
        <v>241</v>
      </c>
      <c r="C28" s="14"/>
      <c r="D28" s="14"/>
      <c r="E28" s="14"/>
      <c r="F28" s="14"/>
      <c r="G28" s="14"/>
      <c r="H28" s="5"/>
      <c r="I28" s="5"/>
      <c r="J28" s="5"/>
      <c r="K28" s="339"/>
      <c r="L28" s="339" t="s">
        <v>193</v>
      </c>
      <c r="M28" s="5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6" s="667" customFormat="1" ht="18.75" customHeight="1">
      <c r="A29" s="10"/>
      <c r="B29" s="5" t="s">
        <v>360</v>
      </c>
      <c r="C29" s="5"/>
      <c r="D29" s="5"/>
      <c r="E29" s="5"/>
      <c r="F29" s="5"/>
      <c r="G29" s="5"/>
      <c r="H29" s="5"/>
      <c r="I29" s="5"/>
      <c r="J29" s="5"/>
      <c r="K29" s="5"/>
      <c r="L29" s="5" t="s">
        <v>361</v>
      </c>
      <c r="M29" s="5"/>
      <c r="N29" s="10"/>
      <c r="O29" s="10"/>
      <c r="P29" s="10"/>
      <c r="Q29" s="10"/>
      <c r="R29" s="10"/>
      <c r="S29" s="371"/>
      <c r="T29" s="10"/>
      <c r="U29" s="10"/>
      <c r="V29" s="10"/>
      <c r="W29" s="10"/>
    </row>
    <row r="30" spans="1:26" s="667" customFormat="1" ht="18.75" customHeight="1">
      <c r="A30" s="8"/>
      <c r="B30" s="5" t="s">
        <v>423</v>
      </c>
      <c r="C30" s="5"/>
      <c r="D30" s="5"/>
      <c r="E30" s="5"/>
      <c r="F30" s="5"/>
      <c r="G30" s="5"/>
      <c r="H30" s="4"/>
      <c r="I30" s="4"/>
      <c r="J30" s="4"/>
      <c r="K30" s="5"/>
      <c r="L30" s="5" t="s">
        <v>555</v>
      </c>
      <c r="M30" s="4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6" s="667" customFormat="1" ht="18.75" customHeight="1">
      <c r="A31" s="8"/>
      <c r="B31" s="5" t="s">
        <v>148</v>
      </c>
      <c r="C31" s="5"/>
      <c r="D31" s="5"/>
      <c r="E31" s="5"/>
      <c r="F31" s="5"/>
      <c r="G31" s="5"/>
      <c r="H31" s="1"/>
      <c r="I31" s="1"/>
      <c r="J31" s="1"/>
      <c r="K31" s="1"/>
      <c r="L31" s="5" t="s">
        <v>565</v>
      </c>
      <c r="M31" s="1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6" s="667" customFormat="1">
      <c r="A32" s="654"/>
      <c r="B32" s="661"/>
      <c r="C32" s="661"/>
      <c r="D32" s="661"/>
      <c r="E32" s="941"/>
      <c r="F32" s="941"/>
      <c r="G32" s="941"/>
      <c r="H32" s="188"/>
      <c r="I32" s="188"/>
      <c r="J32" s="188"/>
      <c r="K32" s="188"/>
      <c r="L32" s="941"/>
      <c r="M32" s="188"/>
      <c r="N32" s="205"/>
      <c r="O32" s="205"/>
      <c r="P32" s="205"/>
    </row>
    <row r="33" spans="1:20" s="650" customFormat="1">
      <c r="B33" s="650" t="s">
        <v>271</v>
      </c>
      <c r="C33" s="677">
        <v>3.8</v>
      </c>
      <c r="D33" s="650" t="s">
        <v>338</v>
      </c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</row>
    <row r="34" spans="1:20" s="678" customFormat="1">
      <c r="B34" s="650" t="s">
        <v>2</v>
      </c>
      <c r="C34" s="677">
        <v>3.8</v>
      </c>
      <c r="D34" s="650" t="s">
        <v>339</v>
      </c>
      <c r="E34" s="188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678" t="s">
        <v>340</v>
      </c>
    </row>
    <row r="35" spans="1:20" ht="6" customHeight="1"/>
    <row r="36" spans="1:20" s="667" customFormat="1" ht="21" customHeight="1">
      <c r="A36" s="1244" t="s">
        <v>3</v>
      </c>
      <c r="B36" s="1244"/>
      <c r="C36" s="1244"/>
      <c r="D36" s="1245"/>
      <c r="E36" s="194"/>
      <c r="F36" s="195"/>
      <c r="G36" s="196"/>
      <c r="H36" s="1250" t="s">
        <v>337</v>
      </c>
      <c r="I36" s="1251"/>
      <c r="J36" s="1251"/>
      <c r="K36" s="1251"/>
      <c r="L36" s="1251"/>
      <c r="M36" s="1251"/>
      <c r="N36" s="1251"/>
      <c r="O36" s="1251"/>
      <c r="P36" s="1251"/>
      <c r="Q36" s="1251"/>
      <c r="R36" s="1251"/>
      <c r="S36" s="1252"/>
      <c r="T36" s="669"/>
    </row>
    <row r="37" spans="1:20" s="667" customFormat="1" ht="18" customHeight="1">
      <c r="A37" s="1246"/>
      <c r="B37" s="1246"/>
      <c r="C37" s="1246"/>
      <c r="D37" s="1247"/>
      <c r="E37" s="205"/>
      <c r="F37" s="205"/>
      <c r="G37" s="205"/>
      <c r="H37" s="194"/>
      <c r="I37" s="195"/>
      <c r="J37" s="196"/>
      <c r="K37" s="194"/>
      <c r="L37" s="195"/>
      <c r="M37" s="196"/>
      <c r="N37" s="1253" t="s">
        <v>134</v>
      </c>
      <c r="O37" s="1253"/>
      <c r="P37" s="1253"/>
      <c r="Q37" s="1253"/>
      <c r="R37" s="1253"/>
      <c r="S37" s="1254"/>
      <c r="T37" s="654"/>
    </row>
    <row r="38" spans="1:20" s="667" customFormat="1" ht="18" customHeight="1">
      <c r="A38" s="1246"/>
      <c r="B38" s="1246"/>
      <c r="C38" s="1246"/>
      <c r="D38" s="1247"/>
      <c r="E38" s="1255" t="s">
        <v>7</v>
      </c>
      <c r="F38" s="1256"/>
      <c r="G38" s="1257"/>
      <c r="H38" s="1255" t="s">
        <v>133</v>
      </c>
      <c r="I38" s="1256"/>
      <c r="J38" s="1257"/>
      <c r="K38" s="1255" t="s">
        <v>89</v>
      </c>
      <c r="L38" s="1256"/>
      <c r="M38" s="1257"/>
      <c r="N38" s="1258" t="s">
        <v>100</v>
      </c>
      <c r="O38" s="1258"/>
      <c r="P38" s="1258"/>
      <c r="Q38" s="1258"/>
      <c r="R38" s="1258"/>
      <c r="S38" s="1259"/>
      <c r="T38" s="679" t="s">
        <v>5</v>
      </c>
    </row>
    <row r="39" spans="1:20" s="667" customFormat="1" ht="19.5" customHeight="1">
      <c r="A39" s="1246"/>
      <c r="B39" s="1246"/>
      <c r="C39" s="1246"/>
      <c r="D39" s="1247"/>
      <c r="E39" s="1255" t="s">
        <v>11</v>
      </c>
      <c r="F39" s="1256"/>
      <c r="G39" s="1257"/>
      <c r="H39" s="1255" t="s">
        <v>138</v>
      </c>
      <c r="I39" s="1256"/>
      <c r="J39" s="1257"/>
      <c r="K39" s="1255" t="s">
        <v>95</v>
      </c>
      <c r="L39" s="1256"/>
      <c r="M39" s="1257"/>
      <c r="N39" s="1260" t="s">
        <v>300</v>
      </c>
      <c r="O39" s="1260"/>
      <c r="P39" s="1261"/>
      <c r="Q39" s="1262" t="s">
        <v>307</v>
      </c>
      <c r="R39" s="1263"/>
      <c r="S39" s="1264"/>
      <c r="T39" s="670"/>
    </row>
    <row r="40" spans="1:20" s="667" customFormat="1" ht="19.5" customHeight="1">
      <c r="A40" s="1246"/>
      <c r="B40" s="1246"/>
      <c r="C40" s="1246"/>
      <c r="D40" s="1247"/>
      <c r="E40" s="933"/>
      <c r="F40" s="934"/>
      <c r="G40" s="935"/>
      <c r="H40" s="933"/>
      <c r="I40" s="934"/>
      <c r="J40" s="935"/>
      <c r="K40" s="933"/>
      <c r="L40" s="934"/>
      <c r="M40" s="935"/>
      <c r="N40" s="1136" t="s">
        <v>98</v>
      </c>
      <c r="O40" s="1136"/>
      <c r="P40" s="1137"/>
      <c r="Q40" s="1265" t="s">
        <v>99</v>
      </c>
      <c r="R40" s="1266"/>
      <c r="S40" s="1267"/>
      <c r="T40" s="670"/>
    </row>
    <row r="41" spans="1:20" s="667" customFormat="1" ht="19.5" customHeight="1">
      <c r="A41" s="1246"/>
      <c r="B41" s="1246"/>
      <c r="C41" s="1246"/>
      <c r="D41" s="1247"/>
      <c r="E41" s="936" t="s">
        <v>7</v>
      </c>
      <c r="F41" s="936" t="s">
        <v>167</v>
      </c>
      <c r="G41" s="937" t="s">
        <v>168</v>
      </c>
      <c r="H41" s="936" t="s">
        <v>7</v>
      </c>
      <c r="I41" s="936" t="s">
        <v>167</v>
      </c>
      <c r="J41" s="937" t="s">
        <v>168</v>
      </c>
      <c r="K41" s="936" t="s">
        <v>7</v>
      </c>
      <c r="L41" s="936" t="s">
        <v>167</v>
      </c>
      <c r="M41" s="937" t="s">
        <v>168</v>
      </c>
      <c r="N41" s="938" t="s">
        <v>7</v>
      </c>
      <c r="O41" s="938" t="s">
        <v>167</v>
      </c>
      <c r="P41" s="937" t="s">
        <v>168</v>
      </c>
      <c r="Q41" s="682" t="s">
        <v>7</v>
      </c>
      <c r="R41" s="682" t="s">
        <v>167</v>
      </c>
      <c r="S41" s="681" t="s">
        <v>168</v>
      </c>
      <c r="T41" s="654"/>
    </row>
    <row r="42" spans="1:20" s="667" customFormat="1" ht="19.5" customHeight="1">
      <c r="A42" s="1248"/>
      <c r="B42" s="1248"/>
      <c r="C42" s="1248"/>
      <c r="D42" s="1249"/>
      <c r="E42" s="939" t="s">
        <v>11</v>
      </c>
      <c r="F42" s="939" t="s">
        <v>169</v>
      </c>
      <c r="G42" s="940" t="s">
        <v>170</v>
      </c>
      <c r="H42" s="939" t="s">
        <v>11</v>
      </c>
      <c r="I42" s="939" t="s">
        <v>169</v>
      </c>
      <c r="J42" s="940" t="s">
        <v>170</v>
      </c>
      <c r="K42" s="939" t="s">
        <v>11</v>
      </c>
      <c r="L42" s="939" t="s">
        <v>169</v>
      </c>
      <c r="M42" s="940" t="s">
        <v>170</v>
      </c>
      <c r="N42" s="939" t="s">
        <v>11</v>
      </c>
      <c r="O42" s="939" t="s">
        <v>169</v>
      </c>
      <c r="P42" s="940" t="s">
        <v>170</v>
      </c>
      <c r="Q42" s="683" t="s">
        <v>11</v>
      </c>
      <c r="R42" s="683" t="s">
        <v>169</v>
      </c>
      <c r="S42" s="684" t="s">
        <v>170</v>
      </c>
      <c r="T42" s="671"/>
    </row>
    <row r="43" spans="1:20" s="656" customFormat="1" ht="3" customHeight="1">
      <c r="A43" s="685"/>
      <c r="B43" s="685"/>
      <c r="C43" s="685"/>
      <c r="D43" s="686"/>
      <c r="E43" s="936"/>
      <c r="F43" s="936"/>
      <c r="G43" s="937"/>
      <c r="H43" s="936"/>
      <c r="I43" s="936"/>
      <c r="J43" s="937"/>
      <c r="K43" s="936"/>
      <c r="L43" s="936"/>
      <c r="M43" s="937"/>
      <c r="N43" s="936"/>
      <c r="O43" s="936"/>
      <c r="P43" s="936"/>
      <c r="Q43" s="680"/>
      <c r="R43" s="680"/>
      <c r="S43" s="681"/>
      <c r="T43" s="654"/>
    </row>
    <row r="44" spans="1:20" s="652" customFormat="1" ht="21" customHeight="1">
      <c r="A44" s="1268" t="s">
        <v>21</v>
      </c>
      <c r="B44" s="1268"/>
      <c r="C44" s="1268"/>
      <c r="D44" s="1269"/>
      <c r="E44" s="942">
        <f>SUM(E45:E57)</f>
        <v>16260</v>
      </c>
      <c r="F44" s="942">
        <f t="shared" ref="F44:S44" si="24">SUM(F45:F57)</f>
        <v>8351</v>
      </c>
      <c r="G44" s="942">
        <f t="shared" si="24"/>
        <v>7909</v>
      </c>
      <c r="H44" s="942">
        <f t="shared" si="24"/>
        <v>2980</v>
      </c>
      <c r="I44" s="942">
        <f t="shared" si="24"/>
        <v>1532</v>
      </c>
      <c r="J44" s="942">
        <f t="shared" si="24"/>
        <v>1448</v>
      </c>
      <c r="K44" s="942">
        <f t="shared" si="24"/>
        <v>12010</v>
      </c>
      <c r="L44" s="942">
        <f t="shared" si="24"/>
        <v>6151</v>
      </c>
      <c r="M44" s="942">
        <f t="shared" si="24"/>
        <v>5859</v>
      </c>
      <c r="N44" s="942">
        <f t="shared" si="24"/>
        <v>1270</v>
      </c>
      <c r="O44" s="942">
        <f t="shared" si="24"/>
        <v>668</v>
      </c>
      <c r="P44" s="942">
        <f t="shared" si="24"/>
        <v>602</v>
      </c>
      <c r="Q44" s="662">
        <f t="shared" si="24"/>
        <v>0</v>
      </c>
      <c r="R44" s="662">
        <f t="shared" si="24"/>
        <v>0</v>
      </c>
      <c r="S44" s="662">
        <f t="shared" si="24"/>
        <v>0</v>
      </c>
      <c r="T44" s="673" t="s">
        <v>11</v>
      </c>
    </row>
    <row r="45" spans="1:20" ht="21" customHeight="1">
      <c r="A45" s="654"/>
      <c r="B45" s="655" t="s">
        <v>22</v>
      </c>
      <c r="C45" s="654"/>
      <c r="D45" s="668"/>
      <c r="E45" s="943">
        <f>SUM(F45:G45)</f>
        <v>8364</v>
      </c>
      <c r="F45" s="943">
        <f>I45+L45+O45+R45</f>
        <v>4364</v>
      </c>
      <c r="G45" s="943">
        <f>J45+M45+P45+S45</f>
        <v>4000</v>
      </c>
      <c r="H45" s="943">
        <f>SUM(I45:J45)</f>
        <v>1711</v>
      </c>
      <c r="I45" s="943">
        <v>904</v>
      </c>
      <c r="J45" s="944">
        <v>807</v>
      </c>
      <c r="K45" s="943">
        <f>SUM(L45:M45)</f>
        <v>6305</v>
      </c>
      <c r="L45" s="943">
        <v>3269</v>
      </c>
      <c r="M45" s="943">
        <v>3036</v>
      </c>
      <c r="N45" s="943">
        <f>SUM(O45:P45)</f>
        <v>348</v>
      </c>
      <c r="O45" s="943">
        <v>191</v>
      </c>
      <c r="P45" s="943">
        <v>157</v>
      </c>
      <c r="Q45" s="663">
        <f>SUM(R45:S45)</f>
        <v>0</v>
      </c>
      <c r="R45" s="663"/>
      <c r="S45" s="659"/>
      <c r="T45" s="657" t="s">
        <v>23</v>
      </c>
    </row>
    <row r="46" spans="1:20" ht="21" customHeight="1">
      <c r="A46" s="654"/>
      <c r="B46" s="658" t="s">
        <v>24</v>
      </c>
      <c r="C46" s="654"/>
      <c r="D46" s="668"/>
      <c r="E46" s="943">
        <f t="shared" ref="E46:E57" si="25">SUM(F46:G46)</f>
        <v>2883</v>
      </c>
      <c r="F46" s="943">
        <f t="shared" ref="F46:G57" si="26">I46+L46+O46+R46</f>
        <v>1473</v>
      </c>
      <c r="G46" s="943">
        <f>J46+M46+P46+S46</f>
        <v>1410</v>
      </c>
      <c r="H46" s="943">
        <f>SUM(I46:J46)</f>
        <v>397</v>
      </c>
      <c r="I46" s="943">
        <v>199</v>
      </c>
      <c r="J46" s="944">
        <v>198</v>
      </c>
      <c r="K46" s="943">
        <f t="shared" ref="K46:K57" si="27">SUM(L46:M46)</f>
        <v>2131</v>
      </c>
      <c r="L46" s="943">
        <v>1085</v>
      </c>
      <c r="M46" s="943">
        <v>1046</v>
      </c>
      <c r="N46" s="943">
        <f t="shared" ref="N46:N57" si="28">SUM(O46:P46)</f>
        <v>355</v>
      </c>
      <c r="O46" s="943">
        <v>189</v>
      </c>
      <c r="P46" s="943">
        <v>166</v>
      </c>
      <c r="Q46" s="663">
        <f t="shared" ref="Q46:Q57" si="29">SUM(R46:S46)</f>
        <v>0</v>
      </c>
      <c r="R46" s="663"/>
      <c r="S46" s="659"/>
      <c r="T46" s="657" t="s">
        <v>26</v>
      </c>
    </row>
    <row r="47" spans="1:20" ht="21" customHeight="1">
      <c r="A47" s="654"/>
      <c r="B47" s="658" t="s">
        <v>27</v>
      </c>
      <c r="C47" s="654"/>
      <c r="D47" s="668"/>
      <c r="E47" s="943">
        <f t="shared" si="25"/>
        <v>0</v>
      </c>
      <c r="F47" s="943">
        <f t="shared" si="26"/>
        <v>0</v>
      </c>
      <c r="G47" s="943">
        <f t="shared" si="26"/>
        <v>0</v>
      </c>
      <c r="H47" s="943">
        <f t="shared" ref="H47:H57" si="30">SUM(I47:J47)</f>
        <v>0</v>
      </c>
      <c r="I47" s="943"/>
      <c r="J47" s="944"/>
      <c r="K47" s="943">
        <f t="shared" si="27"/>
        <v>0</v>
      </c>
      <c r="L47" s="943"/>
      <c r="M47" s="943"/>
      <c r="N47" s="943">
        <f t="shared" si="28"/>
        <v>0</v>
      </c>
      <c r="O47" s="943"/>
      <c r="P47" s="943"/>
      <c r="Q47" s="663">
        <f t="shared" si="29"/>
        <v>0</v>
      </c>
      <c r="R47" s="663"/>
      <c r="S47" s="659"/>
      <c r="T47" s="657" t="s">
        <v>28</v>
      </c>
    </row>
    <row r="48" spans="1:20" ht="21" customHeight="1">
      <c r="A48" s="654"/>
      <c r="B48" s="658" t="s">
        <v>29</v>
      </c>
      <c r="C48" s="654"/>
      <c r="D48" s="668"/>
      <c r="E48" s="943">
        <f t="shared" si="25"/>
        <v>0</v>
      </c>
      <c r="F48" s="943">
        <f t="shared" si="26"/>
        <v>0</v>
      </c>
      <c r="G48" s="943">
        <f t="shared" si="26"/>
        <v>0</v>
      </c>
      <c r="H48" s="943">
        <f t="shared" si="30"/>
        <v>0</v>
      </c>
      <c r="I48" s="943"/>
      <c r="J48" s="944"/>
      <c r="K48" s="943">
        <f t="shared" si="27"/>
        <v>0</v>
      </c>
      <c r="L48" s="943"/>
      <c r="M48" s="943"/>
      <c r="N48" s="943">
        <f t="shared" si="28"/>
        <v>0</v>
      </c>
      <c r="O48" s="943"/>
      <c r="P48" s="943"/>
      <c r="Q48" s="663">
        <f t="shared" si="29"/>
        <v>0</v>
      </c>
      <c r="R48" s="663"/>
      <c r="S48" s="659"/>
      <c r="T48" s="657" t="s">
        <v>30</v>
      </c>
    </row>
    <row r="49" spans="1:20" ht="21" customHeight="1">
      <c r="A49" s="654"/>
      <c r="B49" s="658" t="s">
        <v>31</v>
      </c>
      <c r="C49" s="654"/>
      <c r="D49" s="668"/>
      <c r="E49" s="943">
        <f t="shared" si="25"/>
        <v>2895</v>
      </c>
      <c r="F49" s="943">
        <f t="shared" si="26"/>
        <v>1438</v>
      </c>
      <c r="G49" s="943">
        <f t="shared" si="26"/>
        <v>1457</v>
      </c>
      <c r="H49" s="943">
        <f t="shared" si="30"/>
        <v>496</v>
      </c>
      <c r="I49" s="943">
        <v>238</v>
      </c>
      <c r="J49" s="944">
        <v>258</v>
      </c>
      <c r="K49" s="943">
        <f t="shared" si="27"/>
        <v>1918</v>
      </c>
      <c r="L49" s="943">
        <v>951</v>
      </c>
      <c r="M49" s="943">
        <v>967</v>
      </c>
      <c r="N49" s="943">
        <f t="shared" si="28"/>
        <v>481</v>
      </c>
      <c r="O49" s="943">
        <v>249</v>
      </c>
      <c r="P49" s="943">
        <v>232</v>
      </c>
      <c r="Q49" s="663">
        <f t="shared" si="29"/>
        <v>0</v>
      </c>
      <c r="R49" s="663"/>
      <c r="S49" s="659"/>
      <c r="T49" s="657" t="s">
        <v>32</v>
      </c>
    </row>
    <row r="50" spans="1:20" ht="21" customHeight="1">
      <c r="A50" s="654"/>
      <c r="B50" s="658" t="s">
        <v>33</v>
      </c>
      <c r="C50" s="654"/>
      <c r="D50" s="668"/>
      <c r="E50" s="943">
        <f t="shared" si="25"/>
        <v>0</v>
      </c>
      <c r="F50" s="943">
        <f t="shared" si="26"/>
        <v>0</v>
      </c>
      <c r="G50" s="943">
        <f t="shared" si="26"/>
        <v>0</v>
      </c>
      <c r="H50" s="943">
        <f t="shared" si="30"/>
        <v>0</v>
      </c>
      <c r="I50" s="943"/>
      <c r="J50" s="944"/>
      <c r="K50" s="943">
        <f t="shared" si="27"/>
        <v>0</v>
      </c>
      <c r="L50" s="943"/>
      <c r="M50" s="943"/>
      <c r="N50" s="943">
        <f t="shared" si="28"/>
        <v>0</v>
      </c>
      <c r="O50" s="943"/>
      <c r="P50" s="943"/>
      <c r="Q50" s="663">
        <f t="shared" si="29"/>
        <v>0</v>
      </c>
      <c r="R50" s="663"/>
      <c r="S50" s="659"/>
      <c r="T50" s="657" t="s">
        <v>34</v>
      </c>
    </row>
    <row r="51" spans="1:20" ht="21" customHeight="1">
      <c r="A51" s="654"/>
      <c r="B51" s="658" t="s">
        <v>35</v>
      </c>
      <c r="C51" s="654"/>
      <c r="D51" s="668"/>
      <c r="E51" s="943">
        <f t="shared" si="25"/>
        <v>0</v>
      </c>
      <c r="F51" s="943">
        <f t="shared" si="26"/>
        <v>0</v>
      </c>
      <c r="G51" s="943">
        <f t="shared" si="26"/>
        <v>0</v>
      </c>
      <c r="H51" s="943">
        <f t="shared" si="30"/>
        <v>0</v>
      </c>
      <c r="I51" s="943"/>
      <c r="J51" s="944"/>
      <c r="K51" s="943">
        <f t="shared" si="27"/>
        <v>0</v>
      </c>
      <c r="L51" s="943"/>
      <c r="M51" s="943"/>
      <c r="N51" s="943">
        <f t="shared" si="28"/>
        <v>0</v>
      </c>
      <c r="O51" s="943"/>
      <c r="P51" s="943"/>
      <c r="Q51" s="663">
        <f t="shared" si="29"/>
        <v>0</v>
      </c>
      <c r="R51" s="663"/>
      <c r="S51" s="659"/>
      <c r="T51" s="657" t="s">
        <v>36</v>
      </c>
    </row>
    <row r="52" spans="1:20" ht="21" customHeight="1">
      <c r="A52" s="654"/>
      <c r="B52" s="658" t="s">
        <v>37</v>
      </c>
      <c r="C52" s="654"/>
      <c r="D52" s="668"/>
      <c r="E52" s="943">
        <f t="shared" si="25"/>
        <v>0</v>
      </c>
      <c r="F52" s="943">
        <f t="shared" si="26"/>
        <v>0</v>
      </c>
      <c r="G52" s="943">
        <f t="shared" si="26"/>
        <v>0</v>
      </c>
      <c r="H52" s="943">
        <f t="shared" si="30"/>
        <v>0</v>
      </c>
      <c r="I52" s="943"/>
      <c r="J52" s="944"/>
      <c r="K52" s="943">
        <f t="shared" si="27"/>
        <v>0</v>
      </c>
      <c r="L52" s="943"/>
      <c r="M52" s="943"/>
      <c r="N52" s="943">
        <f t="shared" si="28"/>
        <v>0</v>
      </c>
      <c r="O52" s="943"/>
      <c r="P52" s="943"/>
      <c r="Q52" s="663">
        <f t="shared" si="29"/>
        <v>0</v>
      </c>
      <c r="R52" s="663"/>
      <c r="S52" s="659"/>
      <c r="T52" s="657" t="s">
        <v>38</v>
      </c>
    </row>
    <row r="53" spans="1:20" ht="21" customHeight="1">
      <c r="A53" s="654"/>
      <c r="B53" s="658" t="s">
        <v>39</v>
      </c>
      <c r="C53" s="654"/>
      <c r="D53" s="668"/>
      <c r="E53" s="943">
        <f t="shared" si="25"/>
        <v>0</v>
      </c>
      <c r="F53" s="943">
        <f t="shared" si="26"/>
        <v>0</v>
      </c>
      <c r="G53" s="943">
        <f t="shared" si="26"/>
        <v>0</v>
      </c>
      <c r="H53" s="943">
        <f t="shared" si="30"/>
        <v>0</v>
      </c>
      <c r="I53" s="943"/>
      <c r="J53" s="944"/>
      <c r="K53" s="943">
        <f t="shared" si="27"/>
        <v>0</v>
      </c>
      <c r="L53" s="943"/>
      <c r="M53" s="943"/>
      <c r="N53" s="943">
        <f t="shared" si="28"/>
        <v>0</v>
      </c>
      <c r="O53" s="943"/>
      <c r="P53" s="943"/>
      <c r="Q53" s="663">
        <f t="shared" si="29"/>
        <v>0</v>
      </c>
      <c r="R53" s="663"/>
      <c r="S53" s="659"/>
      <c r="T53" s="657" t="s">
        <v>40</v>
      </c>
    </row>
    <row r="54" spans="1:20" ht="21" customHeight="1">
      <c r="A54" s="654"/>
      <c r="B54" s="658" t="s">
        <v>41</v>
      </c>
      <c r="C54" s="654"/>
      <c r="D54" s="668"/>
      <c r="E54" s="943">
        <f t="shared" si="25"/>
        <v>0</v>
      </c>
      <c r="F54" s="943">
        <f t="shared" si="26"/>
        <v>0</v>
      </c>
      <c r="G54" s="943">
        <f t="shared" si="26"/>
        <v>0</v>
      </c>
      <c r="H54" s="943">
        <f t="shared" si="30"/>
        <v>0</v>
      </c>
      <c r="I54" s="943"/>
      <c r="J54" s="944"/>
      <c r="K54" s="943">
        <f t="shared" si="27"/>
        <v>0</v>
      </c>
      <c r="L54" s="943"/>
      <c r="M54" s="943"/>
      <c r="N54" s="943">
        <f t="shared" si="28"/>
        <v>0</v>
      </c>
      <c r="O54" s="943"/>
      <c r="P54" s="943"/>
      <c r="Q54" s="663">
        <f t="shared" si="29"/>
        <v>0</v>
      </c>
      <c r="R54" s="663"/>
      <c r="S54" s="659"/>
      <c r="T54" s="657" t="s">
        <v>42</v>
      </c>
    </row>
    <row r="55" spans="1:20" ht="21" customHeight="1">
      <c r="A55" s="654"/>
      <c r="B55" s="658" t="s">
        <v>43</v>
      </c>
      <c r="C55" s="654"/>
      <c r="D55" s="668"/>
      <c r="E55" s="943">
        <f t="shared" si="25"/>
        <v>0</v>
      </c>
      <c r="F55" s="943">
        <f t="shared" si="26"/>
        <v>0</v>
      </c>
      <c r="G55" s="943">
        <f t="shared" si="26"/>
        <v>0</v>
      </c>
      <c r="H55" s="943">
        <f t="shared" si="30"/>
        <v>0</v>
      </c>
      <c r="I55" s="943"/>
      <c r="J55" s="944"/>
      <c r="K55" s="943">
        <f t="shared" si="27"/>
        <v>0</v>
      </c>
      <c r="L55" s="943"/>
      <c r="M55" s="943"/>
      <c r="N55" s="943">
        <f t="shared" si="28"/>
        <v>0</v>
      </c>
      <c r="O55" s="943"/>
      <c r="P55" s="943"/>
      <c r="Q55" s="663">
        <f t="shared" si="29"/>
        <v>0</v>
      </c>
      <c r="R55" s="663"/>
      <c r="S55" s="659"/>
      <c r="T55" s="657" t="s">
        <v>44</v>
      </c>
    </row>
    <row r="56" spans="1:20" ht="21" customHeight="1">
      <c r="A56" s="654"/>
      <c r="B56" s="658" t="s">
        <v>45</v>
      </c>
      <c r="C56" s="654"/>
      <c r="D56" s="668"/>
      <c r="E56" s="943">
        <f t="shared" si="25"/>
        <v>2118</v>
      </c>
      <c r="F56" s="943">
        <f t="shared" si="26"/>
        <v>1076</v>
      </c>
      <c r="G56" s="943">
        <f t="shared" si="26"/>
        <v>1042</v>
      </c>
      <c r="H56" s="943">
        <f t="shared" si="30"/>
        <v>376</v>
      </c>
      <c r="I56" s="943">
        <v>191</v>
      </c>
      <c r="J56" s="944">
        <v>185</v>
      </c>
      <c r="K56" s="943">
        <f t="shared" si="27"/>
        <v>1656</v>
      </c>
      <c r="L56" s="943">
        <v>846</v>
      </c>
      <c r="M56" s="943">
        <v>810</v>
      </c>
      <c r="N56" s="943">
        <f t="shared" si="28"/>
        <v>86</v>
      </c>
      <c r="O56" s="943">
        <v>39</v>
      </c>
      <c r="P56" s="943">
        <v>47</v>
      </c>
      <c r="Q56" s="663">
        <f t="shared" si="29"/>
        <v>0</v>
      </c>
      <c r="R56" s="663"/>
      <c r="S56" s="659"/>
      <c r="T56" s="657" t="s">
        <v>46</v>
      </c>
    </row>
    <row r="57" spans="1:20" s="650" customFormat="1">
      <c r="A57" s="671"/>
      <c r="B57" s="660" t="s">
        <v>47</v>
      </c>
      <c r="C57" s="671"/>
      <c r="D57" s="672"/>
      <c r="E57" s="945">
        <f t="shared" si="25"/>
        <v>0</v>
      </c>
      <c r="F57" s="945">
        <f t="shared" si="26"/>
        <v>0</v>
      </c>
      <c r="G57" s="945">
        <f t="shared" si="26"/>
        <v>0</v>
      </c>
      <c r="H57" s="945">
        <f t="shared" si="30"/>
        <v>0</v>
      </c>
      <c r="I57" s="946"/>
      <c r="J57" s="935"/>
      <c r="K57" s="945">
        <f t="shared" si="27"/>
        <v>0</v>
      </c>
      <c r="L57" s="946"/>
      <c r="M57" s="935"/>
      <c r="N57" s="945">
        <f t="shared" si="28"/>
        <v>0</v>
      </c>
      <c r="O57" s="935"/>
      <c r="P57" s="935"/>
      <c r="Q57" s="664">
        <f t="shared" si="29"/>
        <v>0</v>
      </c>
      <c r="R57" s="674"/>
      <c r="S57" s="672"/>
      <c r="T57" s="660" t="s">
        <v>341</v>
      </c>
    </row>
    <row r="58" spans="1:20" s="650" customFormat="1" ht="3" customHeight="1">
      <c r="A58" s="666"/>
      <c r="B58" s="666"/>
      <c r="C58" s="666"/>
      <c r="D58" s="666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666"/>
      <c r="R58" s="666"/>
      <c r="S58" s="666"/>
      <c r="T58" s="666"/>
    </row>
    <row r="59" spans="1:20" s="667" customFormat="1" ht="17.100000000000001" customHeight="1">
      <c r="A59" s="667" t="s">
        <v>200</v>
      </c>
      <c r="B59" s="667" t="s">
        <v>66</v>
      </c>
      <c r="E59" s="205"/>
      <c r="F59" s="205"/>
      <c r="G59" s="205"/>
      <c r="H59" s="205"/>
      <c r="I59" s="205"/>
      <c r="J59" s="205"/>
      <c r="K59" s="205" t="s">
        <v>113</v>
      </c>
      <c r="L59" s="205"/>
      <c r="M59" s="205"/>
      <c r="N59" s="205"/>
      <c r="O59" s="205"/>
      <c r="P59" s="205"/>
    </row>
    <row r="60" spans="1:20" s="667" customFormat="1" ht="17.100000000000001" customHeight="1">
      <c r="A60" s="667" t="s">
        <v>201</v>
      </c>
      <c r="B60" s="667" t="s">
        <v>114</v>
      </c>
      <c r="E60" s="205"/>
      <c r="F60" s="205"/>
      <c r="G60" s="205"/>
      <c r="H60" s="205"/>
      <c r="I60" s="205"/>
      <c r="J60" s="205"/>
      <c r="K60" s="205" t="s">
        <v>342</v>
      </c>
      <c r="L60" s="205"/>
      <c r="M60" s="205"/>
      <c r="N60" s="205"/>
      <c r="O60" s="205"/>
      <c r="P60" s="205"/>
    </row>
    <row r="61" spans="1:20" ht="17.100000000000001" customHeight="1">
      <c r="C61" s="667" t="s">
        <v>116</v>
      </c>
      <c r="D61" s="667"/>
      <c r="E61" s="205"/>
      <c r="F61" s="205"/>
      <c r="G61" s="205"/>
      <c r="H61" s="205"/>
      <c r="I61" s="205"/>
      <c r="J61" s="205"/>
      <c r="K61" s="205" t="s">
        <v>331</v>
      </c>
      <c r="L61" s="205"/>
    </row>
    <row r="62" spans="1:20" s="1" customFormat="1">
      <c r="B62" s="1" t="s">
        <v>271</v>
      </c>
      <c r="C62" s="370">
        <v>3.8</v>
      </c>
      <c r="D62" s="1" t="s">
        <v>510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</row>
    <row r="63" spans="1:20" s="15" customFormat="1">
      <c r="B63" s="1" t="s">
        <v>2</v>
      </c>
      <c r="C63" s="370">
        <v>3.8</v>
      </c>
      <c r="D63" s="1" t="s">
        <v>541</v>
      </c>
      <c r="E63" s="188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5" t="s">
        <v>343</v>
      </c>
    </row>
    <row r="64" spans="1:20" s="4" customFormat="1" ht="6" customHeight="1"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</row>
    <row r="65" spans="1:20" s="10" customFormat="1" ht="21" customHeight="1">
      <c r="A65" s="1091" t="s">
        <v>3</v>
      </c>
      <c r="B65" s="1091"/>
      <c r="C65" s="1091"/>
      <c r="D65" s="1209"/>
      <c r="E65" s="194"/>
      <c r="F65" s="195"/>
      <c r="G65" s="196"/>
      <c r="H65" s="1098" t="s">
        <v>337</v>
      </c>
      <c r="I65" s="1099"/>
      <c r="J65" s="1099"/>
      <c r="K65" s="1099"/>
      <c r="L65" s="1099"/>
      <c r="M65" s="1099"/>
      <c r="N65" s="1099"/>
      <c r="O65" s="1099"/>
      <c r="P65" s="1099"/>
      <c r="Q65" s="1099"/>
      <c r="R65" s="1099"/>
      <c r="S65" s="1100"/>
      <c r="T65" s="33"/>
    </row>
    <row r="66" spans="1:20" s="10" customFormat="1" ht="18" customHeight="1">
      <c r="A66" s="1243"/>
      <c r="B66" s="1243"/>
      <c r="C66" s="1243"/>
      <c r="D66" s="1211"/>
      <c r="E66" s="205"/>
      <c r="F66" s="205"/>
      <c r="G66" s="205"/>
      <c r="H66" s="194"/>
      <c r="I66" s="195"/>
      <c r="J66" s="196"/>
      <c r="K66" s="194"/>
      <c r="L66" s="195"/>
      <c r="M66" s="196"/>
      <c r="N66" s="1239" t="s">
        <v>134</v>
      </c>
      <c r="O66" s="1239"/>
      <c r="P66" s="1239"/>
      <c r="Q66" s="1239"/>
      <c r="R66" s="1239"/>
      <c r="S66" s="1240"/>
      <c r="T66" s="8"/>
    </row>
    <row r="67" spans="1:20" s="10" customFormat="1" ht="18" customHeight="1">
      <c r="A67" s="1243"/>
      <c r="B67" s="1243"/>
      <c r="C67" s="1243"/>
      <c r="D67" s="1211"/>
      <c r="E67" s="1255" t="s">
        <v>7</v>
      </c>
      <c r="F67" s="1256"/>
      <c r="G67" s="1257"/>
      <c r="H67" s="1255" t="s">
        <v>133</v>
      </c>
      <c r="I67" s="1256"/>
      <c r="J67" s="1257"/>
      <c r="K67" s="1255" t="s">
        <v>89</v>
      </c>
      <c r="L67" s="1256"/>
      <c r="M67" s="1257"/>
      <c r="N67" s="1270" t="s">
        <v>100</v>
      </c>
      <c r="O67" s="1270"/>
      <c r="P67" s="1270"/>
      <c r="Q67" s="1270"/>
      <c r="R67" s="1270"/>
      <c r="S67" s="1271"/>
      <c r="T67" s="635" t="s">
        <v>5</v>
      </c>
    </row>
    <row r="68" spans="1:20" s="10" customFormat="1" ht="19.5" customHeight="1">
      <c r="A68" s="1243"/>
      <c r="B68" s="1243"/>
      <c r="C68" s="1243"/>
      <c r="D68" s="1211"/>
      <c r="E68" s="1255" t="s">
        <v>11</v>
      </c>
      <c r="F68" s="1256"/>
      <c r="G68" s="1257"/>
      <c r="H68" s="1255" t="s">
        <v>138</v>
      </c>
      <c r="I68" s="1256"/>
      <c r="J68" s="1257"/>
      <c r="K68" s="1255" t="s">
        <v>95</v>
      </c>
      <c r="L68" s="1256"/>
      <c r="M68" s="1257"/>
      <c r="N68" s="1260" t="s">
        <v>300</v>
      </c>
      <c r="O68" s="1260"/>
      <c r="P68" s="1261"/>
      <c r="Q68" s="1107" t="s">
        <v>307</v>
      </c>
      <c r="R68" s="1108"/>
      <c r="S68" s="1109"/>
      <c r="T68" s="636"/>
    </row>
    <row r="69" spans="1:20" s="10" customFormat="1" ht="19.5" customHeight="1">
      <c r="A69" s="1243"/>
      <c r="B69" s="1243"/>
      <c r="C69" s="1243"/>
      <c r="D69" s="1211"/>
      <c r="E69" s="933"/>
      <c r="F69" s="934"/>
      <c r="G69" s="935"/>
      <c r="H69" s="933"/>
      <c r="I69" s="934"/>
      <c r="J69" s="935"/>
      <c r="K69" s="933"/>
      <c r="L69" s="934"/>
      <c r="M69" s="935"/>
      <c r="N69" s="1136" t="s">
        <v>98</v>
      </c>
      <c r="O69" s="1136"/>
      <c r="P69" s="1137"/>
      <c r="Q69" s="1110" t="s">
        <v>99</v>
      </c>
      <c r="R69" s="1111"/>
      <c r="S69" s="1112"/>
      <c r="T69" s="636"/>
    </row>
    <row r="70" spans="1:20" s="10" customFormat="1" ht="19.5" customHeight="1">
      <c r="A70" s="1243"/>
      <c r="B70" s="1243"/>
      <c r="C70" s="1243"/>
      <c r="D70" s="1211"/>
      <c r="E70" s="936" t="s">
        <v>7</v>
      </c>
      <c r="F70" s="936" t="s">
        <v>167</v>
      </c>
      <c r="G70" s="937" t="s">
        <v>168</v>
      </c>
      <c r="H70" s="936" t="s">
        <v>7</v>
      </c>
      <c r="I70" s="936" t="s">
        <v>167</v>
      </c>
      <c r="J70" s="937" t="s">
        <v>168</v>
      </c>
      <c r="K70" s="936" t="s">
        <v>7</v>
      </c>
      <c r="L70" s="936" t="s">
        <v>167</v>
      </c>
      <c r="M70" s="937" t="s">
        <v>168</v>
      </c>
      <c r="N70" s="938" t="s">
        <v>7</v>
      </c>
      <c r="O70" s="938" t="s">
        <v>167</v>
      </c>
      <c r="P70" s="937" t="s">
        <v>168</v>
      </c>
      <c r="Q70" s="183" t="s">
        <v>7</v>
      </c>
      <c r="R70" s="183" t="s">
        <v>167</v>
      </c>
      <c r="S70" s="642" t="s">
        <v>168</v>
      </c>
      <c r="T70" s="8"/>
    </row>
    <row r="71" spans="1:20" s="10" customFormat="1" ht="19.5" customHeight="1">
      <c r="A71" s="1212"/>
      <c r="B71" s="1212"/>
      <c r="C71" s="1212"/>
      <c r="D71" s="1213"/>
      <c r="E71" s="939" t="s">
        <v>11</v>
      </c>
      <c r="F71" s="939" t="s">
        <v>169</v>
      </c>
      <c r="G71" s="940" t="s">
        <v>170</v>
      </c>
      <c r="H71" s="939" t="s">
        <v>11</v>
      </c>
      <c r="I71" s="939" t="s">
        <v>169</v>
      </c>
      <c r="J71" s="940" t="s">
        <v>170</v>
      </c>
      <c r="K71" s="939" t="s">
        <v>11</v>
      </c>
      <c r="L71" s="939" t="s">
        <v>169</v>
      </c>
      <c r="M71" s="940" t="s">
        <v>170</v>
      </c>
      <c r="N71" s="939" t="s">
        <v>11</v>
      </c>
      <c r="O71" s="939" t="s">
        <v>169</v>
      </c>
      <c r="P71" s="940" t="s">
        <v>170</v>
      </c>
      <c r="Q71" s="39" t="s">
        <v>11</v>
      </c>
      <c r="R71" s="39" t="s">
        <v>169</v>
      </c>
      <c r="S71" s="649" t="s">
        <v>170</v>
      </c>
      <c r="T71" s="23"/>
    </row>
    <row r="72" spans="1:20" s="11" customFormat="1" ht="3" customHeight="1">
      <c r="A72" s="639"/>
      <c r="B72" s="639"/>
      <c r="C72" s="639"/>
      <c r="D72" s="634"/>
      <c r="E72" s="936"/>
      <c r="F72" s="936"/>
      <c r="G72" s="937"/>
      <c r="H72" s="936"/>
      <c r="I72" s="936"/>
      <c r="J72" s="937"/>
      <c r="K72" s="936"/>
      <c r="L72" s="936"/>
      <c r="M72" s="937"/>
      <c r="N72" s="936"/>
      <c r="O72" s="936"/>
      <c r="P72" s="936"/>
      <c r="Q72" s="40"/>
      <c r="R72" s="40"/>
      <c r="S72" s="642"/>
      <c r="T72" s="8"/>
    </row>
    <row r="73" spans="1:20" s="51" customFormat="1" ht="21" customHeight="1">
      <c r="A73" s="1060" t="s">
        <v>21</v>
      </c>
      <c r="B73" s="1060"/>
      <c r="C73" s="1060"/>
      <c r="D73" s="1061"/>
      <c r="E73" s="942">
        <f>SUM(E74:E86)</f>
        <v>16144</v>
      </c>
      <c r="F73" s="942">
        <f t="shared" ref="F73:S73" si="31">SUM(F74:F86)</f>
        <v>8221</v>
      </c>
      <c r="G73" s="942">
        <f t="shared" si="31"/>
        <v>7923</v>
      </c>
      <c r="H73" s="942">
        <f t="shared" si="31"/>
        <v>3607</v>
      </c>
      <c r="I73" s="942">
        <f t="shared" si="31"/>
        <v>1838</v>
      </c>
      <c r="J73" s="942">
        <f t="shared" si="31"/>
        <v>1769</v>
      </c>
      <c r="K73" s="942">
        <f t="shared" si="31"/>
        <v>7373</v>
      </c>
      <c r="L73" s="942">
        <f t="shared" si="31"/>
        <v>3726</v>
      </c>
      <c r="M73" s="942">
        <f t="shared" si="31"/>
        <v>3647</v>
      </c>
      <c r="N73" s="942">
        <f t="shared" si="31"/>
        <v>3093</v>
      </c>
      <c r="O73" s="942">
        <f t="shared" si="31"/>
        <v>1762</v>
      </c>
      <c r="P73" s="942">
        <f t="shared" si="31"/>
        <v>1331</v>
      </c>
      <c r="Q73" s="368">
        <f t="shared" si="31"/>
        <v>2071</v>
      </c>
      <c r="R73" s="368">
        <f t="shared" si="31"/>
        <v>895</v>
      </c>
      <c r="S73" s="368">
        <f t="shared" si="31"/>
        <v>1176</v>
      </c>
      <c r="T73" s="632" t="s">
        <v>11</v>
      </c>
    </row>
    <row r="74" spans="1:20" s="4" customFormat="1" ht="21" customHeight="1">
      <c r="A74" s="8"/>
      <c r="B74" s="61" t="s">
        <v>22</v>
      </c>
      <c r="C74" s="8"/>
      <c r="D74" s="27"/>
      <c r="E74" s="943">
        <f>SUM(F74:G74)</f>
        <v>13892</v>
      </c>
      <c r="F74" s="943">
        <f>I74+L74+O74+R74</f>
        <v>6962</v>
      </c>
      <c r="G74" s="943">
        <f>J74+M74+P74+S74</f>
        <v>6930</v>
      </c>
      <c r="H74" s="943">
        <f>SUM(I74:J74)</f>
        <v>3189</v>
      </c>
      <c r="I74" s="943">
        <v>1622</v>
      </c>
      <c r="J74" s="944">
        <v>1567</v>
      </c>
      <c r="K74" s="943">
        <f>SUM(L74:M74)</f>
        <v>6388</v>
      </c>
      <c r="L74" s="943">
        <v>3199</v>
      </c>
      <c r="M74" s="943">
        <v>3189</v>
      </c>
      <c r="N74" s="943">
        <f>SUM(O74:P74)</f>
        <v>2553</v>
      </c>
      <c r="O74" s="943">
        <v>1431</v>
      </c>
      <c r="P74" s="943">
        <v>1122</v>
      </c>
      <c r="Q74" s="9">
        <f>SUM(R74:S74)</f>
        <v>1762</v>
      </c>
      <c r="R74" s="9">
        <v>710</v>
      </c>
      <c r="S74" s="301">
        <v>1052</v>
      </c>
      <c r="T74" s="60" t="s">
        <v>23</v>
      </c>
    </row>
    <row r="75" spans="1:20" s="4" customFormat="1" ht="21" customHeight="1">
      <c r="A75" s="8"/>
      <c r="B75" s="59" t="s">
        <v>24</v>
      </c>
      <c r="C75" s="8"/>
      <c r="D75" s="27"/>
      <c r="E75" s="943">
        <f t="shared" ref="E75:E86" si="32">SUM(F75:G75)</f>
        <v>0</v>
      </c>
      <c r="F75" s="943">
        <f t="shared" ref="F75:G86" si="33">I75+L75+O75+R75</f>
        <v>0</v>
      </c>
      <c r="G75" s="943">
        <f>J75+M75+P75+S75</f>
        <v>0</v>
      </c>
      <c r="H75" s="943">
        <f>SUM(I75:J75)</f>
        <v>0</v>
      </c>
      <c r="I75" s="943"/>
      <c r="J75" s="944"/>
      <c r="K75" s="943">
        <f t="shared" ref="K75:K86" si="34">SUM(L75:M75)</f>
        <v>0</v>
      </c>
      <c r="L75" s="943"/>
      <c r="M75" s="943"/>
      <c r="N75" s="943">
        <f t="shared" ref="N75:N86" si="35">SUM(O75:P75)</f>
        <v>0</v>
      </c>
      <c r="O75" s="943"/>
      <c r="P75" s="943"/>
      <c r="Q75" s="9">
        <f t="shared" ref="Q75:Q86" si="36">SUM(R75:S75)</f>
        <v>0</v>
      </c>
      <c r="R75" s="9"/>
      <c r="S75" s="301"/>
      <c r="T75" s="60" t="s">
        <v>26</v>
      </c>
    </row>
    <row r="76" spans="1:20" s="4" customFormat="1" ht="21" customHeight="1">
      <c r="A76" s="8"/>
      <c r="B76" s="59" t="s">
        <v>27</v>
      </c>
      <c r="C76" s="8"/>
      <c r="D76" s="27"/>
      <c r="E76" s="943">
        <f t="shared" si="32"/>
        <v>0</v>
      </c>
      <c r="F76" s="943">
        <f t="shared" si="33"/>
        <v>0</v>
      </c>
      <c r="G76" s="943">
        <f t="shared" si="33"/>
        <v>0</v>
      </c>
      <c r="H76" s="943">
        <f t="shared" ref="H76:H86" si="37">SUM(I76:J76)</f>
        <v>0</v>
      </c>
      <c r="I76" s="943"/>
      <c r="J76" s="944"/>
      <c r="K76" s="943">
        <f t="shared" si="34"/>
        <v>0</v>
      </c>
      <c r="L76" s="943"/>
      <c r="M76" s="943"/>
      <c r="N76" s="943">
        <f t="shared" si="35"/>
        <v>0</v>
      </c>
      <c r="O76" s="943"/>
      <c r="P76" s="943"/>
      <c r="Q76" s="9">
        <f t="shared" si="36"/>
        <v>0</v>
      </c>
      <c r="R76" s="9"/>
      <c r="S76" s="301"/>
      <c r="T76" s="60" t="s">
        <v>28</v>
      </c>
    </row>
    <row r="77" spans="1:20" s="4" customFormat="1" ht="21" customHeight="1">
      <c r="A77" s="8"/>
      <c r="B77" s="59" t="s">
        <v>29</v>
      </c>
      <c r="C77" s="8"/>
      <c r="D77" s="27"/>
      <c r="E77" s="943">
        <f t="shared" si="32"/>
        <v>0</v>
      </c>
      <c r="F77" s="943">
        <f t="shared" si="33"/>
        <v>0</v>
      </c>
      <c r="G77" s="943">
        <f t="shared" si="33"/>
        <v>0</v>
      </c>
      <c r="H77" s="943">
        <f t="shared" si="37"/>
        <v>0</v>
      </c>
      <c r="I77" s="943"/>
      <c r="J77" s="944"/>
      <c r="K77" s="943">
        <f t="shared" si="34"/>
        <v>0</v>
      </c>
      <c r="L77" s="943"/>
      <c r="M77" s="943"/>
      <c r="N77" s="943">
        <f t="shared" si="35"/>
        <v>0</v>
      </c>
      <c r="O77" s="943"/>
      <c r="P77" s="943"/>
      <c r="Q77" s="9">
        <f t="shared" si="36"/>
        <v>0</v>
      </c>
      <c r="R77" s="9"/>
      <c r="S77" s="301"/>
      <c r="T77" s="60" t="s">
        <v>30</v>
      </c>
    </row>
    <row r="78" spans="1:20" s="4" customFormat="1" ht="21" customHeight="1">
      <c r="A78" s="8"/>
      <c r="B78" s="59" t="s">
        <v>31</v>
      </c>
      <c r="C78" s="8"/>
      <c r="D78" s="27"/>
      <c r="E78" s="943">
        <f t="shared" si="32"/>
        <v>1995</v>
      </c>
      <c r="F78" s="943">
        <f t="shared" si="33"/>
        <v>1034</v>
      </c>
      <c r="G78" s="943">
        <f t="shared" si="33"/>
        <v>961</v>
      </c>
      <c r="H78" s="943">
        <f t="shared" si="37"/>
        <v>385</v>
      </c>
      <c r="I78" s="943">
        <v>194</v>
      </c>
      <c r="J78" s="944">
        <v>191</v>
      </c>
      <c r="K78" s="943">
        <f t="shared" si="34"/>
        <v>950</v>
      </c>
      <c r="L78" s="943">
        <v>508</v>
      </c>
      <c r="M78" s="943">
        <v>442</v>
      </c>
      <c r="N78" s="943">
        <f t="shared" si="35"/>
        <v>405</v>
      </c>
      <c r="O78" s="943">
        <v>201</v>
      </c>
      <c r="P78" s="943">
        <v>204</v>
      </c>
      <c r="Q78" s="9">
        <f t="shared" si="36"/>
        <v>255</v>
      </c>
      <c r="R78" s="9">
        <v>131</v>
      </c>
      <c r="S78" s="301">
        <v>124</v>
      </c>
      <c r="T78" s="60" t="s">
        <v>32</v>
      </c>
    </row>
    <row r="79" spans="1:20" s="4" customFormat="1" ht="21" customHeight="1">
      <c r="A79" s="8"/>
      <c r="B79" s="59" t="s">
        <v>33</v>
      </c>
      <c r="C79" s="8"/>
      <c r="D79" s="27"/>
      <c r="E79" s="943">
        <f t="shared" si="32"/>
        <v>0</v>
      </c>
      <c r="F79" s="943">
        <f t="shared" si="33"/>
        <v>0</v>
      </c>
      <c r="G79" s="943">
        <f t="shared" si="33"/>
        <v>0</v>
      </c>
      <c r="H79" s="943">
        <f t="shared" si="37"/>
        <v>0</v>
      </c>
      <c r="I79" s="943"/>
      <c r="J79" s="944"/>
      <c r="K79" s="943">
        <f t="shared" si="34"/>
        <v>0</v>
      </c>
      <c r="L79" s="943"/>
      <c r="M79" s="943"/>
      <c r="N79" s="943">
        <f t="shared" si="35"/>
        <v>0</v>
      </c>
      <c r="O79" s="943"/>
      <c r="P79" s="943"/>
      <c r="Q79" s="9">
        <f t="shared" si="36"/>
        <v>0</v>
      </c>
      <c r="R79" s="9"/>
      <c r="S79" s="301"/>
      <c r="T79" s="60" t="s">
        <v>34</v>
      </c>
    </row>
    <row r="80" spans="1:20" s="4" customFormat="1" ht="21" customHeight="1">
      <c r="A80" s="8"/>
      <c r="B80" s="59" t="s">
        <v>35</v>
      </c>
      <c r="C80" s="8"/>
      <c r="D80" s="27"/>
      <c r="E80" s="943">
        <f t="shared" si="32"/>
        <v>0</v>
      </c>
      <c r="F80" s="943">
        <f t="shared" si="33"/>
        <v>0</v>
      </c>
      <c r="G80" s="943">
        <f t="shared" si="33"/>
        <v>0</v>
      </c>
      <c r="H80" s="943">
        <f t="shared" si="37"/>
        <v>0</v>
      </c>
      <c r="I80" s="943"/>
      <c r="J80" s="944"/>
      <c r="K80" s="943">
        <f t="shared" si="34"/>
        <v>0</v>
      </c>
      <c r="L80" s="943"/>
      <c r="M80" s="943"/>
      <c r="N80" s="943">
        <f t="shared" si="35"/>
        <v>0</v>
      </c>
      <c r="O80" s="943"/>
      <c r="P80" s="943"/>
      <c r="Q80" s="9">
        <f t="shared" si="36"/>
        <v>0</v>
      </c>
      <c r="R80" s="9"/>
      <c r="S80" s="301"/>
      <c r="T80" s="60" t="s">
        <v>36</v>
      </c>
    </row>
    <row r="81" spans="1:20" s="4" customFormat="1" ht="21" customHeight="1">
      <c r="A81" s="8"/>
      <c r="B81" s="59" t="s">
        <v>37</v>
      </c>
      <c r="C81" s="8"/>
      <c r="D81" s="27"/>
      <c r="E81" s="943">
        <f t="shared" si="32"/>
        <v>0</v>
      </c>
      <c r="F81" s="943">
        <f t="shared" si="33"/>
        <v>0</v>
      </c>
      <c r="G81" s="943">
        <f t="shared" si="33"/>
        <v>0</v>
      </c>
      <c r="H81" s="943">
        <f t="shared" si="37"/>
        <v>0</v>
      </c>
      <c r="I81" s="943"/>
      <c r="J81" s="944"/>
      <c r="K81" s="943">
        <f t="shared" si="34"/>
        <v>0</v>
      </c>
      <c r="L81" s="943"/>
      <c r="M81" s="943"/>
      <c r="N81" s="943">
        <f t="shared" si="35"/>
        <v>0</v>
      </c>
      <c r="O81" s="943"/>
      <c r="P81" s="943"/>
      <c r="Q81" s="9">
        <f t="shared" si="36"/>
        <v>0</v>
      </c>
      <c r="R81" s="9"/>
      <c r="S81" s="301"/>
      <c r="T81" s="60" t="s">
        <v>38</v>
      </c>
    </row>
    <row r="82" spans="1:20" s="4" customFormat="1" ht="21" customHeight="1">
      <c r="A82" s="8"/>
      <c r="B82" s="59" t="s">
        <v>39</v>
      </c>
      <c r="C82" s="8"/>
      <c r="D82" s="27"/>
      <c r="E82" s="943">
        <f t="shared" si="32"/>
        <v>0</v>
      </c>
      <c r="F82" s="943">
        <f t="shared" si="33"/>
        <v>0</v>
      </c>
      <c r="G82" s="943">
        <f t="shared" si="33"/>
        <v>0</v>
      </c>
      <c r="H82" s="943">
        <f t="shared" si="37"/>
        <v>0</v>
      </c>
      <c r="I82" s="943"/>
      <c r="J82" s="944"/>
      <c r="K82" s="943">
        <f t="shared" si="34"/>
        <v>0</v>
      </c>
      <c r="L82" s="943"/>
      <c r="M82" s="943"/>
      <c r="N82" s="943">
        <f t="shared" si="35"/>
        <v>0</v>
      </c>
      <c r="O82" s="943"/>
      <c r="P82" s="943"/>
      <c r="Q82" s="9">
        <f t="shared" si="36"/>
        <v>0</v>
      </c>
      <c r="R82" s="9"/>
      <c r="S82" s="301"/>
      <c r="T82" s="60" t="s">
        <v>40</v>
      </c>
    </row>
    <row r="83" spans="1:20" s="4" customFormat="1" ht="21" customHeight="1">
      <c r="A83" s="8"/>
      <c r="B83" s="59" t="s">
        <v>41</v>
      </c>
      <c r="C83" s="8"/>
      <c r="D83" s="27"/>
      <c r="E83" s="943">
        <f t="shared" si="32"/>
        <v>0</v>
      </c>
      <c r="F83" s="943">
        <f t="shared" si="33"/>
        <v>0</v>
      </c>
      <c r="G83" s="943">
        <f t="shared" si="33"/>
        <v>0</v>
      </c>
      <c r="H83" s="943">
        <f t="shared" si="37"/>
        <v>0</v>
      </c>
      <c r="I83" s="943"/>
      <c r="J83" s="944"/>
      <c r="K83" s="943">
        <f t="shared" si="34"/>
        <v>0</v>
      </c>
      <c r="L83" s="943"/>
      <c r="M83" s="943"/>
      <c r="N83" s="943">
        <f t="shared" si="35"/>
        <v>0</v>
      </c>
      <c r="O83" s="943"/>
      <c r="P83" s="943"/>
      <c r="Q83" s="9">
        <f t="shared" si="36"/>
        <v>0</v>
      </c>
      <c r="R83" s="9"/>
      <c r="S83" s="301"/>
      <c r="T83" s="60" t="s">
        <v>42</v>
      </c>
    </row>
    <row r="84" spans="1:20" s="4" customFormat="1" ht="21" customHeight="1">
      <c r="A84" s="8"/>
      <c r="B84" s="59" t="s">
        <v>43</v>
      </c>
      <c r="C84" s="8"/>
      <c r="D84" s="27"/>
      <c r="E84" s="943">
        <f t="shared" si="32"/>
        <v>0</v>
      </c>
      <c r="F84" s="943">
        <f t="shared" si="33"/>
        <v>0</v>
      </c>
      <c r="G84" s="943">
        <f t="shared" si="33"/>
        <v>0</v>
      </c>
      <c r="H84" s="943">
        <f t="shared" si="37"/>
        <v>0</v>
      </c>
      <c r="I84" s="943"/>
      <c r="J84" s="944"/>
      <c r="K84" s="943">
        <f t="shared" si="34"/>
        <v>0</v>
      </c>
      <c r="L84" s="943"/>
      <c r="M84" s="943"/>
      <c r="N84" s="943">
        <f t="shared" si="35"/>
        <v>0</v>
      </c>
      <c r="O84" s="943"/>
      <c r="P84" s="943"/>
      <c r="Q84" s="9">
        <f t="shared" si="36"/>
        <v>0</v>
      </c>
      <c r="R84" s="9"/>
      <c r="S84" s="301"/>
      <c r="T84" s="60" t="s">
        <v>44</v>
      </c>
    </row>
    <row r="85" spans="1:20" s="4" customFormat="1" ht="21" customHeight="1">
      <c r="A85" s="8"/>
      <c r="B85" s="59" t="s">
        <v>45</v>
      </c>
      <c r="C85" s="8"/>
      <c r="D85" s="27"/>
      <c r="E85" s="943">
        <f t="shared" si="32"/>
        <v>257</v>
      </c>
      <c r="F85" s="943">
        <f t="shared" si="33"/>
        <v>225</v>
      </c>
      <c r="G85" s="943">
        <f t="shared" si="33"/>
        <v>32</v>
      </c>
      <c r="H85" s="943">
        <f t="shared" si="37"/>
        <v>33</v>
      </c>
      <c r="I85" s="943">
        <v>22</v>
      </c>
      <c r="J85" s="944">
        <v>11</v>
      </c>
      <c r="K85" s="943">
        <f t="shared" si="34"/>
        <v>35</v>
      </c>
      <c r="L85" s="943">
        <v>19</v>
      </c>
      <c r="M85" s="943">
        <v>16</v>
      </c>
      <c r="N85" s="943">
        <f t="shared" si="35"/>
        <v>135</v>
      </c>
      <c r="O85" s="943">
        <v>130</v>
      </c>
      <c r="P85" s="943">
        <v>5</v>
      </c>
      <c r="Q85" s="9">
        <f t="shared" si="36"/>
        <v>54</v>
      </c>
      <c r="R85" s="9">
        <v>54</v>
      </c>
      <c r="S85" s="301">
        <v>0</v>
      </c>
      <c r="T85" s="60" t="s">
        <v>46</v>
      </c>
    </row>
    <row r="86" spans="1:20" s="1" customFormat="1">
      <c r="A86" s="23"/>
      <c r="B86" s="49" t="s">
        <v>47</v>
      </c>
      <c r="C86" s="23"/>
      <c r="D86" s="30"/>
      <c r="E86" s="945">
        <f t="shared" si="32"/>
        <v>0</v>
      </c>
      <c r="F86" s="945">
        <f t="shared" si="33"/>
        <v>0</v>
      </c>
      <c r="G86" s="945">
        <f t="shared" si="33"/>
        <v>0</v>
      </c>
      <c r="H86" s="945">
        <f t="shared" si="37"/>
        <v>0</v>
      </c>
      <c r="I86" s="946"/>
      <c r="J86" s="935"/>
      <c r="K86" s="945">
        <f t="shared" si="34"/>
        <v>0</v>
      </c>
      <c r="L86" s="946"/>
      <c r="M86" s="935"/>
      <c r="N86" s="945">
        <f t="shared" si="35"/>
        <v>0</v>
      </c>
      <c r="O86" s="935"/>
      <c r="P86" s="935"/>
      <c r="Q86" s="13">
        <f t="shared" si="36"/>
        <v>0</v>
      </c>
      <c r="R86" s="29"/>
      <c r="S86" s="30"/>
      <c r="T86" s="49" t="s">
        <v>341</v>
      </c>
    </row>
    <row r="87" spans="1:20" s="1" customFormat="1" ht="3" customHeight="1">
      <c r="A87" s="36"/>
      <c r="B87" s="36"/>
      <c r="C87" s="36"/>
      <c r="D87" s="36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36"/>
      <c r="R87" s="36"/>
      <c r="S87" s="36"/>
      <c r="T87" s="36"/>
    </row>
    <row r="88" spans="1:20" s="10" customFormat="1" ht="17.100000000000001" customHeight="1">
      <c r="A88" s="10" t="s">
        <v>200</v>
      </c>
      <c r="B88" s="10" t="s">
        <v>66</v>
      </c>
      <c r="E88" s="205"/>
      <c r="F88" s="205"/>
      <c r="G88" s="205"/>
      <c r="H88" s="205"/>
      <c r="I88" s="205"/>
      <c r="J88" s="205"/>
      <c r="K88" s="205" t="s">
        <v>113</v>
      </c>
      <c r="L88" s="205"/>
      <c r="M88" s="205"/>
      <c r="N88" s="205"/>
      <c r="O88" s="205"/>
      <c r="P88" s="205"/>
    </row>
    <row r="89" spans="1:20" s="10" customFormat="1" ht="17.100000000000001" customHeight="1">
      <c r="A89" s="10" t="s">
        <v>201</v>
      </c>
      <c r="B89" s="10" t="s">
        <v>114</v>
      </c>
      <c r="E89" s="205"/>
      <c r="F89" s="205"/>
      <c r="G89" s="205"/>
      <c r="H89" s="205"/>
      <c r="I89" s="205"/>
      <c r="J89" s="205"/>
      <c r="K89" s="205" t="s">
        <v>342</v>
      </c>
      <c r="L89" s="205"/>
      <c r="M89" s="205"/>
      <c r="N89" s="205"/>
      <c r="O89" s="205"/>
      <c r="P89" s="205"/>
    </row>
    <row r="90" spans="1:20" ht="17.100000000000001" customHeight="1">
      <c r="C90" s="667" t="s">
        <v>116</v>
      </c>
      <c r="D90" s="667"/>
      <c r="E90" s="205"/>
      <c r="F90" s="205"/>
      <c r="G90" s="205"/>
      <c r="H90" s="205"/>
      <c r="I90" s="205"/>
      <c r="J90" s="205"/>
      <c r="K90" s="205" t="s">
        <v>331</v>
      </c>
      <c r="L90" s="205"/>
    </row>
    <row r="91" spans="1:20" s="650" customFormat="1">
      <c r="B91" s="650" t="s">
        <v>271</v>
      </c>
      <c r="C91" s="677">
        <v>3.8</v>
      </c>
      <c r="D91" s="650" t="s">
        <v>338</v>
      </c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</row>
    <row r="92" spans="1:20" s="678" customFormat="1">
      <c r="B92" s="650" t="s">
        <v>2</v>
      </c>
      <c r="C92" s="677">
        <v>3.8</v>
      </c>
      <c r="D92" s="650" t="s">
        <v>339</v>
      </c>
      <c r="E92" s="188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678" t="s">
        <v>344</v>
      </c>
    </row>
    <row r="93" spans="1:20" ht="6" customHeight="1"/>
    <row r="94" spans="1:20" s="667" customFormat="1" ht="21" customHeight="1">
      <c r="A94" s="1244" t="s">
        <v>3</v>
      </c>
      <c r="B94" s="1244"/>
      <c r="C94" s="1244"/>
      <c r="D94" s="1245"/>
      <c r="E94" s="194"/>
      <c r="F94" s="195"/>
      <c r="G94" s="196"/>
      <c r="H94" s="1250" t="s">
        <v>337</v>
      </c>
      <c r="I94" s="1251"/>
      <c r="J94" s="1251"/>
      <c r="K94" s="1251"/>
      <c r="L94" s="1251"/>
      <c r="M94" s="1251"/>
      <c r="N94" s="1251"/>
      <c r="O94" s="1251"/>
      <c r="P94" s="1251"/>
      <c r="Q94" s="1251"/>
      <c r="R94" s="1251"/>
      <c r="S94" s="1252"/>
      <c r="T94" s="669"/>
    </row>
    <row r="95" spans="1:20" s="667" customFormat="1" ht="18" customHeight="1">
      <c r="A95" s="1246"/>
      <c r="B95" s="1246"/>
      <c r="C95" s="1246"/>
      <c r="D95" s="1247"/>
      <c r="E95" s="205"/>
      <c r="F95" s="205"/>
      <c r="G95" s="205"/>
      <c r="H95" s="194"/>
      <c r="I95" s="195"/>
      <c r="J95" s="196"/>
      <c r="K95" s="194"/>
      <c r="L95" s="195"/>
      <c r="M95" s="196"/>
      <c r="N95" s="1253" t="s">
        <v>134</v>
      </c>
      <c r="O95" s="1253"/>
      <c r="P95" s="1253"/>
      <c r="Q95" s="1253"/>
      <c r="R95" s="1253"/>
      <c r="S95" s="1254"/>
      <c r="T95" s="654"/>
    </row>
    <row r="96" spans="1:20" s="667" customFormat="1" ht="18" customHeight="1">
      <c r="A96" s="1246"/>
      <c r="B96" s="1246"/>
      <c r="C96" s="1246"/>
      <c r="D96" s="1247"/>
      <c r="E96" s="1255" t="s">
        <v>7</v>
      </c>
      <c r="F96" s="1256"/>
      <c r="G96" s="1257"/>
      <c r="H96" s="1255" t="s">
        <v>133</v>
      </c>
      <c r="I96" s="1256"/>
      <c r="J96" s="1257"/>
      <c r="K96" s="1255" t="s">
        <v>89</v>
      </c>
      <c r="L96" s="1256"/>
      <c r="M96" s="1257"/>
      <c r="N96" s="1258" t="s">
        <v>100</v>
      </c>
      <c r="O96" s="1258"/>
      <c r="P96" s="1258"/>
      <c r="Q96" s="1258"/>
      <c r="R96" s="1258"/>
      <c r="S96" s="1259"/>
      <c r="T96" s="679" t="s">
        <v>5</v>
      </c>
    </row>
    <row r="97" spans="1:31" s="667" customFormat="1" ht="19.5" customHeight="1">
      <c r="A97" s="1246"/>
      <c r="B97" s="1246"/>
      <c r="C97" s="1246"/>
      <c r="D97" s="1247"/>
      <c r="E97" s="1255" t="s">
        <v>11</v>
      </c>
      <c r="F97" s="1256"/>
      <c r="G97" s="1257"/>
      <c r="H97" s="1255" t="s">
        <v>138</v>
      </c>
      <c r="I97" s="1256"/>
      <c r="J97" s="1257"/>
      <c r="K97" s="1255" t="s">
        <v>95</v>
      </c>
      <c r="L97" s="1256"/>
      <c r="M97" s="1257"/>
      <c r="N97" s="1260" t="s">
        <v>300</v>
      </c>
      <c r="O97" s="1260"/>
      <c r="P97" s="1261"/>
      <c r="Q97" s="1262" t="s">
        <v>307</v>
      </c>
      <c r="R97" s="1263"/>
      <c r="S97" s="1264"/>
      <c r="T97" s="670"/>
    </row>
    <row r="98" spans="1:31" s="667" customFormat="1" ht="19.5" customHeight="1">
      <c r="A98" s="1246"/>
      <c r="B98" s="1246"/>
      <c r="C98" s="1246"/>
      <c r="D98" s="1247"/>
      <c r="E98" s="933"/>
      <c r="F98" s="934"/>
      <c r="G98" s="935"/>
      <c r="H98" s="933"/>
      <c r="I98" s="934"/>
      <c r="J98" s="935"/>
      <c r="K98" s="933"/>
      <c r="L98" s="934"/>
      <c r="M98" s="935"/>
      <c r="N98" s="1136" t="s">
        <v>98</v>
      </c>
      <c r="O98" s="1136"/>
      <c r="P98" s="1137"/>
      <c r="Q98" s="1265" t="s">
        <v>99</v>
      </c>
      <c r="R98" s="1266"/>
      <c r="S98" s="1267"/>
      <c r="T98" s="670"/>
    </row>
    <row r="99" spans="1:31" s="667" customFormat="1" ht="19.5" customHeight="1">
      <c r="A99" s="1246"/>
      <c r="B99" s="1246"/>
      <c r="C99" s="1246"/>
      <c r="D99" s="1247"/>
      <c r="E99" s="936" t="s">
        <v>7</v>
      </c>
      <c r="F99" s="936" t="s">
        <v>167</v>
      </c>
      <c r="G99" s="937" t="s">
        <v>168</v>
      </c>
      <c r="H99" s="936" t="s">
        <v>7</v>
      </c>
      <c r="I99" s="936" t="s">
        <v>167</v>
      </c>
      <c r="J99" s="937" t="s">
        <v>168</v>
      </c>
      <c r="K99" s="936" t="s">
        <v>7</v>
      </c>
      <c r="L99" s="936" t="s">
        <v>167</v>
      </c>
      <c r="M99" s="937" t="s">
        <v>168</v>
      </c>
      <c r="N99" s="938" t="s">
        <v>7</v>
      </c>
      <c r="O99" s="938" t="s">
        <v>167</v>
      </c>
      <c r="P99" s="937" t="s">
        <v>168</v>
      </c>
      <c r="Q99" s="682" t="s">
        <v>7</v>
      </c>
      <c r="R99" s="682" t="s">
        <v>167</v>
      </c>
      <c r="S99" s="681" t="s">
        <v>168</v>
      </c>
      <c r="T99" s="654"/>
    </row>
    <row r="100" spans="1:31" s="667" customFormat="1" ht="19.5" customHeight="1">
      <c r="A100" s="1248"/>
      <c r="B100" s="1248"/>
      <c r="C100" s="1248"/>
      <c r="D100" s="1249"/>
      <c r="E100" s="939" t="s">
        <v>11</v>
      </c>
      <c r="F100" s="939" t="s">
        <v>169</v>
      </c>
      <c r="G100" s="940" t="s">
        <v>170</v>
      </c>
      <c r="H100" s="939" t="s">
        <v>11</v>
      </c>
      <c r="I100" s="939" t="s">
        <v>169</v>
      </c>
      <c r="J100" s="940" t="s">
        <v>170</v>
      </c>
      <c r="K100" s="939" t="s">
        <v>11</v>
      </c>
      <c r="L100" s="939" t="s">
        <v>169</v>
      </c>
      <c r="M100" s="940" t="s">
        <v>170</v>
      </c>
      <c r="N100" s="939" t="s">
        <v>11</v>
      </c>
      <c r="O100" s="939" t="s">
        <v>169</v>
      </c>
      <c r="P100" s="940" t="s">
        <v>170</v>
      </c>
      <c r="Q100" s="683" t="s">
        <v>11</v>
      </c>
      <c r="R100" s="683" t="s">
        <v>169</v>
      </c>
      <c r="S100" s="684" t="s">
        <v>170</v>
      </c>
      <c r="T100" s="671"/>
    </row>
    <row r="101" spans="1:31" s="656" customFormat="1" ht="3" customHeight="1">
      <c r="A101" s="685"/>
      <c r="B101" s="685"/>
      <c r="C101" s="685"/>
      <c r="D101" s="686"/>
      <c r="E101" s="936"/>
      <c r="F101" s="936"/>
      <c r="G101" s="937"/>
      <c r="H101" s="936"/>
      <c r="I101" s="936"/>
      <c r="J101" s="937"/>
      <c r="K101" s="936"/>
      <c r="L101" s="936"/>
      <c r="M101" s="937"/>
      <c r="N101" s="936"/>
      <c r="O101" s="936"/>
      <c r="P101" s="936"/>
      <c r="Q101" s="680"/>
      <c r="R101" s="680"/>
      <c r="S101" s="681"/>
      <c r="T101" s="654"/>
    </row>
    <row r="102" spans="1:31" s="652" customFormat="1" ht="21" customHeight="1">
      <c r="A102" s="1268" t="s">
        <v>21</v>
      </c>
      <c r="B102" s="1268"/>
      <c r="C102" s="1268"/>
      <c r="D102" s="1269"/>
      <c r="E102" s="942">
        <f>SUM(E103:E114)</f>
        <v>16631</v>
      </c>
      <c r="F102" s="942">
        <f>SUM(F103:F114)</f>
        <v>8869</v>
      </c>
      <c r="G102" s="942">
        <f>SUM(G103:G114)</f>
        <v>7762</v>
      </c>
      <c r="H102" s="942">
        <f>SUM(H103:H114)</f>
        <v>3312</v>
      </c>
      <c r="I102" s="942">
        <f t="shared" ref="I102:S102" si="38">SUM(I103:I114)</f>
        <v>1695</v>
      </c>
      <c r="J102" s="942">
        <f t="shared" si="38"/>
        <v>1617</v>
      </c>
      <c r="K102" s="942">
        <f t="shared" si="38"/>
        <v>10582</v>
      </c>
      <c r="L102" s="942">
        <f t="shared" si="38"/>
        <v>5577</v>
      </c>
      <c r="M102" s="942">
        <f t="shared" si="38"/>
        <v>5005</v>
      </c>
      <c r="N102" s="942">
        <f t="shared" si="38"/>
        <v>2339</v>
      </c>
      <c r="O102" s="942">
        <f t="shared" si="38"/>
        <v>1348</v>
      </c>
      <c r="P102" s="942">
        <f t="shared" si="38"/>
        <v>991</v>
      </c>
      <c r="Q102" s="662">
        <f>SUM(Q103:Q114)</f>
        <v>398</v>
      </c>
      <c r="R102" s="662">
        <f t="shared" si="38"/>
        <v>249</v>
      </c>
      <c r="S102" s="662">
        <f t="shared" si="38"/>
        <v>149</v>
      </c>
      <c r="T102" s="673" t="s">
        <v>11</v>
      </c>
    </row>
    <row r="103" spans="1:31" ht="21" customHeight="1">
      <c r="A103" s="654"/>
      <c r="B103" s="655" t="s">
        <v>22</v>
      </c>
      <c r="C103" s="654"/>
      <c r="D103" s="668"/>
      <c r="E103" s="943">
        <f>SUM(F103:G103)</f>
        <v>0</v>
      </c>
      <c r="F103" s="943">
        <f>I103+L103+O103+R103</f>
        <v>0</v>
      </c>
      <c r="G103" s="943">
        <f>J103+M103+P103+S103</f>
        <v>0</v>
      </c>
      <c r="H103" s="943">
        <f>SUM(I103:J103)</f>
        <v>0</v>
      </c>
      <c r="I103" s="943"/>
      <c r="J103" s="944"/>
      <c r="K103" s="943">
        <f>SUM(L103:M103)</f>
        <v>0</v>
      </c>
      <c r="L103" s="943"/>
      <c r="M103" s="943"/>
      <c r="N103" s="943">
        <f>SUM(O103:P103)</f>
        <v>0</v>
      </c>
      <c r="O103" s="943"/>
      <c r="P103" s="943"/>
      <c r="Q103" s="663">
        <f>SUM(R103:S103)</f>
        <v>0</v>
      </c>
      <c r="R103" s="663"/>
      <c r="S103" s="659"/>
      <c r="T103" s="657" t="s">
        <v>23</v>
      </c>
    </row>
    <row r="104" spans="1:31" ht="21" customHeight="1">
      <c r="A104" s="654"/>
      <c r="B104" s="658" t="s">
        <v>24</v>
      </c>
      <c r="C104" s="654"/>
      <c r="D104" s="668"/>
      <c r="E104" s="943">
        <f t="shared" ref="E104:E114" si="39">SUM(F104:G104)</f>
        <v>0</v>
      </c>
      <c r="F104" s="943">
        <f t="shared" ref="F104:G114" si="40">I104+L104+O104+R104</f>
        <v>0</v>
      </c>
      <c r="G104" s="943">
        <f>J104+M104+P104+S104</f>
        <v>0</v>
      </c>
      <c r="H104" s="943">
        <f>SUM(I104:J104)</f>
        <v>0</v>
      </c>
      <c r="I104" s="943"/>
      <c r="J104" s="944"/>
      <c r="K104" s="943">
        <f t="shared" ref="K104:K114" si="41">SUM(L104:M104)</f>
        <v>0</v>
      </c>
      <c r="L104" s="943"/>
      <c r="M104" s="943"/>
      <c r="N104" s="943">
        <f t="shared" ref="N104:N114" si="42">SUM(O104:P104)</f>
        <v>0</v>
      </c>
      <c r="O104" s="943"/>
      <c r="P104" s="943"/>
      <c r="Q104" s="663">
        <f t="shared" ref="Q104:Q114" si="43">SUM(R104:S104)</f>
        <v>0</v>
      </c>
      <c r="R104" s="663"/>
      <c r="S104" s="659"/>
      <c r="T104" s="657" t="s">
        <v>26</v>
      </c>
    </row>
    <row r="105" spans="1:31" ht="21" customHeight="1">
      <c r="A105" s="654"/>
      <c r="B105" s="687" t="s">
        <v>27</v>
      </c>
      <c r="C105" s="688"/>
      <c r="D105" s="689"/>
      <c r="E105" s="947">
        <f t="shared" si="39"/>
        <v>3871</v>
      </c>
      <c r="F105" s="947">
        <f t="shared" si="40"/>
        <v>2018</v>
      </c>
      <c r="G105" s="947">
        <f t="shared" si="40"/>
        <v>1853</v>
      </c>
      <c r="H105" s="947">
        <f t="shared" ref="H105:H114" si="44">SUM(I105:J105)</f>
        <v>885</v>
      </c>
      <c r="I105" s="947">
        <v>475</v>
      </c>
      <c r="J105" s="948">
        <v>410</v>
      </c>
      <c r="K105" s="947">
        <f t="shared" si="41"/>
        <v>2283</v>
      </c>
      <c r="L105" s="947">
        <v>1162</v>
      </c>
      <c r="M105" s="947">
        <v>1121</v>
      </c>
      <c r="N105" s="947">
        <f t="shared" si="42"/>
        <v>686</v>
      </c>
      <c r="O105" s="947">
        <v>378</v>
      </c>
      <c r="P105" s="947">
        <v>308</v>
      </c>
      <c r="Q105" s="690">
        <f t="shared" si="43"/>
        <v>17</v>
      </c>
      <c r="R105" s="690">
        <v>3</v>
      </c>
      <c r="S105" s="691">
        <v>14</v>
      </c>
      <c r="T105" s="657" t="s">
        <v>28</v>
      </c>
      <c r="U105" s="651">
        <v>52</v>
      </c>
    </row>
    <row r="106" spans="1:31" ht="21" customHeight="1">
      <c r="A106" s="654"/>
      <c r="B106" s="658" t="s">
        <v>29</v>
      </c>
      <c r="C106" s="654"/>
      <c r="D106" s="668"/>
      <c r="E106" s="949">
        <f t="shared" si="39"/>
        <v>1991</v>
      </c>
      <c r="F106" s="949">
        <f>I106+L106+O106+R106</f>
        <v>1055</v>
      </c>
      <c r="G106" s="949">
        <f>J106+M106+P106+S106</f>
        <v>936</v>
      </c>
      <c r="H106" s="949">
        <f>SUM(I106:J106)</f>
        <v>402</v>
      </c>
      <c r="I106" s="949">
        <v>206</v>
      </c>
      <c r="J106" s="950">
        <v>196</v>
      </c>
      <c r="K106" s="949">
        <f t="shared" si="41"/>
        <v>1436</v>
      </c>
      <c r="L106" s="949">
        <v>770</v>
      </c>
      <c r="M106" s="949">
        <v>666</v>
      </c>
      <c r="N106" s="949">
        <f t="shared" si="42"/>
        <v>153</v>
      </c>
      <c r="O106" s="949">
        <v>79</v>
      </c>
      <c r="P106" s="949">
        <v>74</v>
      </c>
      <c r="Q106" s="675">
        <f t="shared" si="43"/>
        <v>0</v>
      </c>
      <c r="R106" s="675"/>
      <c r="S106" s="676"/>
      <c r="T106" s="657" t="s">
        <v>30</v>
      </c>
    </row>
    <row r="107" spans="1:31" ht="21" customHeight="1">
      <c r="A107" s="654"/>
      <c r="B107" s="658" t="s">
        <v>31</v>
      </c>
      <c r="C107" s="654"/>
      <c r="D107" s="668"/>
      <c r="E107" s="943">
        <f t="shared" si="39"/>
        <v>0</v>
      </c>
      <c r="F107" s="943">
        <f t="shared" si="40"/>
        <v>0</v>
      </c>
      <c r="G107" s="943">
        <f t="shared" si="40"/>
        <v>0</v>
      </c>
      <c r="H107" s="943">
        <f t="shared" si="44"/>
        <v>0</v>
      </c>
      <c r="I107" s="943"/>
      <c r="J107" s="944"/>
      <c r="K107" s="943">
        <f t="shared" si="41"/>
        <v>0</v>
      </c>
      <c r="L107" s="943"/>
      <c r="M107" s="943"/>
      <c r="N107" s="943">
        <f t="shared" si="42"/>
        <v>0</v>
      </c>
      <c r="O107" s="943"/>
      <c r="P107" s="943"/>
      <c r="Q107" s="663">
        <f t="shared" si="43"/>
        <v>0</v>
      </c>
      <c r="R107" s="663"/>
      <c r="S107" s="659"/>
      <c r="T107" s="657" t="s">
        <v>32</v>
      </c>
    </row>
    <row r="108" spans="1:31" ht="21" customHeight="1">
      <c r="A108" s="654"/>
      <c r="B108" s="658" t="s">
        <v>33</v>
      </c>
      <c r="C108" s="654"/>
      <c r="D108" s="668"/>
      <c r="E108" s="943">
        <f t="shared" si="39"/>
        <v>0</v>
      </c>
      <c r="F108" s="943">
        <f t="shared" si="40"/>
        <v>0</v>
      </c>
      <c r="G108" s="943">
        <f t="shared" si="40"/>
        <v>0</v>
      </c>
      <c r="H108" s="943">
        <f t="shared" si="44"/>
        <v>0</v>
      </c>
      <c r="I108" s="943"/>
      <c r="J108" s="944"/>
      <c r="K108" s="943">
        <f t="shared" si="41"/>
        <v>0</v>
      </c>
      <c r="L108" s="943"/>
      <c r="M108" s="943"/>
      <c r="N108" s="943">
        <f t="shared" si="42"/>
        <v>0</v>
      </c>
      <c r="O108" s="943"/>
      <c r="P108" s="943"/>
      <c r="Q108" s="663">
        <f t="shared" si="43"/>
        <v>0</v>
      </c>
      <c r="R108" s="663"/>
      <c r="S108" s="659"/>
      <c r="T108" s="657" t="s">
        <v>34</v>
      </c>
    </row>
    <row r="109" spans="1:31" ht="21" customHeight="1">
      <c r="A109" s="654"/>
      <c r="B109" s="658" t="s">
        <v>35</v>
      </c>
      <c r="C109" s="654"/>
      <c r="D109" s="668"/>
      <c r="E109" s="943">
        <f t="shared" si="39"/>
        <v>0</v>
      </c>
      <c r="F109" s="943">
        <f t="shared" si="40"/>
        <v>0</v>
      </c>
      <c r="G109" s="943">
        <f t="shared" si="40"/>
        <v>0</v>
      </c>
      <c r="H109" s="943">
        <f t="shared" si="44"/>
        <v>0</v>
      </c>
      <c r="I109" s="943"/>
      <c r="J109" s="944"/>
      <c r="K109" s="943">
        <f t="shared" si="41"/>
        <v>0</v>
      </c>
      <c r="L109" s="943"/>
      <c r="M109" s="943"/>
      <c r="N109" s="943">
        <f t="shared" si="42"/>
        <v>0</v>
      </c>
      <c r="O109" s="943"/>
      <c r="P109" s="943"/>
      <c r="Q109" s="663">
        <f t="shared" si="43"/>
        <v>0</v>
      </c>
      <c r="R109" s="663"/>
      <c r="S109" s="659"/>
      <c r="T109" s="657" t="s">
        <v>36</v>
      </c>
      <c r="Y109" s="651">
        <v>1763</v>
      </c>
      <c r="Z109" s="651">
        <v>916</v>
      </c>
      <c r="AA109" s="651">
        <v>847</v>
      </c>
      <c r="AC109" s="651">
        <v>1236</v>
      </c>
      <c r="AD109" s="651">
        <v>769</v>
      </c>
      <c r="AE109" s="651">
        <v>467</v>
      </c>
    </row>
    <row r="110" spans="1:31" ht="21" customHeight="1">
      <c r="A110" s="654"/>
      <c r="B110" s="658" t="s">
        <v>37</v>
      </c>
      <c r="C110" s="654"/>
      <c r="D110" s="668"/>
      <c r="E110" s="949">
        <f>SUM(F110:G110)</f>
        <v>4765</v>
      </c>
      <c r="F110" s="949">
        <f>I110+L110+O110+R110</f>
        <v>2583</v>
      </c>
      <c r="G110" s="949">
        <f>J110+M110+P110+S110</f>
        <v>2182</v>
      </c>
      <c r="H110" s="949">
        <f t="shared" si="44"/>
        <v>993</v>
      </c>
      <c r="I110" s="949">
        <v>511</v>
      </c>
      <c r="J110" s="950">
        <v>482</v>
      </c>
      <c r="K110" s="949">
        <f t="shared" si="41"/>
        <v>3056</v>
      </c>
      <c r="L110" s="949">
        <v>1631</v>
      </c>
      <c r="M110" s="949">
        <v>1425</v>
      </c>
      <c r="N110" s="949">
        <f t="shared" si="42"/>
        <v>599</v>
      </c>
      <c r="O110" s="949">
        <v>365</v>
      </c>
      <c r="P110" s="949">
        <v>234</v>
      </c>
      <c r="Q110" s="675">
        <f t="shared" si="43"/>
        <v>117</v>
      </c>
      <c r="R110" s="675">
        <v>76</v>
      </c>
      <c r="S110" s="676">
        <v>41</v>
      </c>
      <c r="T110" s="657" t="s">
        <v>38</v>
      </c>
      <c r="Y110" s="651">
        <v>77</v>
      </c>
      <c r="Z110" s="651">
        <v>52</v>
      </c>
      <c r="AA110" s="651">
        <v>25</v>
      </c>
      <c r="AC110" s="651">
        <v>640</v>
      </c>
      <c r="AD110" s="651">
        <v>398</v>
      </c>
      <c r="AE110" s="651">
        <v>242</v>
      </c>
    </row>
    <row r="111" spans="1:31" ht="21" customHeight="1">
      <c r="A111" s="654"/>
      <c r="B111" s="658" t="s">
        <v>39</v>
      </c>
      <c r="C111" s="654"/>
      <c r="D111" s="668"/>
      <c r="E111" s="949">
        <f t="shared" si="39"/>
        <v>1772</v>
      </c>
      <c r="F111" s="949">
        <f t="shared" si="40"/>
        <v>958</v>
      </c>
      <c r="G111" s="949">
        <f t="shared" si="40"/>
        <v>814</v>
      </c>
      <c r="H111" s="949">
        <f t="shared" si="44"/>
        <v>281</v>
      </c>
      <c r="I111" s="949">
        <v>143</v>
      </c>
      <c r="J111" s="950">
        <v>138</v>
      </c>
      <c r="K111" s="949">
        <f t="shared" si="41"/>
        <v>928</v>
      </c>
      <c r="L111" s="949">
        <v>494</v>
      </c>
      <c r="M111" s="949">
        <v>434</v>
      </c>
      <c r="N111" s="949">
        <f t="shared" si="42"/>
        <v>359</v>
      </c>
      <c r="O111" s="949">
        <v>211</v>
      </c>
      <c r="P111" s="949">
        <v>148</v>
      </c>
      <c r="Q111" s="675">
        <f t="shared" si="43"/>
        <v>204</v>
      </c>
      <c r="R111" s="675">
        <v>110</v>
      </c>
      <c r="S111" s="676">
        <v>94</v>
      </c>
      <c r="T111" s="657" t="s">
        <v>40</v>
      </c>
      <c r="Y111" s="651">
        <f>Y109-Y110</f>
        <v>1686</v>
      </c>
      <c r="Z111" s="651">
        <f>Z109-Z110</f>
        <v>864</v>
      </c>
      <c r="AA111" s="651">
        <f>AA109-AA110</f>
        <v>822</v>
      </c>
      <c r="AC111" s="651">
        <f>AC109-AC110</f>
        <v>596</v>
      </c>
      <c r="AD111" s="651">
        <f>AD109-AD110</f>
        <v>371</v>
      </c>
      <c r="AE111" s="651">
        <f>AE109-AE110</f>
        <v>225</v>
      </c>
    </row>
    <row r="112" spans="1:31" ht="21" customHeight="1">
      <c r="A112" s="654"/>
      <c r="B112" s="658" t="s">
        <v>41</v>
      </c>
      <c r="C112" s="654"/>
      <c r="D112" s="668"/>
      <c r="E112" s="949">
        <f t="shared" si="39"/>
        <v>2732</v>
      </c>
      <c r="F112" s="949">
        <f>I112+L112+O112+R112</f>
        <v>1481</v>
      </c>
      <c r="G112" s="949">
        <f>J112+M112+P112+S112</f>
        <v>1251</v>
      </c>
      <c r="H112" s="949">
        <f>SUM(I112:J112)</f>
        <v>425</v>
      </c>
      <c r="I112" s="949">
        <v>206</v>
      </c>
      <c r="J112" s="950">
        <v>219</v>
      </c>
      <c r="K112" s="949">
        <f t="shared" si="41"/>
        <v>1858</v>
      </c>
      <c r="L112" s="949">
        <v>984</v>
      </c>
      <c r="M112" s="949">
        <v>874</v>
      </c>
      <c r="N112" s="949">
        <f t="shared" si="42"/>
        <v>389</v>
      </c>
      <c r="O112" s="949">
        <v>231</v>
      </c>
      <c r="P112" s="949">
        <v>158</v>
      </c>
      <c r="Q112" s="675">
        <f t="shared" si="43"/>
        <v>60</v>
      </c>
      <c r="R112" s="675">
        <v>60</v>
      </c>
      <c r="S112" s="676">
        <v>0</v>
      </c>
      <c r="T112" s="657" t="s">
        <v>42</v>
      </c>
    </row>
    <row r="113" spans="1:20" ht="21" customHeight="1">
      <c r="A113" s="654"/>
      <c r="B113" s="658" t="s">
        <v>43</v>
      </c>
      <c r="C113" s="654"/>
      <c r="D113" s="668"/>
      <c r="E113" s="949">
        <f t="shared" si="39"/>
        <v>1500</v>
      </c>
      <c r="F113" s="949">
        <f t="shared" si="40"/>
        <v>774</v>
      </c>
      <c r="G113" s="949">
        <f t="shared" si="40"/>
        <v>726</v>
      </c>
      <c r="H113" s="949">
        <f t="shared" si="44"/>
        <v>326</v>
      </c>
      <c r="I113" s="949">
        <v>154</v>
      </c>
      <c r="J113" s="950">
        <v>172</v>
      </c>
      <c r="K113" s="949">
        <f t="shared" si="41"/>
        <v>1021</v>
      </c>
      <c r="L113" s="949">
        <v>536</v>
      </c>
      <c r="M113" s="949">
        <v>485</v>
      </c>
      <c r="N113" s="949">
        <f t="shared" si="42"/>
        <v>153</v>
      </c>
      <c r="O113" s="949">
        <v>84</v>
      </c>
      <c r="P113" s="949">
        <v>69</v>
      </c>
      <c r="Q113" s="675">
        <f t="shared" si="43"/>
        <v>0</v>
      </c>
      <c r="R113" s="675"/>
      <c r="S113" s="676"/>
      <c r="T113" s="657" t="s">
        <v>44</v>
      </c>
    </row>
    <row r="114" spans="1:20" ht="21" customHeight="1">
      <c r="A114" s="654"/>
      <c r="B114" s="658" t="s">
        <v>45</v>
      </c>
      <c r="C114" s="654"/>
      <c r="D114" s="668"/>
      <c r="E114" s="943">
        <f t="shared" si="39"/>
        <v>0</v>
      </c>
      <c r="F114" s="943">
        <f t="shared" si="40"/>
        <v>0</v>
      </c>
      <c r="G114" s="943">
        <f t="shared" si="40"/>
        <v>0</v>
      </c>
      <c r="H114" s="943">
        <f t="shared" si="44"/>
        <v>0</v>
      </c>
      <c r="I114" s="943"/>
      <c r="J114" s="944"/>
      <c r="K114" s="943">
        <f t="shared" si="41"/>
        <v>0</v>
      </c>
      <c r="L114" s="943"/>
      <c r="M114" s="943"/>
      <c r="N114" s="943">
        <f t="shared" si="42"/>
        <v>0</v>
      </c>
      <c r="O114" s="943"/>
      <c r="P114" s="943"/>
      <c r="Q114" s="663">
        <f t="shared" si="43"/>
        <v>0</v>
      </c>
      <c r="R114" s="663"/>
      <c r="S114" s="659"/>
      <c r="T114" s="657" t="s">
        <v>46</v>
      </c>
    </row>
    <row r="115" spans="1:20" s="650" customFormat="1">
      <c r="A115" s="671"/>
      <c r="B115" s="660" t="s">
        <v>47</v>
      </c>
      <c r="C115" s="671"/>
      <c r="D115" s="672"/>
      <c r="E115" s="945">
        <f>SUM(F115:G115)</f>
        <v>0</v>
      </c>
      <c r="F115" s="945">
        <f>I115+L115+O115+R115</f>
        <v>0</v>
      </c>
      <c r="G115" s="945">
        <f>J115+M115+P115+S115</f>
        <v>0</v>
      </c>
      <c r="H115" s="945">
        <f>SUM(I115:J115)</f>
        <v>0</v>
      </c>
      <c r="I115" s="946"/>
      <c r="J115" s="935"/>
      <c r="K115" s="945">
        <f>SUM(L115:M115)</f>
        <v>0</v>
      </c>
      <c r="L115" s="946"/>
      <c r="M115" s="935"/>
      <c r="N115" s="945">
        <f>SUM(O115:P115)</f>
        <v>0</v>
      </c>
      <c r="O115" s="935"/>
      <c r="P115" s="935"/>
      <c r="Q115" s="664">
        <f>SUM(R115:S115)</f>
        <v>0</v>
      </c>
      <c r="R115" s="674"/>
      <c r="S115" s="672"/>
      <c r="T115" s="660" t="s">
        <v>48</v>
      </c>
    </row>
    <row r="116" spans="1:20" s="650" customFormat="1" ht="3" customHeight="1">
      <c r="A116" s="666"/>
      <c r="B116" s="666"/>
      <c r="C116" s="666"/>
      <c r="D116" s="666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666"/>
      <c r="R116" s="666"/>
      <c r="S116" s="666"/>
      <c r="T116" s="666"/>
    </row>
    <row r="117" spans="1:20" s="667" customFormat="1" ht="17.100000000000001" customHeight="1">
      <c r="A117" s="667" t="s">
        <v>200</v>
      </c>
      <c r="B117" s="667" t="s">
        <v>66</v>
      </c>
      <c r="E117" s="205"/>
      <c r="F117" s="205"/>
      <c r="G117" s="205"/>
      <c r="H117" s="205"/>
      <c r="I117" s="205"/>
      <c r="J117" s="205"/>
      <c r="K117" s="205" t="s">
        <v>113</v>
      </c>
      <c r="L117" s="205"/>
      <c r="M117" s="205"/>
      <c r="N117" s="205"/>
      <c r="O117" s="205"/>
      <c r="P117" s="205"/>
    </row>
    <row r="118" spans="1:20" s="667" customFormat="1" ht="17.100000000000001" customHeight="1">
      <c r="A118" s="667" t="s">
        <v>201</v>
      </c>
      <c r="B118" s="667" t="s">
        <v>114</v>
      </c>
      <c r="E118" s="205"/>
      <c r="F118" s="205"/>
      <c r="G118" s="205"/>
      <c r="H118" s="205"/>
      <c r="I118" s="205"/>
      <c r="J118" s="205"/>
      <c r="K118" s="205" t="s">
        <v>342</v>
      </c>
      <c r="L118" s="205"/>
      <c r="M118" s="205"/>
      <c r="N118" s="205"/>
      <c r="O118" s="205"/>
      <c r="P118" s="205"/>
      <c r="R118" s="667">
        <f>4688-4765</f>
        <v>-77</v>
      </c>
    </row>
    <row r="119" spans="1:20" ht="17.100000000000001" customHeight="1">
      <c r="C119" s="667" t="s">
        <v>116</v>
      </c>
      <c r="D119" s="667"/>
      <c r="E119" s="205"/>
      <c r="F119" s="205"/>
      <c r="G119" s="205"/>
      <c r="H119" s="205"/>
      <c r="I119" s="205"/>
      <c r="J119" s="205"/>
      <c r="K119" s="205" t="s">
        <v>331</v>
      </c>
      <c r="L119" s="205"/>
    </row>
    <row r="120" spans="1:20" s="1" customFormat="1">
      <c r="B120" s="1" t="s">
        <v>271</v>
      </c>
      <c r="C120" s="370">
        <v>3.8</v>
      </c>
      <c r="D120" s="1" t="s">
        <v>510</v>
      </c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</row>
    <row r="121" spans="1:20" s="15" customFormat="1">
      <c r="B121" s="1" t="s">
        <v>2</v>
      </c>
      <c r="C121" s="370">
        <v>3.8</v>
      </c>
      <c r="D121" s="1" t="s">
        <v>541</v>
      </c>
      <c r="E121" s="188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 t="s">
        <v>181</v>
      </c>
    </row>
    <row r="122" spans="1:20" s="4" customFormat="1" ht="6" customHeight="1"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</row>
    <row r="123" spans="1:20" s="10" customFormat="1" ht="21" customHeight="1">
      <c r="A123" s="1091" t="s">
        <v>3</v>
      </c>
      <c r="B123" s="1091"/>
      <c r="C123" s="1091"/>
      <c r="D123" s="1209"/>
      <c r="E123" s="194"/>
      <c r="F123" s="195"/>
      <c r="G123" s="196"/>
      <c r="H123" s="1098" t="s">
        <v>337</v>
      </c>
      <c r="I123" s="1099"/>
      <c r="J123" s="1099"/>
      <c r="K123" s="1099"/>
      <c r="L123" s="1099"/>
      <c r="M123" s="1099"/>
      <c r="N123" s="1099"/>
      <c r="O123" s="1099"/>
      <c r="P123" s="1099"/>
      <c r="Q123" s="1099"/>
      <c r="R123" s="1099"/>
      <c r="S123" s="1100"/>
      <c r="T123" s="33"/>
    </row>
    <row r="124" spans="1:20" s="10" customFormat="1" ht="18" customHeight="1">
      <c r="A124" s="1243"/>
      <c r="B124" s="1243"/>
      <c r="C124" s="1243"/>
      <c r="D124" s="1211"/>
      <c r="E124" s="205"/>
      <c r="F124" s="205"/>
      <c r="G124" s="205"/>
      <c r="H124" s="194"/>
      <c r="I124" s="195"/>
      <c r="J124" s="196"/>
      <c r="K124" s="194"/>
      <c r="L124" s="195"/>
      <c r="M124" s="196"/>
      <c r="N124" s="1239" t="s">
        <v>134</v>
      </c>
      <c r="O124" s="1239"/>
      <c r="P124" s="1239"/>
      <c r="Q124" s="1239"/>
      <c r="R124" s="1239"/>
      <c r="S124" s="1240"/>
      <c r="T124" s="8"/>
    </row>
    <row r="125" spans="1:20" s="10" customFormat="1" ht="18" customHeight="1">
      <c r="A125" s="1243"/>
      <c r="B125" s="1243"/>
      <c r="C125" s="1243"/>
      <c r="D125" s="1211"/>
      <c r="E125" s="1255" t="s">
        <v>7</v>
      </c>
      <c r="F125" s="1256"/>
      <c r="G125" s="1257"/>
      <c r="H125" s="1255" t="s">
        <v>133</v>
      </c>
      <c r="I125" s="1256"/>
      <c r="J125" s="1257"/>
      <c r="K125" s="1255" t="s">
        <v>89</v>
      </c>
      <c r="L125" s="1256"/>
      <c r="M125" s="1257"/>
      <c r="N125" s="1270" t="s">
        <v>100</v>
      </c>
      <c r="O125" s="1270"/>
      <c r="P125" s="1270"/>
      <c r="Q125" s="1270"/>
      <c r="R125" s="1270"/>
      <c r="S125" s="1271"/>
      <c r="T125" s="757" t="s">
        <v>5</v>
      </c>
    </row>
    <row r="126" spans="1:20" s="10" customFormat="1" ht="19.5" customHeight="1">
      <c r="A126" s="1243"/>
      <c r="B126" s="1243"/>
      <c r="C126" s="1243"/>
      <c r="D126" s="1211"/>
      <c r="E126" s="1255" t="s">
        <v>11</v>
      </c>
      <c r="F126" s="1256"/>
      <c r="G126" s="1257"/>
      <c r="H126" s="1255" t="s">
        <v>138</v>
      </c>
      <c r="I126" s="1256"/>
      <c r="J126" s="1257"/>
      <c r="K126" s="1255" t="s">
        <v>95</v>
      </c>
      <c r="L126" s="1256"/>
      <c r="M126" s="1257"/>
      <c r="N126" s="1260" t="s">
        <v>300</v>
      </c>
      <c r="O126" s="1260"/>
      <c r="P126" s="1261"/>
      <c r="Q126" s="1107" t="s">
        <v>307</v>
      </c>
      <c r="R126" s="1108"/>
      <c r="S126" s="1109"/>
      <c r="T126" s="758"/>
    </row>
    <row r="127" spans="1:20" s="10" customFormat="1" ht="19.5" customHeight="1">
      <c r="A127" s="1243"/>
      <c r="B127" s="1243"/>
      <c r="C127" s="1243"/>
      <c r="D127" s="1211"/>
      <c r="E127" s="933"/>
      <c r="F127" s="934"/>
      <c r="G127" s="935"/>
      <c r="H127" s="933"/>
      <c r="I127" s="934"/>
      <c r="J127" s="935"/>
      <c r="K127" s="933"/>
      <c r="L127" s="934"/>
      <c r="M127" s="935"/>
      <c r="N127" s="1136" t="s">
        <v>98</v>
      </c>
      <c r="O127" s="1136"/>
      <c r="P127" s="1137"/>
      <c r="Q127" s="1110" t="s">
        <v>99</v>
      </c>
      <c r="R127" s="1111"/>
      <c r="S127" s="1112"/>
      <c r="T127" s="758"/>
    </row>
    <row r="128" spans="1:20" s="10" customFormat="1" ht="19.5" customHeight="1">
      <c r="A128" s="1243"/>
      <c r="B128" s="1243"/>
      <c r="C128" s="1243"/>
      <c r="D128" s="1211"/>
      <c r="E128" s="936" t="s">
        <v>7</v>
      </c>
      <c r="F128" s="936" t="s">
        <v>167</v>
      </c>
      <c r="G128" s="937" t="s">
        <v>168</v>
      </c>
      <c r="H128" s="936" t="s">
        <v>7</v>
      </c>
      <c r="I128" s="936" t="s">
        <v>167</v>
      </c>
      <c r="J128" s="937" t="s">
        <v>168</v>
      </c>
      <c r="K128" s="936" t="s">
        <v>7</v>
      </c>
      <c r="L128" s="936" t="s">
        <v>167</v>
      </c>
      <c r="M128" s="937" t="s">
        <v>168</v>
      </c>
      <c r="N128" s="938" t="s">
        <v>7</v>
      </c>
      <c r="O128" s="938" t="s">
        <v>167</v>
      </c>
      <c r="P128" s="937" t="s">
        <v>168</v>
      </c>
      <c r="Q128" s="183" t="s">
        <v>7</v>
      </c>
      <c r="R128" s="183" t="s">
        <v>167</v>
      </c>
      <c r="S128" s="763" t="s">
        <v>168</v>
      </c>
      <c r="T128" s="8"/>
    </row>
    <row r="129" spans="1:20" s="10" customFormat="1" ht="19.5" customHeight="1">
      <c r="A129" s="1212"/>
      <c r="B129" s="1212"/>
      <c r="C129" s="1212"/>
      <c r="D129" s="1213"/>
      <c r="E129" s="939" t="s">
        <v>11</v>
      </c>
      <c r="F129" s="939" t="s">
        <v>169</v>
      </c>
      <c r="G129" s="940" t="s">
        <v>170</v>
      </c>
      <c r="H129" s="939" t="s">
        <v>11</v>
      </c>
      <c r="I129" s="939" t="s">
        <v>169</v>
      </c>
      <c r="J129" s="940" t="s">
        <v>170</v>
      </c>
      <c r="K129" s="939" t="s">
        <v>11</v>
      </c>
      <c r="L129" s="939" t="s">
        <v>169</v>
      </c>
      <c r="M129" s="940" t="s">
        <v>170</v>
      </c>
      <c r="N129" s="939" t="s">
        <v>11</v>
      </c>
      <c r="O129" s="939" t="s">
        <v>169</v>
      </c>
      <c r="P129" s="940" t="s">
        <v>170</v>
      </c>
      <c r="Q129" s="39" t="s">
        <v>11</v>
      </c>
      <c r="R129" s="39" t="s">
        <v>169</v>
      </c>
      <c r="S129" s="764" t="s">
        <v>170</v>
      </c>
      <c r="T129" s="23"/>
    </row>
    <row r="130" spans="1:20" s="11" customFormat="1" ht="3" customHeight="1">
      <c r="A130" s="760"/>
      <c r="B130" s="760"/>
      <c r="C130" s="760"/>
      <c r="D130" s="756"/>
      <c r="E130" s="936"/>
      <c r="F130" s="936"/>
      <c r="G130" s="937"/>
      <c r="H130" s="936"/>
      <c r="I130" s="936"/>
      <c r="J130" s="937"/>
      <c r="K130" s="936"/>
      <c r="L130" s="936"/>
      <c r="M130" s="937"/>
      <c r="N130" s="936"/>
      <c r="O130" s="936"/>
      <c r="P130" s="936"/>
      <c r="Q130" s="40"/>
      <c r="R130" s="40"/>
      <c r="S130" s="763"/>
      <c r="T130" s="8"/>
    </row>
    <row r="131" spans="1:20" s="51" customFormat="1" ht="21" customHeight="1">
      <c r="A131" s="1060" t="s">
        <v>21</v>
      </c>
      <c r="B131" s="1060"/>
      <c r="C131" s="1060"/>
      <c r="D131" s="1061"/>
      <c r="E131" s="951">
        <f>SUM(E132:E144)</f>
        <v>7431</v>
      </c>
      <c r="F131" s="951">
        <f t="shared" ref="F131:S131" si="45">SUM(F132:F144)</f>
        <v>3852</v>
      </c>
      <c r="G131" s="951">
        <f t="shared" si="45"/>
        <v>3579</v>
      </c>
      <c r="H131" s="951">
        <f t="shared" si="45"/>
        <v>1556</v>
      </c>
      <c r="I131" s="951">
        <f t="shared" si="45"/>
        <v>795</v>
      </c>
      <c r="J131" s="951">
        <f t="shared" si="45"/>
        <v>761</v>
      </c>
      <c r="K131" s="951">
        <f t="shared" si="45"/>
        <v>5268</v>
      </c>
      <c r="L131" s="951">
        <f t="shared" si="45"/>
        <v>2728</v>
      </c>
      <c r="M131" s="951">
        <f t="shared" si="45"/>
        <v>2540</v>
      </c>
      <c r="N131" s="951">
        <f t="shared" si="45"/>
        <v>607</v>
      </c>
      <c r="O131" s="951">
        <f t="shared" si="45"/>
        <v>329</v>
      </c>
      <c r="P131" s="951">
        <f t="shared" si="45"/>
        <v>278</v>
      </c>
      <c r="Q131" s="951">
        <f t="shared" si="45"/>
        <v>0</v>
      </c>
      <c r="R131" s="951">
        <f t="shared" si="45"/>
        <v>0</v>
      </c>
      <c r="S131" s="951">
        <f t="shared" si="45"/>
        <v>0</v>
      </c>
      <c r="T131" s="755" t="s">
        <v>11</v>
      </c>
    </row>
    <row r="132" spans="1:20" s="4" customFormat="1" ht="21" customHeight="1">
      <c r="A132" s="8"/>
      <c r="B132" s="61" t="s">
        <v>22</v>
      </c>
      <c r="C132" s="8"/>
      <c r="D132" s="27"/>
      <c r="E132" s="952">
        <f>SUM(F132:G132)</f>
        <v>0</v>
      </c>
      <c r="F132" s="952">
        <f>I132+L132+O132+R132</f>
        <v>0</v>
      </c>
      <c r="G132" s="952">
        <f>J132+M132+P132+S132</f>
        <v>0</v>
      </c>
      <c r="H132" s="952">
        <f>SUM(I132:J132)</f>
        <v>0</v>
      </c>
      <c r="I132" s="952"/>
      <c r="J132" s="953"/>
      <c r="K132" s="952">
        <f>SUM(L132:M132)</f>
        <v>0</v>
      </c>
      <c r="L132" s="952"/>
      <c r="M132" s="952"/>
      <c r="N132" s="952">
        <f>SUM(O132:P132)</f>
        <v>0</v>
      </c>
      <c r="O132" s="952"/>
      <c r="P132" s="952"/>
      <c r="Q132" s="863">
        <f>SUM(R132:S132)</f>
        <v>0</v>
      </c>
      <c r="R132" s="863"/>
      <c r="S132" s="864"/>
      <c r="T132" s="60" t="s">
        <v>23</v>
      </c>
    </row>
    <row r="133" spans="1:20" s="4" customFormat="1" ht="21" customHeight="1">
      <c r="A133" s="8"/>
      <c r="B133" s="59" t="s">
        <v>24</v>
      </c>
      <c r="C133" s="8"/>
      <c r="D133" s="27"/>
      <c r="E133" s="952">
        <f t="shared" ref="E133:E144" si="46">SUM(F133:G133)</f>
        <v>0</v>
      </c>
      <c r="F133" s="952">
        <f t="shared" ref="F133:G144" si="47">I133+L133+O133+R133</f>
        <v>0</v>
      </c>
      <c r="G133" s="952">
        <f>J133+M133+P133+S133</f>
        <v>0</v>
      </c>
      <c r="H133" s="952">
        <f>SUM(I133:J133)</f>
        <v>0</v>
      </c>
      <c r="I133" s="952"/>
      <c r="J133" s="953"/>
      <c r="K133" s="952">
        <f t="shared" ref="K133:K144" si="48">SUM(L133:M133)</f>
        <v>0</v>
      </c>
      <c r="L133" s="952"/>
      <c r="M133" s="952"/>
      <c r="N133" s="952">
        <f t="shared" ref="N133:N144" si="49">SUM(O133:P133)</f>
        <v>0</v>
      </c>
      <c r="O133" s="952"/>
      <c r="P133" s="952"/>
      <c r="Q133" s="863">
        <f t="shared" ref="Q133:Q144" si="50">SUM(R133:S133)</f>
        <v>0</v>
      </c>
      <c r="R133" s="863"/>
      <c r="S133" s="864"/>
      <c r="T133" s="60" t="s">
        <v>26</v>
      </c>
    </row>
    <row r="134" spans="1:20" s="4" customFormat="1" ht="21" customHeight="1">
      <c r="A134" s="8"/>
      <c r="B134" s="59" t="s">
        <v>27</v>
      </c>
      <c r="C134" s="8"/>
      <c r="D134" s="27"/>
      <c r="E134" s="952">
        <f t="shared" si="46"/>
        <v>0</v>
      </c>
      <c r="F134" s="952">
        <f t="shared" si="47"/>
        <v>0</v>
      </c>
      <c r="G134" s="952">
        <f t="shared" si="47"/>
        <v>0</v>
      </c>
      <c r="H134" s="952">
        <f t="shared" ref="H134:H144" si="51">SUM(I134:J134)</f>
        <v>0</v>
      </c>
      <c r="I134" s="952"/>
      <c r="J134" s="953"/>
      <c r="K134" s="952">
        <f t="shared" si="48"/>
        <v>0</v>
      </c>
      <c r="L134" s="952"/>
      <c r="M134" s="952"/>
      <c r="N134" s="952">
        <f t="shared" si="49"/>
        <v>0</v>
      </c>
      <c r="O134" s="952"/>
      <c r="P134" s="952"/>
      <c r="Q134" s="863">
        <f t="shared" si="50"/>
        <v>0</v>
      </c>
      <c r="R134" s="863"/>
      <c r="S134" s="864"/>
      <c r="T134" s="60" t="s">
        <v>28</v>
      </c>
    </row>
    <row r="135" spans="1:20" s="4" customFormat="1" ht="21" customHeight="1">
      <c r="A135" s="8"/>
      <c r="B135" s="59" t="s">
        <v>29</v>
      </c>
      <c r="C135" s="8"/>
      <c r="D135" s="27">
        <f>1369+16</f>
        <v>1385</v>
      </c>
      <c r="E135" s="952">
        <f t="shared" si="46"/>
        <v>0</v>
      </c>
      <c r="F135" s="952">
        <f t="shared" si="47"/>
        <v>0</v>
      </c>
      <c r="G135" s="952">
        <f t="shared" si="47"/>
        <v>0</v>
      </c>
      <c r="H135" s="952">
        <f t="shared" si="51"/>
        <v>0</v>
      </c>
      <c r="I135" s="952"/>
      <c r="J135" s="953"/>
      <c r="K135" s="952">
        <f t="shared" si="48"/>
        <v>0</v>
      </c>
      <c r="L135" s="952"/>
      <c r="M135" s="952"/>
      <c r="N135" s="952">
        <f t="shared" si="49"/>
        <v>0</v>
      </c>
      <c r="O135" s="952"/>
      <c r="P135" s="952"/>
      <c r="Q135" s="863">
        <f t="shared" si="50"/>
        <v>0</v>
      </c>
      <c r="R135" s="863"/>
      <c r="S135" s="864"/>
      <c r="T135" s="60" t="s">
        <v>30</v>
      </c>
    </row>
    <row r="136" spans="1:20" s="4" customFormat="1" ht="21" customHeight="1">
      <c r="A136" s="8"/>
      <c r="B136" s="59" t="s">
        <v>31</v>
      </c>
      <c r="C136" s="8"/>
      <c r="D136" s="27">
        <f>1296-19</f>
        <v>1277</v>
      </c>
      <c r="E136" s="952">
        <f t="shared" si="46"/>
        <v>0</v>
      </c>
      <c r="F136" s="952">
        <f t="shared" si="47"/>
        <v>0</v>
      </c>
      <c r="G136" s="952">
        <f t="shared" si="47"/>
        <v>0</v>
      </c>
      <c r="H136" s="952">
        <f t="shared" si="51"/>
        <v>0</v>
      </c>
      <c r="I136" s="952"/>
      <c r="J136" s="953"/>
      <c r="K136" s="952">
        <f t="shared" si="48"/>
        <v>0</v>
      </c>
      <c r="L136" s="952"/>
      <c r="M136" s="952"/>
      <c r="N136" s="952">
        <f t="shared" si="49"/>
        <v>0</v>
      </c>
      <c r="O136" s="952"/>
      <c r="P136" s="952"/>
      <c r="Q136" s="863">
        <f t="shared" si="50"/>
        <v>0</v>
      </c>
      <c r="R136" s="863"/>
      <c r="S136" s="864"/>
      <c r="T136" s="60" t="s">
        <v>32</v>
      </c>
    </row>
    <row r="137" spans="1:20" s="4" customFormat="1" ht="21" customHeight="1">
      <c r="A137" s="8"/>
      <c r="B137" s="59" t="s">
        <v>33</v>
      </c>
      <c r="C137" s="8"/>
      <c r="D137" s="27"/>
      <c r="E137" s="954">
        <f>SUM(F137:G137)</f>
        <v>2665</v>
      </c>
      <c r="F137" s="954">
        <f>I137+L137+O137</f>
        <v>1369</v>
      </c>
      <c r="G137" s="954">
        <f>J137+M137+P137</f>
        <v>1296</v>
      </c>
      <c r="H137" s="954">
        <f>SUM(I137:J137)</f>
        <v>522</v>
      </c>
      <c r="I137" s="954">
        <v>260</v>
      </c>
      <c r="J137" s="955">
        <v>262</v>
      </c>
      <c r="K137" s="954">
        <f>SUM(L137:M137)</f>
        <v>1884</v>
      </c>
      <c r="L137" s="954">
        <v>974</v>
      </c>
      <c r="M137" s="954">
        <v>910</v>
      </c>
      <c r="N137" s="954">
        <f>SUM(O137:P137)</f>
        <v>259</v>
      </c>
      <c r="O137" s="954">
        <v>135</v>
      </c>
      <c r="P137" s="954">
        <v>124</v>
      </c>
      <c r="Q137" s="865">
        <f t="shared" si="50"/>
        <v>0</v>
      </c>
      <c r="R137" s="865"/>
      <c r="S137" s="866"/>
      <c r="T137" s="60" t="s">
        <v>34</v>
      </c>
    </row>
    <row r="138" spans="1:20" s="4" customFormat="1" ht="21" customHeight="1">
      <c r="A138" s="8"/>
      <c r="B138" s="59" t="s">
        <v>35</v>
      </c>
      <c r="C138" s="8"/>
      <c r="D138" s="27"/>
      <c r="E138" s="954">
        <f>SUM(F138:G138)</f>
        <v>2832</v>
      </c>
      <c r="F138" s="954">
        <f>I138+L138+O138</f>
        <v>1461</v>
      </c>
      <c r="G138" s="954">
        <f>J138+M138+P138</f>
        <v>1371</v>
      </c>
      <c r="H138" s="954">
        <f>SUM(I138:J138)</f>
        <v>574</v>
      </c>
      <c r="I138" s="954">
        <v>301</v>
      </c>
      <c r="J138" s="955">
        <v>273</v>
      </c>
      <c r="K138" s="954">
        <f>SUM(L138:M138)</f>
        <v>1977</v>
      </c>
      <c r="L138" s="954">
        <v>1011</v>
      </c>
      <c r="M138" s="954">
        <v>966</v>
      </c>
      <c r="N138" s="954">
        <f>SUM(O138:P138)</f>
        <v>281</v>
      </c>
      <c r="O138" s="954">
        <v>149</v>
      </c>
      <c r="P138" s="954">
        <v>132</v>
      </c>
      <c r="Q138" s="865">
        <f t="shared" si="50"/>
        <v>0</v>
      </c>
      <c r="R138" s="865"/>
      <c r="S138" s="866"/>
      <c r="T138" s="60" t="s">
        <v>36</v>
      </c>
    </row>
    <row r="139" spans="1:20" s="4" customFormat="1" ht="21" customHeight="1">
      <c r="A139" s="8"/>
      <c r="B139" s="59" t="s">
        <v>37</v>
      </c>
      <c r="C139" s="8"/>
      <c r="D139" s="27"/>
      <c r="E139" s="952">
        <f t="shared" si="46"/>
        <v>0</v>
      </c>
      <c r="F139" s="952">
        <f t="shared" si="47"/>
        <v>0</v>
      </c>
      <c r="G139" s="952">
        <f t="shared" si="47"/>
        <v>0</v>
      </c>
      <c r="H139" s="952">
        <f t="shared" si="51"/>
        <v>0</v>
      </c>
      <c r="I139" s="952"/>
      <c r="J139" s="953"/>
      <c r="K139" s="952">
        <f t="shared" si="48"/>
        <v>0</v>
      </c>
      <c r="L139" s="952"/>
      <c r="M139" s="952"/>
      <c r="N139" s="952">
        <f t="shared" si="49"/>
        <v>0</v>
      </c>
      <c r="O139" s="952"/>
      <c r="P139" s="952"/>
      <c r="Q139" s="863">
        <f t="shared" si="50"/>
        <v>0</v>
      </c>
      <c r="R139" s="863"/>
      <c r="S139" s="864"/>
      <c r="T139" s="60" t="s">
        <v>38</v>
      </c>
    </row>
    <row r="140" spans="1:20" s="4" customFormat="1" ht="21" customHeight="1">
      <c r="A140" s="8"/>
      <c r="B140" s="59" t="s">
        <v>39</v>
      </c>
      <c r="C140" s="8"/>
      <c r="D140" s="27"/>
      <c r="E140" s="952">
        <f t="shared" si="46"/>
        <v>0</v>
      </c>
      <c r="F140" s="952">
        <f t="shared" si="47"/>
        <v>0</v>
      </c>
      <c r="G140" s="952">
        <f t="shared" si="47"/>
        <v>0</v>
      </c>
      <c r="H140" s="952">
        <f t="shared" si="51"/>
        <v>0</v>
      </c>
      <c r="I140" s="952"/>
      <c r="J140" s="953"/>
      <c r="K140" s="952">
        <f t="shared" si="48"/>
        <v>0</v>
      </c>
      <c r="L140" s="952"/>
      <c r="M140" s="952"/>
      <c r="N140" s="952">
        <f t="shared" si="49"/>
        <v>0</v>
      </c>
      <c r="O140" s="952"/>
      <c r="P140" s="952"/>
      <c r="Q140" s="863">
        <f t="shared" si="50"/>
        <v>0</v>
      </c>
      <c r="R140" s="863"/>
      <c r="S140" s="864"/>
      <c r="T140" s="60" t="s">
        <v>40</v>
      </c>
    </row>
    <row r="141" spans="1:20" s="4" customFormat="1" ht="21" customHeight="1">
      <c r="A141" s="8"/>
      <c r="B141" s="59" t="s">
        <v>41</v>
      </c>
      <c r="C141" s="8"/>
      <c r="D141" s="27"/>
      <c r="E141" s="952">
        <f t="shared" si="46"/>
        <v>0</v>
      </c>
      <c r="F141" s="952">
        <f t="shared" si="47"/>
        <v>0</v>
      </c>
      <c r="G141" s="952">
        <f t="shared" si="47"/>
        <v>0</v>
      </c>
      <c r="H141" s="952">
        <f t="shared" si="51"/>
        <v>0</v>
      </c>
      <c r="I141" s="952"/>
      <c r="J141" s="953"/>
      <c r="K141" s="952">
        <f t="shared" si="48"/>
        <v>0</v>
      </c>
      <c r="L141" s="952"/>
      <c r="M141" s="952"/>
      <c r="N141" s="952">
        <f t="shared" si="49"/>
        <v>0</v>
      </c>
      <c r="O141" s="952"/>
      <c r="P141" s="952"/>
      <c r="Q141" s="863">
        <f t="shared" si="50"/>
        <v>0</v>
      </c>
      <c r="R141" s="863"/>
      <c r="S141" s="864"/>
      <c r="T141" s="60" t="s">
        <v>42</v>
      </c>
    </row>
    <row r="142" spans="1:20" s="4" customFormat="1" ht="21" customHeight="1">
      <c r="A142" s="8"/>
      <c r="B142" s="59" t="s">
        <v>43</v>
      </c>
      <c r="C142" s="8"/>
      <c r="D142" s="27"/>
      <c r="E142" s="952">
        <f t="shared" si="46"/>
        <v>0</v>
      </c>
      <c r="F142" s="952">
        <f t="shared" si="47"/>
        <v>0</v>
      </c>
      <c r="G142" s="952">
        <f t="shared" si="47"/>
        <v>0</v>
      </c>
      <c r="H142" s="952">
        <f t="shared" si="51"/>
        <v>0</v>
      </c>
      <c r="I142" s="952"/>
      <c r="J142" s="953"/>
      <c r="K142" s="952">
        <f t="shared" si="48"/>
        <v>0</v>
      </c>
      <c r="L142" s="952"/>
      <c r="M142" s="952"/>
      <c r="N142" s="952">
        <f t="shared" si="49"/>
        <v>0</v>
      </c>
      <c r="O142" s="952"/>
      <c r="P142" s="952"/>
      <c r="Q142" s="863">
        <f t="shared" si="50"/>
        <v>0</v>
      </c>
      <c r="R142" s="863"/>
      <c r="S142" s="864"/>
      <c r="T142" s="60" t="s">
        <v>44</v>
      </c>
    </row>
    <row r="143" spans="1:20" s="4" customFormat="1" ht="21" customHeight="1">
      <c r="A143" s="8"/>
      <c r="B143" s="59" t="s">
        <v>45</v>
      </c>
      <c r="C143" s="8"/>
      <c r="D143" s="27"/>
      <c r="E143" s="952"/>
      <c r="F143" s="952"/>
      <c r="G143" s="952"/>
      <c r="H143" s="952"/>
      <c r="I143" s="952"/>
      <c r="J143" s="953"/>
      <c r="K143" s="952"/>
      <c r="L143" s="952"/>
      <c r="M143" s="952"/>
      <c r="N143" s="952"/>
      <c r="O143" s="952"/>
      <c r="P143" s="952"/>
      <c r="Q143" s="863"/>
      <c r="R143" s="863"/>
      <c r="S143" s="864"/>
      <c r="T143" s="60" t="s">
        <v>46</v>
      </c>
    </row>
    <row r="144" spans="1:20" s="1" customFormat="1">
      <c r="A144" s="23"/>
      <c r="B144" s="49" t="s">
        <v>47</v>
      </c>
      <c r="C144" s="23"/>
      <c r="D144" s="30"/>
      <c r="E144" s="954">
        <f t="shared" si="46"/>
        <v>1934</v>
      </c>
      <c r="F144" s="954">
        <f t="shared" si="47"/>
        <v>1022</v>
      </c>
      <c r="G144" s="954">
        <f t="shared" si="47"/>
        <v>912</v>
      </c>
      <c r="H144" s="954">
        <f t="shared" si="51"/>
        <v>460</v>
      </c>
      <c r="I144" s="954">
        <v>234</v>
      </c>
      <c r="J144" s="955">
        <v>226</v>
      </c>
      <c r="K144" s="954">
        <f t="shared" si="48"/>
        <v>1407</v>
      </c>
      <c r="L144" s="954">
        <v>743</v>
      </c>
      <c r="M144" s="954">
        <v>664</v>
      </c>
      <c r="N144" s="954">
        <f t="shared" si="49"/>
        <v>67</v>
      </c>
      <c r="O144" s="954">
        <v>45</v>
      </c>
      <c r="P144" s="954">
        <v>22</v>
      </c>
      <c r="Q144" s="865">
        <f t="shared" si="50"/>
        <v>0</v>
      </c>
      <c r="R144" s="865"/>
      <c r="S144" s="866"/>
      <c r="T144" s="49" t="s">
        <v>48</v>
      </c>
    </row>
    <row r="145" spans="1:20" s="1" customFormat="1" ht="3" customHeight="1">
      <c r="A145" s="36"/>
      <c r="B145" s="36"/>
      <c r="C145" s="36"/>
      <c r="D145" s="36"/>
      <c r="E145" s="212"/>
      <c r="F145" s="212"/>
      <c r="G145" s="212"/>
      <c r="H145" s="212"/>
      <c r="I145" s="212"/>
      <c r="J145" s="212"/>
      <c r="K145" s="212"/>
      <c r="L145" s="212"/>
      <c r="M145" s="212"/>
      <c r="N145" s="212"/>
      <c r="O145" s="212"/>
      <c r="P145" s="212"/>
      <c r="Q145" s="36"/>
      <c r="R145" s="36"/>
      <c r="S145" s="36"/>
      <c r="T145" s="36"/>
    </row>
    <row r="146" spans="1:20" s="10" customFormat="1" ht="17.100000000000001" customHeight="1">
      <c r="A146" s="10" t="s">
        <v>200</v>
      </c>
      <c r="B146" s="10" t="s">
        <v>66</v>
      </c>
      <c r="E146" s="205"/>
      <c r="F146" s="205"/>
      <c r="G146" s="205"/>
      <c r="H146" s="205"/>
      <c r="I146" s="205"/>
      <c r="J146" s="205"/>
      <c r="K146" s="205" t="s">
        <v>113</v>
      </c>
      <c r="L146" s="205"/>
      <c r="M146" s="205"/>
      <c r="N146" s="205"/>
      <c r="O146" s="205"/>
      <c r="P146" s="205"/>
    </row>
    <row r="147" spans="1:20" s="10" customFormat="1" ht="17.100000000000001" customHeight="1">
      <c r="A147" s="10" t="s">
        <v>201</v>
      </c>
      <c r="B147" s="10" t="s">
        <v>114</v>
      </c>
      <c r="E147" s="205"/>
      <c r="F147" s="205"/>
      <c r="G147" s="205"/>
      <c r="H147" s="205"/>
      <c r="I147" s="205"/>
      <c r="J147" s="205"/>
      <c r="K147" s="205" t="s">
        <v>342</v>
      </c>
      <c r="L147" s="205"/>
      <c r="M147" s="205"/>
      <c r="N147" s="205"/>
      <c r="O147" s="205"/>
      <c r="P147" s="205"/>
    </row>
    <row r="148" spans="1:20" s="4" customFormat="1" ht="17.100000000000001" customHeight="1">
      <c r="C148" s="10" t="s">
        <v>116</v>
      </c>
      <c r="D148" s="10"/>
      <c r="E148" s="205"/>
      <c r="F148" s="205"/>
      <c r="G148" s="205"/>
      <c r="H148" s="205"/>
      <c r="I148" s="205"/>
      <c r="J148" s="205"/>
      <c r="K148" s="205" t="s">
        <v>331</v>
      </c>
      <c r="L148" s="205"/>
      <c r="M148" s="192"/>
      <c r="N148" s="192"/>
      <c r="O148" s="192"/>
      <c r="P148" s="192"/>
    </row>
    <row r="149" spans="1:20" s="1" customFormat="1">
      <c r="B149" s="1" t="s">
        <v>271</v>
      </c>
      <c r="C149" s="370">
        <v>3.8</v>
      </c>
      <c r="D149" s="1" t="s">
        <v>345</v>
      </c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</row>
    <row r="150" spans="1:20" s="15" customFormat="1">
      <c r="B150" s="1" t="s">
        <v>2</v>
      </c>
      <c r="C150" s="370">
        <v>3.8</v>
      </c>
      <c r="D150" s="1" t="s">
        <v>346</v>
      </c>
      <c r="E150" s="188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 t="s">
        <v>210</v>
      </c>
    </row>
    <row r="151" spans="1:20" s="4" customFormat="1" ht="6" customHeight="1"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</row>
    <row r="152" spans="1:20" s="10" customFormat="1" ht="21" customHeight="1">
      <c r="A152" s="1091" t="s">
        <v>3</v>
      </c>
      <c r="B152" s="1091"/>
      <c r="C152" s="1091"/>
      <c r="D152" s="1209"/>
      <c r="E152" s="194"/>
      <c r="F152" s="195"/>
      <c r="G152" s="196"/>
      <c r="H152" s="1098" t="s">
        <v>337</v>
      </c>
      <c r="I152" s="1099"/>
      <c r="J152" s="1099"/>
      <c r="K152" s="1099"/>
      <c r="L152" s="1099"/>
      <c r="M152" s="1099"/>
      <c r="N152" s="1099"/>
      <c r="O152" s="1099"/>
      <c r="P152" s="1099"/>
      <c r="Q152" s="1099"/>
      <c r="R152" s="1099"/>
      <c r="S152" s="1100"/>
      <c r="T152" s="33"/>
    </row>
    <row r="153" spans="1:20" s="10" customFormat="1" ht="18" customHeight="1">
      <c r="A153" s="1243"/>
      <c r="B153" s="1243"/>
      <c r="C153" s="1243"/>
      <c r="D153" s="1211"/>
      <c r="E153" s="205"/>
      <c r="F153" s="205"/>
      <c r="G153" s="205"/>
      <c r="H153" s="194"/>
      <c r="I153" s="195"/>
      <c r="J153" s="196"/>
      <c r="K153" s="194"/>
      <c r="L153" s="195"/>
      <c r="M153" s="196"/>
      <c r="N153" s="1239" t="s">
        <v>134</v>
      </c>
      <c r="O153" s="1239"/>
      <c r="P153" s="1239"/>
      <c r="Q153" s="1239"/>
      <c r="R153" s="1239"/>
      <c r="S153" s="1240"/>
      <c r="T153" s="8"/>
    </row>
    <row r="154" spans="1:20" s="10" customFormat="1" ht="18" customHeight="1">
      <c r="A154" s="1243"/>
      <c r="B154" s="1243"/>
      <c r="C154" s="1243"/>
      <c r="D154" s="1211"/>
      <c r="E154" s="1255" t="s">
        <v>7</v>
      </c>
      <c r="F154" s="1256"/>
      <c r="G154" s="1257"/>
      <c r="H154" s="1255" t="s">
        <v>133</v>
      </c>
      <c r="I154" s="1256"/>
      <c r="J154" s="1257"/>
      <c r="K154" s="1255" t="s">
        <v>89</v>
      </c>
      <c r="L154" s="1256"/>
      <c r="M154" s="1257"/>
      <c r="N154" s="1270" t="s">
        <v>100</v>
      </c>
      <c r="O154" s="1270"/>
      <c r="P154" s="1270"/>
      <c r="Q154" s="1270"/>
      <c r="R154" s="1270"/>
      <c r="S154" s="1271"/>
      <c r="T154" s="617" t="s">
        <v>5</v>
      </c>
    </row>
    <row r="155" spans="1:20" s="10" customFormat="1" ht="19.5" customHeight="1">
      <c r="A155" s="1243"/>
      <c r="B155" s="1243"/>
      <c r="C155" s="1243"/>
      <c r="D155" s="1211"/>
      <c r="E155" s="1255" t="s">
        <v>11</v>
      </c>
      <c r="F155" s="1256"/>
      <c r="G155" s="1257"/>
      <c r="H155" s="1255" t="s">
        <v>138</v>
      </c>
      <c r="I155" s="1256"/>
      <c r="J155" s="1257"/>
      <c r="K155" s="1255" t="s">
        <v>95</v>
      </c>
      <c r="L155" s="1256"/>
      <c r="M155" s="1257"/>
      <c r="N155" s="1260" t="s">
        <v>300</v>
      </c>
      <c r="O155" s="1260"/>
      <c r="P155" s="1261"/>
      <c r="Q155" s="1107" t="s">
        <v>307</v>
      </c>
      <c r="R155" s="1108"/>
      <c r="S155" s="1109"/>
      <c r="T155" s="618"/>
    </row>
    <row r="156" spans="1:20" s="10" customFormat="1" ht="19.5" customHeight="1">
      <c r="A156" s="1243"/>
      <c r="B156" s="1243"/>
      <c r="C156" s="1243"/>
      <c r="D156" s="1211"/>
      <c r="E156" s="933"/>
      <c r="F156" s="934"/>
      <c r="G156" s="935"/>
      <c r="H156" s="933"/>
      <c r="I156" s="934"/>
      <c r="J156" s="935"/>
      <c r="K156" s="933"/>
      <c r="L156" s="934"/>
      <c r="M156" s="935"/>
      <c r="N156" s="1136" t="s">
        <v>98</v>
      </c>
      <c r="O156" s="1136"/>
      <c r="P156" s="1137"/>
      <c r="Q156" s="1110" t="s">
        <v>99</v>
      </c>
      <c r="R156" s="1111"/>
      <c r="S156" s="1112"/>
      <c r="T156" s="618"/>
    </row>
    <row r="157" spans="1:20" s="10" customFormat="1" ht="19.5" customHeight="1">
      <c r="A157" s="1243"/>
      <c r="B157" s="1243"/>
      <c r="C157" s="1243"/>
      <c r="D157" s="1211"/>
      <c r="E157" s="936" t="s">
        <v>7</v>
      </c>
      <c r="F157" s="936" t="s">
        <v>167</v>
      </c>
      <c r="G157" s="937" t="s">
        <v>168</v>
      </c>
      <c r="H157" s="936" t="s">
        <v>7</v>
      </c>
      <c r="I157" s="936" t="s">
        <v>167</v>
      </c>
      <c r="J157" s="937" t="s">
        <v>168</v>
      </c>
      <c r="K157" s="936" t="s">
        <v>7</v>
      </c>
      <c r="L157" s="936" t="s">
        <v>167</v>
      </c>
      <c r="M157" s="937" t="s">
        <v>168</v>
      </c>
      <c r="N157" s="938" t="s">
        <v>7</v>
      </c>
      <c r="O157" s="938" t="s">
        <v>167</v>
      </c>
      <c r="P157" s="937" t="s">
        <v>168</v>
      </c>
      <c r="Q157" s="183" t="s">
        <v>7</v>
      </c>
      <c r="R157" s="183" t="s">
        <v>167</v>
      </c>
      <c r="S157" s="623" t="s">
        <v>168</v>
      </c>
      <c r="T157" s="8"/>
    </row>
    <row r="158" spans="1:20" s="10" customFormat="1" ht="19.5" customHeight="1">
      <c r="A158" s="1212"/>
      <c r="B158" s="1212"/>
      <c r="C158" s="1212"/>
      <c r="D158" s="1213"/>
      <c r="E158" s="939" t="s">
        <v>11</v>
      </c>
      <c r="F158" s="939" t="s">
        <v>169</v>
      </c>
      <c r="G158" s="940" t="s">
        <v>170</v>
      </c>
      <c r="H158" s="939" t="s">
        <v>11</v>
      </c>
      <c r="I158" s="939" t="s">
        <v>169</v>
      </c>
      <c r="J158" s="940" t="s">
        <v>170</v>
      </c>
      <c r="K158" s="939" t="s">
        <v>11</v>
      </c>
      <c r="L158" s="939" t="s">
        <v>169</v>
      </c>
      <c r="M158" s="940" t="s">
        <v>170</v>
      </c>
      <c r="N158" s="939" t="s">
        <v>11</v>
      </c>
      <c r="O158" s="939" t="s">
        <v>169</v>
      </c>
      <c r="P158" s="940" t="s">
        <v>170</v>
      </c>
      <c r="Q158" s="39" t="s">
        <v>11</v>
      </c>
      <c r="R158" s="39" t="s">
        <v>169</v>
      </c>
      <c r="S158" s="631" t="s">
        <v>170</v>
      </c>
      <c r="T158" s="23"/>
    </row>
    <row r="159" spans="1:20" s="11" customFormat="1" ht="3" customHeight="1">
      <c r="A159" s="620"/>
      <c r="B159" s="620"/>
      <c r="C159" s="620"/>
      <c r="D159" s="614"/>
      <c r="E159" s="936"/>
      <c r="F159" s="936"/>
      <c r="G159" s="937"/>
      <c r="H159" s="936"/>
      <c r="I159" s="936"/>
      <c r="J159" s="937"/>
      <c r="K159" s="936"/>
      <c r="L159" s="936"/>
      <c r="M159" s="937"/>
      <c r="N159" s="936"/>
      <c r="O159" s="936"/>
      <c r="P159" s="936"/>
      <c r="Q159" s="40"/>
      <c r="R159" s="40"/>
      <c r="S159" s="623"/>
      <c r="T159" s="8"/>
    </row>
    <row r="160" spans="1:20" s="51" customFormat="1" ht="21" customHeight="1">
      <c r="A160" s="1060" t="s">
        <v>21</v>
      </c>
      <c r="B160" s="1060"/>
      <c r="C160" s="1060"/>
      <c r="D160" s="1061"/>
      <c r="E160" s="956">
        <f>SUM(E161:E173)</f>
        <v>20540</v>
      </c>
      <c r="F160" s="956">
        <f>SUM(F161:F173)</f>
        <v>8606</v>
      </c>
      <c r="G160" s="956">
        <f t="shared" ref="G160:S160" si="52">SUM(G161:G173)</f>
        <v>11934</v>
      </c>
      <c r="H160" s="956">
        <f t="shared" si="52"/>
        <v>0</v>
      </c>
      <c r="I160" s="956">
        <f t="shared" si="52"/>
        <v>0</v>
      </c>
      <c r="J160" s="956">
        <f t="shared" si="52"/>
        <v>0</v>
      </c>
      <c r="K160" s="956">
        <f t="shared" si="52"/>
        <v>0</v>
      </c>
      <c r="L160" s="956">
        <f t="shared" si="52"/>
        <v>0</v>
      </c>
      <c r="M160" s="956">
        <f t="shared" si="52"/>
        <v>0</v>
      </c>
      <c r="N160" s="956">
        <f>SUM(N161:N173)</f>
        <v>11409</v>
      </c>
      <c r="O160" s="956">
        <f>SUM(O161:O173)</f>
        <v>5307</v>
      </c>
      <c r="P160" s="956">
        <f t="shared" si="52"/>
        <v>6102</v>
      </c>
      <c r="Q160" s="710">
        <f>SUM(Q161:Q173)</f>
        <v>9131</v>
      </c>
      <c r="R160" s="710">
        <f>SUM(R161:R173)</f>
        <v>3299</v>
      </c>
      <c r="S160" s="710">
        <f t="shared" si="52"/>
        <v>5832</v>
      </c>
      <c r="T160" s="612" t="s">
        <v>11</v>
      </c>
    </row>
    <row r="161" spans="1:20" s="4" customFormat="1" ht="21" customHeight="1">
      <c r="A161" s="8"/>
      <c r="B161" s="61" t="s">
        <v>22</v>
      </c>
      <c r="C161" s="8"/>
      <c r="D161" s="27"/>
      <c r="E161" s="943">
        <f>SUM(F161:G161)</f>
        <v>9295</v>
      </c>
      <c r="F161" s="943">
        <v>3494</v>
      </c>
      <c r="G161" s="943">
        <v>5801</v>
      </c>
      <c r="H161" s="943">
        <f>SUM(I161:J161)</f>
        <v>0</v>
      </c>
      <c r="I161" s="943"/>
      <c r="J161" s="944"/>
      <c r="K161" s="943">
        <f>SUM(L161:M161)</f>
        <v>0</v>
      </c>
      <c r="L161" s="943"/>
      <c r="M161" s="943"/>
      <c r="N161" s="943">
        <f>SUM(O161:P161)</f>
        <v>5199</v>
      </c>
      <c r="O161" s="943">
        <v>2200</v>
      </c>
      <c r="P161" s="943">
        <v>2999</v>
      </c>
      <c r="Q161" s="9">
        <f>SUM(R161:S161)</f>
        <v>4096</v>
      </c>
      <c r="R161" s="9">
        <v>1294</v>
      </c>
      <c r="S161" s="301">
        <v>2802</v>
      </c>
      <c r="T161" s="60" t="s">
        <v>23</v>
      </c>
    </row>
    <row r="162" spans="1:20" s="4" customFormat="1" ht="21" customHeight="1">
      <c r="A162" s="8"/>
      <c r="B162" s="59" t="s">
        <v>24</v>
      </c>
      <c r="C162" s="8"/>
      <c r="D162" s="27"/>
      <c r="E162" s="943">
        <f>SUM(F162:G162)</f>
        <v>845</v>
      </c>
      <c r="F162" s="943">
        <v>369</v>
      </c>
      <c r="G162" s="943">
        <v>476</v>
      </c>
      <c r="H162" s="943">
        <f>SUM(I162:J162)</f>
        <v>0</v>
      </c>
      <c r="I162" s="943"/>
      <c r="J162" s="944"/>
      <c r="K162" s="943">
        <f t="shared" ref="K162:K173" si="53">SUM(L162:M162)</f>
        <v>0</v>
      </c>
      <c r="L162" s="943"/>
      <c r="M162" s="943"/>
      <c r="N162" s="943">
        <f t="shared" ref="N162:N173" si="54">SUM(O162:P162)</f>
        <v>634</v>
      </c>
      <c r="O162" s="943">
        <v>325</v>
      </c>
      <c r="P162" s="943">
        <v>309</v>
      </c>
      <c r="Q162" s="9">
        <f t="shared" ref="Q162:Q173" si="55">SUM(R162:S162)</f>
        <v>211</v>
      </c>
      <c r="R162" s="9">
        <v>44</v>
      </c>
      <c r="S162" s="301">
        <v>167</v>
      </c>
      <c r="T162" s="60" t="s">
        <v>26</v>
      </c>
    </row>
    <row r="163" spans="1:20" s="4" customFormat="1" ht="21" customHeight="1">
      <c r="A163" s="8"/>
      <c r="B163" s="59" t="s">
        <v>27</v>
      </c>
      <c r="C163" s="8"/>
      <c r="D163" s="27"/>
      <c r="E163" s="943">
        <f t="shared" ref="E163:E173" si="56">SUM(F163:G163)</f>
        <v>325</v>
      </c>
      <c r="F163" s="943">
        <v>169</v>
      </c>
      <c r="G163" s="943">
        <v>156</v>
      </c>
      <c r="H163" s="943">
        <f t="shared" ref="H163:H173" si="57">SUM(I163:J163)</f>
        <v>0</v>
      </c>
      <c r="I163" s="943"/>
      <c r="J163" s="944"/>
      <c r="K163" s="943">
        <f t="shared" si="53"/>
        <v>0</v>
      </c>
      <c r="L163" s="943"/>
      <c r="M163" s="943"/>
      <c r="N163" s="943">
        <f t="shared" si="54"/>
        <v>202</v>
      </c>
      <c r="O163" s="943">
        <v>113</v>
      </c>
      <c r="P163" s="943">
        <v>89</v>
      </c>
      <c r="Q163" s="9">
        <f t="shared" si="55"/>
        <v>123</v>
      </c>
      <c r="R163" s="9">
        <v>56</v>
      </c>
      <c r="S163" s="301">
        <v>67</v>
      </c>
      <c r="T163" s="60" t="s">
        <v>28</v>
      </c>
    </row>
    <row r="164" spans="1:20" s="4" customFormat="1" ht="21" customHeight="1">
      <c r="A164" s="8"/>
      <c r="B164" s="59" t="s">
        <v>29</v>
      </c>
      <c r="C164" s="8"/>
      <c r="D164" s="27"/>
      <c r="E164" s="943">
        <f t="shared" si="56"/>
        <v>1109</v>
      </c>
      <c r="F164" s="943">
        <v>487</v>
      </c>
      <c r="G164" s="943">
        <v>622</v>
      </c>
      <c r="H164" s="943">
        <f t="shared" si="57"/>
        <v>0</v>
      </c>
      <c r="I164" s="943"/>
      <c r="J164" s="944"/>
      <c r="K164" s="943">
        <f t="shared" si="53"/>
        <v>0</v>
      </c>
      <c r="L164" s="943"/>
      <c r="M164" s="943"/>
      <c r="N164" s="943">
        <f t="shared" si="54"/>
        <v>647</v>
      </c>
      <c r="O164" s="943">
        <v>318</v>
      </c>
      <c r="P164" s="943">
        <v>329</v>
      </c>
      <c r="Q164" s="9">
        <f t="shared" si="55"/>
        <v>462</v>
      </c>
      <c r="R164" s="9">
        <v>169</v>
      </c>
      <c r="S164" s="301">
        <v>293</v>
      </c>
      <c r="T164" s="60" t="s">
        <v>30</v>
      </c>
    </row>
    <row r="165" spans="1:20" s="4" customFormat="1" ht="21" customHeight="1">
      <c r="A165" s="8"/>
      <c r="B165" s="59" t="s">
        <v>31</v>
      </c>
      <c r="C165" s="8"/>
      <c r="D165" s="27"/>
      <c r="E165" s="943">
        <f t="shared" si="56"/>
        <v>1028</v>
      </c>
      <c r="F165" s="943">
        <v>469</v>
      </c>
      <c r="G165" s="943">
        <v>559</v>
      </c>
      <c r="H165" s="943">
        <f t="shared" si="57"/>
        <v>0</v>
      </c>
      <c r="I165" s="943"/>
      <c r="J165" s="944"/>
      <c r="K165" s="943">
        <f t="shared" si="53"/>
        <v>0</v>
      </c>
      <c r="L165" s="943"/>
      <c r="M165" s="943"/>
      <c r="N165" s="943">
        <f t="shared" si="54"/>
        <v>375</v>
      </c>
      <c r="O165" s="943">
        <v>180</v>
      </c>
      <c r="P165" s="943">
        <v>195</v>
      </c>
      <c r="Q165" s="9">
        <f t="shared" si="55"/>
        <v>653</v>
      </c>
      <c r="R165" s="9">
        <v>289</v>
      </c>
      <c r="S165" s="301">
        <v>364</v>
      </c>
      <c r="T165" s="60" t="s">
        <v>32</v>
      </c>
    </row>
    <row r="166" spans="1:20" s="4" customFormat="1" ht="21" customHeight="1">
      <c r="A166" s="8"/>
      <c r="B166" s="59" t="s">
        <v>33</v>
      </c>
      <c r="C166" s="8"/>
      <c r="D166" s="27"/>
      <c r="E166" s="943">
        <f t="shared" si="56"/>
        <v>1043</v>
      </c>
      <c r="F166" s="943">
        <v>426</v>
      </c>
      <c r="G166" s="943">
        <v>617</v>
      </c>
      <c r="H166" s="943">
        <f t="shared" si="57"/>
        <v>0</v>
      </c>
      <c r="I166" s="943"/>
      <c r="J166" s="944"/>
      <c r="K166" s="943">
        <f t="shared" si="53"/>
        <v>0</v>
      </c>
      <c r="L166" s="943"/>
      <c r="M166" s="943"/>
      <c r="N166" s="943">
        <f t="shared" si="54"/>
        <v>611</v>
      </c>
      <c r="O166" s="943">
        <v>298</v>
      </c>
      <c r="P166" s="943">
        <v>313</v>
      </c>
      <c r="Q166" s="9">
        <f t="shared" si="55"/>
        <v>432</v>
      </c>
      <c r="R166" s="9">
        <v>128</v>
      </c>
      <c r="S166" s="301">
        <v>304</v>
      </c>
      <c r="T166" s="60" t="s">
        <v>34</v>
      </c>
    </row>
    <row r="167" spans="1:20" s="4" customFormat="1" ht="21" customHeight="1">
      <c r="A167" s="8"/>
      <c r="B167" s="59" t="s">
        <v>35</v>
      </c>
      <c r="C167" s="8"/>
      <c r="D167" s="27"/>
      <c r="E167" s="943">
        <f t="shared" si="56"/>
        <v>1385</v>
      </c>
      <c r="F167" s="943">
        <v>638</v>
      </c>
      <c r="G167" s="943">
        <v>747</v>
      </c>
      <c r="H167" s="943">
        <f t="shared" si="57"/>
        <v>0</v>
      </c>
      <c r="I167" s="943"/>
      <c r="J167" s="944"/>
      <c r="K167" s="943">
        <f t="shared" si="53"/>
        <v>0</v>
      </c>
      <c r="L167" s="943"/>
      <c r="M167" s="943"/>
      <c r="N167" s="943">
        <f t="shared" si="54"/>
        <v>608</v>
      </c>
      <c r="O167" s="943">
        <v>280</v>
      </c>
      <c r="P167" s="943">
        <v>328</v>
      </c>
      <c r="Q167" s="9">
        <f t="shared" si="55"/>
        <v>777</v>
      </c>
      <c r="R167" s="9">
        <v>358</v>
      </c>
      <c r="S167" s="301">
        <v>419</v>
      </c>
      <c r="T167" s="60" t="s">
        <v>36</v>
      </c>
    </row>
    <row r="168" spans="1:20" s="4" customFormat="1" ht="21" customHeight="1">
      <c r="A168" s="8"/>
      <c r="B168" s="59" t="s">
        <v>37</v>
      </c>
      <c r="C168" s="8"/>
      <c r="D168" s="27"/>
      <c r="E168" s="943">
        <f t="shared" si="56"/>
        <v>1983</v>
      </c>
      <c r="F168" s="943">
        <v>857</v>
      </c>
      <c r="G168" s="943">
        <v>1126</v>
      </c>
      <c r="H168" s="943">
        <f t="shared" si="57"/>
        <v>0</v>
      </c>
      <c r="I168" s="943"/>
      <c r="J168" s="944"/>
      <c r="K168" s="943">
        <f t="shared" si="53"/>
        <v>0</v>
      </c>
      <c r="L168" s="943"/>
      <c r="M168" s="943"/>
      <c r="N168" s="943">
        <f t="shared" si="54"/>
        <v>1091</v>
      </c>
      <c r="O168" s="943">
        <v>556</v>
      </c>
      <c r="P168" s="943">
        <v>535</v>
      </c>
      <c r="Q168" s="9">
        <f t="shared" si="55"/>
        <v>892</v>
      </c>
      <c r="R168" s="9">
        <v>301</v>
      </c>
      <c r="S168" s="301">
        <v>591</v>
      </c>
      <c r="T168" s="60" t="s">
        <v>38</v>
      </c>
    </row>
    <row r="169" spans="1:20" s="4" customFormat="1" ht="21" customHeight="1">
      <c r="A169" s="8"/>
      <c r="B169" s="59" t="s">
        <v>39</v>
      </c>
      <c r="C169" s="8"/>
      <c r="D169" s="27"/>
      <c r="E169" s="943">
        <f t="shared" si="56"/>
        <v>328</v>
      </c>
      <c r="F169" s="943">
        <v>137</v>
      </c>
      <c r="G169" s="943">
        <v>191</v>
      </c>
      <c r="H169" s="943">
        <f t="shared" si="57"/>
        <v>0</v>
      </c>
      <c r="I169" s="943"/>
      <c r="J169" s="944"/>
      <c r="K169" s="943">
        <f t="shared" si="53"/>
        <v>0</v>
      </c>
      <c r="L169" s="943"/>
      <c r="M169" s="943"/>
      <c r="N169" s="943">
        <f t="shared" si="54"/>
        <v>157</v>
      </c>
      <c r="O169" s="943">
        <v>72</v>
      </c>
      <c r="P169" s="943">
        <v>85</v>
      </c>
      <c r="Q169" s="9">
        <f t="shared" si="55"/>
        <v>171</v>
      </c>
      <c r="R169" s="9">
        <v>65</v>
      </c>
      <c r="S169" s="301">
        <v>106</v>
      </c>
      <c r="T169" s="60" t="s">
        <v>40</v>
      </c>
    </row>
    <row r="170" spans="1:20" s="4" customFormat="1" ht="21" customHeight="1">
      <c r="A170" s="8"/>
      <c r="B170" s="59" t="s">
        <v>41</v>
      </c>
      <c r="C170" s="8"/>
      <c r="D170" s="27"/>
      <c r="E170" s="943">
        <f t="shared" si="56"/>
        <v>636</v>
      </c>
      <c r="F170" s="943">
        <v>278</v>
      </c>
      <c r="G170" s="943">
        <v>358</v>
      </c>
      <c r="H170" s="943">
        <f t="shared" si="57"/>
        <v>0</v>
      </c>
      <c r="I170" s="943"/>
      <c r="J170" s="944"/>
      <c r="K170" s="943">
        <f t="shared" si="53"/>
        <v>0</v>
      </c>
      <c r="L170" s="943"/>
      <c r="M170" s="943"/>
      <c r="N170" s="943">
        <f t="shared" si="54"/>
        <v>411</v>
      </c>
      <c r="O170" s="943">
        <v>191</v>
      </c>
      <c r="P170" s="943">
        <v>220</v>
      </c>
      <c r="Q170" s="9">
        <f t="shared" si="55"/>
        <v>225</v>
      </c>
      <c r="R170" s="9">
        <v>87</v>
      </c>
      <c r="S170" s="301">
        <v>138</v>
      </c>
      <c r="T170" s="60" t="s">
        <v>42</v>
      </c>
    </row>
    <row r="171" spans="1:20" s="4" customFormat="1" ht="21" customHeight="1">
      <c r="A171" s="8"/>
      <c r="B171" s="59" t="s">
        <v>43</v>
      </c>
      <c r="C171" s="8"/>
      <c r="D171" s="27"/>
      <c r="E171" s="943">
        <f t="shared" si="56"/>
        <v>864</v>
      </c>
      <c r="F171" s="943">
        <v>422</v>
      </c>
      <c r="G171" s="943">
        <v>442</v>
      </c>
      <c r="H171" s="943">
        <f t="shared" si="57"/>
        <v>0</v>
      </c>
      <c r="I171" s="943"/>
      <c r="J171" s="944"/>
      <c r="K171" s="943">
        <f t="shared" si="53"/>
        <v>0</v>
      </c>
      <c r="L171" s="943"/>
      <c r="M171" s="943"/>
      <c r="N171" s="943">
        <f t="shared" si="54"/>
        <v>477</v>
      </c>
      <c r="O171" s="943">
        <v>249</v>
      </c>
      <c r="P171" s="943">
        <v>228</v>
      </c>
      <c r="Q171" s="9">
        <f t="shared" si="55"/>
        <v>387</v>
      </c>
      <c r="R171" s="9">
        <v>173</v>
      </c>
      <c r="S171" s="301">
        <v>214</v>
      </c>
      <c r="T171" s="60" t="s">
        <v>44</v>
      </c>
    </row>
    <row r="172" spans="1:20" s="4" customFormat="1">
      <c r="A172" s="8"/>
      <c r="B172" s="59" t="s">
        <v>45</v>
      </c>
      <c r="C172" s="8"/>
      <c r="D172" s="27"/>
      <c r="E172" s="943">
        <f t="shared" si="56"/>
        <v>740</v>
      </c>
      <c r="F172" s="943">
        <v>381</v>
      </c>
      <c r="G172" s="943">
        <v>359</v>
      </c>
      <c r="H172" s="943">
        <f t="shared" si="57"/>
        <v>0</v>
      </c>
      <c r="I172" s="943"/>
      <c r="J172" s="944"/>
      <c r="K172" s="943">
        <f t="shared" si="53"/>
        <v>0</v>
      </c>
      <c r="L172" s="943"/>
      <c r="M172" s="943"/>
      <c r="N172" s="943">
        <f t="shared" si="54"/>
        <v>447</v>
      </c>
      <c r="O172" s="943">
        <v>239</v>
      </c>
      <c r="P172" s="943">
        <v>208</v>
      </c>
      <c r="Q172" s="9">
        <f t="shared" si="55"/>
        <v>293</v>
      </c>
      <c r="R172" s="9">
        <v>142</v>
      </c>
      <c r="S172" s="301">
        <v>151</v>
      </c>
      <c r="T172" s="60" t="s">
        <v>46</v>
      </c>
    </row>
    <row r="173" spans="1:20" s="1" customFormat="1">
      <c r="A173" s="23"/>
      <c r="B173" s="49" t="s">
        <v>47</v>
      </c>
      <c r="C173" s="23"/>
      <c r="D173" s="30"/>
      <c r="E173" s="945">
        <f t="shared" si="56"/>
        <v>959</v>
      </c>
      <c r="F173" s="945">
        <v>479</v>
      </c>
      <c r="G173" s="945">
        <v>480</v>
      </c>
      <c r="H173" s="945">
        <f t="shared" si="57"/>
        <v>0</v>
      </c>
      <c r="I173" s="946"/>
      <c r="J173" s="935"/>
      <c r="K173" s="945">
        <f t="shared" si="53"/>
        <v>0</v>
      </c>
      <c r="L173" s="946"/>
      <c r="M173" s="935"/>
      <c r="N173" s="945">
        <f t="shared" si="54"/>
        <v>550</v>
      </c>
      <c r="O173" s="935">
        <v>286</v>
      </c>
      <c r="P173" s="935">
        <v>264</v>
      </c>
      <c r="Q173" s="13">
        <f t="shared" si="55"/>
        <v>409</v>
      </c>
      <c r="R173" s="29">
        <v>193</v>
      </c>
      <c r="S173" s="30">
        <v>216</v>
      </c>
      <c r="T173" s="49" t="s">
        <v>48</v>
      </c>
    </row>
    <row r="174" spans="1:20" s="1" customFormat="1" ht="3" customHeight="1">
      <c r="A174" s="36"/>
      <c r="B174" s="36"/>
      <c r="C174" s="36"/>
      <c r="D174" s="36"/>
      <c r="E174" s="212"/>
      <c r="F174" s="212"/>
      <c r="G174" s="212"/>
      <c r="H174" s="212"/>
      <c r="I174" s="212"/>
      <c r="J174" s="212"/>
      <c r="K174" s="212"/>
      <c r="L174" s="212"/>
      <c r="M174" s="212"/>
      <c r="N174" s="212"/>
      <c r="O174" s="212"/>
      <c r="P174" s="212"/>
      <c r="Q174" s="36"/>
      <c r="R174" s="36"/>
      <c r="S174" s="36"/>
      <c r="T174" s="36"/>
    </row>
    <row r="175" spans="1:20" s="10" customFormat="1" ht="17.100000000000001" customHeight="1">
      <c r="A175" s="10" t="s">
        <v>200</v>
      </c>
      <c r="B175" s="10" t="s">
        <v>66</v>
      </c>
      <c r="E175" s="205"/>
      <c r="F175" s="205"/>
      <c r="G175" s="205"/>
      <c r="H175" s="205"/>
      <c r="I175" s="205"/>
      <c r="J175" s="205"/>
      <c r="K175" s="205" t="s">
        <v>113</v>
      </c>
      <c r="L175" s="205"/>
      <c r="M175" s="205"/>
      <c r="N175" s="205"/>
      <c r="O175" s="205"/>
      <c r="P175" s="205"/>
    </row>
    <row r="176" spans="1:20" s="10" customFormat="1" ht="17.100000000000001" customHeight="1">
      <c r="A176" s="10" t="s">
        <v>201</v>
      </c>
      <c r="B176" s="10" t="s">
        <v>114</v>
      </c>
      <c r="E176" s="205"/>
      <c r="F176" s="205"/>
      <c r="G176" s="205"/>
      <c r="H176" s="205"/>
      <c r="I176" s="205"/>
      <c r="J176" s="205"/>
      <c r="K176" s="205" t="s">
        <v>342</v>
      </c>
      <c r="L176" s="205"/>
      <c r="M176" s="205"/>
      <c r="N176" s="205"/>
      <c r="O176" s="205"/>
      <c r="P176" s="205"/>
    </row>
    <row r="177" spans="1:20" s="4" customFormat="1" ht="17.100000000000001" customHeight="1">
      <c r="C177" s="10" t="s">
        <v>116</v>
      </c>
      <c r="D177" s="10"/>
      <c r="E177" s="205"/>
      <c r="F177" s="205"/>
      <c r="G177" s="205"/>
      <c r="H177" s="205"/>
      <c r="I177" s="205"/>
      <c r="J177" s="205"/>
      <c r="K177" s="205" t="s">
        <v>331</v>
      </c>
      <c r="L177" s="205"/>
      <c r="M177" s="192"/>
      <c r="N177" s="192"/>
      <c r="O177" s="192"/>
      <c r="P177" s="192"/>
    </row>
    <row r="178" spans="1:20" s="650" customFormat="1">
      <c r="B178" s="650" t="s">
        <v>271</v>
      </c>
      <c r="C178" s="677">
        <v>3.7</v>
      </c>
      <c r="D178" s="650" t="s">
        <v>510</v>
      </c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</row>
    <row r="179" spans="1:20" s="678" customFormat="1">
      <c r="B179" s="650" t="s">
        <v>2</v>
      </c>
      <c r="C179" s="677">
        <v>3.8</v>
      </c>
      <c r="D179" s="650" t="s">
        <v>541</v>
      </c>
      <c r="E179" s="188"/>
      <c r="F179" s="190"/>
      <c r="G179" s="190"/>
      <c r="H179" s="190"/>
      <c r="I179" s="190"/>
      <c r="J179" s="190"/>
      <c r="K179" s="190"/>
      <c r="L179" s="190"/>
      <c r="M179" s="190"/>
      <c r="N179" s="190"/>
      <c r="O179" s="190"/>
      <c r="P179" s="190" t="s">
        <v>211</v>
      </c>
    </row>
    <row r="180" spans="1:20" ht="6" customHeight="1"/>
    <row r="181" spans="1:20" s="667" customFormat="1" ht="21" customHeight="1">
      <c r="A181" s="1244" t="s">
        <v>3</v>
      </c>
      <c r="B181" s="1244"/>
      <c r="C181" s="1244"/>
      <c r="D181" s="1245"/>
      <c r="E181" s="194"/>
      <c r="F181" s="195"/>
      <c r="G181" s="196"/>
      <c r="H181" s="1250" t="s">
        <v>337</v>
      </c>
      <c r="I181" s="1251"/>
      <c r="J181" s="1251"/>
      <c r="K181" s="1251"/>
      <c r="L181" s="1251"/>
      <c r="M181" s="1251"/>
      <c r="N181" s="1251"/>
      <c r="O181" s="1251"/>
      <c r="P181" s="1251"/>
      <c r="Q181" s="1251"/>
      <c r="R181" s="1251"/>
      <c r="S181" s="1252"/>
      <c r="T181" s="669"/>
    </row>
    <row r="182" spans="1:20" s="667" customFormat="1" ht="18" customHeight="1">
      <c r="A182" s="1246"/>
      <c r="B182" s="1246"/>
      <c r="C182" s="1246"/>
      <c r="D182" s="1247"/>
      <c r="E182" s="205"/>
      <c r="F182" s="205"/>
      <c r="G182" s="205"/>
      <c r="H182" s="194"/>
      <c r="I182" s="195"/>
      <c r="J182" s="196"/>
      <c r="K182" s="194"/>
      <c r="L182" s="195"/>
      <c r="M182" s="196"/>
      <c r="N182" s="1253" t="s">
        <v>134</v>
      </c>
      <c r="O182" s="1253"/>
      <c r="P182" s="1253"/>
      <c r="Q182" s="1253"/>
      <c r="R182" s="1253"/>
      <c r="S182" s="1254"/>
      <c r="T182" s="654"/>
    </row>
    <row r="183" spans="1:20" s="667" customFormat="1" ht="18" customHeight="1">
      <c r="A183" s="1246"/>
      <c r="B183" s="1246"/>
      <c r="C183" s="1246"/>
      <c r="D183" s="1247"/>
      <c r="E183" s="1255" t="s">
        <v>7</v>
      </c>
      <c r="F183" s="1256"/>
      <c r="G183" s="1257"/>
      <c r="H183" s="1255" t="s">
        <v>133</v>
      </c>
      <c r="I183" s="1256"/>
      <c r="J183" s="1257"/>
      <c r="K183" s="1255" t="s">
        <v>89</v>
      </c>
      <c r="L183" s="1256"/>
      <c r="M183" s="1257"/>
      <c r="N183" s="1258" t="s">
        <v>100</v>
      </c>
      <c r="O183" s="1258"/>
      <c r="P183" s="1258"/>
      <c r="Q183" s="1258"/>
      <c r="R183" s="1258"/>
      <c r="S183" s="1259"/>
      <c r="T183" s="679" t="s">
        <v>5</v>
      </c>
    </row>
    <row r="184" spans="1:20" s="667" customFormat="1" ht="19.5" customHeight="1">
      <c r="A184" s="1246"/>
      <c r="B184" s="1246"/>
      <c r="C184" s="1246"/>
      <c r="D184" s="1247"/>
      <c r="E184" s="1255" t="s">
        <v>11</v>
      </c>
      <c r="F184" s="1256"/>
      <c r="G184" s="1257"/>
      <c r="H184" s="1255" t="s">
        <v>138</v>
      </c>
      <c r="I184" s="1256"/>
      <c r="J184" s="1257"/>
      <c r="K184" s="1255" t="s">
        <v>95</v>
      </c>
      <c r="L184" s="1256"/>
      <c r="M184" s="1257"/>
      <c r="N184" s="1260" t="s">
        <v>300</v>
      </c>
      <c r="O184" s="1260"/>
      <c r="P184" s="1261"/>
      <c r="Q184" s="1262" t="s">
        <v>307</v>
      </c>
      <c r="R184" s="1263"/>
      <c r="S184" s="1264"/>
      <c r="T184" s="670"/>
    </row>
    <row r="185" spans="1:20" s="667" customFormat="1" ht="19.5" customHeight="1">
      <c r="A185" s="1246"/>
      <c r="B185" s="1246"/>
      <c r="C185" s="1246"/>
      <c r="D185" s="1247"/>
      <c r="E185" s="933"/>
      <c r="F185" s="934"/>
      <c r="G185" s="935"/>
      <c r="H185" s="933"/>
      <c r="I185" s="934"/>
      <c r="J185" s="935"/>
      <c r="K185" s="933"/>
      <c r="L185" s="934"/>
      <c r="M185" s="935"/>
      <c r="N185" s="1136" t="s">
        <v>98</v>
      </c>
      <c r="O185" s="1136"/>
      <c r="P185" s="1137"/>
      <c r="Q185" s="1265" t="s">
        <v>99</v>
      </c>
      <c r="R185" s="1266"/>
      <c r="S185" s="1267"/>
      <c r="T185" s="670"/>
    </row>
    <row r="186" spans="1:20" s="667" customFormat="1" ht="19.5" customHeight="1">
      <c r="A186" s="1246"/>
      <c r="B186" s="1246"/>
      <c r="C186" s="1246"/>
      <c r="D186" s="1247"/>
      <c r="E186" s="936" t="s">
        <v>7</v>
      </c>
      <c r="F186" s="936" t="s">
        <v>167</v>
      </c>
      <c r="G186" s="937" t="s">
        <v>168</v>
      </c>
      <c r="H186" s="936" t="s">
        <v>7</v>
      </c>
      <c r="I186" s="936" t="s">
        <v>167</v>
      </c>
      <c r="J186" s="937" t="s">
        <v>168</v>
      </c>
      <c r="K186" s="936" t="s">
        <v>7</v>
      </c>
      <c r="L186" s="936" t="s">
        <v>167</v>
      </c>
      <c r="M186" s="937" t="s">
        <v>168</v>
      </c>
      <c r="N186" s="938" t="s">
        <v>7</v>
      </c>
      <c r="O186" s="938" t="s">
        <v>167</v>
      </c>
      <c r="P186" s="937" t="s">
        <v>168</v>
      </c>
      <c r="Q186" s="682" t="s">
        <v>7</v>
      </c>
      <c r="R186" s="682" t="s">
        <v>167</v>
      </c>
      <c r="S186" s="681" t="s">
        <v>168</v>
      </c>
      <c r="T186" s="654"/>
    </row>
    <row r="187" spans="1:20" s="667" customFormat="1" ht="19.5" customHeight="1">
      <c r="A187" s="1248"/>
      <c r="B187" s="1248"/>
      <c r="C187" s="1248"/>
      <c r="D187" s="1249"/>
      <c r="E187" s="939" t="s">
        <v>11</v>
      </c>
      <c r="F187" s="939" t="s">
        <v>169</v>
      </c>
      <c r="G187" s="940" t="s">
        <v>170</v>
      </c>
      <c r="H187" s="939" t="s">
        <v>11</v>
      </c>
      <c r="I187" s="939" t="s">
        <v>169</v>
      </c>
      <c r="J187" s="940" t="s">
        <v>170</v>
      </c>
      <c r="K187" s="939" t="s">
        <v>11</v>
      </c>
      <c r="L187" s="939" t="s">
        <v>169</v>
      </c>
      <c r="M187" s="940" t="s">
        <v>170</v>
      </c>
      <c r="N187" s="939" t="s">
        <v>11</v>
      </c>
      <c r="O187" s="939" t="s">
        <v>169</v>
      </c>
      <c r="P187" s="940" t="s">
        <v>170</v>
      </c>
      <c r="Q187" s="683" t="s">
        <v>11</v>
      </c>
      <c r="R187" s="683" t="s">
        <v>169</v>
      </c>
      <c r="S187" s="684" t="s">
        <v>170</v>
      </c>
      <c r="T187" s="671"/>
    </row>
    <row r="188" spans="1:20" s="656" customFormat="1" ht="3" customHeight="1">
      <c r="A188" s="685"/>
      <c r="B188" s="685"/>
      <c r="C188" s="685"/>
      <c r="D188" s="686"/>
      <c r="E188" s="936"/>
      <c r="F188" s="936"/>
      <c r="G188" s="937"/>
      <c r="H188" s="936"/>
      <c r="I188" s="936"/>
      <c r="J188" s="937"/>
      <c r="K188" s="936"/>
      <c r="L188" s="936"/>
      <c r="M188" s="937"/>
      <c r="N188" s="936"/>
      <c r="O188" s="936"/>
      <c r="P188" s="936"/>
      <c r="Q188" s="680"/>
      <c r="R188" s="680"/>
      <c r="S188" s="681"/>
      <c r="T188" s="654"/>
    </row>
    <row r="189" spans="1:20" s="652" customFormat="1" ht="21" customHeight="1">
      <c r="A189" s="1268" t="s">
        <v>21</v>
      </c>
      <c r="B189" s="1268"/>
      <c r="C189" s="1268"/>
      <c r="D189" s="1269"/>
      <c r="E189" s="942">
        <f>SUM(E190:E202)</f>
        <v>1021</v>
      </c>
      <c r="F189" s="942">
        <f t="shared" ref="F189:S189" si="58">SUM(F190:F202)</f>
        <v>1021</v>
      </c>
      <c r="G189" s="942">
        <f t="shared" si="58"/>
        <v>0</v>
      </c>
      <c r="H189" s="942">
        <f t="shared" si="58"/>
        <v>0</v>
      </c>
      <c r="I189" s="942">
        <f t="shared" si="58"/>
        <v>0</v>
      </c>
      <c r="J189" s="942">
        <f t="shared" si="58"/>
        <v>0</v>
      </c>
      <c r="K189" s="942">
        <f t="shared" si="58"/>
        <v>0</v>
      </c>
      <c r="L189" s="942">
        <f t="shared" si="58"/>
        <v>0</v>
      </c>
      <c r="M189" s="942">
        <f t="shared" si="58"/>
        <v>0</v>
      </c>
      <c r="N189" s="942">
        <f t="shared" si="58"/>
        <v>682</v>
      </c>
      <c r="O189" s="942">
        <f t="shared" si="58"/>
        <v>682</v>
      </c>
      <c r="P189" s="942">
        <f t="shared" si="58"/>
        <v>0</v>
      </c>
      <c r="Q189" s="662">
        <f t="shared" si="58"/>
        <v>339</v>
      </c>
      <c r="R189" s="662">
        <f t="shared" si="58"/>
        <v>339</v>
      </c>
      <c r="S189" s="662">
        <f t="shared" si="58"/>
        <v>0</v>
      </c>
      <c r="T189" s="673" t="s">
        <v>11</v>
      </c>
    </row>
    <row r="190" spans="1:20" ht="21" customHeight="1">
      <c r="A190" s="654"/>
      <c r="B190" s="655" t="s">
        <v>22</v>
      </c>
      <c r="C190" s="654"/>
      <c r="D190" s="668"/>
      <c r="E190" s="943">
        <f>SUM(F190:G190)</f>
        <v>292</v>
      </c>
      <c r="F190" s="943">
        <f>I190+L190+O190+R190</f>
        <v>292</v>
      </c>
      <c r="G190" s="943">
        <f>J190+M190+P190+S190</f>
        <v>0</v>
      </c>
      <c r="H190" s="943">
        <f>SUM(I190:J190)</f>
        <v>0</v>
      </c>
      <c r="I190" s="943"/>
      <c r="J190" s="944"/>
      <c r="K190" s="943">
        <f>SUM(L190:M190)</f>
        <v>0</v>
      </c>
      <c r="L190" s="943"/>
      <c r="M190" s="943"/>
      <c r="N190" s="943">
        <f>SUM(O190:P190)</f>
        <v>200</v>
      </c>
      <c r="O190" s="943">
        <v>200</v>
      </c>
      <c r="P190" s="943"/>
      <c r="Q190" s="663">
        <f>SUM(R190:S190)</f>
        <v>92</v>
      </c>
      <c r="R190" s="663">
        <v>92</v>
      </c>
      <c r="S190" s="659"/>
      <c r="T190" s="657" t="s">
        <v>23</v>
      </c>
    </row>
    <row r="191" spans="1:20" ht="21" customHeight="1">
      <c r="A191" s="654"/>
      <c r="B191" s="658" t="s">
        <v>24</v>
      </c>
      <c r="C191" s="654"/>
      <c r="D191" s="668"/>
      <c r="E191" s="943">
        <f t="shared" ref="E191:E202" si="59">SUM(F191:G191)</f>
        <v>0</v>
      </c>
      <c r="F191" s="943">
        <f t="shared" ref="F191:G202" si="60">I191+L191+O191+R191</f>
        <v>0</v>
      </c>
      <c r="G191" s="943">
        <f>J191+M191+P191+S191</f>
        <v>0</v>
      </c>
      <c r="H191" s="943">
        <f>SUM(I191:J191)</f>
        <v>0</v>
      </c>
      <c r="I191" s="943"/>
      <c r="J191" s="944"/>
      <c r="K191" s="943">
        <f t="shared" ref="K191:K202" si="61">SUM(L191:M191)</f>
        <v>0</v>
      </c>
      <c r="L191" s="943"/>
      <c r="M191" s="943"/>
      <c r="N191" s="943">
        <f t="shared" ref="N191:N202" si="62">SUM(O191:P191)</f>
        <v>0</v>
      </c>
      <c r="O191" s="943"/>
      <c r="P191" s="943"/>
      <c r="Q191" s="663">
        <f t="shared" ref="Q191:Q202" si="63">SUM(R191:S191)</f>
        <v>0</v>
      </c>
      <c r="R191" s="663"/>
      <c r="S191" s="659"/>
      <c r="T191" s="657" t="s">
        <v>26</v>
      </c>
    </row>
    <row r="192" spans="1:20" ht="21" customHeight="1">
      <c r="A192" s="654"/>
      <c r="B192" s="658" t="s">
        <v>27</v>
      </c>
      <c r="C192" s="654"/>
      <c r="D192" s="668"/>
      <c r="E192" s="943">
        <f t="shared" si="59"/>
        <v>89</v>
      </c>
      <c r="F192" s="943">
        <f t="shared" si="60"/>
        <v>89</v>
      </c>
      <c r="G192" s="943">
        <f t="shared" si="60"/>
        <v>0</v>
      </c>
      <c r="H192" s="943">
        <f t="shared" ref="H192:H202" si="64">SUM(I192:J192)</f>
        <v>0</v>
      </c>
      <c r="I192" s="943"/>
      <c r="J192" s="944"/>
      <c r="K192" s="943">
        <f t="shared" si="61"/>
        <v>0</v>
      </c>
      <c r="L192" s="943"/>
      <c r="M192" s="943"/>
      <c r="N192" s="943">
        <f t="shared" si="62"/>
        <v>59</v>
      </c>
      <c r="O192" s="943">
        <v>59</v>
      </c>
      <c r="P192" s="943"/>
      <c r="Q192" s="663">
        <f t="shared" si="63"/>
        <v>30</v>
      </c>
      <c r="R192" s="663">
        <v>30</v>
      </c>
      <c r="S192" s="659"/>
      <c r="T192" s="657" t="s">
        <v>28</v>
      </c>
    </row>
    <row r="193" spans="1:20" ht="21" customHeight="1">
      <c r="A193" s="654"/>
      <c r="B193" s="658" t="s">
        <v>29</v>
      </c>
      <c r="C193" s="654"/>
      <c r="D193" s="668"/>
      <c r="E193" s="943">
        <f t="shared" si="59"/>
        <v>0</v>
      </c>
      <c r="F193" s="943">
        <f t="shared" si="60"/>
        <v>0</v>
      </c>
      <c r="G193" s="943">
        <f t="shared" si="60"/>
        <v>0</v>
      </c>
      <c r="H193" s="943">
        <f t="shared" si="64"/>
        <v>0</v>
      </c>
      <c r="I193" s="943"/>
      <c r="J193" s="944"/>
      <c r="K193" s="943">
        <f t="shared" si="61"/>
        <v>0</v>
      </c>
      <c r="L193" s="943"/>
      <c r="M193" s="943"/>
      <c r="N193" s="943">
        <f t="shared" si="62"/>
        <v>0</v>
      </c>
      <c r="O193" s="943"/>
      <c r="P193" s="943"/>
      <c r="Q193" s="663">
        <f t="shared" si="63"/>
        <v>0</v>
      </c>
      <c r="R193" s="663"/>
      <c r="S193" s="659"/>
      <c r="T193" s="657" t="s">
        <v>30</v>
      </c>
    </row>
    <row r="194" spans="1:20" ht="21" customHeight="1">
      <c r="A194" s="654"/>
      <c r="B194" s="658" t="s">
        <v>31</v>
      </c>
      <c r="C194" s="654"/>
      <c r="D194" s="668"/>
      <c r="E194" s="943">
        <f t="shared" si="59"/>
        <v>76</v>
      </c>
      <c r="F194" s="943">
        <f t="shared" si="60"/>
        <v>76</v>
      </c>
      <c r="G194" s="943">
        <f t="shared" si="60"/>
        <v>0</v>
      </c>
      <c r="H194" s="943">
        <f t="shared" si="64"/>
        <v>0</v>
      </c>
      <c r="I194" s="943"/>
      <c r="J194" s="944"/>
      <c r="K194" s="943">
        <f t="shared" si="61"/>
        <v>0</v>
      </c>
      <c r="L194" s="943"/>
      <c r="M194" s="943"/>
      <c r="N194" s="943">
        <f t="shared" si="62"/>
        <v>49</v>
      </c>
      <c r="O194" s="943">
        <v>49</v>
      </c>
      <c r="P194" s="943"/>
      <c r="Q194" s="663">
        <f t="shared" si="63"/>
        <v>27</v>
      </c>
      <c r="R194" s="663">
        <v>27</v>
      </c>
      <c r="S194" s="659"/>
      <c r="T194" s="657" t="s">
        <v>32</v>
      </c>
    </row>
    <row r="195" spans="1:20" ht="21" customHeight="1">
      <c r="A195" s="654"/>
      <c r="B195" s="658" t="s">
        <v>33</v>
      </c>
      <c r="C195" s="654"/>
      <c r="D195" s="668"/>
      <c r="E195" s="943">
        <f t="shared" si="59"/>
        <v>86</v>
      </c>
      <c r="F195" s="943">
        <f t="shared" si="60"/>
        <v>86</v>
      </c>
      <c r="G195" s="943">
        <f t="shared" si="60"/>
        <v>0</v>
      </c>
      <c r="H195" s="943">
        <f t="shared" si="64"/>
        <v>0</v>
      </c>
      <c r="I195" s="943"/>
      <c r="J195" s="944"/>
      <c r="K195" s="943">
        <f t="shared" si="61"/>
        <v>0</v>
      </c>
      <c r="L195" s="943"/>
      <c r="M195" s="943"/>
      <c r="N195" s="943">
        <f t="shared" si="62"/>
        <v>63</v>
      </c>
      <c r="O195" s="943">
        <v>63</v>
      </c>
      <c r="P195" s="943"/>
      <c r="Q195" s="663">
        <f t="shared" si="63"/>
        <v>23</v>
      </c>
      <c r="R195" s="663">
        <v>23</v>
      </c>
      <c r="S195" s="659"/>
      <c r="T195" s="657" t="s">
        <v>34</v>
      </c>
    </row>
    <row r="196" spans="1:20" ht="21" customHeight="1">
      <c r="A196" s="654"/>
      <c r="B196" s="658" t="s">
        <v>35</v>
      </c>
      <c r="C196" s="654"/>
      <c r="D196" s="668"/>
      <c r="E196" s="943">
        <f t="shared" si="59"/>
        <v>148</v>
      </c>
      <c r="F196" s="943">
        <f t="shared" si="60"/>
        <v>148</v>
      </c>
      <c r="G196" s="943">
        <f t="shared" si="60"/>
        <v>0</v>
      </c>
      <c r="H196" s="943">
        <f t="shared" si="64"/>
        <v>0</v>
      </c>
      <c r="I196" s="943"/>
      <c r="J196" s="944"/>
      <c r="K196" s="943">
        <f t="shared" si="61"/>
        <v>0</v>
      </c>
      <c r="L196" s="943"/>
      <c r="M196" s="943"/>
      <c r="N196" s="943">
        <f t="shared" si="62"/>
        <v>82</v>
      </c>
      <c r="O196" s="943">
        <v>82</v>
      </c>
      <c r="P196" s="943"/>
      <c r="Q196" s="663">
        <f t="shared" si="63"/>
        <v>66</v>
      </c>
      <c r="R196" s="663">
        <v>66</v>
      </c>
      <c r="S196" s="659"/>
      <c r="T196" s="657" t="s">
        <v>36</v>
      </c>
    </row>
    <row r="197" spans="1:20" ht="21" customHeight="1">
      <c r="A197" s="654"/>
      <c r="B197" s="658" t="s">
        <v>37</v>
      </c>
      <c r="C197" s="654"/>
      <c r="D197" s="668"/>
      <c r="E197" s="943">
        <f t="shared" si="59"/>
        <v>0</v>
      </c>
      <c r="F197" s="943">
        <f t="shared" si="60"/>
        <v>0</v>
      </c>
      <c r="G197" s="943">
        <f t="shared" si="60"/>
        <v>0</v>
      </c>
      <c r="H197" s="943">
        <f t="shared" si="64"/>
        <v>0</v>
      </c>
      <c r="I197" s="943"/>
      <c r="J197" s="944"/>
      <c r="K197" s="943">
        <f t="shared" si="61"/>
        <v>0</v>
      </c>
      <c r="L197" s="943"/>
      <c r="M197" s="943"/>
      <c r="N197" s="943">
        <f t="shared" si="62"/>
        <v>0</v>
      </c>
      <c r="O197" s="943"/>
      <c r="P197" s="943"/>
      <c r="Q197" s="663">
        <f t="shared" si="63"/>
        <v>0</v>
      </c>
      <c r="R197" s="663"/>
      <c r="S197" s="659"/>
      <c r="T197" s="657" t="s">
        <v>38</v>
      </c>
    </row>
    <row r="198" spans="1:20" ht="21" customHeight="1">
      <c r="A198" s="654"/>
      <c r="B198" s="658" t="s">
        <v>39</v>
      </c>
      <c r="C198" s="654"/>
      <c r="D198" s="668"/>
      <c r="E198" s="943">
        <f t="shared" si="59"/>
        <v>0</v>
      </c>
      <c r="F198" s="943">
        <f t="shared" si="60"/>
        <v>0</v>
      </c>
      <c r="G198" s="943">
        <f t="shared" si="60"/>
        <v>0</v>
      </c>
      <c r="H198" s="943">
        <f t="shared" si="64"/>
        <v>0</v>
      </c>
      <c r="I198" s="943"/>
      <c r="J198" s="944"/>
      <c r="K198" s="943">
        <f t="shared" si="61"/>
        <v>0</v>
      </c>
      <c r="L198" s="943"/>
      <c r="M198" s="943"/>
      <c r="N198" s="943">
        <f t="shared" si="62"/>
        <v>0</v>
      </c>
      <c r="O198" s="943"/>
      <c r="P198" s="943"/>
      <c r="Q198" s="663">
        <f t="shared" si="63"/>
        <v>0</v>
      </c>
      <c r="R198" s="663"/>
      <c r="S198" s="659"/>
      <c r="T198" s="657" t="s">
        <v>40</v>
      </c>
    </row>
    <row r="199" spans="1:20" ht="21" customHeight="1">
      <c r="A199" s="654"/>
      <c r="B199" s="658" t="s">
        <v>41</v>
      </c>
      <c r="C199" s="654"/>
      <c r="D199" s="668"/>
      <c r="E199" s="943">
        <f t="shared" si="59"/>
        <v>224</v>
      </c>
      <c r="F199" s="943">
        <f t="shared" si="60"/>
        <v>224</v>
      </c>
      <c r="G199" s="943">
        <f t="shared" si="60"/>
        <v>0</v>
      </c>
      <c r="H199" s="943">
        <f t="shared" si="64"/>
        <v>0</v>
      </c>
      <c r="I199" s="943"/>
      <c r="J199" s="944"/>
      <c r="K199" s="943">
        <f t="shared" si="61"/>
        <v>0</v>
      </c>
      <c r="L199" s="943"/>
      <c r="M199" s="943"/>
      <c r="N199" s="943">
        <f t="shared" si="62"/>
        <v>160</v>
      </c>
      <c r="O199" s="943">
        <v>160</v>
      </c>
      <c r="P199" s="943"/>
      <c r="Q199" s="663">
        <f t="shared" si="63"/>
        <v>64</v>
      </c>
      <c r="R199" s="663">
        <v>64</v>
      </c>
      <c r="S199" s="659"/>
      <c r="T199" s="657" t="s">
        <v>42</v>
      </c>
    </row>
    <row r="200" spans="1:20" ht="21" customHeight="1">
      <c r="A200" s="654"/>
      <c r="B200" s="658" t="s">
        <v>43</v>
      </c>
      <c r="C200" s="654"/>
      <c r="D200" s="668"/>
      <c r="E200" s="943">
        <f t="shared" si="59"/>
        <v>0</v>
      </c>
      <c r="F200" s="943">
        <f t="shared" si="60"/>
        <v>0</v>
      </c>
      <c r="G200" s="943">
        <f t="shared" si="60"/>
        <v>0</v>
      </c>
      <c r="H200" s="943">
        <f t="shared" si="64"/>
        <v>0</v>
      </c>
      <c r="I200" s="943"/>
      <c r="J200" s="944"/>
      <c r="K200" s="943">
        <f t="shared" si="61"/>
        <v>0</v>
      </c>
      <c r="L200" s="943"/>
      <c r="M200" s="943"/>
      <c r="N200" s="943">
        <f t="shared" si="62"/>
        <v>0</v>
      </c>
      <c r="O200" s="943"/>
      <c r="P200" s="943"/>
      <c r="Q200" s="663">
        <f t="shared" si="63"/>
        <v>0</v>
      </c>
      <c r="R200" s="663"/>
      <c r="S200" s="659"/>
      <c r="T200" s="657" t="s">
        <v>44</v>
      </c>
    </row>
    <row r="201" spans="1:20" ht="21" customHeight="1">
      <c r="A201" s="654"/>
      <c r="B201" s="658" t="s">
        <v>45</v>
      </c>
      <c r="C201" s="654"/>
      <c r="D201" s="668"/>
      <c r="E201" s="943">
        <f t="shared" si="59"/>
        <v>106</v>
      </c>
      <c r="F201" s="943">
        <f t="shared" si="60"/>
        <v>106</v>
      </c>
      <c r="G201" s="943">
        <f t="shared" si="60"/>
        <v>0</v>
      </c>
      <c r="H201" s="943">
        <f t="shared" si="64"/>
        <v>0</v>
      </c>
      <c r="I201" s="943"/>
      <c r="J201" s="944"/>
      <c r="K201" s="943">
        <f t="shared" si="61"/>
        <v>0</v>
      </c>
      <c r="L201" s="943"/>
      <c r="M201" s="943"/>
      <c r="N201" s="943">
        <f t="shared" si="62"/>
        <v>69</v>
      </c>
      <c r="O201" s="943">
        <v>69</v>
      </c>
      <c r="P201" s="943"/>
      <c r="Q201" s="663">
        <f t="shared" si="63"/>
        <v>37</v>
      </c>
      <c r="R201" s="663">
        <v>37</v>
      </c>
      <c r="S201" s="659"/>
      <c r="T201" s="657" t="s">
        <v>46</v>
      </c>
    </row>
    <row r="202" spans="1:20" s="650" customFormat="1">
      <c r="A202" s="671"/>
      <c r="B202" s="660" t="s">
        <v>47</v>
      </c>
      <c r="C202" s="671"/>
      <c r="D202" s="672"/>
      <c r="E202" s="945">
        <f t="shared" si="59"/>
        <v>0</v>
      </c>
      <c r="F202" s="945">
        <f t="shared" si="60"/>
        <v>0</v>
      </c>
      <c r="G202" s="945">
        <f t="shared" si="60"/>
        <v>0</v>
      </c>
      <c r="H202" s="945">
        <f t="shared" si="64"/>
        <v>0</v>
      </c>
      <c r="I202" s="946"/>
      <c r="J202" s="935"/>
      <c r="K202" s="945">
        <f t="shared" si="61"/>
        <v>0</v>
      </c>
      <c r="L202" s="946"/>
      <c r="M202" s="935"/>
      <c r="N202" s="945">
        <f t="shared" si="62"/>
        <v>0</v>
      </c>
      <c r="O202" s="935"/>
      <c r="P202" s="935"/>
      <c r="Q202" s="664">
        <f t="shared" si="63"/>
        <v>0</v>
      </c>
      <c r="R202" s="674"/>
      <c r="S202" s="672"/>
      <c r="T202" s="660" t="s">
        <v>48</v>
      </c>
    </row>
    <row r="203" spans="1:20" s="650" customFormat="1" ht="3" customHeight="1">
      <c r="A203" s="666"/>
      <c r="B203" s="666"/>
      <c r="C203" s="666"/>
      <c r="D203" s="666"/>
      <c r="E203" s="212"/>
      <c r="F203" s="212"/>
      <c r="G203" s="212"/>
      <c r="H203" s="212"/>
      <c r="I203" s="212"/>
      <c r="J203" s="212"/>
      <c r="K203" s="212"/>
      <c r="L203" s="212"/>
      <c r="M203" s="212"/>
      <c r="N203" s="212"/>
      <c r="O203" s="212"/>
      <c r="P203" s="212"/>
      <c r="Q203" s="666"/>
      <c r="R203" s="666"/>
      <c r="S203" s="666"/>
      <c r="T203" s="666"/>
    </row>
    <row r="204" spans="1:20" s="667" customFormat="1" ht="17.100000000000001" customHeight="1">
      <c r="A204" s="667" t="s">
        <v>200</v>
      </c>
      <c r="B204" s="667" t="s">
        <v>66</v>
      </c>
      <c r="E204" s="205"/>
      <c r="F204" s="205"/>
      <c r="G204" s="205"/>
      <c r="H204" s="205"/>
      <c r="I204" s="205"/>
      <c r="J204" s="205"/>
      <c r="K204" s="205" t="s">
        <v>113</v>
      </c>
      <c r="L204" s="205"/>
      <c r="M204" s="205"/>
      <c r="N204" s="205"/>
      <c r="O204" s="205"/>
      <c r="P204" s="205"/>
    </row>
    <row r="205" spans="1:20" s="667" customFormat="1" ht="17.100000000000001" customHeight="1">
      <c r="A205" s="667" t="s">
        <v>201</v>
      </c>
      <c r="B205" s="667" t="s">
        <v>114</v>
      </c>
      <c r="E205" s="205"/>
      <c r="F205" s="205"/>
      <c r="G205" s="205"/>
      <c r="H205" s="205"/>
      <c r="I205" s="205"/>
      <c r="J205" s="205"/>
      <c r="K205" s="205" t="s">
        <v>342</v>
      </c>
      <c r="L205" s="205"/>
      <c r="M205" s="205"/>
      <c r="N205" s="205"/>
      <c r="O205" s="205"/>
      <c r="P205" s="205"/>
    </row>
    <row r="206" spans="1:20" ht="17.100000000000001" customHeight="1">
      <c r="C206" s="667" t="s">
        <v>116</v>
      </c>
      <c r="D206" s="667"/>
      <c r="E206" s="205"/>
      <c r="F206" s="205"/>
      <c r="G206" s="205"/>
      <c r="H206" s="205"/>
      <c r="I206" s="205"/>
      <c r="J206" s="205"/>
      <c r="K206" s="205" t="s">
        <v>331</v>
      </c>
      <c r="L206" s="205"/>
    </row>
    <row r="207" spans="1:20" s="1" customFormat="1">
      <c r="B207" s="1" t="s">
        <v>271</v>
      </c>
      <c r="C207" s="370">
        <v>3.8</v>
      </c>
      <c r="D207" s="1" t="s">
        <v>510</v>
      </c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</row>
    <row r="208" spans="1:20" s="15" customFormat="1">
      <c r="B208" s="1" t="s">
        <v>2</v>
      </c>
      <c r="C208" s="370">
        <v>3.8</v>
      </c>
      <c r="D208" s="1" t="s">
        <v>339</v>
      </c>
      <c r="E208" s="188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 t="s">
        <v>325</v>
      </c>
    </row>
    <row r="209" spans="1:20" s="4" customFormat="1" ht="6" customHeight="1"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</row>
    <row r="210" spans="1:20" s="10" customFormat="1" ht="21" customHeight="1">
      <c r="A210" s="1091" t="s">
        <v>3</v>
      </c>
      <c r="B210" s="1091"/>
      <c r="C210" s="1091"/>
      <c r="D210" s="1209"/>
      <c r="E210" s="194"/>
      <c r="F210" s="195"/>
      <c r="G210" s="196"/>
      <c r="H210" s="1098" t="s">
        <v>337</v>
      </c>
      <c r="I210" s="1099"/>
      <c r="J210" s="1099"/>
      <c r="K210" s="1099"/>
      <c r="L210" s="1099"/>
      <c r="M210" s="1099"/>
      <c r="N210" s="1099"/>
      <c r="O210" s="1099"/>
      <c r="P210" s="1099"/>
      <c r="Q210" s="1099"/>
      <c r="R210" s="1099"/>
      <c r="S210" s="1100"/>
      <c r="T210" s="33"/>
    </row>
    <row r="211" spans="1:20" s="10" customFormat="1" ht="18" customHeight="1">
      <c r="A211" s="1243"/>
      <c r="B211" s="1243"/>
      <c r="C211" s="1243"/>
      <c r="D211" s="1211"/>
      <c r="E211" s="205"/>
      <c r="F211" s="205"/>
      <c r="G211" s="205"/>
      <c r="H211" s="194"/>
      <c r="I211" s="195"/>
      <c r="J211" s="196"/>
      <c r="K211" s="194"/>
      <c r="L211" s="195"/>
      <c r="M211" s="196"/>
      <c r="N211" s="1239" t="s">
        <v>134</v>
      </c>
      <c r="O211" s="1239"/>
      <c r="P211" s="1239"/>
      <c r="Q211" s="1239"/>
      <c r="R211" s="1239"/>
      <c r="S211" s="1240"/>
      <c r="T211" s="8"/>
    </row>
    <row r="212" spans="1:20" s="10" customFormat="1" ht="18" customHeight="1">
      <c r="A212" s="1243"/>
      <c r="B212" s="1243"/>
      <c r="C212" s="1243"/>
      <c r="D212" s="1211"/>
      <c r="E212" s="1255" t="s">
        <v>7</v>
      </c>
      <c r="F212" s="1256"/>
      <c r="G212" s="1257"/>
      <c r="H212" s="1255" t="s">
        <v>133</v>
      </c>
      <c r="I212" s="1256"/>
      <c r="J212" s="1257"/>
      <c r="K212" s="1255" t="s">
        <v>89</v>
      </c>
      <c r="L212" s="1256"/>
      <c r="M212" s="1257"/>
      <c r="N212" s="1270" t="s">
        <v>100</v>
      </c>
      <c r="O212" s="1270"/>
      <c r="P212" s="1270"/>
      <c r="Q212" s="1270"/>
      <c r="R212" s="1270"/>
      <c r="S212" s="1271"/>
      <c r="T212" s="617" t="s">
        <v>5</v>
      </c>
    </row>
    <row r="213" spans="1:20" s="10" customFormat="1" ht="19.5" customHeight="1">
      <c r="A213" s="1243"/>
      <c r="B213" s="1243"/>
      <c r="C213" s="1243"/>
      <c r="D213" s="1211"/>
      <c r="E213" s="1255" t="s">
        <v>11</v>
      </c>
      <c r="F213" s="1256"/>
      <c r="G213" s="1257"/>
      <c r="H213" s="1255" t="s">
        <v>138</v>
      </c>
      <c r="I213" s="1256"/>
      <c r="J213" s="1257"/>
      <c r="K213" s="1255" t="s">
        <v>95</v>
      </c>
      <c r="L213" s="1256"/>
      <c r="M213" s="1257"/>
      <c r="N213" s="1260" t="s">
        <v>300</v>
      </c>
      <c r="O213" s="1260"/>
      <c r="P213" s="1261"/>
      <c r="Q213" s="1107" t="s">
        <v>307</v>
      </c>
      <c r="R213" s="1108"/>
      <c r="S213" s="1109"/>
      <c r="T213" s="618"/>
    </row>
    <row r="214" spans="1:20" s="10" customFormat="1" ht="19.5" customHeight="1">
      <c r="A214" s="1243"/>
      <c r="B214" s="1243"/>
      <c r="C214" s="1243"/>
      <c r="D214" s="1211"/>
      <c r="E214" s="933"/>
      <c r="F214" s="934"/>
      <c r="G214" s="935"/>
      <c r="H214" s="933"/>
      <c r="I214" s="934"/>
      <c r="J214" s="935"/>
      <c r="K214" s="933"/>
      <c r="L214" s="934"/>
      <c r="M214" s="935"/>
      <c r="N214" s="1136" t="s">
        <v>98</v>
      </c>
      <c r="O214" s="1136"/>
      <c r="P214" s="1137"/>
      <c r="Q214" s="1110" t="s">
        <v>99</v>
      </c>
      <c r="R214" s="1111"/>
      <c r="S214" s="1112"/>
      <c r="T214" s="618"/>
    </row>
    <row r="215" spans="1:20" s="10" customFormat="1" ht="19.5" customHeight="1">
      <c r="A215" s="1243"/>
      <c r="B215" s="1243"/>
      <c r="C215" s="1243"/>
      <c r="D215" s="1211"/>
      <c r="E215" s="936" t="s">
        <v>7</v>
      </c>
      <c r="F215" s="936" t="s">
        <v>167</v>
      </c>
      <c r="G215" s="937" t="s">
        <v>168</v>
      </c>
      <c r="H215" s="936" t="s">
        <v>7</v>
      </c>
      <c r="I215" s="936" t="s">
        <v>167</v>
      </c>
      <c r="J215" s="937" t="s">
        <v>168</v>
      </c>
      <c r="K215" s="936" t="s">
        <v>7</v>
      </c>
      <c r="L215" s="936" t="s">
        <v>167</v>
      </c>
      <c r="M215" s="937" t="s">
        <v>168</v>
      </c>
      <c r="N215" s="938" t="s">
        <v>7</v>
      </c>
      <c r="O215" s="938" t="s">
        <v>167</v>
      </c>
      <c r="P215" s="937" t="s">
        <v>168</v>
      </c>
      <c r="Q215" s="183" t="s">
        <v>7</v>
      </c>
      <c r="R215" s="183" t="s">
        <v>167</v>
      </c>
      <c r="S215" s="623" t="s">
        <v>168</v>
      </c>
      <c r="T215" s="8"/>
    </row>
    <row r="216" spans="1:20" s="10" customFormat="1" ht="19.5" customHeight="1">
      <c r="A216" s="1212"/>
      <c r="B216" s="1212"/>
      <c r="C216" s="1212"/>
      <c r="D216" s="1213"/>
      <c r="E216" s="939" t="s">
        <v>11</v>
      </c>
      <c r="F216" s="939" t="s">
        <v>169</v>
      </c>
      <c r="G216" s="940" t="s">
        <v>170</v>
      </c>
      <c r="H216" s="939" t="s">
        <v>11</v>
      </c>
      <c r="I216" s="939" t="s">
        <v>169</v>
      </c>
      <c r="J216" s="940" t="s">
        <v>170</v>
      </c>
      <c r="K216" s="939" t="s">
        <v>11</v>
      </c>
      <c r="L216" s="939" t="s">
        <v>169</v>
      </c>
      <c r="M216" s="940" t="s">
        <v>170</v>
      </c>
      <c r="N216" s="939" t="s">
        <v>11</v>
      </c>
      <c r="O216" s="939" t="s">
        <v>169</v>
      </c>
      <c r="P216" s="940" t="s">
        <v>170</v>
      </c>
      <c r="Q216" s="39" t="s">
        <v>11</v>
      </c>
      <c r="R216" s="39" t="s">
        <v>169</v>
      </c>
      <c r="S216" s="631" t="s">
        <v>170</v>
      </c>
      <c r="T216" s="23"/>
    </row>
    <row r="217" spans="1:20" s="11" customFormat="1" ht="3" customHeight="1">
      <c r="A217" s="620"/>
      <c r="B217" s="620"/>
      <c r="C217" s="620"/>
      <c r="D217" s="614"/>
      <c r="E217" s="936"/>
      <c r="F217" s="936"/>
      <c r="G217" s="937"/>
      <c r="H217" s="936"/>
      <c r="I217" s="936"/>
      <c r="J217" s="937"/>
      <c r="K217" s="936"/>
      <c r="L217" s="936"/>
      <c r="M217" s="937"/>
      <c r="N217" s="936"/>
      <c r="O217" s="936"/>
      <c r="P217" s="936"/>
      <c r="Q217" s="40"/>
      <c r="R217" s="40"/>
      <c r="S217" s="623"/>
      <c r="T217" s="8"/>
    </row>
    <row r="218" spans="1:20" s="51" customFormat="1" ht="21" customHeight="1">
      <c r="A218" s="1060" t="s">
        <v>21</v>
      </c>
      <c r="B218" s="1060"/>
      <c r="C218" s="1060"/>
      <c r="D218" s="1061"/>
      <c r="E218" s="942">
        <f>SUM(E219:E231)</f>
        <v>299</v>
      </c>
      <c r="F218" s="942">
        <f t="shared" ref="F218:S218" si="65">SUM(F219:F231)</f>
        <v>150</v>
      </c>
      <c r="G218" s="942">
        <f>SUM(G219:G231)</f>
        <v>149</v>
      </c>
      <c r="H218" s="942">
        <f>SUM(H219:H231)</f>
        <v>228</v>
      </c>
      <c r="I218" s="942">
        <f t="shared" si="65"/>
        <v>110</v>
      </c>
      <c r="J218" s="942">
        <f t="shared" si="65"/>
        <v>118</v>
      </c>
      <c r="K218" s="942">
        <f>SUM(K219:K231)</f>
        <v>71</v>
      </c>
      <c r="L218" s="942">
        <f t="shared" si="65"/>
        <v>40</v>
      </c>
      <c r="M218" s="942">
        <f t="shared" si="65"/>
        <v>31</v>
      </c>
      <c r="N218" s="942">
        <f t="shared" si="65"/>
        <v>0</v>
      </c>
      <c r="O218" s="942">
        <f t="shared" si="65"/>
        <v>0</v>
      </c>
      <c r="P218" s="942">
        <f t="shared" si="65"/>
        <v>0</v>
      </c>
      <c r="Q218" s="368">
        <f t="shared" si="65"/>
        <v>0</v>
      </c>
      <c r="R218" s="368">
        <f t="shared" si="65"/>
        <v>0</v>
      </c>
      <c r="S218" s="368">
        <f t="shared" si="65"/>
        <v>0</v>
      </c>
      <c r="T218" s="612" t="s">
        <v>11</v>
      </c>
    </row>
    <row r="219" spans="1:20" s="4" customFormat="1" ht="21" customHeight="1">
      <c r="A219" s="8"/>
      <c r="B219" s="61" t="s">
        <v>22</v>
      </c>
      <c r="C219" s="8"/>
      <c r="D219" s="27"/>
      <c r="E219" s="943">
        <f>SUM(F219:G219)</f>
        <v>299</v>
      </c>
      <c r="F219" s="943">
        <f>I219+L219+O219+R219</f>
        <v>150</v>
      </c>
      <c r="G219" s="943">
        <f>J219+M219+P219+S219</f>
        <v>149</v>
      </c>
      <c r="H219" s="943">
        <f>SUM(I219:J219)</f>
        <v>228</v>
      </c>
      <c r="I219" s="943">
        <v>110</v>
      </c>
      <c r="J219" s="944">
        <v>118</v>
      </c>
      <c r="K219" s="943">
        <f>SUM(L219:M219)</f>
        <v>71</v>
      </c>
      <c r="L219" s="943">
        <v>40</v>
      </c>
      <c r="M219" s="943">
        <v>31</v>
      </c>
      <c r="N219" s="943">
        <f>SUM(O219:P219)</f>
        <v>0</v>
      </c>
      <c r="O219" s="943"/>
      <c r="P219" s="943"/>
      <c r="Q219" s="9">
        <f>SUM(R219:S219)</f>
        <v>0</v>
      </c>
      <c r="R219" s="9"/>
      <c r="S219" s="301"/>
      <c r="T219" s="60" t="s">
        <v>23</v>
      </c>
    </row>
    <row r="220" spans="1:20" s="4" customFormat="1" ht="21" customHeight="1">
      <c r="A220" s="8"/>
      <c r="B220" s="59" t="s">
        <v>24</v>
      </c>
      <c r="C220" s="8"/>
      <c r="D220" s="27"/>
      <c r="E220" s="943">
        <f t="shared" ref="E220:E231" si="66">SUM(F220:G220)</f>
        <v>0</v>
      </c>
      <c r="F220" s="943">
        <f t="shared" ref="F220:G231" si="67">I220+L220+O220+R220</f>
        <v>0</v>
      </c>
      <c r="G220" s="943">
        <f>J220+M220+P220+S220</f>
        <v>0</v>
      </c>
      <c r="H220" s="943">
        <f>SUM(I220:J220)</f>
        <v>0</v>
      </c>
      <c r="I220" s="943"/>
      <c r="J220" s="944"/>
      <c r="K220" s="943">
        <f t="shared" ref="K220:K231" si="68">SUM(L220:M220)</f>
        <v>0</v>
      </c>
      <c r="L220" s="943"/>
      <c r="M220" s="943"/>
      <c r="N220" s="943">
        <f t="shared" ref="N220:N231" si="69">SUM(O220:P220)</f>
        <v>0</v>
      </c>
      <c r="O220" s="943"/>
      <c r="P220" s="943"/>
      <c r="Q220" s="9">
        <f t="shared" ref="Q220:Q231" si="70">SUM(R220:S220)</f>
        <v>0</v>
      </c>
      <c r="R220" s="9"/>
      <c r="S220" s="301"/>
      <c r="T220" s="60" t="s">
        <v>26</v>
      </c>
    </row>
    <row r="221" spans="1:20" s="4" customFormat="1" ht="21" customHeight="1">
      <c r="A221" s="8"/>
      <c r="B221" s="59" t="s">
        <v>27</v>
      </c>
      <c r="C221" s="8"/>
      <c r="D221" s="27"/>
      <c r="E221" s="943">
        <f t="shared" si="66"/>
        <v>0</v>
      </c>
      <c r="F221" s="943">
        <f t="shared" si="67"/>
        <v>0</v>
      </c>
      <c r="G221" s="943">
        <f t="shared" si="67"/>
        <v>0</v>
      </c>
      <c r="H221" s="943">
        <f t="shared" ref="H221:H231" si="71">SUM(I221:J221)</f>
        <v>0</v>
      </c>
      <c r="I221" s="943"/>
      <c r="J221" s="944"/>
      <c r="K221" s="943">
        <f t="shared" si="68"/>
        <v>0</v>
      </c>
      <c r="L221" s="943"/>
      <c r="M221" s="943"/>
      <c r="N221" s="943">
        <f t="shared" si="69"/>
        <v>0</v>
      </c>
      <c r="O221" s="943"/>
      <c r="P221" s="943"/>
      <c r="Q221" s="9">
        <f t="shared" si="70"/>
        <v>0</v>
      </c>
      <c r="R221" s="9"/>
      <c r="S221" s="301"/>
      <c r="T221" s="60" t="s">
        <v>28</v>
      </c>
    </row>
    <row r="222" spans="1:20" s="4" customFormat="1" ht="21" customHeight="1">
      <c r="A222" s="8"/>
      <c r="B222" s="59" t="s">
        <v>29</v>
      </c>
      <c r="C222" s="8"/>
      <c r="D222" s="27"/>
      <c r="E222" s="943">
        <f t="shared" si="66"/>
        <v>0</v>
      </c>
      <c r="F222" s="943">
        <f t="shared" si="67"/>
        <v>0</v>
      </c>
      <c r="G222" s="943">
        <f t="shared" si="67"/>
        <v>0</v>
      </c>
      <c r="H222" s="943">
        <f t="shared" si="71"/>
        <v>0</v>
      </c>
      <c r="I222" s="943"/>
      <c r="J222" s="944"/>
      <c r="K222" s="943">
        <f t="shared" si="68"/>
        <v>0</v>
      </c>
      <c r="L222" s="943"/>
      <c r="M222" s="943"/>
      <c r="N222" s="943">
        <f t="shared" si="69"/>
        <v>0</v>
      </c>
      <c r="O222" s="943"/>
      <c r="P222" s="943"/>
      <c r="Q222" s="9">
        <f t="shared" si="70"/>
        <v>0</v>
      </c>
      <c r="R222" s="9"/>
      <c r="S222" s="301"/>
      <c r="T222" s="60" t="s">
        <v>30</v>
      </c>
    </row>
    <row r="223" spans="1:20" s="4" customFormat="1" ht="21" customHeight="1">
      <c r="A223" s="8"/>
      <c r="B223" s="59" t="s">
        <v>31</v>
      </c>
      <c r="C223" s="8"/>
      <c r="D223" s="27"/>
      <c r="E223" s="943">
        <f t="shared" si="66"/>
        <v>0</v>
      </c>
      <c r="F223" s="943">
        <f t="shared" si="67"/>
        <v>0</v>
      </c>
      <c r="G223" s="943">
        <f t="shared" si="67"/>
        <v>0</v>
      </c>
      <c r="H223" s="943">
        <f t="shared" si="71"/>
        <v>0</v>
      </c>
      <c r="I223" s="943"/>
      <c r="J223" s="944"/>
      <c r="K223" s="943">
        <f t="shared" si="68"/>
        <v>0</v>
      </c>
      <c r="L223" s="943"/>
      <c r="M223" s="943"/>
      <c r="N223" s="943">
        <f t="shared" si="69"/>
        <v>0</v>
      </c>
      <c r="O223" s="943"/>
      <c r="P223" s="943"/>
      <c r="Q223" s="9">
        <f t="shared" si="70"/>
        <v>0</v>
      </c>
      <c r="R223" s="9"/>
      <c r="S223" s="301"/>
      <c r="T223" s="60" t="s">
        <v>32</v>
      </c>
    </row>
    <row r="224" spans="1:20" s="4" customFormat="1" ht="21" customHeight="1">
      <c r="A224" s="8"/>
      <c r="B224" s="59" t="s">
        <v>33</v>
      </c>
      <c r="C224" s="8"/>
      <c r="D224" s="27"/>
      <c r="E224" s="943">
        <f t="shared" si="66"/>
        <v>0</v>
      </c>
      <c r="F224" s="943">
        <f t="shared" si="67"/>
        <v>0</v>
      </c>
      <c r="G224" s="943">
        <f t="shared" si="67"/>
        <v>0</v>
      </c>
      <c r="H224" s="943">
        <f t="shared" si="71"/>
        <v>0</v>
      </c>
      <c r="I224" s="943"/>
      <c r="J224" s="944"/>
      <c r="K224" s="943">
        <f t="shared" si="68"/>
        <v>0</v>
      </c>
      <c r="L224" s="943"/>
      <c r="M224" s="943"/>
      <c r="N224" s="943">
        <f t="shared" si="69"/>
        <v>0</v>
      </c>
      <c r="O224" s="943"/>
      <c r="P224" s="943"/>
      <c r="Q224" s="9">
        <f t="shared" si="70"/>
        <v>0</v>
      </c>
      <c r="R224" s="9"/>
      <c r="S224" s="301"/>
      <c r="T224" s="60" t="s">
        <v>34</v>
      </c>
    </row>
    <row r="225" spans="1:20" s="4" customFormat="1" ht="21" customHeight="1">
      <c r="A225" s="8"/>
      <c r="B225" s="59" t="s">
        <v>35</v>
      </c>
      <c r="C225" s="8"/>
      <c r="D225" s="27"/>
      <c r="E225" s="943">
        <f t="shared" si="66"/>
        <v>0</v>
      </c>
      <c r="F225" s="943">
        <f t="shared" si="67"/>
        <v>0</v>
      </c>
      <c r="G225" s="943">
        <f t="shared" si="67"/>
        <v>0</v>
      </c>
      <c r="H225" s="943">
        <f t="shared" si="71"/>
        <v>0</v>
      </c>
      <c r="I225" s="943"/>
      <c r="J225" s="944"/>
      <c r="K225" s="943">
        <f t="shared" si="68"/>
        <v>0</v>
      </c>
      <c r="L225" s="943"/>
      <c r="M225" s="943"/>
      <c r="N225" s="943">
        <f t="shared" si="69"/>
        <v>0</v>
      </c>
      <c r="O225" s="943"/>
      <c r="P225" s="943"/>
      <c r="Q225" s="9">
        <f t="shared" si="70"/>
        <v>0</v>
      </c>
      <c r="R225" s="9"/>
      <c r="S225" s="301"/>
      <c r="T225" s="60" t="s">
        <v>36</v>
      </c>
    </row>
    <row r="226" spans="1:20" s="4" customFormat="1" ht="21" customHeight="1">
      <c r="A226" s="8"/>
      <c r="B226" s="59" t="s">
        <v>37</v>
      </c>
      <c r="C226" s="8"/>
      <c r="D226" s="27"/>
      <c r="E226" s="943">
        <f t="shared" si="66"/>
        <v>0</v>
      </c>
      <c r="F226" s="943">
        <f t="shared" si="67"/>
        <v>0</v>
      </c>
      <c r="G226" s="943">
        <f t="shared" si="67"/>
        <v>0</v>
      </c>
      <c r="H226" s="943">
        <f t="shared" si="71"/>
        <v>0</v>
      </c>
      <c r="I226" s="943"/>
      <c r="J226" s="944"/>
      <c r="K226" s="943">
        <f t="shared" si="68"/>
        <v>0</v>
      </c>
      <c r="L226" s="943"/>
      <c r="M226" s="943"/>
      <c r="N226" s="943">
        <f t="shared" si="69"/>
        <v>0</v>
      </c>
      <c r="O226" s="943"/>
      <c r="P226" s="943"/>
      <c r="Q226" s="9">
        <f t="shared" si="70"/>
        <v>0</v>
      </c>
      <c r="R226" s="9"/>
      <c r="S226" s="301"/>
      <c r="T226" s="60" t="s">
        <v>38</v>
      </c>
    </row>
    <row r="227" spans="1:20" s="4" customFormat="1" ht="21" customHeight="1">
      <c r="A227" s="8"/>
      <c r="B227" s="59" t="s">
        <v>39</v>
      </c>
      <c r="C227" s="8"/>
      <c r="D227" s="27"/>
      <c r="E227" s="943">
        <f t="shared" si="66"/>
        <v>0</v>
      </c>
      <c r="F227" s="943">
        <f t="shared" si="67"/>
        <v>0</v>
      </c>
      <c r="G227" s="943">
        <f t="shared" si="67"/>
        <v>0</v>
      </c>
      <c r="H227" s="943">
        <f t="shared" si="71"/>
        <v>0</v>
      </c>
      <c r="I227" s="943"/>
      <c r="J227" s="944"/>
      <c r="K227" s="943">
        <f t="shared" si="68"/>
        <v>0</v>
      </c>
      <c r="L227" s="943"/>
      <c r="M227" s="943"/>
      <c r="N227" s="943">
        <f t="shared" si="69"/>
        <v>0</v>
      </c>
      <c r="O227" s="943"/>
      <c r="P227" s="943"/>
      <c r="Q227" s="9">
        <f t="shared" si="70"/>
        <v>0</v>
      </c>
      <c r="R227" s="9"/>
      <c r="S227" s="301"/>
      <c r="T227" s="60" t="s">
        <v>40</v>
      </c>
    </row>
    <row r="228" spans="1:20" s="4" customFormat="1" ht="21" customHeight="1">
      <c r="A228" s="8"/>
      <c r="B228" s="59" t="s">
        <v>41</v>
      </c>
      <c r="C228" s="8"/>
      <c r="D228" s="27"/>
      <c r="E228" s="943">
        <f t="shared" si="66"/>
        <v>0</v>
      </c>
      <c r="F228" s="943">
        <f t="shared" si="67"/>
        <v>0</v>
      </c>
      <c r="G228" s="943">
        <f t="shared" si="67"/>
        <v>0</v>
      </c>
      <c r="H228" s="943">
        <f t="shared" si="71"/>
        <v>0</v>
      </c>
      <c r="I228" s="943"/>
      <c r="J228" s="944"/>
      <c r="K228" s="943">
        <f t="shared" si="68"/>
        <v>0</v>
      </c>
      <c r="L228" s="943"/>
      <c r="M228" s="943"/>
      <c r="N228" s="943">
        <f t="shared" si="69"/>
        <v>0</v>
      </c>
      <c r="O228" s="943"/>
      <c r="P228" s="943"/>
      <c r="Q228" s="9">
        <f t="shared" si="70"/>
        <v>0</v>
      </c>
      <c r="R228" s="9"/>
      <c r="S228" s="301"/>
      <c r="T228" s="60" t="s">
        <v>42</v>
      </c>
    </row>
    <row r="229" spans="1:20" s="4" customFormat="1" ht="21" customHeight="1">
      <c r="A229" s="8"/>
      <c r="B229" s="59" t="s">
        <v>43</v>
      </c>
      <c r="C229" s="8"/>
      <c r="D229" s="27"/>
      <c r="E229" s="943">
        <f t="shared" si="66"/>
        <v>0</v>
      </c>
      <c r="F229" s="943">
        <f t="shared" si="67"/>
        <v>0</v>
      </c>
      <c r="G229" s="943">
        <f t="shared" si="67"/>
        <v>0</v>
      </c>
      <c r="H229" s="943">
        <f t="shared" si="71"/>
        <v>0</v>
      </c>
      <c r="I229" s="943"/>
      <c r="J229" s="944"/>
      <c r="K229" s="943">
        <f t="shared" si="68"/>
        <v>0</v>
      </c>
      <c r="L229" s="943"/>
      <c r="M229" s="943"/>
      <c r="N229" s="943">
        <f t="shared" si="69"/>
        <v>0</v>
      </c>
      <c r="O229" s="943"/>
      <c r="P229" s="943"/>
      <c r="Q229" s="9">
        <f t="shared" si="70"/>
        <v>0</v>
      </c>
      <c r="R229" s="9"/>
      <c r="S229" s="301"/>
      <c r="T229" s="60" t="s">
        <v>44</v>
      </c>
    </row>
    <row r="230" spans="1:20" s="4" customFormat="1">
      <c r="A230" s="8"/>
      <c r="B230" s="59" t="s">
        <v>45</v>
      </c>
      <c r="C230" s="8"/>
      <c r="D230" s="27"/>
      <c r="E230" s="943">
        <f t="shared" si="66"/>
        <v>0</v>
      </c>
      <c r="F230" s="943">
        <f t="shared" si="67"/>
        <v>0</v>
      </c>
      <c r="G230" s="943">
        <f t="shared" si="67"/>
        <v>0</v>
      </c>
      <c r="H230" s="943">
        <f t="shared" si="71"/>
        <v>0</v>
      </c>
      <c r="I230" s="943"/>
      <c r="J230" s="944"/>
      <c r="K230" s="943">
        <f t="shared" si="68"/>
        <v>0</v>
      </c>
      <c r="L230" s="943"/>
      <c r="M230" s="943"/>
      <c r="N230" s="943">
        <f t="shared" si="69"/>
        <v>0</v>
      </c>
      <c r="O230" s="943"/>
      <c r="P230" s="943"/>
      <c r="Q230" s="9">
        <f t="shared" si="70"/>
        <v>0</v>
      </c>
      <c r="R230" s="9"/>
      <c r="S230" s="301"/>
      <c r="T230" s="60" t="s">
        <v>46</v>
      </c>
    </row>
    <row r="231" spans="1:20" s="1" customFormat="1">
      <c r="A231" s="23"/>
      <c r="B231" s="49" t="s">
        <v>47</v>
      </c>
      <c r="C231" s="23"/>
      <c r="D231" s="30"/>
      <c r="E231" s="945">
        <f t="shared" si="66"/>
        <v>0</v>
      </c>
      <c r="F231" s="945">
        <f t="shared" si="67"/>
        <v>0</v>
      </c>
      <c r="G231" s="945">
        <f t="shared" si="67"/>
        <v>0</v>
      </c>
      <c r="H231" s="945">
        <f t="shared" si="71"/>
        <v>0</v>
      </c>
      <c r="I231" s="946"/>
      <c r="J231" s="935"/>
      <c r="K231" s="945">
        <f t="shared" si="68"/>
        <v>0</v>
      </c>
      <c r="L231" s="946"/>
      <c r="M231" s="935"/>
      <c r="N231" s="945">
        <f t="shared" si="69"/>
        <v>0</v>
      </c>
      <c r="O231" s="935"/>
      <c r="P231" s="935"/>
      <c r="Q231" s="13">
        <f t="shared" si="70"/>
        <v>0</v>
      </c>
      <c r="R231" s="29"/>
      <c r="S231" s="30"/>
      <c r="T231" s="49" t="s">
        <v>48</v>
      </c>
    </row>
    <row r="232" spans="1:20" s="1" customFormat="1" ht="3" customHeight="1">
      <c r="A232" s="36"/>
      <c r="B232" s="36"/>
      <c r="C232" s="36"/>
      <c r="D232" s="36"/>
      <c r="E232" s="212"/>
      <c r="F232" s="212"/>
      <c r="G232" s="212"/>
      <c r="H232" s="212"/>
      <c r="I232" s="212"/>
      <c r="J232" s="212"/>
      <c r="K232" s="212"/>
      <c r="L232" s="212"/>
      <c r="M232" s="212"/>
      <c r="N232" s="212"/>
      <c r="O232" s="212"/>
      <c r="P232" s="212"/>
      <c r="Q232" s="36"/>
      <c r="R232" s="36"/>
      <c r="S232" s="36"/>
      <c r="T232" s="36"/>
    </row>
    <row r="233" spans="1:20" s="10" customFormat="1" ht="17.100000000000001" customHeight="1">
      <c r="A233" s="10" t="s">
        <v>200</v>
      </c>
      <c r="B233" s="10" t="s">
        <v>66</v>
      </c>
      <c r="E233" s="205"/>
      <c r="F233" s="205"/>
      <c r="G233" s="205"/>
      <c r="H233" s="205"/>
      <c r="I233" s="205"/>
      <c r="J233" s="205"/>
      <c r="K233" s="205" t="s">
        <v>113</v>
      </c>
      <c r="L233" s="205"/>
      <c r="M233" s="205"/>
      <c r="N233" s="205"/>
      <c r="O233" s="205"/>
      <c r="P233" s="205"/>
    </row>
    <row r="234" spans="1:20" s="10" customFormat="1" ht="17.100000000000001" customHeight="1">
      <c r="A234" s="10" t="s">
        <v>201</v>
      </c>
      <c r="B234" s="10" t="s">
        <v>114</v>
      </c>
      <c r="E234" s="205"/>
      <c r="F234" s="205"/>
      <c r="G234" s="205"/>
      <c r="H234" s="205"/>
      <c r="I234" s="205"/>
      <c r="J234" s="205"/>
      <c r="K234" s="205" t="s">
        <v>342</v>
      </c>
      <c r="L234" s="205"/>
      <c r="M234" s="205"/>
      <c r="N234" s="205"/>
      <c r="O234" s="205"/>
      <c r="P234" s="205"/>
    </row>
    <row r="235" spans="1:20" s="4" customFormat="1" ht="17.100000000000001" customHeight="1">
      <c r="C235" s="10" t="s">
        <v>116</v>
      </c>
      <c r="D235" s="10"/>
      <c r="E235" s="205"/>
      <c r="F235" s="205"/>
      <c r="G235" s="205"/>
      <c r="H235" s="205"/>
      <c r="I235" s="205"/>
      <c r="J235" s="205"/>
      <c r="K235" s="205" t="s">
        <v>331</v>
      </c>
      <c r="L235" s="205"/>
      <c r="M235" s="192"/>
      <c r="N235" s="192"/>
      <c r="O235" s="192"/>
      <c r="P235" s="192"/>
    </row>
    <row r="236" spans="1:20" s="650" customFormat="1">
      <c r="B236" s="650" t="s">
        <v>271</v>
      </c>
      <c r="C236" s="677">
        <v>3.8</v>
      </c>
      <c r="D236" s="650" t="s">
        <v>338</v>
      </c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</row>
    <row r="237" spans="1:20" s="678" customFormat="1">
      <c r="B237" s="650" t="s">
        <v>2</v>
      </c>
      <c r="C237" s="677">
        <v>3.8</v>
      </c>
      <c r="D237" s="650" t="s">
        <v>347</v>
      </c>
      <c r="E237" s="188"/>
      <c r="F237" s="190"/>
      <c r="G237" s="190"/>
      <c r="H237" s="190"/>
      <c r="I237" s="190"/>
      <c r="J237" s="190"/>
      <c r="K237" s="190"/>
      <c r="L237" s="190"/>
      <c r="M237" s="190"/>
      <c r="N237" s="190"/>
      <c r="O237" s="190"/>
      <c r="P237" s="190" t="s">
        <v>348</v>
      </c>
    </row>
    <row r="238" spans="1:20" ht="6" customHeight="1"/>
    <row r="239" spans="1:20" s="667" customFormat="1" ht="21" customHeight="1">
      <c r="A239" s="1244" t="s">
        <v>3</v>
      </c>
      <c r="B239" s="1244"/>
      <c r="C239" s="1244"/>
      <c r="D239" s="1245"/>
      <c r="E239" s="194"/>
      <c r="F239" s="195"/>
      <c r="G239" s="196"/>
      <c r="H239" s="1250" t="s">
        <v>337</v>
      </c>
      <c r="I239" s="1251"/>
      <c r="J239" s="1251"/>
      <c r="K239" s="1251"/>
      <c r="L239" s="1251"/>
      <c r="M239" s="1251"/>
      <c r="N239" s="1251"/>
      <c r="O239" s="1251"/>
      <c r="P239" s="1251"/>
      <c r="Q239" s="1251"/>
      <c r="R239" s="1251"/>
      <c r="S239" s="1252"/>
      <c r="T239" s="669"/>
    </row>
    <row r="240" spans="1:20" s="667" customFormat="1" ht="18" customHeight="1">
      <c r="A240" s="1246"/>
      <c r="B240" s="1246"/>
      <c r="C240" s="1246"/>
      <c r="D240" s="1247"/>
      <c r="E240" s="205"/>
      <c r="F240" s="205"/>
      <c r="G240" s="205"/>
      <c r="H240" s="194"/>
      <c r="I240" s="195"/>
      <c r="J240" s="196"/>
      <c r="K240" s="194"/>
      <c r="L240" s="195"/>
      <c r="M240" s="196"/>
      <c r="N240" s="1253" t="s">
        <v>134</v>
      </c>
      <c r="O240" s="1253"/>
      <c r="P240" s="1253"/>
      <c r="Q240" s="1253"/>
      <c r="R240" s="1253"/>
      <c r="S240" s="1254"/>
      <c r="T240" s="654"/>
    </row>
    <row r="241" spans="1:20" s="667" customFormat="1" ht="18" customHeight="1">
      <c r="A241" s="1246"/>
      <c r="B241" s="1246"/>
      <c r="C241" s="1246"/>
      <c r="D241" s="1247"/>
      <c r="E241" s="1255" t="s">
        <v>7</v>
      </c>
      <c r="F241" s="1256"/>
      <c r="G241" s="1257"/>
      <c r="H241" s="1255" t="s">
        <v>133</v>
      </c>
      <c r="I241" s="1256"/>
      <c r="J241" s="1257"/>
      <c r="K241" s="1255" t="s">
        <v>89</v>
      </c>
      <c r="L241" s="1256"/>
      <c r="M241" s="1257"/>
      <c r="N241" s="1258" t="s">
        <v>100</v>
      </c>
      <c r="O241" s="1258"/>
      <c r="P241" s="1258"/>
      <c r="Q241" s="1258"/>
      <c r="R241" s="1258"/>
      <c r="S241" s="1259"/>
      <c r="T241" s="679" t="s">
        <v>5</v>
      </c>
    </row>
    <row r="242" spans="1:20" s="667" customFormat="1" ht="19.5" customHeight="1">
      <c r="A242" s="1246"/>
      <c r="B242" s="1246"/>
      <c r="C242" s="1246"/>
      <c r="D242" s="1247"/>
      <c r="E242" s="1255" t="s">
        <v>11</v>
      </c>
      <c r="F242" s="1256"/>
      <c r="G242" s="1257"/>
      <c r="H242" s="1255" t="s">
        <v>138</v>
      </c>
      <c r="I242" s="1256"/>
      <c r="J242" s="1257"/>
      <c r="K242" s="1255" t="s">
        <v>95</v>
      </c>
      <c r="L242" s="1256"/>
      <c r="M242" s="1257"/>
      <c r="N242" s="1260" t="s">
        <v>300</v>
      </c>
      <c r="O242" s="1260"/>
      <c r="P242" s="1261"/>
      <c r="Q242" s="1262" t="s">
        <v>307</v>
      </c>
      <c r="R242" s="1263"/>
      <c r="S242" s="1264"/>
      <c r="T242" s="670"/>
    </row>
    <row r="243" spans="1:20" s="667" customFormat="1" ht="19.5" customHeight="1">
      <c r="A243" s="1246"/>
      <c r="B243" s="1246"/>
      <c r="C243" s="1246"/>
      <c r="D243" s="1247"/>
      <c r="E243" s="933"/>
      <c r="F243" s="934"/>
      <c r="G243" s="935"/>
      <c r="H243" s="933"/>
      <c r="I243" s="934"/>
      <c r="J243" s="935"/>
      <c r="K243" s="933"/>
      <c r="L243" s="934"/>
      <c r="M243" s="935"/>
      <c r="N243" s="1136" t="s">
        <v>98</v>
      </c>
      <c r="O243" s="1136"/>
      <c r="P243" s="1137"/>
      <c r="Q243" s="1265" t="s">
        <v>99</v>
      </c>
      <c r="R243" s="1266"/>
      <c r="S243" s="1267"/>
      <c r="T243" s="670"/>
    </row>
    <row r="244" spans="1:20" s="667" customFormat="1" ht="19.5" customHeight="1">
      <c r="A244" s="1246"/>
      <c r="B244" s="1246"/>
      <c r="C244" s="1246"/>
      <c r="D244" s="1247"/>
      <c r="E244" s="936" t="s">
        <v>7</v>
      </c>
      <c r="F244" s="936" t="s">
        <v>167</v>
      </c>
      <c r="G244" s="937" t="s">
        <v>168</v>
      </c>
      <c r="H244" s="936" t="s">
        <v>7</v>
      </c>
      <c r="I244" s="936" t="s">
        <v>167</v>
      </c>
      <c r="J244" s="937" t="s">
        <v>168</v>
      </c>
      <c r="K244" s="936" t="s">
        <v>7</v>
      </c>
      <c r="L244" s="936" t="s">
        <v>167</v>
      </c>
      <c r="M244" s="937" t="s">
        <v>168</v>
      </c>
      <c r="N244" s="938" t="s">
        <v>7</v>
      </c>
      <c r="O244" s="938" t="s">
        <v>167</v>
      </c>
      <c r="P244" s="937" t="s">
        <v>168</v>
      </c>
      <c r="Q244" s="682" t="s">
        <v>7</v>
      </c>
      <c r="R244" s="682" t="s">
        <v>167</v>
      </c>
      <c r="S244" s="681" t="s">
        <v>168</v>
      </c>
      <c r="T244" s="654"/>
    </row>
    <row r="245" spans="1:20" s="667" customFormat="1" ht="19.5" customHeight="1">
      <c r="A245" s="1248"/>
      <c r="B245" s="1248"/>
      <c r="C245" s="1248"/>
      <c r="D245" s="1249"/>
      <c r="E245" s="939" t="s">
        <v>11</v>
      </c>
      <c r="F245" s="939" t="s">
        <v>169</v>
      </c>
      <c r="G245" s="940" t="s">
        <v>170</v>
      </c>
      <c r="H245" s="939" t="s">
        <v>11</v>
      </c>
      <c r="I245" s="939" t="s">
        <v>169</v>
      </c>
      <c r="J245" s="940" t="s">
        <v>170</v>
      </c>
      <c r="K245" s="939" t="s">
        <v>11</v>
      </c>
      <c r="L245" s="939" t="s">
        <v>169</v>
      </c>
      <c r="M245" s="940" t="s">
        <v>170</v>
      </c>
      <c r="N245" s="939" t="s">
        <v>11</v>
      </c>
      <c r="O245" s="939" t="s">
        <v>169</v>
      </c>
      <c r="P245" s="940" t="s">
        <v>170</v>
      </c>
      <c r="Q245" s="683" t="s">
        <v>11</v>
      </c>
      <c r="R245" s="683" t="s">
        <v>169</v>
      </c>
      <c r="S245" s="684" t="s">
        <v>170</v>
      </c>
      <c r="T245" s="671"/>
    </row>
    <row r="246" spans="1:20" s="656" customFormat="1" ht="3" customHeight="1">
      <c r="A246" s="685"/>
      <c r="B246" s="685"/>
      <c r="C246" s="685"/>
      <c r="D246" s="686"/>
      <c r="E246" s="936"/>
      <c r="F246" s="936"/>
      <c r="G246" s="937"/>
      <c r="H246" s="936"/>
      <c r="I246" s="936"/>
      <c r="J246" s="937"/>
      <c r="K246" s="936"/>
      <c r="L246" s="936"/>
      <c r="M246" s="937"/>
      <c r="N246" s="936"/>
      <c r="O246" s="936"/>
      <c r="P246" s="936"/>
      <c r="Q246" s="680"/>
      <c r="R246" s="680"/>
      <c r="S246" s="681"/>
      <c r="T246" s="654"/>
    </row>
    <row r="247" spans="1:20" s="652" customFormat="1" ht="21" customHeight="1">
      <c r="A247" s="1268" t="s">
        <v>21</v>
      </c>
      <c r="B247" s="1268"/>
      <c r="C247" s="1268"/>
      <c r="D247" s="1269"/>
      <c r="E247" s="957">
        <f>H247+K247+N247+Q247</f>
        <v>3087</v>
      </c>
      <c r="F247" s="957">
        <f t="shared" ref="F247:G260" si="72">I247+L247+O247+R247</f>
        <v>1620</v>
      </c>
      <c r="G247" s="957">
        <f t="shared" si="72"/>
        <v>1467</v>
      </c>
      <c r="H247" s="957">
        <f t="shared" ref="H247:S247" si="73">SUM(H248:H260)</f>
        <v>731</v>
      </c>
      <c r="I247" s="957">
        <f t="shared" si="73"/>
        <v>393</v>
      </c>
      <c r="J247" s="957">
        <f t="shared" si="73"/>
        <v>338</v>
      </c>
      <c r="K247" s="957">
        <f t="shared" si="73"/>
        <v>1725</v>
      </c>
      <c r="L247" s="957">
        <f t="shared" si="73"/>
        <v>890</v>
      </c>
      <c r="M247" s="957">
        <f t="shared" si="73"/>
        <v>835</v>
      </c>
      <c r="N247" s="957">
        <f t="shared" si="73"/>
        <v>631</v>
      </c>
      <c r="O247" s="957">
        <f t="shared" si="73"/>
        <v>337</v>
      </c>
      <c r="P247" s="957">
        <f t="shared" si="73"/>
        <v>294</v>
      </c>
      <c r="Q247" s="692">
        <f t="shared" si="73"/>
        <v>0</v>
      </c>
      <c r="R247" s="692">
        <f t="shared" si="73"/>
        <v>0</v>
      </c>
      <c r="S247" s="692">
        <f t="shared" si="73"/>
        <v>0</v>
      </c>
      <c r="T247" s="673" t="s">
        <v>11</v>
      </c>
    </row>
    <row r="248" spans="1:20" ht="21" customHeight="1">
      <c r="A248" s="654"/>
      <c r="B248" s="655" t="s">
        <v>22</v>
      </c>
      <c r="C248" s="654"/>
      <c r="D248" s="668"/>
      <c r="E248" s="958">
        <f t="shared" ref="E248:E260" si="74">H248+K248+N248+Q248</f>
        <v>3087</v>
      </c>
      <c r="F248" s="958">
        <f t="shared" si="72"/>
        <v>1620</v>
      </c>
      <c r="G248" s="958">
        <f t="shared" si="72"/>
        <v>1467</v>
      </c>
      <c r="H248" s="959">
        <f>SUM(I248:J248)</f>
        <v>731</v>
      </c>
      <c r="I248" s="960">
        <v>393</v>
      </c>
      <c r="J248" s="960">
        <v>338</v>
      </c>
      <c r="K248" s="959">
        <f>SUM(L248:M248)</f>
        <v>1725</v>
      </c>
      <c r="L248" s="960">
        <v>890</v>
      </c>
      <c r="M248" s="960">
        <v>835</v>
      </c>
      <c r="N248" s="959">
        <f>SUM(O248:P248)</f>
        <v>631</v>
      </c>
      <c r="O248" s="960">
        <v>337</v>
      </c>
      <c r="P248" s="960">
        <v>294</v>
      </c>
      <c r="Q248" s="693">
        <f>SUM(R248:S248)</f>
        <v>0</v>
      </c>
      <c r="R248" s="694">
        <f>AN248+BI248+CD248+CY248+DT248+EO248</f>
        <v>0</v>
      </c>
      <c r="S248" s="694">
        <f>AO248+BJ248+CE248+CZ248+DU248+EP248</f>
        <v>0</v>
      </c>
      <c r="T248" s="657" t="s">
        <v>23</v>
      </c>
    </row>
    <row r="249" spans="1:20" ht="21" customHeight="1">
      <c r="A249" s="654"/>
      <c r="B249" s="658" t="s">
        <v>24</v>
      </c>
      <c r="C249" s="654"/>
      <c r="D249" s="668"/>
      <c r="E249" s="958">
        <f t="shared" si="74"/>
        <v>0</v>
      </c>
      <c r="F249" s="958">
        <f t="shared" si="72"/>
        <v>0</v>
      </c>
      <c r="G249" s="958">
        <f t="shared" si="72"/>
        <v>0</v>
      </c>
      <c r="H249" s="959">
        <f t="shared" ref="H249:H260" si="75">SUM(I249:J249)</f>
        <v>0</v>
      </c>
      <c r="I249" s="960"/>
      <c r="J249" s="960"/>
      <c r="K249" s="959">
        <f t="shared" ref="K249:K260" si="76">SUM(L249:M249)</f>
        <v>0</v>
      </c>
      <c r="L249" s="960"/>
      <c r="M249" s="960"/>
      <c r="N249" s="959">
        <f t="shared" ref="N249:N260" si="77">SUM(O249:P249)</f>
        <v>0</v>
      </c>
      <c r="O249" s="960"/>
      <c r="P249" s="960"/>
      <c r="Q249" s="693">
        <f t="shared" ref="Q249:Q260" si="78">SUM(R249:S249)</f>
        <v>0</v>
      </c>
      <c r="R249" s="694"/>
      <c r="S249" s="694"/>
      <c r="T249" s="657" t="s">
        <v>26</v>
      </c>
    </row>
    <row r="250" spans="1:20" ht="21" customHeight="1">
      <c r="A250" s="654"/>
      <c r="B250" s="658" t="s">
        <v>27</v>
      </c>
      <c r="C250" s="654"/>
      <c r="D250" s="668"/>
      <c r="E250" s="958">
        <f t="shared" si="74"/>
        <v>0</v>
      </c>
      <c r="F250" s="958">
        <f t="shared" si="72"/>
        <v>0</v>
      </c>
      <c r="G250" s="958">
        <f t="shared" si="72"/>
        <v>0</v>
      </c>
      <c r="H250" s="959">
        <f t="shared" si="75"/>
        <v>0</v>
      </c>
      <c r="I250" s="960"/>
      <c r="J250" s="960"/>
      <c r="K250" s="959">
        <f t="shared" si="76"/>
        <v>0</v>
      </c>
      <c r="L250" s="960"/>
      <c r="M250" s="960"/>
      <c r="N250" s="959">
        <f t="shared" si="77"/>
        <v>0</v>
      </c>
      <c r="O250" s="960"/>
      <c r="P250" s="960"/>
      <c r="Q250" s="693">
        <f t="shared" si="78"/>
        <v>0</v>
      </c>
      <c r="R250" s="694"/>
      <c r="S250" s="694"/>
      <c r="T250" s="657" t="s">
        <v>28</v>
      </c>
    </row>
    <row r="251" spans="1:20" ht="21" customHeight="1">
      <c r="A251" s="654"/>
      <c r="B251" s="658" t="s">
        <v>29</v>
      </c>
      <c r="C251" s="654"/>
      <c r="D251" s="668"/>
      <c r="E251" s="958">
        <f t="shared" si="74"/>
        <v>0</v>
      </c>
      <c r="F251" s="958">
        <f t="shared" si="72"/>
        <v>0</v>
      </c>
      <c r="G251" s="958">
        <f t="shared" si="72"/>
        <v>0</v>
      </c>
      <c r="H251" s="959">
        <f t="shared" si="75"/>
        <v>0</v>
      </c>
      <c r="I251" s="960"/>
      <c r="J251" s="960"/>
      <c r="K251" s="959">
        <f t="shared" si="76"/>
        <v>0</v>
      </c>
      <c r="L251" s="960"/>
      <c r="M251" s="960"/>
      <c r="N251" s="959">
        <f t="shared" si="77"/>
        <v>0</v>
      </c>
      <c r="O251" s="960"/>
      <c r="P251" s="960"/>
      <c r="Q251" s="693">
        <f t="shared" si="78"/>
        <v>0</v>
      </c>
      <c r="R251" s="694"/>
      <c r="S251" s="694"/>
      <c r="T251" s="657" t="s">
        <v>30</v>
      </c>
    </row>
    <row r="252" spans="1:20" ht="21" customHeight="1">
      <c r="A252" s="654"/>
      <c r="B252" s="658" t="s">
        <v>31</v>
      </c>
      <c r="C252" s="654"/>
      <c r="D252" s="668"/>
      <c r="E252" s="958">
        <f t="shared" si="74"/>
        <v>0</v>
      </c>
      <c r="F252" s="958">
        <f t="shared" si="72"/>
        <v>0</v>
      </c>
      <c r="G252" s="958">
        <f t="shared" si="72"/>
        <v>0</v>
      </c>
      <c r="H252" s="959">
        <f t="shared" si="75"/>
        <v>0</v>
      </c>
      <c r="I252" s="960"/>
      <c r="J252" s="960"/>
      <c r="K252" s="959">
        <f t="shared" si="76"/>
        <v>0</v>
      </c>
      <c r="L252" s="960"/>
      <c r="M252" s="960"/>
      <c r="N252" s="959">
        <f t="shared" si="77"/>
        <v>0</v>
      </c>
      <c r="O252" s="960"/>
      <c r="P252" s="960"/>
      <c r="Q252" s="693">
        <f t="shared" si="78"/>
        <v>0</v>
      </c>
      <c r="R252" s="694"/>
      <c r="S252" s="694"/>
      <c r="T252" s="657" t="s">
        <v>32</v>
      </c>
    </row>
    <row r="253" spans="1:20" ht="21" customHeight="1">
      <c r="A253" s="654"/>
      <c r="B253" s="658" t="s">
        <v>33</v>
      </c>
      <c r="C253" s="654"/>
      <c r="D253" s="668"/>
      <c r="E253" s="958">
        <f t="shared" si="74"/>
        <v>0</v>
      </c>
      <c r="F253" s="958">
        <f t="shared" si="72"/>
        <v>0</v>
      </c>
      <c r="G253" s="958">
        <f t="shared" si="72"/>
        <v>0</v>
      </c>
      <c r="H253" s="959">
        <f t="shared" si="75"/>
        <v>0</v>
      </c>
      <c r="I253" s="960"/>
      <c r="J253" s="960"/>
      <c r="K253" s="959">
        <f t="shared" si="76"/>
        <v>0</v>
      </c>
      <c r="L253" s="960"/>
      <c r="M253" s="960"/>
      <c r="N253" s="959">
        <f t="shared" si="77"/>
        <v>0</v>
      </c>
      <c r="O253" s="960"/>
      <c r="P253" s="960"/>
      <c r="Q253" s="693">
        <f t="shared" si="78"/>
        <v>0</v>
      </c>
      <c r="R253" s="694"/>
      <c r="S253" s="694"/>
      <c r="T253" s="657" t="s">
        <v>34</v>
      </c>
    </row>
    <row r="254" spans="1:20" ht="21" customHeight="1">
      <c r="A254" s="654"/>
      <c r="B254" s="658" t="s">
        <v>35</v>
      </c>
      <c r="C254" s="654"/>
      <c r="D254" s="668"/>
      <c r="E254" s="958">
        <f t="shared" si="74"/>
        <v>0</v>
      </c>
      <c r="F254" s="958">
        <f t="shared" si="72"/>
        <v>0</v>
      </c>
      <c r="G254" s="958">
        <f t="shared" si="72"/>
        <v>0</v>
      </c>
      <c r="H254" s="959">
        <f t="shared" si="75"/>
        <v>0</v>
      </c>
      <c r="I254" s="960"/>
      <c r="J254" s="960"/>
      <c r="K254" s="959">
        <f t="shared" si="76"/>
        <v>0</v>
      </c>
      <c r="L254" s="960"/>
      <c r="M254" s="960"/>
      <c r="N254" s="959">
        <f t="shared" si="77"/>
        <v>0</v>
      </c>
      <c r="O254" s="960"/>
      <c r="P254" s="960"/>
      <c r="Q254" s="693">
        <f t="shared" si="78"/>
        <v>0</v>
      </c>
      <c r="R254" s="694"/>
      <c r="S254" s="694"/>
      <c r="T254" s="657" t="s">
        <v>36</v>
      </c>
    </row>
    <row r="255" spans="1:20" ht="21" customHeight="1">
      <c r="A255" s="654"/>
      <c r="B255" s="658" t="s">
        <v>37</v>
      </c>
      <c r="C255" s="654"/>
      <c r="D255" s="668"/>
      <c r="E255" s="958">
        <f t="shared" si="74"/>
        <v>0</v>
      </c>
      <c r="F255" s="958">
        <f t="shared" si="72"/>
        <v>0</v>
      </c>
      <c r="G255" s="958">
        <f t="shared" si="72"/>
        <v>0</v>
      </c>
      <c r="H255" s="959">
        <f t="shared" si="75"/>
        <v>0</v>
      </c>
      <c r="I255" s="960"/>
      <c r="J255" s="960"/>
      <c r="K255" s="959">
        <f t="shared" si="76"/>
        <v>0</v>
      </c>
      <c r="L255" s="960"/>
      <c r="M255" s="960"/>
      <c r="N255" s="959">
        <f t="shared" si="77"/>
        <v>0</v>
      </c>
      <c r="O255" s="960"/>
      <c r="P255" s="960"/>
      <c r="Q255" s="693">
        <f t="shared" si="78"/>
        <v>0</v>
      </c>
      <c r="R255" s="694"/>
      <c r="S255" s="694"/>
      <c r="T255" s="657" t="s">
        <v>38</v>
      </c>
    </row>
    <row r="256" spans="1:20" ht="21" customHeight="1">
      <c r="A256" s="654"/>
      <c r="B256" s="658" t="s">
        <v>39</v>
      </c>
      <c r="C256" s="654"/>
      <c r="D256" s="668"/>
      <c r="E256" s="958">
        <f t="shared" si="74"/>
        <v>0</v>
      </c>
      <c r="F256" s="958">
        <f t="shared" si="72"/>
        <v>0</v>
      </c>
      <c r="G256" s="958">
        <f t="shared" si="72"/>
        <v>0</v>
      </c>
      <c r="H256" s="959">
        <f t="shared" si="75"/>
        <v>0</v>
      </c>
      <c r="I256" s="960"/>
      <c r="J256" s="960"/>
      <c r="K256" s="959">
        <f t="shared" si="76"/>
        <v>0</v>
      </c>
      <c r="L256" s="960"/>
      <c r="M256" s="960"/>
      <c r="N256" s="959">
        <f t="shared" si="77"/>
        <v>0</v>
      </c>
      <c r="O256" s="960"/>
      <c r="P256" s="960"/>
      <c r="Q256" s="693">
        <f t="shared" si="78"/>
        <v>0</v>
      </c>
      <c r="R256" s="694"/>
      <c r="S256" s="694"/>
      <c r="T256" s="657" t="s">
        <v>40</v>
      </c>
    </row>
    <row r="257" spans="1:20" ht="21" customHeight="1">
      <c r="A257" s="654"/>
      <c r="B257" s="658" t="s">
        <v>41</v>
      </c>
      <c r="C257" s="654"/>
      <c r="D257" s="668"/>
      <c r="E257" s="958">
        <f t="shared" si="74"/>
        <v>0</v>
      </c>
      <c r="F257" s="958">
        <f t="shared" si="72"/>
        <v>0</v>
      </c>
      <c r="G257" s="958">
        <f t="shared" si="72"/>
        <v>0</v>
      </c>
      <c r="H257" s="959">
        <f t="shared" si="75"/>
        <v>0</v>
      </c>
      <c r="I257" s="960"/>
      <c r="J257" s="960"/>
      <c r="K257" s="959">
        <f t="shared" si="76"/>
        <v>0</v>
      </c>
      <c r="L257" s="960"/>
      <c r="M257" s="960"/>
      <c r="N257" s="959">
        <f t="shared" si="77"/>
        <v>0</v>
      </c>
      <c r="O257" s="960"/>
      <c r="P257" s="960"/>
      <c r="Q257" s="693">
        <f t="shared" si="78"/>
        <v>0</v>
      </c>
      <c r="R257" s="694"/>
      <c r="S257" s="694"/>
      <c r="T257" s="657" t="s">
        <v>42</v>
      </c>
    </row>
    <row r="258" spans="1:20" ht="21" customHeight="1">
      <c r="A258" s="654"/>
      <c r="B258" s="658" t="s">
        <v>43</v>
      </c>
      <c r="C258" s="654"/>
      <c r="D258" s="668"/>
      <c r="E258" s="958">
        <f t="shared" si="74"/>
        <v>0</v>
      </c>
      <c r="F258" s="958">
        <f t="shared" si="72"/>
        <v>0</v>
      </c>
      <c r="G258" s="958">
        <f t="shared" si="72"/>
        <v>0</v>
      </c>
      <c r="H258" s="959">
        <f t="shared" si="75"/>
        <v>0</v>
      </c>
      <c r="I258" s="960"/>
      <c r="J258" s="960"/>
      <c r="K258" s="959">
        <f t="shared" si="76"/>
        <v>0</v>
      </c>
      <c r="L258" s="960"/>
      <c r="M258" s="960"/>
      <c r="N258" s="959">
        <f t="shared" si="77"/>
        <v>0</v>
      </c>
      <c r="O258" s="960"/>
      <c r="P258" s="960"/>
      <c r="Q258" s="693">
        <f t="shared" si="78"/>
        <v>0</v>
      </c>
      <c r="R258" s="694"/>
      <c r="S258" s="694"/>
      <c r="T258" s="657" t="s">
        <v>44</v>
      </c>
    </row>
    <row r="259" spans="1:20" ht="21" customHeight="1">
      <c r="A259" s="654"/>
      <c r="B259" s="658" t="s">
        <v>45</v>
      </c>
      <c r="C259" s="654"/>
      <c r="D259" s="668"/>
      <c r="E259" s="958">
        <f t="shared" si="74"/>
        <v>0</v>
      </c>
      <c r="F259" s="958">
        <f t="shared" si="72"/>
        <v>0</v>
      </c>
      <c r="G259" s="958">
        <f t="shared" si="72"/>
        <v>0</v>
      </c>
      <c r="H259" s="959">
        <f t="shared" si="75"/>
        <v>0</v>
      </c>
      <c r="I259" s="960"/>
      <c r="J259" s="960"/>
      <c r="K259" s="959">
        <f t="shared" si="76"/>
        <v>0</v>
      </c>
      <c r="L259" s="960"/>
      <c r="M259" s="960"/>
      <c r="N259" s="959">
        <f t="shared" si="77"/>
        <v>0</v>
      </c>
      <c r="O259" s="960"/>
      <c r="P259" s="960"/>
      <c r="Q259" s="693">
        <f t="shared" si="78"/>
        <v>0</v>
      </c>
      <c r="R259" s="694"/>
      <c r="S259" s="694"/>
      <c r="T259" s="657" t="s">
        <v>46</v>
      </c>
    </row>
    <row r="260" spans="1:20" s="650" customFormat="1">
      <c r="A260" s="671"/>
      <c r="B260" s="660" t="s">
        <v>47</v>
      </c>
      <c r="C260" s="671"/>
      <c r="D260" s="672"/>
      <c r="E260" s="961">
        <f t="shared" si="74"/>
        <v>0</v>
      </c>
      <c r="F260" s="961">
        <f t="shared" si="72"/>
        <v>0</v>
      </c>
      <c r="G260" s="961">
        <f t="shared" si="72"/>
        <v>0</v>
      </c>
      <c r="H260" s="962">
        <f t="shared" si="75"/>
        <v>0</v>
      </c>
      <c r="I260" s="963"/>
      <c r="J260" s="963"/>
      <c r="K260" s="962">
        <f t="shared" si="76"/>
        <v>0</v>
      </c>
      <c r="L260" s="963"/>
      <c r="M260" s="963"/>
      <c r="N260" s="962">
        <f t="shared" si="77"/>
        <v>0</v>
      </c>
      <c r="O260" s="963"/>
      <c r="P260" s="963"/>
      <c r="Q260" s="695">
        <f t="shared" si="78"/>
        <v>0</v>
      </c>
      <c r="R260" s="696"/>
      <c r="S260" s="696"/>
      <c r="T260" s="660" t="s">
        <v>48</v>
      </c>
    </row>
    <row r="261" spans="1:20" s="650" customFormat="1" ht="3" customHeight="1">
      <c r="A261" s="666"/>
      <c r="B261" s="666"/>
      <c r="C261" s="666"/>
      <c r="D261" s="666"/>
      <c r="E261" s="212"/>
      <c r="F261" s="212"/>
      <c r="G261" s="212"/>
      <c r="H261" s="212"/>
      <c r="I261" s="212"/>
      <c r="J261" s="212"/>
      <c r="K261" s="212"/>
      <c r="L261" s="212"/>
      <c r="M261" s="212"/>
      <c r="N261" s="212"/>
      <c r="O261" s="212"/>
      <c r="P261" s="212"/>
      <c r="Q261" s="666"/>
      <c r="R261" s="666"/>
      <c r="S261" s="666"/>
      <c r="T261" s="666"/>
    </row>
    <row r="262" spans="1:20" s="667" customFormat="1" ht="17.100000000000001" customHeight="1">
      <c r="A262" s="667" t="s">
        <v>200</v>
      </c>
      <c r="B262" s="667" t="s">
        <v>66</v>
      </c>
      <c r="E262" s="205"/>
      <c r="F262" s="205"/>
      <c r="G262" s="205"/>
      <c r="H262" s="205"/>
      <c r="I262" s="205"/>
      <c r="J262" s="205"/>
      <c r="K262" s="205" t="s">
        <v>113</v>
      </c>
      <c r="L262" s="205"/>
      <c r="M262" s="205"/>
      <c r="N262" s="205"/>
      <c r="O262" s="205"/>
      <c r="P262" s="205"/>
    </row>
    <row r="263" spans="1:20" s="667" customFormat="1" ht="17.100000000000001" customHeight="1">
      <c r="A263" s="667" t="s">
        <v>201</v>
      </c>
      <c r="B263" s="667" t="s">
        <v>114</v>
      </c>
      <c r="E263" s="205"/>
      <c r="F263" s="205"/>
      <c r="G263" s="205"/>
      <c r="H263" s="205"/>
      <c r="I263" s="205"/>
      <c r="J263" s="205"/>
      <c r="K263" s="205" t="s">
        <v>342</v>
      </c>
      <c r="L263" s="205"/>
      <c r="M263" s="205"/>
      <c r="N263" s="205"/>
      <c r="O263" s="205"/>
      <c r="P263" s="205"/>
    </row>
    <row r="264" spans="1:20" ht="17.100000000000001" customHeight="1">
      <c r="C264" s="667" t="s">
        <v>116</v>
      </c>
      <c r="D264" s="667"/>
      <c r="E264" s="205"/>
      <c r="F264" s="205"/>
      <c r="G264" s="205"/>
      <c r="H264" s="205"/>
      <c r="I264" s="205"/>
      <c r="J264" s="205"/>
      <c r="K264" s="205" t="s">
        <v>331</v>
      </c>
      <c r="L264" s="205"/>
    </row>
  </sheetData>
  <mergeCells count="135">
    <mergeCell ref="N243:P243"/>
    <mergeCell ref="Q243:S243"/>
    <mergeCell ref="A247:D247"/>
    <mergeCell ref="A239:D245"/>
    <mergeCell ref="H239:S239"/>
    <mergeCell ref="N240:S240"/>
    <mergeCell ref="E241:G241"/>
    <mergeCell ref="H241:J241"/>
    <mergeCell ref="K241:M241"/>
    <mergeCell ref="N241:S241"/>
    <mergeCell ref="E242:G242"/>
    <mergeCell ref="H242:J242"/>
    <mergeCell ref="K242:M242"/>
    <mergeCell ref="N214:P214"/>
    <mergeCell ref="Q214:S214"/>
    <mergeCell ref="N242:P242"/>
    <mergeCell ref="Q242:S242"/>
    <mergeCell ref="A218:D218"/>
    <mergeCell ref="A189:D189"/>
    <mergeCell ref="A210:D216"/>
    <mergeCell ref="H210:S210"/>
    <mergeCell ref="N211:S211"/>
    <mergeCell ref="E212:G212"/>
    <mergeCell ref="H212:J212"/>
    <mergeCell ref="K212:M212"/>
    <mergeCell ref="N212:S212"/>
    <mergeCell ref="E213:G213"/>
    <mergeCell ref="A160:D160"/>
    <mergeCell ref="A181:D187"/>
    <mergeCell ref="H181:S181"/>
    <mergeCell ref="N182:S182"/>
    <mergeCell ref="E183:G183"/>
    <mergeCell ref="H183:J183"/>
    <mergeCell ref="K183:M183"/>
    <mergeCell ref="N183:S183"/>
    <mergeCell ref="H213:J213"/>
    <mergeCell ref="E184:G184"/>
    <mergeCell ref="H184:J184"/>
    <mergeCell ref="K184:M184"/>
    <mergeCell ref="N184:P184"/>
    <mergeCell ref="Q184:S184"/>
    <mergeCell ref="N185:P185"/>
    <mergeCell ref="Q185:S185"/>
    <mergeCell ref="K213:M213"/>
    <mergeCell ref="N213:P213"/>
    <mergeCell ref="Q213:S213"/>
    <mergeCell ref="A131:D131"/>
    <mergeCell ref="A152:D158"/>
    <mergeCell ref="H152:S152"/>
    <mergeCell ref="N153:S153"/>
    <mergeCell ref="E154:G154"/>
    <mergeCell ref="H154:J154"/>
    <mergeCell ref="K154:M154"/>
    <mergeCell ref="N154:S154"/>
    <mergeCell ref="E155:G155"/>
    <mergeCell ref="H155:J155"/>
    <mergeCell ref="K155:M155"/>
    <mergeCell ref="N155:P155"/>
    <mergeCell ref="Q155:S155"/>
    <mergeCell ref="N156:P156"/>
    <mergeCell ref="Q156:S156"/>
    <mergeCell ref="A102:D102"/>
    <mergeCell ref="A123:D129"/>
    <mergeCell ref="H123:S123"/>
    <mergeCell ref="N124:S124"/>
    <mergeCell ref="E125:G125"/>
    <mergeCell ref="H125:J125"/>
    <mergeCell ref="K125:M125"/>
    <mergeCell ref="N125:S125"/>
    <mergeCell ref="E126:G126"/>
    <mergeCell ref="H126:J126"/>
    <mergeCell ref="K126:M126"/>
    <mergeCell ref="N126:P126"/>
    <mergeCell ref="Q126:S126"/>
    <mergeCell ref="N127:P127"/>
    <mergeCell ref="Q127:S127"/>
    <mergeCell ref="A73:D73"/>
    <mergeCell ref="A94:D100"/>
    <mergeCell ref="H94:S94"/>
    <mergeCell ref="N95:S95"/>
    <mergeCell ref="E96:G96"/>
    <mergeCell ref="H96:J96"/>
    <mergeCell ref="K96:M96"/>
    <mergeCell ref="N96:S96"/>
    <mergeCell ref="E97:G97"/>
    <mergeCell ref="H97:J97"/>
    <mergeCell ref="K97:M97"/>
    <mergeCell ref="N97:P97"/>
    <mergeCell ref="Q97:S97"/>
    <mergeCell ref="N98:P98"/>
    <mergeCell ref="Q98:S98"/>
    <mergeCell ref="A44:D44"/>
    <mergeCell ref="A65:D71"/>
    <mergeCell ref="H65:S65"/>
    <mergeCell ref="N66:S66"/>
    <mergeCell ref="E67:G67"/>
    <mergeCell ref="H67:J67"/>
    <mergeCell ref="K67:M67"/>
    <mergeCell ref="N67:S67"/>
    <mergeCell ref="E68:G68"/>
    <mergeCell ref="H68:J68"/>
    <mergeCell ref="K68:M68"/>
    <mergeCell ref="N68:P68"/>
    <mergeCell ref="Q68:S68"/>
    <mergeCell ref="N69:P69"/>
    <mergeCell ref="Q69:S69"/>
    <mergeCell ref="A12:D12"/>
    <mergeCell ref="A36:D42"/>
    <mergeCell ref="H36:S36"/>
    <mergeCell ref="N37:S37"/>
    <mergeCell ref="E38:G38"/>
    <mergeCell ref="H38:J38"/>
    <mergeCell ref="K38:M38"/>
    <mergeCell ref="N38:S38"/>
    <mergeCell ref="E39:G39"/>
    <mergeCell ref="H39:J39"/>
    <mergeCell ref="K39:M39"/>
    <mergeCell ref="N39:P39"/>
    <mergeCell ref="Q39:S39"/>
    <mergeCell ref="N40:P40"/>
    <mergeCell ref="Q40:S40"/>
    <mergeCell ref="A4:D10"/>
    <mergeCell ref="H4:S4"/>
    <mergeCell ref="E6:G6"/>
    <mergeCell ref="H6:J6"/>
    <mergeCell ref="K6:M6"/>
    <mergeCell ref="N6:P6"/>
    <mergeCell ref="Q6:S6"/>
    <mergeCell ref="E7:G7"/>
    <mergeCell ref="H7:J7"/>
    <mergeCell ref="K7:M7"/>
    <mergeCell ref="N7:P7"/>
    <mergeCell ref="Q7:S7"/>
    <mergeCell ref="N8:P8"/>
    <mergeCell ref="Q8:S8"/>
  </mergeCells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rowBreaks count="1" manualBreakCount="1">
    <brk id="31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T-3.1</vt:lpstr>
      <vt:lpstr>T-3.2</vt:lpstr>
      <vt:lpstr>T-3.3</vt:lpstr>
      <vt:lpstr>T-3.4</vt:lpstr>
      <vt:lpstr>T-3.5</vt:lpstr>
      <vt:lpstr>3.5 58</vt:lpstr>
      <vt:lpstr>3.5</vt:lpstr>
      <vt:lpstr>T-3.6</vt:lpstr>
      <vt:lpstr>T-3.7 </vt:lpstr>
      <vt:lpstr>T-3.8</vt:lpstr>
      <vt:lpstr>T-3.9</vt:lpstr>
      <vt:lpstr>T-3.10</vt:lpstr>
      <vt:lpstr>3.11</vt:lpstr>
      <vt:lpstr>T-3.12</vt:lpstr>
      <vt:lpstr>T-3.13</vt:lpstr>
      <vt:lpstr>'3.11'!Print_Area</vt:lpstr>
      <vt:lpstr>'3.5'!Print_Area</vt:lpstr>
      <vt:lpstr>'T-3.1'!Print_Area</vt:lpstr>
      <vt:lpstr>'T-3.10'!Print_Area</vt:lpstr>
      <vt:lpstr>'T-3.12'!Print_Area</vt:lpstr>
      <vt:lpstr>'T-3.13'!Print_Area</vt:lpstr>
      <vt:lpstr>'T-3.2'!Print_Area</vt:lpstr>
      <vt:lpstr>'T-3.3'!Print_Area</vt:lpstr>
      <vt:lpstr>'T-3.4'!Print_Area</vt:lpstr>
      <vt:lpstr>'T-3.5'!Print_Area</vt:lpstr>
      <vt:lpstr>'T-3.6'!Print_Area</vt:lpstr>
      <vt:lpstr>'T-3.7 '!Print_Area</vt:lpstr>
      <vt:lpstr>'T-3.9'!Print_Area</vt:lpstr>
    </vt:vector>
  </TitlesOfParts>
  <Company>Raja Image Co., Ltd.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revision/>
  <cp:lastPrinted>2017-09-08T06:24:19Z</cp:lastPrinted>
  <dcterms:created xsi:type="dcterms:W3CDTF">1997-06-13T10:07:54Z</dcterms:created>
  <dcterms:modified xsi:type="dcterms:W3CDTF">2017-10-31T08:47:26Z</dcterms:modified>
</cp:coreProperties>
</file>