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7" sheetId="34" r:id="rId1"/>
  </sheets>
  <definedNames>
    <definedName name="_xlnm.Print_Area" localSheetId="0">'T-3.7'!$A$1:$W$26</definedName>
  </definedNames>
  <calcPr calcId="125725"/>
</workbook>
</file>

<file path=xl/calcChain.xml><?xml version="1.0" encoding="utf-8"?>
<calcChain xmlns="http://schemas.openxmlformats.org/spreadsheetml/2006/main">
  <c r="Q13" i="34"/>
  <c r="R13"/>
  <c r="S13"/>
  <c r="Q14"/>
  <c r="R14"/>
  <c r="S14"/>
  <c r="Q15"/>
  <c r="R15"/>
  <c r="S15"/>
  <c r="Q16"/>
  <c r="R16"/>
  <c r="S16"/>
  <c r="Q17"/>
  <c r="R17"/>
  <c r="S17"/>
  <c r="Q18"/>
  <c r="R18"/>
  <c r="S18"/>
  <c r="Q19"/>
  <c r="R19"/>
  <c r="S19"/>
  <c r="Q20"/>
  <c r="R20"/>
  <c r="S20"/>
  <c r="Q21"/>
  <c r="R21"/>
  <c r="S21"/>
  <c r="S12"/>
  <c r="R12"/>
  <c r="Q12"/>
  <c r="M21"/>
  <c r="L21"/>
  <c r="K21"/>
  <c r="M20"/>
  <c r="L20"/>
  <c r="K20"/>
  <c r="L14"/>
  <c r="M14"/>
  <c r="L15"/>
  <c r="M15"/>
  <c r="L16"/>
  <c r="M16"/>
  <c r="K15"/>
  <c r="K16"/>
  <c r="K14"/>
  <c r="K19"/>
  <c r="K18"/>
  <c r="K17"/>
  <c r="K13"/>
  <c r="P21" l="1"/>
  <c r="O21"/>
  <c r="N21" s="1"/>
  <c r="J21"/>
  <c r="I21"/>
  <c r="F21" s="1"/>
  <c r="G21"/>
  <c r="P20"/>
  <c r="O20"/>
  <c r="N20"/>
  <c r="J20"/>
  <c r="H20" s="1"/>
  <c r="I20"/>
  <c r="F20"/>
  <c r="P19"/>
  <c r="O19"/>
  <c r="N19" s="1"/>
  <c r="M19"/>
  <c r="L19"/>
  <c r="J19"/>
  <c r="I19"/>
  <c r="F19" s="1"/>
  <c r="G19"/>
  <c r="P18"/>
  <c r="N18" s="1"/>
  <c r="O18"/>
  <c r="M18"/>
  <c r="L18"/>
  <c r="J18"/>
  <c r="G18" s="1"/>
  <c r="I18"/>
  <c r="H18"/>
  <c r="P17"/>
  <c r="O17"/>
  <c r="N17" s="1"/>
  <c r="M17"/>
  <c r="G17" s="1"/>
  <c r="L17"/>
  <c r="J17"/>
  <c r="I17"/>
  <c r="H17" s="1"/>
  <c r="P16"/>
  <c r="O16"/>
  <c r="N16"/>
  <c r="J16"/>
  <c r="G16" s="1"/>
  <c r="I16"/>
  <c r="H16"/>
  <c r="F16"/>
  <c r="P15"/>
  <c r="O15"/>
  <c r="N15" s="1"/>
  <c r="J15"/>
  <c r="I15"/>
  <c r="F15" s="1"/>
  <c r="G15"/>
  <c r="P14"/>
  <c r="O14"/>
  <c r="N14"/>
  <c r="J14"/>
  <c r="G14" s="1"/>
  <c r="I14"/>
  <c r="H14" s="1"/>
  <c r="P13"/>
  <c r="O13"/>
  <c r="O12" s="1"/>
  <c r="N13"/>
  <c r="M13"/>
  <c r="L13"/>
  <c r="J13"/>
  <c r="I13"/>
  <c r="I12" s="1"/>
  <c r="G13"/>
  <c r="F13"/>
  <c r="P12"/>
  <c r="M12"/>
  <c r="E16" l="1"/>
  <c r="E20"/>
  <c r="E14"/>
  <c r="N12"/>
  <c r="E18"/>
  <c r="H13"/>
  <c r="H15"/>
  <c r="E15" s="1"/>
  <c r="H19"/>
  <c r="E19" s="1"/>
  <c r="H21"/>
  <c r="E21" s="1"/>
  <c r="K12"/>
  <c r="F18"/>
  <c r="J12"/>
  <c r="F14"/>
  <c r="F17"/>
  <c r="G20"/>
  <c r="G12" s="1"/>
  <c r="L12"/>
  <c r="F12" l="1"/>
  <c r="E13"/>
  <c r="H12"/>
  <c r="E17"/>
  <c r="E12" l="1"/>
</calcChain>
</file>

<file path=xl/sharedStrings.xml><?xml version="1.0" encoding="utf-8"?>
<sst xmlns="http://schemas.openxmlformats.org/spreadsheetml/2006/main" count="81" uniqueCount="53">
  <si>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</si>
  <si>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</si>
  <si>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</si>
  <si>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</si>
  <si>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</si>
  <si>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</si>
  <si>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</si>
  <si>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</si>
  <si>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</si>
  <si>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</si>
  <si>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</si>
  <si>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</si>
  <si>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</si>
  <si>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</si>
  <si>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</si>
  <si>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</si>
  <si>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</si>
  <si>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</si>
  <si>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</si>
  <si>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</si>
  <si>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</si>
  <si>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</si>
  <si>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</si>
  <si>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</si>
  <si>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</si>
  <si>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</si>
  <si>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</si>
  <si>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</si>
  <si>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</si>
  <si>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</si>
  <si>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</si>
  <si>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</si>
  <si>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</si>
  <si>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</si>
  <si>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</si>
  <si>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</si>
  <si>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</si>
  <si>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</si>
  <si>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</si>
  <si>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</si>
  <si>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</si>
  <si>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</si>
  <si>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 xml:space="preserve">   3. Department of Local Administration</t>
  </si>
  <si>
    <t>ที่มา</t>
  </si>
  <si>
    <t>Source</t>
  </si>
  <si>
    <t xml:space="preserve">   3. กรมส่งเสริมการปกครองท้องถิ่น</t>
  </si>
  <si>
    <t>:  1. Sukhothai Primary Educational Service Area Office, Area 1,2</t>
  </si>
  <si>
    <t xml:space="preserve">   2. Sukhothai Seconary Educational Service Area Office, Area 38</t>
  </si>
  <si>
    <t>:  1. สำนักงานเขตพื้นที่การศึกษาประถมศึกษาสุโขทัย เขต 1 และ 2</t>
  </si>
  <si>
    <t xml:space="preserve">   2. สำนักงานเขตพื้นที่การศึกษามัธยมศึกษาเขต 38 (สุโขทัย)</t>
  </si>
  <si>
    <t xml:space="preserve">อื่น ๆ 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</si>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</sst>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3" formatCode="_(* #,##0_);_(* \(#,##0\);_(* &quot;-&quot;_);_(@_)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7" fillId="0" borderId="2" xfId="0" applyFont="1" applyBorder="1"/>
    <xf numFmtId="0" fontId="4" fillId="0" borderId="0" xfId="0" applyFont="1" applyBorder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193" fontId="7" fillId="0" borderId="4" xfId="1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6" applyFont="1"/>
    <xf numFmtId="0" fontId="8" fillId="0" borderId="0" xfId="6" applyFont="1" applyAlignment="1">
      <alignment horizontal="left"/>
    </xf>
    <xf numFmtId="0" fontId="8" fillId="0" borderId="0" xfId="6" applyFont="1"/>
    <xf numFmtId="187" fontId="7" fillId="0" borderId="2" xfId="1" applyNumberFormat="1" applyFont="1" applyBorder="1" applyAlignment="1"/>
    <xf numFmtId="187" fontId="5" fillId="0" borderId="4" xfId="1" applyNumberFormat="1" applyFont="1" applyBorder="1" applyAlignment="1"/>
    <xf numFmtId="187" fontId="7" fillId="0" borderId="4" xfId="1" applyNumberFormat="1" applyFont="1" applyBorder="1" applyAlignment="1"/>
    <xf numFmtId="187" fontId="7" fillId="0" borderId="4" xfId="1" applyNumberFormat="1" applyFont="1" applyBorder="1" applyAlignment="1">
      <alignment horizontal="right"/>
    </xf>
    <xf numFmtId="187" fontId="7" fillId="0" borderId="2" xfId="1" applyNumberFormat="1" applyFont="1" applyBorder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0</xdr:row>
      <xdr:rowOff>19050</xdr:rowOff>
    </xdr:from>
    <xdr:to>
      <xdr:col>22</xdr:col>
      <xdr:colOff>438155</xdr:colOff>
      <xdr:row>16</xdr:row>
      <xdr:rowOff>54891</xdr:rowOff>
    </xdr:to>
    <xdr:grpSp>
      <xdr:nvGrpSpPr>
        <xdr:cNvPr id="6" name="Group 5"/>
        <xdr:cNvGrpSpPr/>
      </xdr:nvGrpSpPr>
      <xdr:grpSpPr>
        <a:xfrm>
          <a:off x="9563100" y="19050"/>
          <a:ext cx="361955" cy="402681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4023" y="109672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8"/>
  <sheetViews>
    <sheetView showGridLines="0" tabSelected="1" view="pageLayout" zoomScaleNormal="100" workbookViewId="0">
      <selection activeCell="G12" sqref="G12"/>
    </sheetView>
  </sheetViews>
  <sheetFormatPr defaultColWidth="9.140625" defaultRowHeight="18.75"/>
  <cols>
    <col min="1" max="1" width="1.7109375" style="4" customWidth="1"/>
    <col min="2" max="2" width="6" style="4" customWidth="1"/>
    <col min="3" max="3" width="4.85546875" style="4" customWidth="1"/>
    <col min="4" max="4" width="4.42578125" style="4" customWidth="1"/>
    <col min="5" max="19" width="7.28515625" style="4" customWidth="1"/>
    <col min="20" max="20" width="1.140625" style="4" customWidth="1"/>
    <col min="21" max="21" width="14.5703125" style="4" customWidth="1"/>
    <col min="22" max="22" width="0.42578125" style="4" customWidth="1"/>
    <col min="23" max="23" width="7.5703125" style="4" customWidth="1"/>
    <col min="24" max="16384" width="9.140625" style="4"/>
  </cols>
  <sheetData>
    <row r="1" spans="1:22" s="1" customFormat="1" ht="19.5" customHeight="1">
      <c r="B1" s="1" t="s">
        <v>16</v>
      </c>
      <c r="C1" s="2">
        <v>3.7</v>
      </c>
      <c r="D1" s="1" t="s">
        <v>51</v>
      </c>
    </row>
    <row r="2" spans="1:22" s="3" customFormat="1" ht="18.75" customHeight="1">
      <c r="B2" s="18" t="s">
        <v>23</v>
      </c>
      <c r="C2" s="2">
        <v>3.7</v>
      </c>
      <c r="D2" s="18" t="s">
        <v>52</v>
      </c>
      <c r="E2" s="18"/>
    </row>
    <row r="3" spans="1:22" ht="3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T3" s="13"/>
      <c r="V3" s="13"/>
    </row>
    <row r="4" spans="1:22" s="5" customFormat="1" ht="19.5" customHeight="1">
      <c r="A4" s="56" t="s">
        <v>21</v>
      </c>
      <c r="B4" s="56"/>
      <c r="C4" s="56"/>
      <c r="D4" s="57"/>
      <c r="E4" s="28"/>
      <c r="F4" s="14"/>
      <c r="G4" s="44"/>
      <c r="H4" s="73" t="s">
        <v>0</v>
      </c>
      <c r="I4" s="74"/>
      <c r="J4" s="74"/>
      <c r="K4" s="74"/>
      <c r="L4" s="74"/>
      <c r="M4" s="74"/>
      <c r="N4" s="70"/>
      <c r="O4" s="70"/>
      <c r="P4" s="70"/>
      <c r="Q4" s="75"/>
      <c r="R4" s="75"/>
      <c r="S4" s="76"/>
      <c r="T4" s="62" t="s">
        <v>22</v>
      </c>
      <c r="U4" s="56"/>
      <c r="V4" s="56"/>
    </row>
    <row r="5" spans="1:22" s="5" customFormat="1" ht="17.25">
      <c r="A5" s="78"/>
      <c r="B5" s="78"/>
      <c r="C5" s="78"/>
      <c r="D5" s="59"/>
      <c r="E5" s="6"/>
      <c r="F5" s="14"/>
      <c r="G5" s="44"/>
      <c r="H5" s="6"/>
      <c r="I5" s="14"/>
      <c r="J5" s="17"/>
      <c r="K5" s="23"/>
      <c r="L5" s="41" t="s">
        <v>3</v>
      </c>
      <c r="M5" s="23"/>
      <c r="N5" s="24"/>
      <c r="O5" s="25"/>
      <c r="P5" s="26"/>
      <c r="Q5" s="14"/>
      <c r="R5" s="14"/>
      <c r="S5" s="17"/>
      <c r="T5" s="63"/>
      <c r="U5" s="58"/>
      <c r="V5" s="58"/>
    </row>
    <row r="6" spans="1:22" s="5" customFormat="1" ht="19.5" customHeight="1">
      <c r="A6" s="78"/>
      <c r="B6" s="78"/>
      <c r="C6" s="78"/>
      <c r="D6" s="59"/>
      <c r="E6" s="69" t="s">
        <v>8</v>
      </c>
      <c r="F6" s="70"/>
      <c r="G6" s="71"/>
      <c r="H6" s="45"/>
      <c r="I6" s="41" t="s">
        <v>1</v>
      </c>
      <c r="J6" s="29"/>
      <c r="K6" s="23"/>
      <c r="L6" s="41" t="s">
        <v>4</v>
      </c>
      <c r="M6" s="23"/>
      <c r="N6" s="72"/>
      <c r="O6" s="67"/>
      <c r="P6" s="68"/>
      <c r="Q6" s="70"/>
      <c r="R6" s="70"/>
      <c r="S6" s="71"/>
      <c r="T6" s="63"/>
      <c r="U6" s="58"/>
      <c r="V6" s="58"/>
    </row>
    <row r="7" spans="1:22" s="5" customFormat="1" ht="21" customHeight="1">
      <c r="A7" s="78"/>
      <c r="B7" s="78"/>
      <c r="C7" s="78"/>
      <c r="D7" s="59"/>
      <c r="E7" s="69" t="s">
        <v>9</v>
      </c>
      <c r="F7" s="70"/>
      <c r="G7" s="71"/>
      <c r="H7" s="45"/>
      <c r="I7" s="41" t="s">
        <v>2</v>
      </c>
      <c r="J7" s="29"/>
      <c r="K7" s="23"/>
      <c r="L7" s="41" t="s">
        <v>5</v>
      </c>
      <c r="M7" s="23"/>
      <c r="N7" s="69" t="s">
        <v>20</v>
      </c>
      <c r="O7" s="70"/>
      <c r="P7" s="71"/>
      <c r="Q7" s="70" t="s">
        <v>50</v>
      </c>
      <c r="R7" s="70"/>
      <c r="S7" s="71"/>
      <c r="T7" s="63"/>
      <c r="U7" s="58"/>
      <c r="V7" s="58"/>
    </row>
    <row r="8" spans="1:22" s="5" customFormat="1" ht="17.25">
      <c r="A8" s="78"/>
      <c r="B8" s="78"/>
      <c r="C8" s="78"/>
      <c r="D8" s="59"/>
      <c r="E8" s="6"/>
      <c r="F8" s="43"/>
      <c r="G8" s="44"/>
      <c r="H8" s="45"/>
      <c r="I8" s="41" t="s">
        <v>6</v>
      </c>
      <c r="J8" s="29"/>
      <c r="K8" s="23"/>
      <c r="L8" s="41" t="s">
        <v>11</v>
      </c>
      <c r="M8" s="23"/>
      <c r="N8" s="69" t="s">
        <v>18</v>
      </c>
      <c r="O8" s="70"/>
      <c r="P8" s="71"/>
      <c r="Q8" s="70" t="s">
        <v>10</v>
      </c>
      <c r="R8" s="70"/>
      <c r="S8" s="71"/>
      <c r="T8" s="63"/>
      <c r="U8" s="58"/>
      <c r="V8" s="58"/>
    </row>
    <row r="9" spans="1:22" s="5" customFormat="1" ht="17.25">
      <c r="A9" s="78"/>
      <c r="B9" s="78"/>
      <c r="C9" s="78"/>
      <c r="D9" s="59"/>
      <c r="E9" s="8"/>
      <c r="F9" s="46"/>
      <c r="G9" s="47"/>
      <c r="H9" s="30"/>
      <c r="I9" s="42" t="s">
        <v>7</v>
      </c>
      <c r="J9" s="27"/>
      <c r="K9" s="19"/>
      <c r="L9" s="46" t="s">
        <v>7</v>
      </c>
      <c r="M9" s="19"/>
      <c r="N9" s="73" t="s">
        <v>19</v>
      </c>
      <c r="O9" s="74"/>
      <c r="P9" s="77"/>
      <c r="Q9" s="19"/>
      <c r="R9" s="19"/>
      <c r="S9" s="9"/>
      <c r="T9" s="63"/>
      <c r="U9" s="58"/>
      <c r="V9" s="58"/>
    </row>
    <row r="10" spans="1:22" s="5" customFormat="1" ht="17.25">
      <c r="A10" s="78"/>
      <c r="B10" s="78"/>
      <c r="C10" s="78"/>
      <c r="D10" s="59"/>
      <c r="E10" s="20" t="s">
        <v>8</v>
      </c>
      <c r="F10" s="20" t="s">
        <v>12</v>
      </c>
      <c r="G10" s="44" t="s">
        <v>13</v>
      </c>
      <c r="H10" s="20" t="s">
        <v>8</v>
      </c>
      <c r="I10" s="20" t="s">
        <v>12</v>
      </c>
      <c r="J10" s="44" t="s">
        <v>13</v>
      </c>
      <c r="K10" s="20" t="s">
        <v>8</v>
      </c>
      <c r="L10" s="20" t="s">
        <v>12</v>
      </c>
      <c r="M10" s="44" t="s">
        <v>13</v>
      </c>
      <c r="N10" s="7" t="s">
        <v>8</v>
      </c>
      <c r="O10" s="44" t="s">
        <v>12</v>
      </c>
      <c r="P10" s="44" t="s">
        <v>13</v>
      </c>
      <c r="Q10" s="20" t="s">
        <v>8</v>
      </c>
      <c r="R10" s="20" t="s">
        <v>12</v>
      </c>
      <c r="S10" s="44" t="s">
        <v>13</v>
      </c>
      <c r="T10" s="63"/>
      <c r="U10" s="58"/>
      <c r="V10" s="58"/>
    </row>
    <row r="11" spans="1:22" s="5" customFormat="1" ht="17.25">
      <c r="A11" s="60"/>
      <c r="B11" s="60"/>
      <c r="C11" s="60"/>
      <c r="D11" s="61"/>
      <c r="E11" s="22" t="s">
        <v>9</v>
      </c>
      <c r="F11" s="22" t="s">
        <v>14</v>
      </c>
      <c r="G11" s="47" t="s">
        <v>15</v>
      </c>
      <c r="H11" s="22" t="s">
        <v>9</v>
      </c>
      <c r="I11" s="22" t="s">
        <v>14</v>
      </c>
      <c r="J11" s="47" t="s">
        <v>15</v>
      </c>
      <c r="K11" s="22" t="s">
        <v>9</v>
      </c>
      <c r="L11" s="22" t="s">
        <v>14</v>
      </c>
      <c r="M11" s="47" t="s">
        <v>15</v>
      </c>
      <c r="N11" s="22" t="s">
        <v>9</v>
      </c>
      <c r="O11" s="47" t="s">
        <v>14</v>
      </c>
      <c r="P11" s="47" t="s">
        <v>15</v>
      </c>
      <c r="Q11" s="22" t="s">
        <v>9</v>
      </c>
      <c r="R11" s="22" t="s">
        <v>14</v>
      </c>
      <c r="S11" s="47" t="s">
        <v>15</v>
      </c>
      <c r="T11" s="64"/>
      <c r="U11" s="58"/>
      <c r="V11" s="60"/>
    </row>
    <row r="12" spans="1:22" s="16" customFormat="1" ht="27" customHeight="1">
      <c r="A12" s="65" t="s">
        <v>17</v>
      </c>
      <c r="B12" s="65"/>
      <c r="C12" s="65"/>
      <c r="D12" s="66"/>
      <c r="E12" s="52">
        <f t="shared" ref="E12:G12" si="0">SUM(E13:E21)</f>
        <v>78018</v>
      </c>
      <c r="F12" s="52">
        <f t="shared" si="0"/>
        <v>39641</v>
      </c>
      <c r="G12" s="52">
        <f t="shared" si="0"/>
        <v>38377</v>
      </c>
      <c r="H12" s="52">
        <f>SUM(H13:H21)</f>
        <v>62274</v>
      </c>
      <c r="I12" s="52">
        <f t="shared" ref="I12:P12" si="1">SUM(I13:I21)</f>
        <v>31500</v>
      </c>
      <c r="J12" s="52">
        <f t="shared" si="1"/>
        <v>30774</v>
      </c>
      <c r="K12" s="52">
        <f t="shared" si="1"/>
        <v>3990</v>
      </c>
      <c r="L12" s="52">
        <f t="shared" si="1"/>
        <v>2064</v>
      </c>
      <c r="M12" s="52">
        <f t="shared" si="1"/>
        <v>1926</v>
      </c>
      <c r="N12" s="52">
        <f t="shared" si="1"/>
        <v>11754</v>
      </c>
      <c r="O12" s="52">
        <f t="shared" si="1"/>
        <v>6077</v>
      </c>
      <c r="P12" s="52">
        <f t="shared" si="1"/>
        <v>5677</v>
      </c>
      <c r="Q12" s="38">
        <f>0</f>
        <v>0</v>
      </c>
      <c r="R12" s="38">
        <f>0</f>
        <v>0</v>
      </c>
      <c r="S12" s="38">
        <f>0</f>
        <v>0</v>
      </c>
      <c r="T12" s="79" t="s">
        <v>9</v>
      </c>
      <c r="U12" s="80"/>
      <c r="V12" s="80"/>
    </row>
    <row r="13" spans="1:22" s="5" customFormat="1" ht="24.75" customHeight="1">
      <c r="A13" s="15"/>
      <c r="B13" s="21" t="s">
        <v>24</v>
      </c>
      <c r="C13" s="39"/>
      <c r="D13" s="40"/>
      <c r="E13" s="53">
        <f>H13+K13+N13+Q13</f>
        <v>17789</v>
      </c>
      <c r="F13" s="53">
        <f>I13+L13+O13+R13</f>
        <v>8641</v>
      </c>
      <c r="G13" s="53">
        <f>J13+M13+P13+S13</f>
        <v>9148</v>
      </c>
      <c r="H13" s="53">
        <f>SUM(I13:J13)</f>
        <v>12458</v>
      </c>
      <c r="I13" s="53">
        <f>3563+2339</f>
        <v>5902</v>
      </c>
      <c r="J13" s="53">
        <f>3322+3234</f>
        <v>6556</v>
      </c>
      <c r="K13" s="51">
        <f>SUM(L13:M13)</f>
        <v>1636</v>
      </c>
      <c r="L13" s="54">
        <f>725</f>
        <v>725</v>
      </c>
      <c r="M13" s="54">
        <f>911</f>
        <v>911</v>
      </c>
      <c r="N13" s="53">
        <f>SUM(O13:P13)</f>
        <v>3695</v>
      </c>
      <c r="O13" s="55">
        <f>1532+93+162+77+150</f>
        <v>2014</v>
      </c>
      <c r="P13" s="55">
        <f>1257+67+144+88+125</f>
        <v>1681</v>
      </c>
      <c r="Q13" s="38">
        <f>0</f>
        <v>0</v>
      </c>
      <c r="R13" s="38">
        <f>0</f>
        <v>0</v>
      </c>
      <c r="S13" s="38">
        <f>0</f>
        <v>0</v>
      </c>
      <c r="U13" s="15" t="s">
        <v>33</v>
      </c>
    </row>
    <row r="14" spans="1:22" s="5" customFormat="1" ht="24.75" customHeight="1">
      <c r="A14" s="39"/>
      <c r="B14" s="14" t="s">
        <v>25</v>
      </c>
      <c r="C14" s="39"/>
      <c r="D14" s="40"/>
      <c r="E14" s="53">
        <f t="shared" ref="E14:G21" si="2">H14+K14+N14+Q14</f>
        <v>6260</v>
      </c>
      <c r="F14" s="53">
        <f t="shared" si="2"/>
        <v>3166</v>
      </c>
      <c r="G14" s="53">
        <f t="shared" si="2"/>
        <v>3094</v>
      </c>
      <c r="H14" s="53">
        <f t="shared" ref="H14:H21" si="3">SUM(I14:J14)</f>
        <v>6059</v>
      </c>
      <c r="I14" s="53">
        <f>2548+517</f>
        <v>3065</v>
      </c>
      <c r="J14" s="53">
        <f>2311+683</f>
        <v>2994</v>
      </c>
      <c r="K14" s="38">
        <f>0</f>
        <v>0</v>
      </c>
      <c r="L14" s="38">
        <f>0</f>
        <v>0</v>
      </c>
      <c r="M14" s="38">
        <f>0</f>
        <v>0</v>
      </c>
      <c r="N14" s="53">
        <f t="shared" ref="N14:N21" si="4">SUM(O14:P14)</f>
        <v>201</v>
      </c>
      <c r="O14" s="55">
        <f>35+66</f>
        <v>101</v>
      </c>
      <c r="P14" s="55">
        <f>44+56</f>
        <v>100</v>
      </c>
      <c r="Q14" s="38">
        <f>0</f>
        <v>0</v>
      </c>
      <c r="R14" s="38">
        <f>0</f>
        <v>0</v>
      </c>
      <c r="S14" s="38">
        <f>0</f>
        <v>0</v>
      </c>
      <c r="U14" s="15" t="s">
        <v>34</v>
      </c>
    </row>
    <row r="15" spans="1:22" s="5" customFormat="1" ht="24.75" customHeight="1">
      <c r="A15" s="39"/>
      <c r="B15" s="14" t="s">
        <v>26</v>
      </c>
      <c r="C15" s="39"/>
      <c r="D15" s="40"/>
      <c r="E15" s="53">
        <f t="shared" si="2"/>
        <v>6430</v>
      </c>
      <c r="F15" s="53">
        <f t="shared" si="2"/>
        <v>3344</v>
      </c>
      <c r="G15" s="53">
        <f t="shared" si="2"/>
        <v>3086</v>
      </c>
      <c r="H15" s="53">
        <f t="shared" si="3"/>
        <v>5722</v>
      </c>
      <c r="I15" s="53">
        <f>2340+628</f>
        <v>2968</v>
      </c>
      <c r="J15" s="53">
        <f>2050+704</f>
        <v>2754</v>
      </c>
      <c r="K15" s="38">
        <f>0</f>
        <v>0</v>
      </c>
      <c r="L15" s="38">
        <f>0</f>
        <v>0</v>
      </c>
      <c r="M15" s="38">
        <f>0</f>
        <v>0</v>
      </c>
      <c r="N15" s="53">
        <f t="shared" si="4"/>
        <v>708</v>
      </c>
      <c r="O15" s="55">
        <f>158+30+188</f>
        <v>376</v>
      </c>
      <c r="P15" s="55">
        <f>134+27+171</f>
        <v>332</v>
      </c>
      <c r="Q15" s="38">
        <f>0</f>
        <v>0</v>
      </c>
      <c r="R15" s="38">
        <f>0</f>
        <v>0</v>
      </c>
      <c r="S15" s="38">
        <f>0</f>
        <v>0</v>
      </c>
      <c r="U15" s="15" t="s">
        <v>35</v>
      </c>
    </row>
    <row r="16" spans="1:22" s="5" customFormat="1" ht="24.75" customHeight="1">
      <c r="A16" s="39"/>
      <c r="B16" s="14" t="s">
        <v>27</v>
      </c>
      <c r="C16" s="39"/>
      <c r="D16" s="40"/>
      <c r="E16" s="53">
        <f t="shared" si="2"/>
        <v>6262</v>
      </c>
      <c r="F16" s="53">
        <f t="shared" si="2"/>
        <v>3372</v>
      </c>
      <c r="G16" s="53">
        <f t="shared" si="2"/>
        <v>2890</v>
      </c>
      <c r="H16" s="53">
        <f t="shared" si="3"/>
        <v>6142</v>
      </c>
      <c r="I16" s="53">
        <f>2498+802</f>
        <v>3300</v>
      </c>
      <c r="J16" s="53">
        <f>2117+725</f>
        <v>2842</v>
      </c>
      <c r="K16" s="38">
        <f>0</f>
        <v>0</v>
      </c>
      <c r="L16" s="38">
        <f>0</f>
        <v>0</v>
      </c>
      <c r="M16" s="38">
        <f>0</f>
        <v>0</v>
      </c>
      <c r="N16" s="53">
        <f t="shared" si="4"/>
        <v>120</v>
      </c>
      <c r="O16" s="55">
        <f>72</f>
        <v>72</v>
      </c>
      <c r="P16" s="55">
        <f>48</f>
        <v>48</v>
      </c>
      <c r="Q16" s="38">
        <f>0</f>
        <v>0</v>
      </c>
      <c r="R16" s="38">
        <f>0</f>
        <v>0</v>
      </c>
      <c r="S16" s="38">
        <f>0</f>
        <v>0</v>
      </c>
      <c r="U16" s="15" t="s">
        <v>36</v>
      </c>
    </row>
    <row r="17" spans="1:22" s="5" customFormat="1" ht="24.75" customHeight="1">
      <c r="A17" s="39"/>
      <c r="B17" s="14" t="s">
        <v>28</v>
      </c>
      <c r="C17" s="39"/>
      <c r="D17" s="40"/>
      <c r="E17" s="53">
        <f t="shared" si="2"/>
        <v>10371</v>
      </c>
      <c r="F17" s="53">
        <f t="shared" si="2"/>
        <v>5353</v>
      </c>
      <c r="G17" s="53">
        <f t="shared" si="2"/>
        <v>5018</v>
      </c>
      <c r="H17" s="53">
        <f t="shared" si="3"/>
        <v>9725</v>
      </c>
      <c r="I17" s="53">
        <f>3811+1181</f>
        <v>4992</v>
      </c>
      <c r="J17" s="53">
        <f>3424+1309</f>
        <v>4733</v>
      </c>
      <c r="K17" s="51">
        <f>SUM(L17:M17)</f>
        <v>291</v>
      </c>
      <c r="L17" s="54">
        <f>171</f>
        <v>171</v>
      </c>
      <c r="M17" s="54">
        <f>120</f>
        <v>120</v>
      </c>
      <c r="N17" s="53">
        <f t="shared" si="4"/>
        <v>355</v>
      </c>
      <c r="O17" s="55">
        <f>131+59</f>
        <v>190</v>
      </c>
      <c r="P17" s="55">
        <f>102+63</f>
        <v>165</v>
      </c>
      <c r="Q17" s="38">
        <f>0</f>
        <v>0</v>
      </c>
      <c r="R17" s="38">
        <f>0</f>
        <v>0</v>
      </c>
      <c r="S17" s="38">
        <f>0</f>
        <v>0</v>
      </c>
      <c r="U17" s="15" t="s">
        <v>37</v>
      </c>
    </row>
    <row r="18" spans="1:22" s="5" customFormat="1" ht="24.75" customHeight="1">
      <c r="A18" s="39"/>
      <c r="B18" s="14" t="s">
        <v>29</v>
      </c>
      <c r="C18" s="39"/>
      <c r="D18" s="40"/>
      <c r="E18" s="53">
        <f t="shared" si="2"/>
        <v>9047</v>
      </c>
      <c r="F18" s="53">
        <f t="shared" si="2"/>
        <v>4723</v>
      </c>
      <c r="G18" s="53">
        <f t="shared" si="2"/>
        <v>4324</v>
      </c>
      <c r="H18" s="53">
        <f t="shared" si="3"/>
        <v>7677</v>
      </c>
      <c r="I18" s="53">
        <f>2682+1234</f>
        <v>3916</v>
      </c>
      <c r="J18" s="53">
        <f>2536+1225</f>
        <v>3761</v>
      </c>
      <c r="K18" s="51">
        <f>SUM(L18:M18)</f>
        <v>906</v>
      </c>
      <c r="L18" s="54">
        <f>559</f>
        <v>559</v>
      </c>
      <c r="M18" s="54">
        <f>347</f>
        <v>347</v>
      </c>
      <c r="N18" s="53">
        <f t="shared" si="4"/>
        <v>464</v>
      </c>
      <c r="O18" s="55">
        <f>48+68+132</f>
        <v>248</v>
      </c>
      <c r="P18" s="55">
        <f>56+59+101</f>
        <v>216</v>
      </c>
      <c r="Q18" s="38">
        <f>0</f>
        <v>0</v>
      </c>
      <c r="R18" s="38">
        <f>0</f>
        <v>0</v>
      </c>
      <c r="S18" s="38">
        <f>0</f>
        <v>0</v>
      </c>
      <c r="U18" s="15" t="s">
        <v>38</v>
      </c>
    </row>
    <row r="19" spans="1:22" s="5" customFormat="1" ht="24.75" customHeight="1">
      <c r="A19" s="39"/>
      <c r="B19" s="14" t="s">
        <v>30</v>
      </c>
      <c r="C19" s="39"/>
      <c r="D19" s="40"/>
      <c r="E19" s="53">
        <f t="shared" si="2"/>
        <v>12824</v>
      </c>
      <c r="F19" s="53">
        <f t="shared" si="2"/>
        <v>6326</v>
      </c>
      <c r="G19" s="53">
        <f t="shared" si="2"/>
        <v>6498</v>
      </c>
      <c r="H19" s="53">
        <f t="shared" si="3"/>
        <v>5816</v>
      </c>
      <c r="I19" s="53">
        <f>1578+1238</f>
        <v>2816</v>
      </c>
      <c r="J19" s="53">
        <f>1318+1682</f>
        <v>3000</v>
      </c>
      <c r="K19" s="51">
        <f>SUM(L19:M19)</f>
        <v>1157</v>
      </c>
      <c r="L19" s="54">
        <f>609</f>
        <v>609</v>
      </c>
      <c r="M19" s="54">
        <f>548</f>
        <v>548</v>
      </c>
      <c r="N19" s="53">
        <f t="shared" si="4"/>
        <v>5851</v>
      </c>
      <c r="O19" s="55">
        <f>2707+7+64+64+59</f>
        <v>2901</v>
      </c>
      <c r="P19" s="55">
        <f>2711+8+69+96+66</f>
        <v>2950</v>
      </c>
      <c r="Q19" s="38">
        <f>0</f>
        <v>0</v>
      </c>
      <c r="R19" s="38">
        <f>0</f>
        <v>0</v>
      </c>
      <c r="S19" s="38">
        <f>0</f>
        <v>0</v>
      </c>
      <c r="U19" s="15" t="s">
        <v>39</v>
      </c>
    </row>
    <row r="20" spans="1:22" s="5" customFormat="1" ht="24.75" customHeight="1">
      <c r="A20" s="39"/>
      <c r="B20" s="14" t="s">
        <v>31</v>
      </c>
      <c r="C20" s="39"/>
      <c r="D20" s="40"/>
      <c r="E20" s="53">
        <f t="shared" si="2"/>
        <v>3127</v>
      </c>
      <c r="F20" s="53">
        <f t="shared" si="2"/>
        <v>1681</v>
      </c>
      <c r="G20" s="53">
        <f t="shared" si="2"/>
        <v>1446</v>
      </c>
      <c r="H20" s="53">
        <f t="shared" si="3"/>
        <v>2955</v>
      </c>
      <c r="I20" s="53">
        <f>1196+400</f>
        <v>1596</v>
      </c>
      <c r="J20" s="53">
        <f>977+382</f>
        <v>1359</v>
      </c>
      <c r="K20" s="38">
        <f>0</f>
        <v>0</v>
      </c>
      <c r="L20" s="38">
        <f>0</f>
        <v>0</v>
      </c>
      <c r="M20" s="38">
        <f>0</f>
        <v>0</v>
      </c>
      <c r="N20" s="53">
        <f t="shared" si="4"/>
        <v>172</v>
      </c>
      <c r="O20" s="55">
        <f>27+58</f>
        <v>85</v>
      </c>
      <c r="P20" s="55">
        <f>22+65</f>
        <v>87</v>
      </c>
      <c r="Q20" s="38">
        <f>0</f>
        <v>0</v>
      </c>
      <c r="R20" s="38">
        <f>0</f>
        <v>0</v>
      </c>
      <c r="S20" s="38">
        <f>0</f>
        <v>0</v>
      </c>
      <c r="U20" s="15" t="s">
        <v>40</v>
      </c>
    </row>
    <row r="21" spans="1:22" s="5" customFormat="1" ht="24.75" customHeight="1">
      <c r="A21" s="39"/>
      <c r="B21" s="14" t="s">
        <v>32</v>
      </c>
      <c r="C21" s="39"/>
      <c r="D21" s="40"/>
      <c r="E21" s="53">
        <f t="shared" si="2"/>
        <v>5908</v>
      </c>
      <c r="F21" s="53">
        <f t="shared" si="2"/>
        <v>3035</v>
      </c>
      <c r="G21" s="53">
        <f t="shared" si="2"/>
        <v>2873</v>
      </c>
      <c r="H21" s="53">
        <f t="shared" si="3"/>
        <v>5720</v>
      </c>
      <c r="I21" s="53">
        <f>1955+990</f>
        <v>2945</v>
      </c>
      <c r="J21" s="53">
        <f>1766+1009</f>
        <v>2775</v>
      </c>
      <c r="K21" s="38">
        <f>0</f>
        <v>0</v>
      </c>
      <c r="L21" s="38">
        <f>0</f>
        <v>0</v>
      </c>
      <c r="M21" s="38">
        <f>0</f>
        <v>0</v>
      </c>
      <c r="N21" s="53">
        <f t="shared" si="4"/>
        <v>188</v>
      </c>
      <c r="O21" s="55">
        <f>23+67</f>
        <v>90</v>
      </c>
      <c r="P21" s="55">
        <f>26+72</f>
        <v>98</v>
      </c>
      <c r="Q21" s="38">
        <f>0</f>
        <v>0</v>
      </c>
      <c r="R21" s="38">
        <f>0</f>
        <v>0</v>
      </c>
      <c r="S21" s="38">
        <f>0</f>
        <v>0</v>
      </c>
      <c r="T21" s="14"/>
      <c r="U21" s="15" t="s">
        <v>41</v>
      </c>
      <c r="V21" s="14"/>
    </row>
    <row r="22" spans="1:22" s="12" customFormat="1" ht="6" customHeight="1">
      <c r="A22" s="13"/>
      <c r="B22" s="13"/>
      <c r="C22" s="13"/>
      <c r="D22" s="33"/>
      <c r="E22" s="34"/>
      <c r="F22" s="35"/>
      <c r="G22" s="13"/>
      <c r="H22" s="35"/>
      <c r="I22" s="13"/>
      <c r="J22" s="35"/>
      <c r="K22" s="13"/>
      <c r="L22" s="35"/>
      <c r="M22" s="13"/>
      <c r="N22" s="35"/>
      <c r="O22" s="33"/>
      <c r="P22" s="13"/>
      <c r="Q22" s="35"/>
      <c r="R22" s="13"/>
      <c r="S22" s="35"/>
      <c r="T22" s="34"/>
      <c r="U22" s="13"/>
    </row>
    <row r="23" spans="1:22" s="12" customFormat="1" ht="6" customHeight="1"/>
    <row r="24" spans="1:22" s="11" customFormat="1" ht="17.25" customHeight="1">
      <c r="A24" s="10"/>
      <c r="B24" s="36" t="s">
        <v>43</v>
      </c>
      <c r="C24" s="49" t="s">
        <v>48</v>
      </c>
      <c r="E24" s="50"/>
      <c r="F24" s="50"/>
      <c r="G24" s="10"/>
      <c r="H24" s="10"/>
      <c r="I24" s="10"/>
      <c r="J24" s="10"/>
      <c r="K24" s="10"/>
      <c r="L24" s="37" t="s">
        <v>44</v>
      </c>
      <c r="M24" s="50" t="s">
        <v>46</v>
      </c>
      <c r="N24" s="10"/>
      <c r="O24" s="10"/>
      <c r="P24" s="10"/>
      <c r="Q24" s="10"/>
      <c r="R24" s="10"/>
      <c r="S24" s="10"/>
      <c r="U24" s="10"/>
    </row>
    <row r="25" spans="1:22" s="11" customFormat="1" ht="17.25" customHeight="1">
      <c r="A25" s="10"/>
      <c r="C25" s="49" t="s">
        <v>49</v>
      </c>
      <c r="E25" s="50"/>
      <c r="F25" s="50"/>
      <c r="G25" s="32"/>
      <c r="H25" s="31"/>
      <c r="L25" s="50"/>
      <c r="M25" s="50" t="s">
        <v>47</v>
      </c>
      <c r="N25" s="10"/>
      <c r="O25" s="10"/>
    </row>
    <row r="26" spans="1:22" s="11" customFormat="1" ht="17.25" customHeight="1">
      <c r="C26" s="11" t="s">
        <v>45</v>
      </c>
      <c r="G26" s="50"/>
      <c r="H26" s="50"/>
      <c r="I26" s="50"/>
      <c r="J26" s="50"/>
      <c r="M26" s="11" t="s">
        <v>42</v>
      </c>
    </row>
    <row r="27" spans="1:22">
      <c r="G27" s="48"/>
      <c r="H27" s="48"/>
      <c r="I27" s="48"/>
      <c r="J27" s="48"/>
      <c r="K27" s="11"/>
      <c r="N27" s="11"/>
    </row>
    <row r="28" spans="1:22">
      <c r="K28" s="11"/>
      <c r="N28" s="11"/>
    </row>
  </sheetData>
  <mergeCells count="14">
    <mergeCell ref="Q8:S8"/>
    <mergeCell ref="N9:P9"/>
    <mergeCell ref="A12:D12"/>
    <mergeCell ref="T12:V12"/>
    <mergeCell ref="A4:D11"/>
    <mergeCell ref="H4:S4"/>
    <mergeCell ref="T4:V11"/>
    <mergeCell ref="E6:G6"/>
    <mergeCell ref="N6:P6"/>
    <mergeCell ref="Q6:S6"/>
    <mergeCell ref="E7:G7"/>
    <mergeCell ref="N7:P7"/>
    <mergeCell ref="Q7:S7"/>
    <mergeCell ref="N8:P8"/>
  </mergeCells>
  <pageMargins left="0.55118110236220474" right="0.23" top="0.65" bottom="0.24" header="0.4" footer="0.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2018-09-18T03:50:27Z</dcterms:modified>
</cp:coreProperties>
</file>