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7" sheetId="1" r:id="rId1"/>
  </sheets>
  <definedNames>
    <definedName name="_xlnm.Print_Area" localSheetId="0">'T-3.7'!$A$1:$T$37</definedName>
  </definedNames>
  <calcPr calcId="125725"/>
</workbook>
</file>

<file path=xl/calcChain.xml><?xml version="1.0" encoding="utf-8"?>
<calcChain xmlns="http://schemas.openxmlformats.org/spreadsheetml/2006/main">
  <c r="J29" i="1"/>
  <c r="I29"/>
  <c r="F29" s="1"/>
  <c r="E29" s="1"/>
  <c r="G29"/>
  <c r="J28"/>
  <c r="I28"/>
  <c r="F28" s="1"/>
  <c r="E28" s="1"/>
  <c r="G28"/>
  <c r="J27"/>
  <c r="I27"/>
  <c r="F27" s="1"/>
  <c r="E27" s="1"/>
  <c r="G27"/>
  <c r="S26"/>
  <c r="R26"/>
  <c r="Q26" s="1"/>
  <c r="J26"/>
  <c r="G26" s="1"/>
  <c r="I26"/>
  <c r="H26" s="1"/>
  <c r="F26"/>
  <c r="S25"/>
  <c r="R25"/>
  <c r="Q25"/>
  <c r="J25"/>
  <c r="I25"/>
  <c r="F25" s="1"/>
  <c r="E25" s="1"/>
  <c r="G25"/>
  <c r="J24"/>
  <c r="I24"/>
  <c r="F24" s="1"/>
  <c r="E24" s="1"/>
  <c r="G24"/>
  <c r="J23"/>
  <c r="I23"/>
  <c r="H23" s="1"/>
  <c r="G23"/>
  <c r="F23"/>
  <c r="E23" s="1"/>
  <c r="S22"/>
  <c r="R22"/>
  <c r="Q22" s="1"/>
  <c r="N22"/>
  <c r="J22"/>
  <c r="I22"/>
  <c r="F22" s="1"/>
  <c r="E22" s="1"/>
  <c r="G22"/>
  <c r="K21"/>
  <c r="J21"/>
  <c r="I21"/>
  <c r="H21"/>
  <c r="G21"/>
  <c r="F21"/>
  <c r="E21" s="1"/>
  <c r="J20"/>
  <c r="G20" s="1"/>
  <c r="I20"/>
  <c r="H20" s="1"/>
  <c r="F20"/>
  <c r="N19"/>
  <c r="J19"/>
  <c r="I19"/>
  <c r="F19" s="1"/>
  <c r="E19" s="1"/>
  <c r="G19"/>
  <c r="S18"/>
  <c r="R18"/>
  <c r="Q18" s="1"/>
  <c r="K18"/>
  <c r="J18"/>
  <c r="I18"/>
  <c r="H18" s="1"/>
  <c r="G18"/>
  <c r="F18"/>
  <c r="E18" s="1"/>
  <c r="S17"/>
  <c r="R17"/>
  <c r="Q17" s="1"/>
  <c r="K17"/>
  <c r="J17"/>
  <c r="I17"/>
  <c r="F17" s="1"/>
  <c r="E17" s="1"/>
  <c r="G17"/>
  <c r="J16"/>
  <c r="I16"/>
  <c r="H16" s="1"/>
  <c r="G16"/>
  <c r="F16"/>
  <c r="E16" s="1"/>
  <c r="N15"/>
  <c r="K15"/>
  <c r="J15"/>
  <c r="I15"/>
  <c r="H15" s="1"/>
  <c r="G15"/>
  <c r="F15"/>
  <c r="E15" s="1"/>
  <c r="J14"/>
  <c r="I14"/>
  <c r="F14" s="1"/>
  <c r="E14" s="1"/>
  <c r="G14"/>
  <c r="Q13"/>
  <c r="K13"/>
  <c r="J13"/>
  <c r="I13"/>
  <c r="F13" s="1"/>
  <c r="E13" s="1"/>
  <c r="G13"/>
  <c r="S12"/>
  <c r="P12"/>
  <c r="O12"/>
  <c r="N12"/>
  <c r="M12"/>
  <c r="L12"/>
  <c r="K12" s="1"/>
  <c r="Q12" l="1"/>
  <c r="E26"/>
  <c r="E20"/>
  <c r="H17"/>
  <c r="H22"/>
  <c r="H24"/>
  <c r="H27"/>
  <c r="J12"/>
  <c r="G12" s="1"/>
  <c r="R12"/>
  <c r="I12"/>
  <c r="H25"/>
  <c r="H28"/>
  <c r="H13"/>
  <c r="H14"/>
  <c r="H19"/>
  <c r="H29"/>
  <c r="F12" l="1"/>
  <c r="E12" s="1"/>
  <c r="H12"/>
</calcChain>
</file>

<file path=xl/sharedStrings.xml><?xml version="1.0" encoding="utf-8"?>
<sst xmlns="http://schemas.openxmlformats.org/spreadsheetml/2006/main" count="212" uniqueCount="74">
  <si>
    <t xml:space="preserve">ตาราง     </t>
  </si>
  <si>
    <t>นักเรียน จำแนกตามสังกัด และเพศ เป็นรายอำเภอ ปีการศึกษา 2560</t>
  </si>
  <si>
    <t xml:space="preserve">Table </t>
  </si>
  <si>
    <t>Student by Jurisdiction, Sex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</si>
  <si>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</si>
  <si>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</si>
  <si>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</si>
  <si>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</si>
  <si>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</si>
  <si>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</si>
  <si>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</si>
  <si>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</si>
  <si>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</si>
  <si>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</si>
  <si>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</si>
  <si>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</si>
  <si>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</si>
  <si>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</si>
  <si>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</si>
  <si>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</si>
  <si>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</si>
  <si>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</si>
  <si>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</si>
  <si>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</si>
  <si>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</si>
  <si>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</si>
  <si>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</si>
  <si>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</si>
  <si>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</si>
  <si>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</si>
  <si>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</si>
  <si>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</si>
  <si>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</si>
  <si>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</si>
  <si>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</si>
  <si>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</si>
  <si>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</si>
  <si>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</si>
  <si>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</si>
  <si>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</si>
  <si>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</si>
  <si>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</si>
  <si>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</si>
  <si>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</si>
  <si>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</si>
  <si>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</si>
  <si>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</si>
  <si>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</si>
  <si>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</si>
  <si>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</si>
  <si>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</si>
  <si>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</si>
  <si>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</si>
  <si>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</si>
  <si>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</si>
  <si>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</si>
  <si>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</si>
  <si>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</si>
  <si>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</si>
  <si>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</si>
  <si>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</si>
  <si>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</si>
  <si>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</t>
  </si>
  <si>
    <t xml:space="preserve">       1/  Including  Rajabhat University (demonstration Rajabhat University),</t>
  </si>
  <si>
    <t xml:space="preserve">  สำนักงานตำรวจแห่งชาติ (โรงเรียนตำรวจตระเวนชายแดน)</t>
  </si>
  <si>
    <t xml:space="preserve">            Royal Thai Police (The Border Patrol Police School)</t>
  </si>
  <si>
    <t xml:space="preserve">     ที่มา:  สำนักงานเขตพื้นที่การศึกษาประถมศึกษาสุรินทร์  เขต 1,2 และ 3</t>
  </si>
  <si>
    <t>Source:  Surin Primary Educational Service Area Office, Area 1,2 and 3</t>
  </si>
  <si>
    <t xml:space="preserve">             สำนักงานเขตพื้นที่การศึกษามัธยมศึกษาเขต 33  สุรินทร์ </t>
  </si>
  <si>
    <t xml:space="preserve">            Surin Secondary Educational Service Area Office, Area 33 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</si>
  <si>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</si>
  <si>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</si>
  <si>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           สำนักงานศึกษาธิการจังหวัดสุรินทร์</t>
  </si>
  <si>
    <t xml:space="preserve">            Surin Provincial Education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</si>
</sst>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 indent="1"/>
    </xf>
    <xf numFmtId="3" fontId="1" fillId="0" borderId="5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vertical="center" indent="1"/>
    </xf>
    <xf numFmtId="3" fontId="3" fillId="0" borderId="5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/>
    <xf numFmtId="3" fontId="3" fillId="0" borderId="11" xfId="0" applyNumberFormat="1" applyFont="1" applyFill="1" applyBorder="1" applyAlignment="1">
      <alignment horizontal="right" vertical="center" indent="1"/>
    </xf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4" fillId="0" borderId="10" xfId="0" applyFont="1" applyBorder="1"/>
    <xf numFmtId="0" fontId="4" fillId="0" borderId="13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T37"/>
  <sheetViews>
    <sheetView tabSelected="1" view="pageBreakPreview" zoomScale="70" zoomScaleNormal="100" zoomScaleSheetLayoutView="70" workbookViewId="0">
      <selection activeCell="X14" sqref="X14"/>
    </sheetView>
  </sheetViews>
  <sheetFormatPr defaultColWidth="9.09765625" defaultRowHeight="18.75"/>
  <cols>
    <col min="1" max="1" width="1.69921875" style="6" customWidth="1"/>
    <col min="2" max="2" width="6.09765625" style="6" customWidth="1"/>
    <col min="3" max="3" width="5" style="6" customWidth="1"/>
    <col min="4" max="4" width="4.09765625" style="6" customWidth="1"/>
    <col min="5" max="5" width="9.296875" style="6" customWidth="1"/>
    <col min="6" max="7" width="10.296875" style="6" customWidth="1"/>
    <col min="8" max="8" width="9.59765625" style="6" customWidth="1"/>
    <col min="9" max="10" width="10.296875" style="6" customWidth="1"/>
    <col min="11" max="11" width="9.09765625" style="6" customWidth="1"/>
    <col min="12" max="13" width="10.296875" style="6" customWidth="1"/>
    <col min="14" max="14" width="8.296875" style="6" customWidth="1"/>
    <col min="15" max="15" width="8.8984375" style="6" customWidth="1"/>
    <col min="16" max="16" width="10.296875" style="6" customWidth="1"/>
    <col min="17" max="17" width="9.09765625" style="6" customWidth="1"/>
    <col min="18" max="18" width="8.8984375" style="6" customWidth="1"/>
    <col min="19" max="19" width="10.296875" style="6" customWidth="1"/>
    <col min="20" max="20" width="17.59765625" style="6" customWidth="1"/>
    <col min="21" max="21" width="2.296875" style="6" customWidth="1"/>
    <col min="22" max="22" width="4.09765625" style="6" customWidth="1"/>
    <col min="23" max="16384" width="9.09765625" style="6"/>
  </cols>
  <sheetData>
    <row r="1" spans="1:20" s="1" customFormat="1" ht="24" customHeight="1">
      <c r="B1" s="1" t="s">
        <v>0</v>
      </c>
      <c r="C1" s="2">
        <v>3.7</v>
      </c>
      <c r="D1" s="1" t="s">
        <v>1</v>
      </c>
    </row>
    <row r="2" spans="1:20" s="3" customFormat="1" ht="24" customHeight="1">
      <c r="B2" s="4" t="s">
        <v>2</v>
      </c>
      <c r="C2" s="2">
        <v>3.7</v>
      </c>
      <c r="D2" s="4" t="s">
        <v>3</v>
      </c>
      <c r="E2" s="4"/>
    </row>
    <row r="3" spans="1:20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s="19" customFormat="1" ht="15.7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0" s="19" customFormat="1" ht="15.75">
      <c r="A5" s="20"/>
      <c r="B5" s="20"/>
      <c r="C5" s="20"/>
      <c r="D5" s="21"/>
      <c r="E5" s="22"/>
      <c r="F5" s="11"/>
      <c r="G5" s="12"/>
      <c r="H5" s="22"/>
      <c r="I5" s="11"/>
      <c r="J5" s="23"/>
      <c r="K5" s="24"/>
      <c r="L5" s="25" t="s">
        <v>7</v>
      </c>
      <c r="M5" s="24"/>
      <c r="N5" s="26"/>
      <c r="O5" s="27"/>
      <c r="P5" s="28"/>
      <c r="Q5" s="11"/>
      <c r="R5" s="11"/>
      <c r="S5" s="23"/>
      <c r="T5" s="29"/>
    </row>
    <row r="6" spans="1:20" s="19" customFormat="1" ht="15.75">
      <c r="A6" s="20"/>
      <c r="B6" s="20"/>
      <c r="C6" s="20"/>
      <c r="D6" s="21"/>
      <c r="E6" s="30"/>
      <c r="F6" s="31"/>
      <c r="G6" s="32"/>
      <c r="H6" s="33"/>
      <c r="I6" s="25" t="s">
        <v>8</v>
      </c>
      <c r="J6" s="34"/>
      <c r="K6" s="24"/>
      <c r="L6" s="25" t="s">
        <v>9</v>
      </c>
      <c r="M6" s="24"/>
      <c r="N6" s="35"/>
      <c r="O6" s="15"/>
      <c r="P6" s="36"/>
      <c r="Q6" s="31"/>
      <c r="R6" s="31"/>
      <c r="S6" s="32"/>
      <c r="T6" s="29"/>
    </row>
    <row r="7" spans="1:20" s="19" customFormat="1" ht="15.75">
      <c r="A7" s="20"/>
      <c r="B7" s="20"/>
      <c r="C7" s="20"/>
      <c r="D7" s="21"/>
      <c r="E7" s="30"/>
      <c r="F7" s="31"/>
      <c r="G7" s="32"/>
      <c r="H7" s="33"/>
      <c r="I7" s="25" t="s">
        <v>10</v>
      </c>
      <c r="J7" s="34"/>
      <c r="K7" s="24"/>
      <c r="L7" s="25" t="s">
        <v>11</v>
      </c>
      <c r="M7" s="24"/>
      <c r="N7" s="30" t="s">
        <v>12</v>
      </c>
      <c r="O7" s="31"/>
      <c r="P7" s="32"/>
      <c r="Q7" s="31"/>
      <c r="R7" s="31"/>
      <c r="S7" s="32"/>
      <c r="T7" s="29"/>
    </row>
    <row r="8" spans="1:20" s="19" customFormat="1">
      <c r="A8" s="20"/>
      <c r="B8" s="20"/>
      <c r="C8" s="20"/>
      <c r="D8" s="21"/>
      <c r="E8" s="30" t="s">
        <v>13</v>
      </c>
      <c r="F8" s="31"/>
      <c r="G8" s="32"/>
      <c r="H8" s="33"/>
      <c r="I8" s="25" t="s">
        <v>14</v>
      </c>
      <c r="J8" s="34"/>
      <c r="K8" s="24"/>
      <c r="L8" s="25" t="s">
        <v>15</v>
      </c>
      <c r="M8" s="24"/>
      <c r="N8" s="30" t="s">
        <v>16</v>
      </c>
      <c r="O8" s="31"/>
      <c r="P8" s="32"/>
      <c r="Q8" s="31" t="s">
        <v>17</v>
      </c>
      <c r="R8" s="31"/>
      <c r="S8" s="32"/>
      <c r="T8" s="29"/>
    </row>
    <row r="9" spans="1:20" s="19" customFormat="1" ht="15.75">
      <c r="A9" s="20"/>
      <c r="B9" s="20"/>
      <c r="C9" s="20"/>
      <c r="D9" s="21"/>
      <c r="E9" s="37" t="s">
        <v>18</v>
      </c>
      <c r="F9" s="38"/>
      <c r="G9" s="39"/>
      <c r="H9" s="40"/>
      <c r="I9" s="41" t="s">
        <v>19</v>
      </c>
      <c r="J9" s="42"/>
      <c r="K9" s="43"/>
      <c r="L9" s="44" t="s">
        <v>19</v>
      </c>
      <c r="M9" s="43"/>
      <c r="N9" s="37" t="s">
        <v>20</v>
      </c>
      <c r="O9" s="38"/>
      <c r="P9" s="39"/>
      <c r="Q9" s="37" t="s">
        <v>21</v>
      </c>
      <c r="R9" s="38"/>
      <c r="S9" s="39"/>
      <c r="T9" s="29"/>
    </row>
    <row r="10" spans="1:20">
      <c r="A10" s="20"/>
      <c r="B10" s="20"/>
      <c r="C10" s="20"/>
      <c r="D10" s="21"/>
      <c r="E10" s="45" t="s">
        <v>13</v>
      </c>
      <c r="F10" s="45" t="s">
        <v>22</v>
      </c>
      <c r="G10" s="12" t="s">
        <v>23</v>
      </c>
      <c r="H10" s="46" t="s">
        <v>13</v>
      </c>
      <c r="I10" s="46" t="s">
        <v>22</v>
      </c>
      <c r="J10" s="12" t="s">
        <v>23</v>
      </c>
      <c r="K10" s="46" t="s">
        <v>13</v>
      </c>
      <c r="L10" s="46" t="s">
        <v>22</v>
      </c>
      <c r="M10" s="12" t="s">
        <v>23</v>
      </c>
      <c r="N10" s="45" t="s">
        <v>13</v>
      </c>
      <c r="O10" s="12" t="s">
        <v>22</v>
      </c>
      <c r="P10" s="12" t="s">
        <v>23</v>
      </c>
      <c r="Q10" s="45" t="s">
        <v>13</v>
      </c>
      <c r="R10" s="45" t="s">
        <v>22</v>
      </c>
      <c r="S10" s="12" t="s">
        <v>23</v>
      </c>
      <c r="T10" s="29"/>
    </row>
    <row r="11" spans="1:20">
      <c r="A11" s="47"/>
      <c r="B11" s="47"/>
      <c r="C11" s="47"/>
      <c r="D11" s="48"/>
      <c r="E11" s="49" t="s">
        <v>18</v>
      </c>
      <c r="F11" s="49" t="s">
        <v>24</v>
      </c>
      <c r="G11" s="50" t="s">
        <v>25</v>
      </c>
      <c r="H11" s="49" t="s">
        <v>18</v>
      </c>
      <c r="I11" s="49" t="s">
        <v>24</v>
      </c>
      <c r="J11" s="50" t="s">
        <v>25</v>
      </c>
      <c r="K11" s="49" t="s">
        <v>18</v>
      </c>
      <c r="L11" s="49" t="s">
        <v>24</v>
      </c>
      <c r="M11" s="50" t="s">
        <v>25</v>
      </c>
      <c r="N11" s="49" t="s">
        <v>18</v>
      </c>
      <c r="O11" s="50" t="s">
        <v>24</v>
      </c>
      <c r="P11" s="50" t="s">
        <v>25</v>
      </c>
      <c r="Q11" s="49" t="s">
        <v>18</v>
      </c>
      <c r="R11" s="49" t="s">
        <v>24</v>
      </c>
      <c r="S11" s="50" t="s">
        <v>25</v>
      </c>
      <c r="T11" s="51"/>
    </row>
    <row r="12" spans="1:20" s="1" customFormat="1" ht="20.25" customHeight="1">
      <c r="A12" s="52" t="s">
        <v>26</v>
      </c>
      <c r="B12" s="52"/>
      <c r="C12" s="52"/>
      <c r="D12" s="53"/>
      <c r="E12" s="54">
        <f t="shared" ref="E12:E29" si="0">SUM(F12:G12)</f>
        <v>200443</v>
      </c>
      <c r="F12" s="55">
        <f t="shared" ref="F12:G27" si="1">SUM(I12,L12,O12,R12)</f>
        <v>99723</v>
      </c>
      <c r="G12" s="55">
        <f t="shared" si="1"/>
        <v>100720</v>
      </c>
      <c r="H12" s="54">
        <f>SUM(H13:H29)</f>
        <v>192596</v>
      </c>
      <c r="I12" s="54">
        <f>SUM(I13:I29)</f>
        <v>95804</v>
      </c>
      <c r="J12" s="54">
        <f t="shared" ref="J12:S12" si="2">SUM(J13:J29)</f>
        <v>96792</v>
      </c>
      <c r="K12" s="54">
        <f>SUM(L12:M12)</f>
        <v>4849</v>
      </c>
      <c r="L12" s="54">
        <f>SUM(L13:L29)</f>
        <v>2412</v>
      </c>
      <c r="M12" s="54">
        <f>SUM(M13:M29)</f>
        <v>2437</v>
      </c>
      <c r="N12" s="54">
        <f t="shared" si="2"/>
        <v>1785</v>
      </c>
      <c r="O12" s="54">
        <f t="shared" si="2"/>
        <v>878</v>
      </c>
      <c r="P12" s="54">
        <f t="shared" si="2"/>
        <v>907</v>
      </c>
      <c r="Q12" s="54">
        <f t="shared" si="2"/>
        <v>1213</v>
      </c>
      <c r="R12" s="54">
        <f t="shared" si="2"/>
        <v>629</v>
      </c>
      <c r="S12" s="54">
        <f t="shared" si="2"/>
        <v>584</v>
      </c>
      <c r="T12" s="56" t="s">
        <v>18</v>
      </c>
    </row>
    <row r="13" spans="1:20" ht="20.25" customHeight="1">
      <c r="A13" s="57"/>
      <c r="B13" s="58" t="s">
        <v>27</v>
      </c>
      <c r="C13" s="59"/>
      <c r="D13" s="60"/>
      <c r="E13" s="61">
        <f t="shared" si="0"/>
        <v>41330</v>
      </c>
      <c r="F13" s="62">
        <f t="shared" si="1"/>
        <v>20311</v>
      </c>
      <c r="G13" s="62">
        <f t="shared" si="1"/>
        <v>21019</v>
      </c>
      <c r="H13" s="63">
        <f>SUM(I13:J13)</f>
        <v>38369</v>
      </c>
      <c r="I13" s="63">
        <f>5784+13033</f>
        <v>18817</v>
      </c>
      <c r="J13" s="64">
        <f>7526+12026</f>
        <v>19552</v>
      </c>
      <c r="K13" s="63">
        <f>SUM(L13:M13)</f>
        <v>2747</v>
      </c>
      <c r="L13" s="63">
        <v>1381</v>
      </c>
      <c r="M13" s="64">
        <v>1366</v>
      </c>
      <c r="N13" s="63" t="s">
        <v>28</v>
      </c>
      <c r="O13" s="64" t="s">
        <v>28</v>
      </c>
      <c r="P13" s="64" t="s">
        <v>28</v>
      </c>
      <c r="Q13" s="63">
        <f>SUM(R13:S13)</f>
        <v>214</v>
      </c>
      <c r="R13" s="63">
        <v>113</v>
      </c>
      <c r="S13" s="64">
        <v>101</v>
      </c>
      <c r="T13" s="65" t="s">
        <v>29</v>
      </c>
    </row>
    <row r="14" spans="1:20" ht="20.25" customHeight="1">
      <c r="A14" s="57"/>
      <c r="B14" s="66" t="s">
        <v>30</v>
      </c>
      <c r="C14" s="59"/>
      <c r="D14" s="60"/>
      <c r="E14" s="67">
        <f t="shared" si="0"/>
        <v>8541</v>
      </c>
      <c r="F14" s="62">
        <f t="shared" si="1"/>
        <v>4342</v>
      </c>
      <c r="G14" s="62">
        <f t="shared" si="1"/>
        <v>4199</v>
      </c>
      <c r="H14" s="63">
        <f>SUM(I14:J14)</f>
        <v>8541</v>
      </c>
      <c r="I14" s="63">
        <f>838+3504</f>
        <v>4342</v>
      </c>
      <c r="J14" s="64">
        <f>3175+1024</f>
        <v>4199</v>
      </c>
      <c r="K14" s="63" t="s">
        <v>28</v>
      </c>
      <c r="L14" s="63" t="s">
        <v>28</v>
      </c>
      <c r="M14" s="64" t="s">
        <v>28</v>
      </c>
      <c r="N14" s="63" t="s">
        <v>28</v>
      </c>
      <c r="O14" s="64" t="s">
        <v>28</v>
      </c>
      <c r="P14" s="64" t="s">
        <v>28</v>
      </c>
      <c r="Q14" s="63" t="s">
        <v>28</v>
      </c>
      <c r="R14" s="63" t="s">
        <v>28</v>
      </c>
      <c r="S14" s="64" t="s">
        <v>28</v>
      </c>
      <c r="T14" s="65" t="s">
        <v>31</v>
      </c>
    </row>
    <row r="15" spans="1:20" ht="20.25" customHeight="1">
      <c r="A15" s="57"/>
      <c r="B15" s="58" t="s">
        <v>32</v>
      </c>
      <c r="C15" s="59"/>
      <c r="D15" s="60"/>
      <c r="E15" s="61">
        <f t="shared" si="0"/>
        <v>13405</v>
      </c>
      <c r="F15" s="62">
        <f t="shared" si="1"/>
        <v>6766</v>
      </c>
      <c r="G15" s="62">
        <f t="shared" si="1"/>
        <v>6639</v>
      </c>
      <c r="H15" s="63">
        <f t="shared" ref="H15:H29" si="3">SUM(I15:J15)</f>
        <v>12010</v>
      </c>
      <c r="I15" s="63">
        <f>4572+1504</f>
        <v>6076</v>
      </c>
      <c r="J15" s="64">
        <f>4029+1905</f>
        <v>5934</v>
      </c>
      <c r="K15" s="63">
        <f>SUM(L15:M15)</f>
        <v>609</v>
      </c>
      <c r="L15" s="63">
        <v>313</v>
      </c>
      <c r="M15" s="64">
        <v>296</v>
      </c>
      <c r="N15" s="63">
        <f t="shared" ref="N15:N22" si="4">SUM(O15:P15)</f>
        <v>786</v>
      </c>
      <c r="O15" s="64">
        <v>377</v>
      </c>
      <c r="P15" s="64">
        <v>409</v>
      </c>
      <c r="Q15" s="63" t="s">
        <v>28</v>
      </c>
      <c r="R15" s="63" t="s">
        <v>28</v>
      </c>
      <c r="S15" s="64" t="s">
        <v>28</v>
      </c>
      <c r="T15" s="65" t="s">
        <v>33</v>
      </c>
    </row>
    <row r="16" spans="1:20" ht="20.25" customHeight="1">
      <c r="A16" s="57"/>
      <c r="B16" s="58" t="s">
        <v>34</v>
      </c>
      <c r="C16" s="59"/>
      <c r="D16" s="60"/>
      <c r="E16" s="61">
        <f t="shared" si="0"/>
        <v>8880</v>
      </c>
      <c r="F16" s="62">
        <f t="shared" si="1"/>
        <v>4372</v>
      </c>
      <c r="G16" s="62">
        <f t="shared" si="1"/>
        <v>4508</v>
      </c>
      <c r="H16" s="63">
        <f t="shared" si="3"/>
        <v>8880</v>
      </c>
      <c r="I16" s="63">
        <f>3157+1215</f>
        <v>4372</v>
      </c>
      <c r="J16" s="64">
        <f>2883+1625</f>
        <v>4508</v>
      </c>
      <c r="K16" s="63" t="s">
        <v>28</v>
      </c>
      <c r="L16" s="63" t="s">
        <v>28</v>
      </c>
      <c r="M16" s="64" t="s">
        <v>28</v>
      </c>
      <c r="N16" s="63" t="s">
        <v>28</v>
      </c>
      <c r="O16" s="63" t="s">
        <v>28</v>
      </c>
      <c r="P16" s="63" t="s">
        <v>28</v>
      </c>
      <c r="Q16" s="63" t="s">
        <v>28</v>
      </c>
      <c r="R16" s="63" t="s">
        <v>28</v>
      </c>
      <c r="S16" s="63" t="s">
        <v>28</v>
      </c>
      <c r="T16" s="65" t="s">
        <v>35</v>
      </c>
    </row>
    <row r="17" spans="1:20" ht="20.25" customHeight="1">
      <c r="A17" s="57"/>
      <c r="B17" s="58" t="s">
        <v>36</v>
      </c>
      <c r="C17" s="59"/>
      <c r="D17" s="60"/>
      <c r="E17" s="61">
        <f t="shared" si="0"/>
        <v>21870</v>
      </c>
      <c r="F17" s="62">
        <f t="shared" si="1"/>
        <v>10642</v>
      </c>
      <c r="G17" s="62">
        <f t="shared" si="1"/>
        <v>11228</v>
      </c>
      <c r="H17" s="63">
        <f t="shared" si="3"/>
        <v>21169</v>
      </c>
      <c r="I17" s="63">
        <f>2095+8204</f>
        <v>10299</v>
      </c>
      <c r="J17" s="64">
        <f>2939+7931</f>
        <v>10870</v>
      </c>
      <c r="K17" s="63">
        <f>SUM(L17:M17)</f>
        <v>544</v>
      </c>
      <c r="L17" s="63">
        <v>257</v>
      </c>
      <c r="M17" s="64">
        <v>287</v>
      </c>
      <c r="N17" s="63" t="s">
        <v>28</v>
      </c>
      <c r="O17" s="63" t="s">
        <v>28</v>
      </c>
      <c r="P17" s="63" t="s">
        <v>28</v>
      </c>
      <c r="Q17" s="63">
        <f t="shared" ref="Q17:Q26" si="5">SUM(R17:S17)</f>
        <v>157</v>
      </c>
      <c r="R17" s="63">
        <f>86</f>
        <v>86</v>
      </c>
      <c r="S17" s="64">
        <f>71</f>
        <v>71</v>
      </c>
      <c r="T17" s="65" t="s">
        <v>37</v>
      </c>
    </row>
    <row r="18" spans="1:20" ht="20.25" customHeight="1">
      <c r="A18" s="57"/>
      <c r="B18" s="58" t="s">
        <v>38</v>
      </c>
      <c r="C18" s="59"/>
      <c r="D18" s="60"/>
      <c r="E18" s="61">
        <f t="shared" si="0"/>
        <v>17067</v>
      </c>
      <c r="F18" s="62">
        <f t="shared" si="1"/>
        <v>8757</v>
      </c>
      <c r="G18" s="62">
        <f t="shared" si="1"/>
        <v>8310</v>
      </c>
      <c r="H18" s="63">
        <f t="shared" si="3"/>
        <v>16777</v>
      </c>
      <c r="I18" s="63">
        <f>993+7616</f>
        <v>8609</v>
      </c>
      <c r="J18" s="64">
        <f>1136+7032</f>
        <v>8168</v>
      </c>
      <c r="K18" s="63">
        <f>SUM(L18:M18)</f>
        <v>70</v>
      </c>
      <c r="L18" s="63">
        <v>32</v>
      </c>
      <c r="M18" s="64">
        <v>38</v>
      </c>
      <c r="N18" s="63" t="s">
        <v>28</v>
      </c>
      <c r="O18" s="63" t="s">
        <v>28</v>
      </c>
      <c r="P18" s="63" t="s">
        <v>28</v>
      </c>
      <c r="Q18" s="63">
        <f t="shared" si="5"/>
        <v>220</v>
      </c>
      <c r="R18" s="63">
        <f>116</f>
        <v>116</v>
      </c>
      <c r="S18" s="64">
        <f>104</f>
        <v>104</v>
      </c>
      <c r="T18" s="65" t="s">
        <v>39</v>
      </c>
    </row>
    <row r="19" spans="1:20" ht="20.25" customHeight="1">
      <c r="A19" s="57"/>
      <c r="B19" s="58" t="s">
        <v>40</v>
      </c>
      <c r="C19" s="59"/>
      <c r="D19" s="60"/>
      <c r="E19" s="61">
        <f t="shared" si="0"/>
        <v>12266</v>
      </c>
      <c r="F19" s="62">
        <f>SUM(I19,L19,O19,R19)</f>
        <v>6173</v>
      </c>
      <c r="G19" s="62">
        <f t="shared" si="1"/>
        <v>6093</v>
      </c>
      <c r="H19" s="63">
        <f t="shared" si="3"/>
        <v>11819</v>
      </c>
      <c r="I19" s="63">
        <f>4289+1655</f>
        <v>5944</v>
      </c>
      <c r="J19" s="64">
        <f>3914+1961</f>
        <v>5875</v>
      </c>
      <c r="K19" s="63" t="s">
        <v>28</v>
      </c>
      <c r="L19" s="63" t="s">
        <v>28</v>
      </c>
      <c r="M19" s="64" t="s">
        <v>28</v>
      </c>
      <c r="N19" s="63">
        <f t="shared" si="4"/>
        <v>447</v>
      </c>
      <c r="O19" s="64">
        <v>229</v>
      </c>
      <c r="P19" s="64">
        <v>218</v>
      </c>
      <c r="Q19" s="63" t="s">
        <v>28</v>
      </c>
      <c r="R19" s="63" t="s">
        <v>28</v>
      </c>
      <c r="S19" s="64" t="s">
        <v>28</v>
      </c>
      <c r="T19" s="65" t="s">
        <v>41</v>
      </c>
    </row>
    <row r="20" spans="1:20" ht="20.25" customHeight="1">
      <c r="A20" s="57"/>
      <c r="B20" s="58" t="s">
        <v>42</v>
      </c>
      <c r="C20" s="59"/>
      <c r="D20" s="60"/>
      <c r="E20" s="61">
        <f t="shared" si="0"/>
        <v>5644</v>
      </c>
      <c r="F20" s="62">
        <f t="shared" ref="F20:G29" si="6">SUM(I20,L20,O20,R20)</f>
        <v>2868</v>
      </c>
      <c r="G20" s="62">
        <f t="shared" si="1"/>
        <v>2776</v>
      </c>
      <c r="H20" s="63">
        <f t="shared" si="3"/>
        <v>5644</v>
      </c>
      <c r="I20" s="63">
        <f>2290+578</f>
        <v>2868</v>
      </c>
      <c r="J20" s="64">
        <f>2028+748</f>
        <v>2776</v>
      </c>
      <c r="K20" s="63" t="s">
        <v>28</v>
      </c>
      <c r="L20" s="63" t="s">
        <v>28</v>
      </c>
      <c r="M20" s="64" t="s">
        <v>28</v>
      </c>
      <c r="N20" s="64" t="s">
        <v>28</v>
      </c>
      <c r="O20" s="64" t="s">
        <v>28</v>
      </c>
      <c r="P20" s="64" t="s">
        <v>28</v>
      </c>
      <c r="Q20" s="63" t="s">
        <v>28</v>
      </c>
      <c r="R20" s="63" t="s">
        <v>28</v>
      </c>
      <c r="S20" s="64" t="s">
        <v>28</v>
      </c>
      <c r="T20" s="65" t="s">
        <v>43</v>
      </c>
    </row>
    <row r="21" spans="1:20" ht="20.25" customHeight="1">
      <c r="A21" s="57"/>
      <c r="B21" s="58" t="s">
        <v>44</v>
      </c>
      <c r="C21" s="59"/>
      <c r="D21" s="60"/>
      <c r="E21" s="61">
        <f t="shared" si="0"/>
        <v>19328</v>
      </c>
      <c r="F21" s="62">
        <f t="shared" si="6"/>
        <v>9576</v>
      </c>
      <c r="G21" s="62">
        <f t="shared" si="1"/>
        <v>9752</v>
      </c>
      <c r="H21" s="63">
        <f t="shared" si="3"/>
        <v>18449</v>
      </c>
      <c r="I21" s="63">
        <f>7021+2126</f>
        <v>9147</v>
      </c>
      <c r="J21" s="64">
        <f>6364+2938</f>
        <v>9302</v>
      </c>
      <c r="K21" s="63">
        <f>SUM(L21:M21)</f>
        <v>879</v>
      </c>
      <c r="L21" s="63">
        <v>429</v>
      </c>
      <c r="M21" s="64">
        <v>450</v>
      </c>
      <c r="N21" s="64" t="s">
        <v>28</v>
      </c>
      <c r="O21" s="64" t="s">
        <v>28</v>
      </c>
      <c r="P21" s="64" t="s">
        <v>28</v>
      </c>
      <c r="Q21" s="63" t="s">
        <v>28</v>
      </c>
      <c r="R21" s="63" t="s">
        <v>28</v>
      </c>
      <c r="S21" s="64" t="s">
        <v>28</v>
      </c>
      <c r="T21" s="65" t="s">
        <v>45</v>
      </c>
    </row>
    <row r="22" spans="1:20" ht="20.25" customHeight="1">
      <c r="A22" s="57"/>
      <c r="B22" s="58" t="s">
        <v>46</v>
      </c>
      <c r="C22" s="59"/>
      <c r="D22" s="60"/>
      <c r="E22" s="61">
        <f t="shared" si="0"/>
        <v>10218</v>
      </c>
      <c r="F22" s="62">
        <f t="shared" si="6"/>
        <v>4802</v>
      </c>
      <c r="G22" s="62">
        <f t="shared" si="1"/>
        <v>5416</v>
      </c>
      <c r="H22" s="63">
        <f t="shared" si="3"/>
        <v>9443</v>
      </c>
      <c r="I22" s="63">
        <f>1948+2468</f>
        <v>4416</v>
      </c>
      <c r="J22" s="64">
        <f>2770+2257</f>
        <v>5027</v>
      </c>
      <c r="K22" s="63" t="s">
        <v>28</v>
      </c>
      <c r="L22" s="63" t="s">
        <v>28</v>
      </c>
      <c r="M22" s="64" t="s">
        <v>28</v>
      </c>
      <c r="N22" s="63">
        <f t="shared" si="4"/>
        <v>552</v>
      </c>
      <c r="O22" s="64">
        <v>272</v>
      </c>
      <c r="P22" s="64">
        <v>280</v>
      </c>
      <c r="Q22" s="63">
        <f t="shared" si="5"/>
        <v>223</v>
      </c>
      <c r="R22" s="63">
        <f>114</f>
        <v>114</v>
      </c>
      <c r="S22" s="64">
        <f>109</f>
        <v>109</v>
      </c>
      <c r="T22" s="65" t="s">
        <v>47</v>
      </c>
    </row>
    <row r="23" spans="1:20" ht="20.25" customHeight="1">
      <c r="A23" s="59"/>
      <c r="B23" s="58" t="s">
        <v>48</v>
      </c>
      <c r="C23" s="59"/>
      <c r="D23" s="60"/>
      <c r="E23" s="61">
        <f t="shared" si="0"/>
        <v>5238</v>
      </c>
      <c r="F23" s="62">
        <f t="shared" si="6"/>
        <v>2569</v>
      </c>
      <c r="G23" s="62">
        <f t="shared" si="1"/>
        <v>2669</v>
      </c>
      <c r="H23" s="63">
        <f t="shared" si="3"/>
        <v>5238</v>
      </c>
      <c r="I23" s="63">
        <f>1611+958</f>
        <v>2569</v>
      </c>
      <c r="J23" s="64">
        <f>1543+1126</f>
        <v>2669</v>
      </c>
      <c r="K23" s="63" t="s">
        <v>28</v>
      </c>
      <c r="L23" s="63" t="s">
        <v>28</v>
      </c>
      <c r="M23" s="64" t="s">
        <v>28</v>
      </c>
      <c r="N23" s="64" t="s">
        <v>28</v>
      </c>
      <c r="O23" s="64" t="s">
        <v>28</v>
      </c>
      <c r="P23" s="64" t="s">
        <v>28</v>
      </c>
      <c r="Q23" s="63" t="s">
        <v>28</v>
      </c>
      <c r="R23" s="63" t="s">
        <v>28</v>
      </c>
      <c r="S23" s="63" t="s">
        <v>28</v>
      </c>
      <c r="T23" s="65" t="s">
        <v>49</v>
      </c>
    </row>
    <row r="24" spans="1:20" ht="20.25" customHeight="1">
      <c r="A24" s="59"/>
      <c r="B24" s="58" t="s">
        <v>50</v>
      </c>
      <c r="C24" s="59"/>
      <c r="D24" s="60"/>
      <c r="E24" s="61">
        <f t="shared" si="0"/>
        <v>7089</v>
      </c>
      <c r="F24" s="62">
        <f t="shared" si="6"/>
        <v>3538</v>
      </c>
      <c r="G24" s="62">
        <f t="shared" si="1"/>
        <v>3551</v>
      </c>
      <c r="H24" s="63">
        <f t="shared" si="3"/>
        <v>7089</v>
      </c>
      <c r="I24" s="63">
        <f>2796+742</f>
        <v>3538</v>
      </c>
      <c r="J24" s="64">
        <f>2628+923</f>
        <v>3551</v>
      </c>
      <c r="K24" s="63" t="s">
        <v>28</v>
      </c>
      <c r="L24" s="63" t="s">
        <v>28</v>
      </c>
      <c r="M24" s="64" t="s">
        <v>28</v>
      </c>
      <c r="N24" s="64" t="s">
        <v>28</v>
      </c>
      <c r="O24" s="64" t="s">
        <v>28</v>
      </c>
      <c r="P24" s="64" t="s">
        <v>28</v>
      </c>
      <c r="Q24" s="63" t="s">
        <v>28</v>
      </c>
      <c r="R24" s="63" t="s">
        <v>28</v>
      </c>
      <c r="S24" s="63" t="s">
        <v>28</v>
      </c>
      <c r="T24" s="65" t="s">
        <v>51</v>
      </c>
    </row>
    <row r="25" spans="1:20" ht="20.25" customHeight="1">
      <c r="A25" s="59"/>
      <c r="B25" s="6" t="s">
        <v>52</v>
      </c>
      <c r="C25" s="59"/>
      <c r="D25" s="60"/>
      <c r="E25" s="61">
        <f t="shared" si="0"/>
        <v>9397</v>
      </c>
      <c r="F25" s="62">
        <f t="shared" si="6"/>
        <v>4706</v>
      </c>
      <c r="G25" s="62">
        <f t="shared" si="1"/>
        <v>4691</v>
      </c>
      <c r="H25" s="63">
        <f t="shared" si="3"/>
        <v>9102</v>
      </c>
      <c r="I25" s="63">
        <f>836+3722</f>
        <v>4558</v>
      </c>
      <c r="J25" s="64">
        <f>1135+3409</f>
        <v>4544</v>
      </c>
      <c r="K25" s="63" t="s">
        <v>28</v>
      </c>
      <c r="L25" s="63" t="s">
        <v>28</v>
      </c>
      <c r="M25" s="64" t="s">
        <v>28</v>
      </c>
      <c r="N25" s="64" t="s">
        <v>28</v>
      </c>
      <c r="O25" s="64" t="s">
        <v>28</v>
      </c>
      <c r="P25" s="64" t="s">
        <v>28</v>
      </c>
      <c r="Q25" s="63">
        <f t="shared" si="5"/>
        <v>295</v>
      </c>
      <c r="R25" s="63">
        <f>148</f>
        <v>148</v>
      </c>
      <c r="S25" s="64">
        <f>147</f>
        <v>147</v>
      </c>
      <c r="T25" s="65" t="s">
        <v>53</v>
      </c>
    </row>
    <row r="26" spans="1:20" ht="20.25" customHeight="1">
      <c r="A26" s="59"/>
      <c r="B26" s="6" t="s">
        <v>54</v>
      </c>
      <c r="C26" s="59"/>
      <c r="D26" s="60"/>
      <c r="E26" s="61">
        <f t="shared" si="0"/>
        <v>5479</v>
      </c>
      <c r="F26" s="62">
        <f t="shared" si="6"/>
        <v>2831</v>
      </c>
      <c r="G26" s="62">
        <f t="shared" si="1"/>
        <v>2648</v>
      </c>
      <c r="H26" s="63">
        <f t="shared" si="3"/>
        <v>5375</v>
      </c>
      <c r="I26" s="63">
        <f>525+2254</f>
        <v>2779</v>
      </c>
      <c r="J26" s="64">
        <f>509+2087</f>
        <v>2596</v>
      </c>
      <c r="K26" s="63" t="s">
        <v>28</v>
      </c>
      <c r="L26" s="63" t="s">
        <v>28</v>
      </c>
      <c r="M26" s="64" t="s">
        <v>28</v>
      </c>
      <c r="N26" s="64" t="s">
        <v>28</v>
      </c>
      <c r="O26" s="64" t="s">
        <v>28</v>
      </c>
      <c r="P26" s="64" t="s">
        <v>28</v>
      </c>
      <c r="Q26" s="63">
        <f t="shared" si="5"/>
        <v>104</v>
      </c>
      <c r="R26" s="63">
        <f>52</f>
        <v>52</v>
      </c>
      <c r="S26" s="64">
        <f>52</f>
        <v>52</v>
      </c>
      <c r="T26" s="65" t="s">
        <v>55</v>
      </c>
    </row>
    <row r="27" spans="1:20" ht="20.25" customHeight="1">
      <c r="A27" s="59"/>
      <c r="B27" s="6" t="s">
        <v>56</v>
      </c>
      <c r="C27" s="59"/>
      <c r="D27" s="60"/>
      <c r="E27" s="61">
        <f t="shared" si="0"/>
        <v>5873</v>
      </c>
      <c r="F27" s="62">
        <f t="shared" si="6"/>
        <v>2948</v>
      </c>
      <c r="G27" s="62">
        <f t="shared" si="1"/>
        <v>2925</v>
      </c>
      <c r="H27" s="63">
        <f t="shared" si="3"/>
        <v>5873</v>
      </c>
      <c r="I27" s="63">
        <f>184+2764</f>
        <v>2948</v>
      </c>
      <c r="J27" s="64">
        <f>246+2679</f>
        <v>2925</v>
      </c>
      <c r="K27" s="63" t="s">
        <v>28</v>
      </c>
      <c r="L27" s="63" t="s">
        <v>28</v>
      </c>
      <c r="M27" s="64" t="s">
        <v>28</v>
      </c>
      <c r="N27" s="64" t="s">
        <v>28</v>
      </c>
      <c r="O27" s="64" t="s">
        <v>28</v>
      </c>
      <c r="P27" s="64" t="s">
        <v>28</v>
      </c>
      <c r="Q27" s="64" t="s">
        <v>28</v>
      </c>
      <c r="R27" s="64" t="s">
        <v>28</v>
      </c>
      <c r="S27" s="64" t="s">
        <v>28</v>
      </c>
      <c r="T27" s="65" t="s">
        <v>57</v>
      </c>
    </row>
    <row r="28" spans="1:20" ht="20.25" customHeight="1">
      <c r="A28" s="59"/>
      <c r="B28" s="6" t="s">
        <v>58</v>
      </c>
      <c r="C28" s="59"/>
      <c r="D28" s="60"/>
      <c r="E28" s="61">
        <f t="shared" si="0"/>
        <v>4466</v>
      </c>
      <c r="F28" s="62">
        <f t="shared" si="6"/>
        <v>2338</v>
      </c>
      <c r="G28" s="62">
        <f t="shared" si="6"/>
        <v>2128</v>
      </c>
      <c r="H28" s="63">
        <f t="shared" si="3"/>
        <v>4466</v>
      </c>
      <c r="I28" s="63">
        <f>1909+429</f>
        <v>2338</v>
      </c>
      <c r="J28" s="64">
        <f>1703+425</f>
        <v>2128</v>
      </c>
      <c r="K28" s="63" t="s">
        <v>28</v>
      </c>
      <c r="L28" s="63" t="s">
        <v>28</v>
      </c>
      <c r="M28" s="64" t="s">
        <v>28</v>
      </c>
      <c r="N28" s="64" t="s">
        <v>28</v>
      </c>
      <c r="O28" s="64" t="s">
        <v>28</v>
      </c>
      <c r="P28" s="64" t="s">
        <v>28</v>
      </c>
      <c r="Q28" s="64" t="s">
        <v>28</v>
      </c>
      <c r="R28" s="64" t="s">
        <v>28</v>
      </c>
      <c r="S28" s="64" t="s">
        <v>28</v>
      </c>
      <c r="T28" s="65" t="s">
        <v>59</v>
      </c>
    </row>
    <row r="29" spans="1:20" ht="20.25" customHeight="1">
      <c r="A29" s="59"/>
      <c r="B29" s="68" t="s">
        <v>60</v>
      </c>
      <c r="C29" s="59"/>
      <c r="D29" s="60"/>
      <c r="E29" s="61">
        <f t="shared" si="0"/>
        <v>4352</v>
      </c>
      <c r="F29" s="62">
        <f t="shared" si="6"/>
        <v>2184</v>
      </c>
      <c r="G29" s="62">
        <f t="shared" si="6"/>
        <v>2168</v>
      </c>
      <c r="H29" s="63">
        <f t="shared" si="3"/>
        <v>4352</v>
      </c>
      <c r="I29" s="63">
        <f>1684+500</f>
        <v>2184</v>
      </c>
      <c r="J29" s="64">
        <f>1580+588</f>
        <v>2168</v>
      </c>
      <c r="K29" s="63" t="s">
        <v>28</v>
      </c>
      <c r="L29" s="63" t="s">
        <v>28</v>
      </c>
      <c r="M29" s="64" t="s">
        <v>28</v>
      </c>
      <c r="N29" s="64" t="s">
        <v>28</v>
      </c>
      <c r="O29" s="64" t="s">
        <v>28</v>
      </c>
      <c r="P29" s="64" t="s">
        <v>28</v>
      </c>
      <c r="Q29" s="64" t="s">
        <v>28</v>
      </c>
      <c r="R29" s="64" t="s">
        <v>28</v>
      </c>
      <c r="S29" s="64" t="s">
        <v>28</v>
      </c>
      <c r="T29" s="69" t="s">
        <v>61</v>
      </c>
    </row>
    <row r="30" spans="1:20" ht="0.75" customHeight="1">
      <c r="A30" s="43"/>
      <c r="B30" s="43"/>
      <c r="C30" s="43"/>
      <c r="D30" s="70"/>
      <c r="E30" s="71"/>
      <c r="F30" s="71"/>
      <c r="G30" s="70"/>
      <c r="H30" s="71"/>
      <c r="I30" s="71"/>
      <c r="J30" s="70"/>
      <c r="K30" s="71"/>
      <c r="L30" s="71"/>
      <c r="M30" s="70"/>
      <c r="N30" s="71"/>
      <c r="O30" s="70"/>
      <c r="P30" s="70"/>
      <c r="Q30" s="71"/>
      <c r="R30" s="71"/>
      <c r="S30" s="70"/>
      <c r="T30" s="43"/>
    </row>
    <row r="31" spans="1:20" ht="3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s="73" customFormat="1" ht="18.75" customHeight="1">
      <c r="A32" s="72"/>
      <c r="B32" s="73" t="s">
        <v>62</v>
      </c>
      <c r="C32" s="72"/>
      <c r="D32" s="72"/>
      <c r="E32" s="72"/>
      <c r="F32" s="72"/>
      <c r="J32" s="72"/>
      <c r="K32" s="74" t="s">
        <v>63</v>
      </c>
    </row>
    <row r="33" spans="1:11" s="73" customFormat="1" ht="18.75" customHeight="1">
      <c r="A33" s="72"/>
      <c r="C33" s="72" t="s">
        <v>64</v>
      </c>
      <c r="D33" s="72"/>
      <c r="E33" s="72"/>
      <c r="F33" s="72"/>
      <c r="J33" s="72"/>
      <c r="K33" s="74" t="s">
        <v>65</v>
      </c>
    </row>
    <row r="34" spans="1:11" s="73" customFormat="1" ht="18.75" customHeight="1">
      <c r="B34" s="73" t="s">
        <v>66</v>
      </c>
      <c r="K34" s="73" t="s">
        <v>67</v>
      </c>
    </row>
    <row r="35" spans="1:11" s="73" customFormat="1" ht="18.75" customHeight="1">
      <c r="B35" s="73" t="s">
        <v>68</v>
      </c>
      <c r="K35" s="73" t="s">
        <v>69</v>
      </c>
    </row>
    <row r="36" spans="1:11" s="73" customFormat="1" ht="18.75" customHeight="1">
      <c r="B36" s="73" t="s">
        <v>70</v>
      </c>
      <c r="K36" s="73" t="s">
        <v>71</v>
      </c>
    </row>
    <row r="37" spans="1:11" s="73" customFormat="1" ht="18.75" customHeight="1">
      <c r="B37" s="73" t="s">
        <v>72</v>
      </c>
      <c r="K37" s="73" t="s">
        <v>73</v>
      </c>
    </row>
  </sheetData>
  <mergeCells count="16">
    <mergeCell ref="N8:P8"/>
    <mergeCell ref="Q8:S8"/>
    <mergeCell ref="E9:G9"/>
    <mergeCell ref="N9:P9"/>
    <mergeCell ref="Q9:S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</mergeCells>
  <pageMargins left="0.55118110236220497" right="0.10433070899999999" top="0.53740157499999996" bottom="0" header="0.511811023622047" footer="0.511811023622047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2018-10-30T08:19:22Z</dcterms:created>
  <dcterms:modified xsi:type="dcterms:W3CDTF">2018-10-30T08:19:28Z</dcterms:modified>
</cp:coreProperties>
</file>