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5.6" sheetId="1" r:id="rId1"/>
  </sheets>
  <definedNames>
    <definedName name="_xlnm.Print_Area" localSheetId="0">'T-5.6'!$A$1:$Q$28</definedName>
  </definedNames>
  <calcPr calcId="124519"/>
</workbook>
</file>

<file path=xl/calcChain.xml><?xml version="1.0" encoding="utf-8"?>
<calcChain xmlns="http://schemas.openxmlformats.org/spreadsheetml/2006/main">
  <c r="N17" i="1"/>
  <c r="L17"/>
  <c r="K17"/>
  <c r="J17"/>
  <c r="H17"/>
  <c r="M17" s="1"/>
  <c r="N16"/>
  <c r="L16"/>
  <c r="K16"/>
  <c r="J16"/>
  <c r="H16"/>
  <c r="M16" s="1"/>
  <c r="N15"/>
  <c r="L15"/>
  <c r="K15"/>
  <c r="J15"/>
  <c r="H15"/>
  <c r="M15" s="1"/>
  <c r="N14"/>
  <c r="L14"/>
  <c r="K14"/>
  <c r="J14"/>
  <c r="H14"/>
  <c r="M14" s="1"/>
  <c r="N13"/>
  <c r="L13"/>
  <c r="K13"/>
  <c r="J13"/>
  <c r="H13"/>
  <c r="M13" s="1"/>
  <c r="K12"/>
  <c r="I12"/>
  <c r="N12" s="1"/>
  <c r="H12"/>
  <c r="M12" s="1"/>
  <c r="G12"/>
  <c r="L12" s="1"/>
  <c r="E12"/>
  <c r="J12" s="1"/>
  <c r="N11"/>
  <c r="L11"/>
  <c r="K11"/>
  <c r="J11"/>
  <c r="H11"/>
  <c r="M11" s="1"/>
  <c r="I10"/>
  <c r="N10" s="1"/>
  <c r="H10"/>
  <c r="M10" s="1"/>
  <c r="G10"/>
  <c r="L10" s="1"/>
  <c r="F10"/>
  <c r="K10" s="1"/>
  <c r="E10"/>
  <c r="J10" s="1"/>
  <c r="I9"/>
  <c r="N9" s="1"/>
  <c r="H9"/>
  <c r="M9" s="1"/>
  <c r="G9"/>
  <c r="L9" s="1"/>
  <c r="F9"/>
  <c r="K9" s="1"/>
  <c r="E9"/>
  <c r="J9" s="1"/>
</calcChain>
</file>

<file path=xl/sharedStrings.xml><?xml version="1.0" encoding="utf-8"?>
<sst xmlns="http://schemas.openxmlformats.org/spreadsheetml/2006/main" count="50" uniqueCount="40">
  <si>
    <t>ตาราง</t>
  </si>
  <si>
    <t>เจ้าหน้าที่ทางการแพทย์ของรัฐบาล เป็นรายอำเภอ พ.ศ. 2560</t>
  </si>
  <si>
    <t>Table</t>
  </si>
  <si>
    <t xml:space="preserve">Medical Personnel in the Government by District: 2017 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</si>
  <si>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</si>
  <si>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</si>
  <si>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</si>
  <si>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</si>
  <si>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</si>
  <si>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</si>
  <si>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</si>
  <si>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</si>
  <si>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</si>
  <si>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</si>
  <si>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</si>
  <si>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</si>
  <si>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</si>
  <si>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</si>
  <si>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</si>
  <si>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</si>
  <si>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</si>
  <si>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</si>
  <si>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เมืองระยอง</t>
  </si>
  <si>
    <t xml:space="preserve">   Mueang Rayong </t>
  </si>
  <si>
    <t>บ้านฉาง</t>
  </si>
  <si>
    <t xml:space="preserve">   Ban Chang </t>
  </si>
  <si>
    <t>แกลง</t>
  </si>
  <si>
    <t xml:space="preserve">   Klaeng  </t>
  </si>
  <si>
    <t>วังจันทร์</t>
  </si>
  <si>
    <t xml:space="preserve">   Wang Chan  </t>
  </si>
  <si>
    <t>บ้านค่าย</t>
  </si>
  <si>
    <t xml:space="preserve">   Ban Khai</t>
  </si>
  <si>
    <t>ปลวกแดง</t>
  </si>
  <si>
    <t xml:space="preserve">   Pluak Daeng  </t>
  </si>
  <si>
    <t>เขาชะเมา</t>
  </si>
  <si>
    <t xml:space="preserve">   Khao Chamao  </t>
  </si>
  <si>
    <t>นิคมพัฒนา</t>
  </si>
  <si>
    <t xml:space="preserve">   Nikhom Phatthana </t>
  </si>
  <si>
    <t xml:space="preserve">     ที่มา:   สำนักงานสาธารณสุขจังหวัดระยอง</t>
  </si>
  <si>
    <t xml:space="preserve"> Source:    Rayong Provincial Public Health Office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</si>
</sst>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1" applyFont="1"/>
    <xf numFmtId="0" fontId="3" fillId="0" borderId="0" xfId="1" quotePrefix="1" applyFont="1" applyAlignment="1">
      <alignment horizontal="center"/>
    </xf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5" fillId="0" borderId="0" xfId="1" applyFont="1"/>
    <xf numFmtId="0" fontId="6" fillId="0" borderId="0" xfId="1" applyFont="1" applyBorder="1" applyAlignment="1">
      <alignment horizontal="center" vertical="center"/>
    </xf>
    <xf numFmtId="0" fontId="6" fillId="0" borderId="0" xfId="1" applyFont="1" applyBorder="1"/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 vertical="center" shrinkToFit="1"/>
    </xf>
    <xf numFmtId="0" fontId="6" fillId="0" borderId="0" xfId="1" quotePrefix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7" fillId="0" borderId="0" xfId="1" applyFont="1" applyBorder="1" applyAlignment="1">
      <alignment horizontal="center"/>
    </xf>
    <xf numFmtId="0" fontId="7" fillId="0" borderId="0" xfId="1" quotePrefix="1" applyFont="1" applyBorder="1" applyAlignment="1">
      <alignment horizontal="left"/>
    </xf>
    <xf numFmtId="41" fontId="7" fillId="0" borderId="9" xfId="1" applyNumberFormat="1" applyFont="1" applyBorder="1" applyAlignment="1">
      <alignment horizontal="center"/>
    </xf>
    <xf numFmtId="0" fontId="7" fillId="0" borderId="0" xfId="1" applyFont="1" applyBorder="1"/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Border="1" applyAlignment="1">
      <alignment horizontal="left" indent="1"/>
    </xf>
    <xf numFmtId="41" fontId="6" fillId="0" borderId="9" xfId="1" applyNumberFormat="1" applyFont="1" applyBorder="1" applyAlignment="1">
      <alignment horizontal="center"/>
    </xf>
    <xf numFmtId="41" fontId="6" fillId="0" borderId="5" xfId="1" applyNumberFormat="1" applyFont="1" applyBorder="1" applyAlignment="1">
      <alignment horizontal="center"/>
    </xf>
    <xf numFmtId="41" fontId="6" fillId="0" borderId="10" xfId="1" applyNumberFormat="1" applyFont="1" applyBorder="1" applyAlignment="1">
      <alignment horizontal="center"/>
    </xf>
    <xf numFmtId="0" fontId="6" fillId="0" borderId="0" xfId="1" applyFont="1"/>
    <xf numFmtId="0" fontId="7" fillId="0" borderId="0" xfId="1" applyFont="1" applyBorder="1" applyAlignment="1">
      <alignment horizontal="left" indent="1"/>
    </xf>
    <xf numFmtId="0" fontId="6" fillId="0" borderId="0" xfId="1" applyFont="1" applyAlignment="1">
      <alignment horizontal="left" indent="1"/>
    </xf>
    <xf numFmtId="0" fontId="6" fillId="0" borderId="0" xfId="1" applyFont="1" applyAlignment="1">
      <alignment horizontal="left" vertical="center"/>
    </xf>
    <xf numFmtId="0" fontId="6" fillId="0" borderId="4" xfId="1" quotePrefix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11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1" xfId="1" quotePrefix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</cellXfs>
  <cellStyles count="10">
    <cellStyle name="Comma 2" xfId="2"/>
    <cellStyle name="Comma 3" xfId="3"/>
    <cellStyle name="Comma_Chapter13" xfId="4"/>
    <cellStyle name="Normal 2" xfId="5"/>
    <cellStyle name="Normal 3" xfId="6"/>
    <cellStyle name="Normal_Chapter13" xfId="7"/>
    <cellStyle name="เครื่องหมายจุลภาค 2" xfId="8"/>
    <cellStyle name="เครื่องหมายจุลภาค 3" xfId="9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4"/>
  <sheetViews>
    <sheetView showGridLines="0" tabSelected="1" workbookViewId="0">
      <selection activeCell="C2" sqref="C2"/>
    </sheetView>
  </sheetViews>
  <sheetFormatPr defaultColWidth="8" defaultRowHeight="18.75"/>
  <cols>
    <col min="1" max="1" width="1.5" style="7" customWidth="1"/>
    <col min="2" max="2" width="5.25" style="7" customWidth="1"/>
    <col min="3" max="3" width="3.875" style="7" customWidth="1"/>
    <col min="4" max="4" width="6" style="7" customWidth="1"/>
    <col min="5" max="8" width="8.875" style="7" customWidth="1"/>
    <col min="9" max="9" width="10.5" style="7" customWidth="1"/>
    <col min="10" max="13" width="8.75" style="7" customWidth="1"/>
    <col min="14" max="14" width="10.5" style="7" customWidth="1"/>
    <col min="15" max="15" width="14.5" style="7" customWidth="1"/>
    <col min="16" max="16" width="1.75" style="6" customWidth="1"/>
    <col min="17" max="17" width="4.75" style="6" customWidth="1"/>
    <col min="18" max="16384" width="8" style="6"/>
  </cols>
  <sheetData>
    <row r="1" spans="1:16" s="3" customFormat="1">
      <c r="A1" s="1"/>
      <c r="B1" s="1" t="s">
        <v>0</v>
      </c>
      <c r="C1" s="2">
        <v>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>
      <c r="A2" s="4"/>
      <c r="B2" s="1" t="s">
        <v>2</v>
      </c>
      <c r="C2" s="2">
        <v>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9" customFormat="1" ht="24.75" customHeight="1">
      <c r="A4" s="45" t="s">
        <v>4</v>
      </c>
      <c r="B4" s="45"/>
      <c r="C4" s="45"/>
      <c r="D4" s="45"/>
      <c r="E4" s="48" t="s">
        <v>5</v>
      </c>
      <c r="F4" s="49"/>
      <c r="G4" s="49"/>
      <c r="H4" s="49"/>
      <c r="I4" s="49"/>
      <c r="J4" s="48" t="s">
        <v>6</v>
      </c>
      <c r="K4" s="49"/>
      <c r="L4" s="49"/>
      <c r="M4" s="49"/>
      <c r="N4" s="49"/>
      <c r="O4" s="36" t="s">
        <v>7</v>
      </c>
      <c r="P4" s="8"/>
    </row>
    <row r="5" spans="1:16" s="9" customFormat="1" ht="21.75" customHeight="1">
      <c r="A5" s="46"/>
      <c r="B5" s="46"/>
      <c r="C5" s="46"/>
      <c r="D5" s="46"/>
      <c r="E5" s="39" t="s">
        <v>8</v>
      </c>
      <c r="F5" s="40"/>
      <c r="G5" s="40"/>
      <c r="H5" s="40"/>
      <c r="I5" s="40"/>
      <c r="J5" s="39" t="s">
        <v>9</v>
      </c>
      <c r="K5" s="40"/>
      <c r="L5" s="40"/>
      <c r="M5" s="40"/>
      <c r="N5" s="40"/>
      <c r="O5" s="37"/>
    </row>
    <row r="6" spans="1:16" s="9" customFormat="1" ht="21.75" customHeight="1">
      <c r="A6" s="46"/>
      <c r="B6" s="46"/>
      <c r="C6" s="46"/>
      <c r="D6" s="46"/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10</v>
      </c>
      <c r="K6" s="10" t="s">
        <v>11</v>
      </c>
      <c r="L6" s="10" t="s">
        <v>12</v>
      </c>
      <c r="M6" s="10" t="s">
        <v>13</v>
      </c>
      <c r="N6" s="10" t="s">
        <v>14</v>
      </c>
      <c r="O6" s="37"/>
    </row>
    <row r="7" spans="1:16" s="9" customFormat="1" ht="21.75" customHeight="1">
      <c r="A7" s="47"/>
      <c r="B7" s="47"/>
      <c r="C7" s="47"/>
      <c r="D7" s="47"/>
      <c r="E7" s="11" t="s">
        <v>15</v>
      </c>
      <c r="F7" s="11" t="s">
        <v>16</v>
      </c>
      <c r="G7" s="11" t="s">
        <v>17</v>
      </c>
      <c r="H7" s="11" t="s">
        <v>18</v>
      </c>
      <c r="I7" s="11" t="s">
        <v>19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19</v>
      </c>
      <c r="O7" s="38"/>
    </row>
    <row r="8" spans="1:16" s="9" customFormat="1" ht="3" customHeight="1">
      <c r="A8" s="12"/>
      <c r="B8" s="41"/>
      <c r="C8" s="41"/>
      <c r="D8" s="42"/>
      <c r="E8" s="13"/>
      <c r="F8" s="14"/>
      <c r="G8" s="13"/>
      <c r="H8" s="15"/>
      <c r="I8" s="14"/>
      <c r="J8" s="13"/>
      <c r="K8" s="14"/>
      <c r="L8" s="14"/>
      <c r="M8" s="13"/>
      <c r="N8" s="13"/>
      <c r="O8" s="16"/>
    </row>
    <row r="9" spans="1:16" s="19" customFormat="1" ht="27" customHeight="1">
      <c r="A9" s="17"/>
      <c r="B9" s="43" t="s">
        <v>20</v>
      </c>
      <c r="C9" s="43"/>
      <c r="D9" s="44"/>
      <c r="E9" s="18">
        <f>SUM(E10:E17)</f>
        <v>171</v>
      </c>
      <c r="F9" s="18">
        <f t="shared" ref="F9:I9" si="0">SUM(F10:F17)</f>
        <v>53</v>
      </c>
      <c r="G9" s="18">
        <f>SUM(G10:G17)</f>
        <v>101</v>
      </c>
      <c r="H9" s="18">
        <f t="shared" si="0"/>
        <v>1257</v>
      </c>
      <c r="I9" s="18">
        <f t="shared" si="0"/>
        <v>20</v>
      </c>
      <c r="J9" s="18">
        <f>705954/E9</f>
        <v>4128.3859649122805</v>
      </c>
      <c r="K9" s="18">
        <f t="shared" ref="K9:N9" si="1">705954/F9</f>
        <v>13319.886792452829</v>
      </c>
      <c r="L9" s="18">
        <f t="shared" si="1"/>
        <v>6989.6435643564355</v>
      </c>
      <c r="M9" s="18">
        <f t="shared" si="1"/>
        <v>561.61813842482104</v>
      </c>
      <c r="N9" s="18">
        <f t="shared" si="1"/>
        <v>35297.699999999997</v>
      </c>
      <c r="O9" s="16" t="s">
        <v>21</v>
      </c>
    </row>
    <row r="10" spans="1:16" s="9" customFormat="1" ht="20.25" customHeight="1">
      <c r="A10" s="20"/>
      <c r="B10" s="21" t="s">
        <v>22</v>
      </c>
      <c r="C10" s="22"/>
      <c r="D10" s="20"/>
      <c r="E10" s="23">
        <f>21+90</f>
        <v>111</v>
      </c>
      <c r="F10" s="24">
        <f>8+16</f>
        <v>24</v>
      </c>
      <c r="G10" s="23">
        <f>15+40+4</f>
        <v>59</v>
      </c>
      <c r="H10" s="25">
        <f>164+58+491+58+3</f>
        <v>774</v>
      </c>
      <c r="I10" s="24">
        <f>11</f>
        <v>11</v>
      </c>
      <c r="J10" s="23">
        <f>276954/E10</f>
        <v>2495.0810810810813</v>
      </c>
      <c r="K10" s="23">
        <f t="shared" ref="K10:N10" si="2">276954/F10</f>
        <v>11539.75</v>
      </c>
      <c r="L10" s="23">
        <f t="shared" si="2"/>
        <v>4694.1355932203387</v>
      </c>
      <c r="M10" s="23">
        <f t="shared" si="2"/>
        <v>357.82170542635657</v>
      </c>
      <c r="N10" s="23">
        <f t="shared" si="2"/>
        <v>25177.636363636364</v>
      </c>
      <c r="O10" s="26" t="s">
        <v>23</v>
      </c>
    </row>
    <row r="11" spans="1:16" s="9" customFormat="1" ht="20.25" customHeight="1">
      <c r="A11" s="20"/>
      <c r="B11" s="21" t="s">
        <v>24</v>
      </c>
      <c r="C11" s="27"/>
      <c r="D11" s="20"/>
      <c r="E11" s="23">
        <v>9</v>
      </c>
      <c r="F11" s="24">
        <v>5</v>
      </c>
      <c r="G11" s="23">
        <v>7</v>
      </c>
      <c r="H11" s="25">
        <f>64+4+11</f>
        <v>79</v>
      </c>
      <c r="I11" s="24">
        <v>0</v>
      </c>
      <c r="J11" s="23">
        <f>72438/E11</f>
        <v>8048.666666666667</v>
      </c>
      <c r="K11" s="23">
        <f t="shared" ref="K11:M11" si="3">72438/F11</f>
        <v>14487.6</v>
      </c>
      <c r="L11" s="23">
        <f t="shared" si="3"/>
        <v>10348.285714285714</v>
      </c>
      <c r="M11" s="23">
        <f t="shared" si="3"/>
        <v>916.9367088607595</v>
      </c>
      <c r="N11" s="23">
        <f>72438</f>
        <v>72438</v>
      </c>
      <c r="O11" s="26" t="s">
        <v>25</v>
      </c>
    </row>
    <row r="12" spans="1:16" s="9" customFormat="1" ht="20.25" customHeight="1">
      <c r="A12" s="12"/>
      <c r="B12" s="21" t="s">
        <v>26</v>
      </c>
      <c r="C12" s="22"/>
      <c r="D12" s="20"/>
      <c r="E12" s="23">
        <f>20+3</f>
        <v>23</v>
      </c>
      <c r="F12" s="24">
        <v>6</v>
      </c>
      <c r="G12" s="23">
        <f>13+2</f>
        <v>15</v>
      </c>
      <c r="H12" s="25">
        <f>142+8+27</f>
        <v>177</v>
      </c>
      <c r="I12" s="24">
        <f>2+6</f>
        <v>8</v>
      </c>
      <c r="J12" s="23">
        <f>130625/E12</f>
        <v>5679.347826086957</v>
      </c>
      <c r="K12" s="23">
        <f t="shared" ref="K12:N12" si="4">130625/F12</f>
        <v>21770.833333333332</v>
      </c>
      <c r="L12" s="23">
        <f t="shared" si="4"/>
        <v>8708.3333333333339</v>
      </c>
      <c r="M12" s="23">
        <f t="shared" si="4"/>
        <v>737.99435028248593</v>
      </c>
      <c r="N12" s="23">
        <f t="shared" si="4"/>
        <v>16328.125</v>
      </c>
      <c r="O12" s="26" t="s">
        <v>27</v>
      </c>
    </row>
    <row r="13" spans="1:16" s="9" customFormat="1" ht="20.25" customHeight="1">
      <c r="A13" s="12"/>
      <c r="B13" s="21" t="s">
        <v>28</v>
      </c>
      <c r="C13" s="28"/>
      <c r="D13" s="21"/>
      <c r="E13" s="23">
        <v>6</v>
      </c>
      <c r="F13" s="24">
        <v>4</v>
      </c>
      <c r="G13" s="23">
        <v>4</v>
      </c>
      <c r="H13" s="25">
        <f>33+7</f>
        <v>40</v>
      </c>
      <c r="I13" s="24">
        <v>0</v>
      </c>
      <c r="J13" s="23">
        <f>26025/E13</f>
        <v>4337.5</v>
      </c>
      <c r="K13" s="23">
        <f t="shared" ref="K13:M13" si="5">26025/F13</f>
        <v>6506.25</v>
      </c>
      <c r="L13" s="23">
        <f t="shared" si="5"/>
        <v>6506.25</v>
      </c>
      <c r="M13" s="23">
        <f t="shared" si="5"/>
        <v>650.625</v>
      </c>
      <c r="N13" s="23">
        <f>26025</f>
        <v>26025</v>
      </c>
      <c r="O13" s="26" t="s">
        <v>29</v>
      </c>
      <c r="P13" s="26"/>
    </row>
    <row r="14" spans="1:16" s="9" customFormat="1" ht="20.25" customHeight="1">
      <c r="A14" s="12"/>
      <c r="B14" s="21" t="s">
        <v>30</v>
      </c>
      <c r="C14" s="27"/>
      <c r="D14" s="21"/>
      <c r="E14" s="23">
        <v>7</v>
      </c>
      <c r="F14" s="24">
        <v>4</v>
      </c>
      <c r="G14" s="23">
        <v>6</v>
      </c>
      <c r="H14" s="25">
        <f>63+3</f>
        <v>66</v>
      </c>
      <c r="I14" s="24">
        <v>0</v>
      </c>
      <c r="J14" s="23">
        <f>66179/E14</f>
        <v>9454.1428571428569</v>
      </c>
      <c r="K14" s="23">
        <f t="shared" ref="K14:M14" si="6">66179/F14</f>
        <v>16544.75</v>
      </c>
      <c r="L14" s="23">
        <f t="shared" si="6"/>
        <v>11029.833333333334</v>
      </c>
      <c r="M14" s="23">
        <f t="shared" si="6"/>
        <v>1002.7121212121212</v>
      </c>
      <c r="N14" s="23">
        <f>66179</f>
        <v>66179</v>
      </c>
      <c r="O14" s="26" t="s">
        <v>31</v>
      </c>
      <c r="P14" s="26"/>
    </row>
    <row r="15" spans="1:16" s="9" customFormat="1" ht="20.25" customHeight="1">
      <c r="A15" s="12"/>
      <c r="B15" s="21" t="s">
        <v>32</v>
      </c>
      <c r="C15" s="22"/>
      <c r="D15" s="20"/>
      <c r="E15" s="23">
        <v>6</v>
      </c>
      <c r="F15" s="24">
        <v>6</v>
      </c>
      <c r="G15" s="23">
        <v>6</v>
      </c>
      <c r="H15" s="25">
        <f>32+22</f>
        <v>54</v>
      </c>
      <c r="I15" s="24">
        <v>1</v>
      </c>
      <c r="J15" s="23">
        <f>63363/E15</f>
        <v>10560.5</v>
      </c>
      <c r="K15" s="23">
        <f t="shared" ref="K15:N15" si="7">63363/F15</f>
        <v>10560.5</v>
      </c>
      <c r="L15" s="23">
        <f t="shared" si="7"/>
        <v>10560.5</v>
      </c>
      <c r="M15" s="23">
        <f t="shared" si="7"/>
        <v>1173.3888888888889</v>
      </c>
      <c r="N15" s="23">
        <f t="shared" si="7"/>
        <v>63363</v>
      </c>
      <c r="O15" s="26" t="s">
        <v>33</v>
      </c>
    </row>
    <row r="16" spans="1:16" s="9" customFormat="1" ht="20.25" customHeight="1">
      <c r="A16" s="12"/>
      <c r="B16" s="21" t="s">
        <v>34</v>
      </c>
      <c r="C16" s="28"/>
      <c r="D16" s="21"/>
      <c r="E16" s="23">
        <v>4</v>
      </c>
      <c r="F16" s="24">
        <v>2</v>
      </c>
      <c r="G16" s="23">
        <v>2</v>
      </c>
      <c r="H16" s="25">
        <f>24+2+11</f>
        <v>37</v>
      </c>
      <c r="I16" s="24">
        <v>0</v>
      </c>
      <c r="J16" s="23">
        <f>23864/E16</f>
        <v>5966</v>
      </c>
      <c r="K16" s="23">
        <f t="shared" ref="K16:M16" si="8">23864/F16</f>
        <v>11932</v>
      </c>
      <c r="L16" s="23">
        <f t="shared" si="8"/>
        <v>11932</v>
      </c>
      <c r="M16" s="23">
        <f t="shared" si="8"/>
        <v>644.97297297297303</v>
      </c>
      <c r="N16" s="23">
        <f>23864</f>
        <v>23864</v>
      </c>
      <c r="O16" s="26" t="s">
        <v>35</v>
      </c>
    </row>
    <row r="17" spans="1:16" s="9" customFormat="1" ht="20.25" customHeight="1">
      <c r="A17" s="12"/>
      <c r="B17" s="29" t="s">
        <v>36</v>
      </c>
      <c r="C17" s="28"/>
      <c r="D17" s="21"/>
      <c r="E17" s="23">
        <v>5</v>
      </c>
      <c r="F17" s="24">
        <v>2</v>
      </c>
      <c r="G17" s="23">
        <v>2</v>
      </c>
      <c r="H17" s="25">
        <f>11+19</f>
        <v>30</v>
      </c>
      <c r="I17" s="24">
        <v>0</v>
      </c>
      <c r="J17" s="23">
        <f>46506/E17</f>
        <v>9301.2000000000007</v>
      </c>
      <c r="K17" s="23">
        <f t="shared" ref="K17:M17" si="9">46506/F17</f>
        <v>23253</v>
      </c>
      <c r="L17" s="23">
        <f t="shared" si="9"/>
        <v>23253</v>
      </c>
      <c r="M17" s="23">
        <f t="shared" si="9"/>
        <v>1550.2</v>
      </c>
      <c r="N17" s="23">
        <f>46506</f>
        <v>46506</v>
      </c>
      <c r="O17" s="26" t="s">
        <v>37</v>
      </c>
      <c r="P17" s="26"/>
    </row>
    <row r="18" spans="1:16" s="9" customFormat="1" ht="3" customHeight="1">
      <c r="A18" s="30"/>
      <c r="B18" s="31"/>
      <c r="C18" s="31"/>
      <c r="D18" s="32"/>
      <c r="E18" s="33"/>
      <c r="F18" s="33"/>
      <c r="G18" s="33"/>
      <c r="H18" s="32"/>
      <c r="I18" s="33"/>
      <c r="J18" s="33"/>
      <c r="K18" s="33"/>
      <c r="L18" s="33"/>
      <c r="M18" s="33"/>
      <c r="N18" s="33"/>
      <c r="O18" s="31"/>
    </row>
    <row r="19" spans="1:16" s="9" customFormat="1" ht="3" customHeight="1">
      <c r="A19" s="34"/>
      <c r="B19" s="20"/>
      <c r="C19" s="20"/>
      <c r="D19" s="20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20"/>
    </row>
    <row r="20" spans="1:16" s="9" customFormat="1" ht="15.75">
      <c r="A20" s="26"/>
      <c r="B20" s="26" t="s">
        <v>38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s="9" customFormat="1" ht="15.75">
      <c r="A21" s="26"/>
      <c r="B21" s="26" t="s">
        <v>39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s="9" customFormat="1" ht="15.7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6" s="9" customFormat="1" ht="15.7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6" s="9" customFormat="1" ht="15.7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</sheetData>
  <mergeCells count="8">
    <mergeCell ref="O4:O7"/>
    <mergeCell ref="E5:I5"/>
    <mergeCell ref="J5:N5"/>
    <mergeCell ref="B8:D8"/>
    <mergeCell ref="B9:D9"/>
    <mergeCell ref="A4:D7"/>
    <mergeCell ref="E4:I4"/>
    <mergeCell ref="J4:N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2018-08-24T11:28:49Z</cp:lastPrinted>
  <dcterms:created xsi:type="dcterms:W3CDTF">2018-08-24T09:56:22Z</dcterms:created>
  <dcterms:modified xsi:type="dcterms:W3CDTF">2018-08-27T02:26:07Z</dcterms:modified>
</cp:coreProperties>
</file>