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2.6" sheetId="1" r:id="rId1"/>
  </sheets>
  <definedNames>
    <definedName name="_xlnm.Print_Area" localSheetId="0">'T-2.6'!$A$1:$W$28</definedName>
  </definedNames>
  <calcPr calcId="144525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K22" i="1"/>
  <c r="J22" i="1"/>
  <c r="I22" i="1"/>
  <c r="H22" i="1"/>
  <c r="G22" i="1"/>
  <c r="F22" i="1"/>
  <c r="E22" i="1"/>
  <c r="P21" i="1"/>
  <c r="O21" i="1"/>
  <c r="M21" i="1"/>
  <c r="L21" i="1"/>
  <c r="K21" i="1"/>
  <c r="J21" i="1"/>
  <c r="I21" i="1"/>
  <c r="H21" i="1"/>
  <c r="G21" i="1"/>
  <c r="F21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Q19" i="1"/>
  <c r="Q10" i="1" s="1"/>
  <c r="P19" i="1"/>
  <c r="O19" i="1"/>
  <c r="N19" i="1"/>
  <c r="M19" i="1"/>
  <c r="L19" i="1"/>
  <c r="K19" i="1"/>
  <c r="J19" i="1"/>
  <c r="I19" i="1"/>
  <c r="H19" i="1"/>
  <c r="G19" i="1"/>
  <c r="F19" i="1"/>
  <c r="E19" i="1"/>
  <c r="J18" i="1"/>
  <c r="H18" i="1"/>
  <c r="P17" i="1"/>
  <c r="O17" i="1"/>
  <c r="M17" i="1"/>
  <c r="L17" i="1"/>
  <c r="K17" i="1"/>
  <c r="J17" i="1"/>
  <c r="I17" i="1"/>
  <c r="H17" i="1"/>
  <c r="G17" i="1"/>
  <c r="F17" i="1"/>
  <c r="E17" i="1"/>
  <c r="P16" i="1"/>
  <c r="O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P10" i="1" s="1"/>
  <c r="O11" i="1"/>
  <c r="N11" i="1"/>
  <c r="M11" i="1"/>
  <c r="M10" i="1" s="1"/>
  <c r="L11" i="1"/>
  <c r="L10" i="1" s="1"/>
  <c r="K11" i="1"/>
  <c r="J11" i="1"/>
  <c r="I11" i="1"/>
  <c r="I10" i="1" s="1"/>
  <c r="H11" i="1"/>
  <c r="H10" i="1" s="1"/>
  <c r="G11" i="1"/>
  <c r="F11" i="1"/>
  <c r="E11" i="1"/>
  <c r="E10" i="1" s="1"/>
  <c r="S10" i="1"/>
  <c r="R10" i="1"/>
  <c r="O10" i="1"/>
  <c r="N10" i="1"/>
  <c r="K10" i="1"/>
  <c r="J10" i="1"/>
  <c r="G10" i="1"/>
  <c r="F10" i="1"/>
</calcChain>
</file>

<file path=xl/sharedStrings.xml><?xml version="1.0" encoding="utf-8"?>
<sst xmlns="http://schemas.openxmlformats.org/spreadsheetml/2006/main" count="128" uniqueCount="57">
  <si>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</si>
  <si>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</si>
  <si>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Table</t>
  </si>
  <si>
    <t>Employed Persons Aged 15 Years and Over by Level of Educational Attainment, Sex and Quarterly: 2016 - 2017</t>
  </si>
  <si>
    <t xml:space="preserve">     (หน่วยเป็นพัน   In thousands)</t>
  </si>
  <si>
    <t>ระดับการศึกษาที่สำเร็จ</t>
  </si>
  <si>
    <t>2559 (2016)</t>
  </si>
  <si>
    <t>2560 (2017)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</si>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</sst>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2" fontId="4" fillId="0" borderId="8" xfId="0" applyNumberFormat="1" applyFont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63">
    <cellStyle name="Normal" xfId="0" builtinId="0"/>
    <cellStyle name="เครื่องหมายจุลภาค 2 2 8" xfId="1"/>
    <cellStyle name="เครื่องหมายจุลภาค 2 2 8 10" xfId="2"/>
    <cellStyle name="เครื่องหมายจุลภาค 2 2 8 11" xfId="3"/>
    <cellStyle name="เครื่องหมายจุลภาค 2 2 8 2" xfId="4"/>
    <cellStyle name="เครื่องหมายจุลภาค 2 2 8 3" xfId="5"/>
    <cellStyle name="เครื่องหมายจุลภาค 2 2 8 4" xfId="6"/>
    <cellStyle name="เครื่องหมายจุลภาค 2 2 8 5" xfId="7"/>
    <cellStyle name="เครื่องหมายจุลภาค 2 2 8 6" xfId="8"/>
    <cellStyle name="เครื่องหมายจุลภาค 2 2 8 7" xfId="9"/>
    <cellStyle name="เครื่องหมายจุลภาค 2 2 8 8" xfId="10"/>
    <cellStyle name="เครื่องหมายจุลภาค 2 2 8 9" xfId="11"/>
    <cellStyle name="เครื่องหมายจุลภาค 2 8" xfId="12"/>
    <cellStyle name="เครื่องหมายจุลภาค 2 8 10" xfId="13"/>
    <cellStyle name="เครื่องหมายจุลภาค 2 8 11" xfId="14"/>
    <cellStyle name="เครื่องหมายจุลภาค 2 8 2" xfId="15"/>
    <cellStyle name="เครื่องหมายจุลภาค 2 8 3" xfId="16"/>
    <cellStyle name="เครื่องหมายจุลภาค 2 8 4" xfId="17"/>
    <cellStyle name="เครื่องหมายจุลภาค 2 8 5" xfId="18"/>
    <cellStyle name="เครื่องหมายจุลภาค 2 8 6" xfId="19"/>
    <cellStyle name="เครื่องหมายจุลภาค 2 8 7" xfId="20"/>
    <cellStyle name="เครื่องหมายจุลภาค 2 8 8" xfId="21"/>
    <cellStyle name="เครื่องหมายจุลภาค 2 8 9" xfId="22"/>
    <cellStyle name="จุลภาค 2" xfId="23"/>
    <cellStyle name="ปกติ 2" xfId="24"/>
    <cellStyle name="ปกติ 25" xfId="25"/>
    <cellStyle name="ปกติ 25 10" xfId="26"/>
    <cellStyle name="ปกติ 25 11" xfId="27"/>
    <cellStyle name="ปกติ 25 2" xfId="28"/>
    <cellStyle name="ปกติ 25 3" xfId="29"/>
    <cellStyle name="ปกติ 25 4" xfId="30"/>
    <cellStyle name="ปกติ 25 5" xfId="31"/>
    <cellStyle name="ปกติ 25 6" xfId="32"/>
    <cellStyle name="ปกติ 25 7" xfId="33"/>
    <cellStyle name="ปกติ 25 8" xfId="34"/>
    <cellStyle name="ปกติ 25 9" xfId="35"/>
    <cellStyle name="ปกติ 27" xfId="36"/>
    <cellStyle name="ปกติ 27 10" xfId="37"/>
    <cellStyle name="ปกติ 27 11" xfId="38"/>
    <cellStyle name="ปกติ 27 2" xfId="39"/>
    <cellStyle name="ปกติ 27 3" xfId="40"/>
    <cellStyle name="ปกติ 27 4" xfId="41"/>
    <cellStyle name="ปกติ 27 5" xfId="42"/>
    <cellStyle name="ปกติ 27 6" xfId="43"/>
    <cellStyle name="ปกติ 27 7" xfId="44"/>
    <cellStyle name="ปกติ 27 8" xfId="45"/>
    <cellStyle name="ปกติ 27 9" xfId="46"/>
    <cellStyle name="ปกติ 3" xfId="47"/>
    <cellStyle name="ปกติ 4" xfId="48"/>
    <cellStyle name="ปกติ 5" xfId="49"/>
    <cellStyle name="ปกติ 6" xfId="50"/>
    <cellStyle name="ปกติ 7" xfId="51"/>
    <cellStyle name="ปกติ 8" xfId="52"/>
    <cellStyle name="ปกติ 9 10" xfId="53"/>
    <cellStyle name="ปกติ 9 11" xfId="54"/>
    <cellStyle name="ปกติ 9 2" xfId="55"/>
    <cellStyle name="ปกติ 9 3" xfId="56"/>
    <cellStyle name="ปกติ 9 4" xfId="57"/>
    <cellStyle name="ปกติ 9 5" xfId="58"/>
    <cellStyle name="ปกติ 9 6" xfId="59"/>
    <cellStyle name="ปกติ 9 7" xfId="60"/>
    <cellStyle name="ปกติ 9 8" xfId="61"/>
    <cellStyle name="ปกติ 9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114300</xdr:colOff>
      <xdr:row>27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458325" y="0"/>
          <a:ext cx="609600" cy="65151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3"/>
  <sheetViews>
    <sheetView showGridLines="0" tabSelected="1" topLeftCell="A16" zoomScaleSheetLayoutView="85" workbookViewId="0">
      <selection activeCell="N17" sqref="N17"/>
    </sheetView>
  </sheetViews>
  <sheetFormatPr defaultRowHeight="21.75" x14ac:dyDescent="0.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19" width="6.8554687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4.140625" style="24" customWidth="1"/>
    <col min="24" max="16384" width="9.140625" style="24"/>
  </cols>
  <sheetData>
    <row r="1" spans="1:25" s="1" customFormat="1" x14ac:dyDescent="0.5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 x14ac:dyDescent="0.5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x14ac:dyDescent="0.5">
      <c r="C3" s="2"/>
      <c r="U3" s="6" t="s">
        <v>4</v>
      </c>
      <c r="V3" s="5"/>
      <c r="W3" s="5"/>
      <c r="X3" s="5"/>
      <c r="Y3" s="5"/>
    </row>
    <row r="4" spans="1:25" s="15" customFormat="1" ht="21" customHeight="1" x14ac:dyDescent="0.45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7</v>
      </c>
      <c r="R4" s="10"/>
      <c r="S4" s="11"/>
      <c r="T4" s="12"/>
      <c r="U4" s="13"/>
      <c r="V4" s="14"/>
      <c r="W4" s="14"/>
      <c r="X4" s="14"/>
      <c r="Y4" s="14"/>
    </row>
    <row r="5" spans="1:25" ht="3" customHeight="1" x14ac:dyDescent="0.5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 x14ac:dyDescent="0.45">
      <c r="A6" s="16"/>
      <c r="B6" s="16"/>
      <c r="C6" s="16"/>
      <c r="D6" s="17"/>
      <c r="E6" s="25" t="s">
        <v>8</v>
      </c>
      <c r="F6" s="7"/>
      <c r="G6" s="8"/>
      <c r="H6" s="25" t="s">
        <v>9</v>
      </c>
      <c r="I6" s="7"/>
      <c r="J6" s="8"/>
      <c r="K6" s="25" t="s">
        <v>10</v>
      </c>
      <c r="L6" s="7"/>
      <c r="M6" s="8"/>
      <c r="N6" s="25" t="s">
        <v>11</v>
      </c>
      <c r="O6" s="7"/>
      <c r="P6" s="8"/>
      <c r="Q6" s="25" t="s">
        <v>8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 x14ac:dyDescent="0.45">
      <c r="A7" s="16"/>
      <c r="B7" s="16"/>
      <c r="C7" s="16"/>
      <c r="D7" s="17"/>
      <c r="E7" s="27" t="s">
        <v>12</v>
      </c>
      <c r="F7" s="28"/>
      <c r="G7" s="29"/>
      <c r="H7" s="27" t="s">
        <v>13</v>
      </c>
      <c r="I7" s="28"/>
      <c r="J7" s="29"/>
      <c r="K7" s="27" t="s">
        <v>14</v>
      </c>
      <c r="L7" s="28"/>
      <c r="M7" s="29"/>
      <c r="N7" s="27" t="s">
        <v>15</v>
      </c>
      <c r="O7" s="28"/>
      <c r="P7" s="29"/>
      <c r="Q7" s="27" t="s">
        <v>12</v>
      </c>
      <c r="R7" s="28"/>
      <c r="S7" s="29"/>
      <c r="T7" s="30" t="s">
        <v>16</v>
      </c>
      <c r="U7" s="31"/>
      <c r="V7" s="22"/>
    </row>
    <row r="8" spans="1:25" s="26" customFormat="1" ht="18" customHeight="1" x14ac:dyDescent="0.45">
      <c r="A8" s="16"/>
      <c r="B8" s="16"/>
      <c r="C8" s="16"/>
      <c r="D8" s="17"/>
      <c r="E8" s="32" t="s">
        <v>17</v>
      </c>
      <c r="F8" s="33" t="s">
        <v>18</v>
      </c>
      <c r="G8" s="34" t="s">
        <v>19</v>
      </c>
      <c r="H8" s="35" t="s">
        <v>17</v>
      </c>
      <c r="I8" s="33" t="s">
        <v>18</v>
      </c>
      <c r="J8" s="34" t="s">
        <v>19</v>
      </c>
      <c r="K8" s="32" t="s">
        <v>17</v>
      </c>
      <c r="L8" s="33" t="s">
        <v>18</v>
      </c>
      <c r="M8" s="34" t="s">
        <v>19</v>
      </c>
      <c r="N8" s="32" t="s">
        <v>17</v>
      </c>
      <c r="O8" s="33" t="s">
        <v>18</v>
      </c>
      <c r="P8" s="34" t="s">
        <v>19</v>
      </c>
      <c r="Q8" s="32" t="s">
        <v>17</v>
      </c>
      <c r="R8" s="33" t="s">
        <v>18</v>
      </c>
      <c r="S8" s="34" t="s">
        <v>19</v>
      </c>
      <c r="T8" s="30" t="s">
        <v>20</v>
      </c>
      <c r="U8" s="31"/>
      <c r="V8" s="22"/>
    </row>
    <row r="9" spans="1:25" s="26" customFormat="1" ht="16.5" customHeight="1" x14ac:dyDescent="0.45">
      <c r="A9" s="28"/>
      <c r="B9" s="28"/>
      <c r="C9" s="28"/>
      <c r="D9" s="29"/>
      <c r="E9" s="36" t="s">
        <v>21</v>
      </c>
      <c r="F9" s="37" t="s">
        <v>22</v>
      </c>
      <c r="G9" s="38" t="s">
        <v>23</v>
      </c>
      <c r="H9" s="39" t="s">
        <v>21</v>
      </c>
      <c r="I9" s="37" t="s">
        <v>22</v>
      </c>
      <c r="J9" s="38" t="s">
        <v>23</v>
      </c>
      <c r="K9" s="36" t="s">
        <v>21</v>
      </c>
      <c r="L9" s="37" t="s">
        <v>22</v>
      </c>
      <c r="M9" s="38" t="s">
        <v>23</v>
      </c>
      <c r="N9" s="36" t="s">
        <v>21</v>
      </c>
      <c r="O9" s="37" t="s">
        <v>22</v>
      </c>
      <c r="P9" s="38" t="s">
        <v>23</v>
      </c>
      <c r="Q9" s="36" t="s">
        <v>21</v>
      </c>
      <c r="R9" s="37" t="s">
        <v>22</v>
      </c>
      <c r="S9" s="38" t="s">
        <v>23</v>
      </c>
      <c r="T9" s="18"/>
      <c r="U9" s="19"/>
      <c r="V9" s="22"/>
      <c r="W9" s="22"/>
      <c r="X9" s="22"/>
    </row>
    <row r="10" spans="1:25" s="45" customFormat="1" ht="21.75" customHeight="1" x14ac:dyDescent="0.45">
      <c r="A10" s="40" t="s">
        <v>24</v>
      </c>
      <c r="B10" s="40"/>
      <c r="C10" s="40"/>
      <c r="D10" s="41"/>
      <c r="E10" s="42">
        <f>E11+E12+E13+E14+E15+E19</f>
        <v>512.24099999999999</v>
      </c>
      <c r="F10" s="42">
        <f t="shared" ref="F10:S10" si="0">F11+F12+F13+F14+F15+F19</f>
        <v>279.39800000000002</v>
      </c>
      <c r="G10" s="42">
        <f t="shared" si="0"/>
        <v>232.84099999999998</v>
      </c>
      <c r="H10" s="42">
        <f t="shared" si="0"/>
        <v>517.88900000000001</v>
      </c>
      <c r="I10" s="42">
        <f t="shared" si="0"/>
        <v>285.34500000000003</v>
      </c>
      <c r="J10" s="42">
        <f t="shared" si="0"/>
        <v>232.54400000000001</v>
      </c>
      <c r="K10" s="42">
        <f t="shared" si="0"/>
        <v>548.43200000000002</v>
      </c>
      <c r="L10" s="42">
        <f t="shared" si="0"/>
        <v>294.89499999999998</v>
      </c>
      <c r="M10" s="42">
        <f t="shared" si="0"/>
        <v>253.53799999999998</v>
      </c>
      <c r="N10" s="42">
        <f t="shared" si="0"/>
        <v>857.05418999999983</v>
      </c>
      <c r="O10" s="42">
        <f t="shared" si="0"/>
        <v>407.20730999999995</v>
      </c>
      <c r="P10" s="42">
        <f t="shared" si="0"/>
        <v>449.84688</v>
      </c>
      <c r="Q10" s="42">
        <f t="shared" si="0"/>
        <v>483.96</v>
      </c>
      <c r="R10" s="42">
        <f t="shared" si="0"/>
        <v>272.22999999999996</v>
      </c>
      <c r="S10" s="42">
        <f t="shared" si="0"/>
        <v>212</v>
      </c>
      <c r="T10" s="43" t="s">
        <v>21</v>
      </c>
      <c r="U10" s="40"/>
      <c r="V10" s="44"/>
    </row>
    <row r="11" spans="1:25" s="26" customFormat="1" ht="22.5" customHeight="1" x14ac:dyDescent="0.45">
      <c r="A11" s="26" t="s">
        <v>25</v>
      </c>
      <c r="E11" s="46">
        <f>9020/1000</f>
        <v>9.02</v>
      </c>
      <c r="F11" s="47">
        <f>4781/1000</f>
        <v>4.7809999999999997</v>
      </c>
      <c r="G11" s="48">
        <f>4238/1000</f>
        <v>4.2380000000000004</v>
      </c>
      <c r="H11" s="49">
        <f>16377/1000</f>
        <v>16.376999999999999</v>
      </c>
      <c r="I11" s="47">
        <f>7406/1000</f>
        <v>7.4059999999999997</v>
      </c>
      <c r="J11" s="49">
        <f>8971/1000</f>
        <v>8.9710000000000001</v>
      </c>
      <c r="K11" s="47">
        <f>8841/1000</f>
        <v>8.8409999999999993</v>
      </c>
      <c r="L11" s="49">
        <f>4761/1000</f>
        <v>4.7610000000000001</v>
      </c>
      <c r="M11" s="47">
        <f>4080/1000</f>
        <v>4.08</v>
      </c>
      <c r="N11" s="47">
        <f>31131.69/1000</f>
        <v>31.131689999999999</v>
      </c>
      <c r="O11" s="47">
        <f>10546.97/1000</f>
        <v>10.54697</v>
      </c>
      <c r="P11" s="47">
        <f>20584.72/1000</f>
        <v>20.584720000000001</v>
      </c>
      <c r="Q11" s="49">
        <v>7.46</v>
      </c>
      <c r="R11" s="47">
        <v>3.96</v>
      </c>
      <c r="S11" s="49">
        <v>3.77</v>
      </c>
      <c r="T11" s="21" t="s">
        <v>26</v>
      </c>
      <c r="V11" s="22"/>
    </row>
    <row r="12" spans="1:25" s="26" customFormat="1" ht="22.5" customHeight="1" x14ac:dyDescent="0.45">
      <c r="A12" s="26" t="s">
        <v>27</v>
      </c>
      <c r="E12" s="46">
        <f>181262/1000</f>
        <v>181.262</v>
      </c>
      <c r="F12" s="47">
        <f>101471/1000</f>
        <v>101.471</v>
      </c>
      <c r="G12" s="48">
        <f>79791/1000</f>
        <v>79.790999999999997</v>
      </c>
      <c r="H12" s="49">
        <f>177820/1000</f>
        <v>177.82</v>
      </c>
      <c r="I12" s="47">
        <f>95523/1000</f>
        <v>95.522999999999996</v>
      </c>
      <c r="J12" s="49">
        <f>82297/1000</f>
        <v>82.296999999999997</v>
      </c>
      <c r="K12" s="47">
        <f>200640/1000</f>
        <v>200.64</v>
      </c>
      <c r="L12" s="49">
        <f>104394/1000</f>
        <v>104.39400000000001</v>
      </c>
      <c r="M12" s="47">
        <f>96246/1000</f>
        <v>96.245999999999995</v>
      </c>
      <c r="N12" s="47">
        <f>324010.6/1000</f>
        <v>324.01059999999995</v>
      </c>
      <c r="O12" s="47">
        <f>145866.81/1000</f>
        <v>145.86680999999999</v>
      </c>
      <c r="P12" s="47">
        <f>178143.79/1000</f>
        <v>178.14379</v>
      </c>
      <c r="Q12" s="49">
        <v>167.74</v>
      </c>
      <c r="R12" s="47">
        <v>93.63</v>
      </c>
      <c r="S12" s="49">
        <v>74.11</v>
      </c>
      <c r="T12" s="21" t="s">
        <v>28</v>
      </c>
      <c r="V12" s="22"/>
    </row>
    <row r="13" spans="1:25" s="26" customFormat="1" ht="22.5" customHeight="1" x14ac:dyDescent="0.45">
      <c r="A13" s="26" t="s">
        <v>29</v>
      </c>
      <c r="E13" s="46">
        <f>137622/1000</f>
        <v>137.62200000000001</v>
      </c>
      <c r="F13" s="47">
        <f>72305/1000</f>
        <v>72.305000000000007</v>
      </c>
      <c r="G13" s="48">
        <f>65318/1000</f>
        <v>65.317999999999998</v>
      </c>
      <c r="H13" s="49">
        <f>145257/1000</f>
        <v>145.25700000000001</v>
      </c>
      <c r="I13" s="47">
        <f>84495/1000</f>
        <v>84.495000000000005</v>
      </c>
      <c r="J13" s="49">
        <f>60762/1000</f>
        <v>60.762</v>
      </c>
      <c r="K13" s="47">
        <f>152042/1000</f>
        <v>152.042</v>
      </c>
      <c r="L13" s="49">
        <f>83449/1000</f>
        <v>83.448999999999998</v>
      </c>
      <c r="M13" s="47">
        <f>68593/1000</f>
        <v>68.593000000000004</v>
      </c>
      <c r="N13" s="47">
        <f>193535.18/1000</f>
        <v>193.53518</v>
      </c>
      <c r="O13" s="47">
        <f>99218.55/1000</f>
        <v>99.218550000000008</v>
      </c>
      <c r="P13" s="47">
        <f>94316.63/1000</f>
        <v>94.316630000000004</v>
      </c>
      <c r="Q13" s="49">
        <v>131.06</v>
      </c>
      <c r="R13" s="47">
        <v>75.09</v>
      </c>
      <c r="S13" s="49">
        <v>55.97</v>
      </c>
      <c r="T13" s="21" t="s">
        <v>30</v>
      </c>
      <c r="V13" s="22"/>
    </row>
    <row r="14" spans="1:25" s="26" customFormat="1" ht="22.5" customHeight="1" x14ac:dyDescent="0.45">
      <c r="A14" s="26" t="s">
        <v>31</v>
      </c>
      <c r="E14" s="46">
        <f>55645/1000</f>
        <v>55.645000000000003</v>
      </c>
      <c r="F14" s="47">
        <f>38933/1000</f>
        <v>38.933</v>
      </c>
      <c r="G14" s="48">
        <f>16711/1000</f>
        <v>16.710999999999999</v>
      </c>
      <c r="H14" s="49">
        <f>57592/1000</f>
        <v>57.591999999999999</v>
      </c>
      <c r="I14" s="47">
        <f>40194/1000</f>
        <v>40.194000000000003</v>
      </c>
      <c r="J14" s="49">
        <f>17399/1000</f>
        <v>17.399000000000001</v>
      </c>
      <c r="K14" s="47">
        <f>56690/1000</f>
        <v>56.69</v>
      </c>
      <c r="L14" s="49">
        <f>36675/1000</f>
        <v>36.674999999999997</v>
      </c>
      <c r="M14" s="47">
        <f>20015/1000</f>
        <v>20.015000000000001</v>
      </c>
      <c r="N14" s="47">
        <f>132448.72/1000</f>
        <v>132.44872000000001</v>
      </c>
      <c r="O14" s="47">
        <f>71939.98/1000</f>
        <v>71.939979999999991</v>
      </c>
      <c r="P14" s="47">
        <f>60508.74/1000</f>
        <v>60.508739999999996</v>
      </c>
      <c r="Q14" s="49">
        <v>54.84</v>
      </c>
      <c r="R14" s="47">
        <v>37.479999999999997</v>
      </c>
      <c r="S14" s="49">
        <v>17.36</v>
      </c>
      <c r="T14" s="21" t="s">
        <v>32</v>
      </c>
      <c r="V14" s="22"/>
    </row>
    <row r="15" spans="1:25" s="26" customFormat="1" ht="22.5" customHeight="1" x14ac:dyDescent="0.45">
      <c r="A15" s="26" t="s">
        <v>33</v>
      </c>
      <c r="E15" s="46">
        <f>74063/1000</f>
        <v>74.063000000000002</v>
      </c>
      <c r="F15" s="47">
        <f>36874/1000</f>
        <v>36.874000000000002</v>
      </c>
      <c r="G15" s="48">
        <f>37188/1000</f>
        <v>37.188000000000002</v>
      </c>
      <c r="H15" s="49">
        <f>64850/1000</f>
        <v>64.849999999999994</v>
      </c>
      <c r="I15" s="47">
        <f>33555/1000</f>
        <v>33.555</v>
      </c>
      <c r="J15" s="49">
        <f>31294/1000</f>
        <v>31.294</v>
      </c>
      <c r="K15" s="47">
        <f>66148/1000</f>
        <v>66.147999999999996</v>
      </c>
      <c r="L15" s="49">
        <f>35462/1000</f>
        <v>35.462000000000003</v>
      </c>
      <c r="M15" s="47">
        <f>30687/1000</f>
        <v>30.687000000000001</v>
      </c>
      <c r="N15" s="47">
        <f>112214/1000</f>
        <v>112.214</v>
      </c>
      <c r="O15" s="47">
        <f>53311/1000</f>
        <v>53.311</v>
      </c>
      <c r="P15" s="47">
        <f>58903/1000</f>
        <v>58.902999999999999</v>
      </c>
      <c r="Q15" s="49">
        <v>65.41</v>
      </c>
      <c r="R15" s="47">
        <v>34.479999999999997</v>
      </c>
      <c r="S15" s="49">
        <v>30.93</v>
      </c>
      <c r="T15" s="21" t="s">
        <v>34</v>
      </c>
      <c r="V15" s="22"/>
    </row>
    <row r="16" spans="1:25" s="26" customFormat="1" ht="21" customHeight="1" x14ac:dyDescent="0.45">
      <c r="B16" s="26" t="s">
        <v>35</v>
      </c>
      <c r="E16" s="46">
        <f>65943/1000</f>
        <v>65.942999999999998</v>
      </c>
      <c r="F16" s="47">
        <f>33341/1000</f>
        <v>33.341000000000001</v>
      </c>
      <c r="G16" s="48">
        <f>32602/1000</f>
        <v>32.601999999999997</v>
      </c>
      <c r="H16" s="49">
        <f>57243/1000</f>
        <v>57.243000000000002</v>
      </c>
      <c r="I16" s="47">
        <f>29047/1000</f>
        <v>29.047000000000001</v>
      </c>
      <c r="J16" s="49">
        <f>28195/1000</f>
        <v>28.195</v>
      </c>
      <c r="K16" s="47">
        <f>58832/1000</f>
        <v>58.832000000000001</v>
      </c>
      <c r="L16" s="49">
        <f>30714/1000</f>
        <v>30.713999999999999</v>
      </c>
      <c r="M16" s="47">
        <f>28117/1000</f>
        <v>28.117000000000001</v>
      </c>
      <c r="N16" s="47">
        <v>93.33</v>
      </c>
      <c r="O16" s="47">
        <f>42555.48/1000</f>
        <v>42.555480000000003</v>
      </c>
      <c r="P16" s="47">
        <f>50765.03/1000</f>
        <v>50.765029999999996</v>
      </c>
      <c r="Q16" s="49">
        <v>57.1</v>
      </c>
      <c r="R16" s="47">
        <v>29.28</v>
      </c>
      <c r="S16" s="49">
        <v>27.82</v>
      </c>
      <c r="T16" s="21"/>
      <c r="U16" s="22" t="s">
        <v>36</v>
      </c>
      <c r="V16" s="22"/>
    </row>
    <row r="17" spans="1:24" s="26" customFormat="1" ht="21" customHeight="1" x14ac:dyDescent="0.45">
      <c r="B17" s="26" t="s">
        <v>37</v>
      </c>
      <c r="E17" s="46">
        <f>8120/1000</f>
        <v>8.1199999999999992</v>
      </c>
      <c r="F17" s="47">
        <f>3533/1000</f>
        <v>3.5329999999999999</v>
      </c>
      <c r="G17" s="48">
        <f>4587/1000</f>
        <v>4.5869999999999997</v>
      </c>
      <c r="H17" s="49">
        <f>7527/1000</f>
        <v>7.5270000000000001</v>
      </c>
      <c r="I17" s="47">
        <f>4508/1000</f>
        <v>4.508</v>
      </c>
      <c r="J17" s="49">
        <f>3019/1000</f>
        <v>3.0190000000000001</v>
      </c>
      <c r="K17" s="47">
        <f>7316/1000</f>
        <v>7.3159999999999998</v>
      </c>
      <c r="L17" s="49">
        <f>474/1000</f>
        <v>0.47399999999999998</v>
      </c>
      <c r="M17" s="47">
        <f>2569/1000</f>
        <v>2.569</v>
      </c>
      <c r="N17" s="47">
        <v>18.899999999999999</v>
      </c>
      <c r="O17" s="47">
        <f>10755.32/1000</f>
        <v>10.755319999999999</v>
      </c>
      <c r="P17" s="47">
        <f>8137.79/1000</f>
        <v>8.1377900000000007</v>
      </c>
      <c r="Q17" s="49">
        <v>8.31</v>
      </c>
      <c r="R17" s="47">
        <v>5.2</v>
      </c>
      <c r="S17" s="49">
        <v>3.11</v>
      </c>
      <c r="T17" s="21"/>
      <c r="U17" s="22" t="s">
        <v>38</v>
      </c>
      <c r="V17" s="22"/>
    </row>
    <row r="18" spans="1:24" s="26" customFormat="1" ht="21" customHeight="1" x14ac:dyDescent="0.45">
      <c r="B18" s="26" t="s">
        <v>39</v>
      </c>
      <c r="E18" s="46" t="s">
        <v>40</v>
      </c>
      <c r="F18" s="47" t="s">
        <v>40</v>
      </c>
      <c r="G18" s="48" t="s">
        <v>40</v>
      </c>
      <c r="H18" s="49">
        <f>80/1000</f>
        <v>0.08</v>
      </c>
      <c r="I18" s="47" t="s">
        <v>40</v>
      </c>
      <c r="J18" s="49">
        <f>80/1000</f>
        <v>0.08</v>
      </c>
      <c r="K18" s="47" t="s">
        <v>40</v>
      </c>
      <c r="L18" s="49" t="s">
        <v>40</v>
      </c>
      <c r="M18" s="47" t="s">
        <v>40</v>
      </c>
      <c r="N18" s="47" t="s">
        <v>40</v>
      </c>
      <c r="O18" s="47" t="s">
        <v>40</v>
      </c>
      <c r="P18" s="47" t="s">
        <v>40</v>
      </c>
      <c r="Q18" s="49" t="s">
        <v>40</v>
      </c>
      <c r="R18" s="47" t="s">
        <v>40</v>
      </c>
      <c r="S18" s="49" t="s">
        <v>40</v>
      </c>
      <c r="T18" s="21"/>
      <c r="U18" s="22" t="s">
        <v>41</v>
      </c>
      <c r="V18" s="22"/>
    </row>
    <row r="19" spans="1:24" s="26" customFormat="1" ht="22.5" customHeight="1" x14ac:dyDescent="0.45">
      <c r="A19" s="26" t="s">
        <v>42</v>
      </c>
      <c r="E19" s="46">
        <f>54629/1000</f>
        <v>54.628999999999998</v>
      </c>
      <c r="F19" s="47">
        <f>25034/1000</f>
        <v>25.033999999999999</v>
      </c>
      <c r="G19" s="48">
        <f>29595/1000</f>
        <v>29.594999999999999</v>
      </c>
      <c r="H19" s="49">
        <f>55993/1000</f>
        <v>55.993000000000002</v>
      </c>
      <c r="I19" s="47">
        <f>24172/1000</f>
        <v>24.172000000000001</v>
      </c>
      <c r="J19" s="49">
        <f>31821/1000</f>
        <v>31.821000000000002</v>
      </c>
      <c r="K19" s="47">
        <f>64071/1000</f>
        <v>64.070999999999998</v>
      </c>
      <c r="L19" s="49">
        <f>30154/1000</f>
        <v>30.154</v>
      </c>
      <c r="M19" s="47">
        <f>33917/1000</f>
        <v>33.917000000000002</v>
      </c>
      <c r="N19" s="47">
        <f>63714/1000</f>
        <v>63.713999999999999</v>
      </c>
      <c r="O19" s="47">
        <f>26324/1000</f>
        <v>26.324000000000002</v>
      </c>
      <c r="P19" s="47">
        <f>37390/1000</f>
        <v>37.39</v>
      </c>
      <c r="Q19" s="49">
        <f>Q20+Q21+Q22</f>
        <v>57.45</v>
      </c>
      <c r="R19" s="47">
        <v>27.59</v>
      </c>
      <c r="S19" s="49">
        <v>29.86</v>
      </c>
      <c r="T19" s="21" t="s">
        <v>43</v>
      </c>
      <c r="V19" s="22"/>
    </row>
    <row r="20" spans="1:24" s="26" customFormat="1" ht="21" customHeight="1" x14ac:dyDescent="0.45">
      <c r="B20" s="26" t="s">
        <v>44</v>
      </c>
      <c r="E20" s="46">
        <f>28447/1000</f>
        <v>28.446999999999999</v>
      </c>
      <c r="F20" s="47">
        <f>12692/1000</f>
        <v>12.692</v>
      </c>
      <c r="G20" s="48">
        <f>15756/1000</f>
        <v>15.756</v>
      </c>
      <c r="H20" s="49">
        <f>25720/1000</f>
        <v>25.72</v>
      </c>
      <c r="I20" s="47">
        <f>13155/1000</f>
        <v>13.154999999999999</v>
      </c>
      <c r="J20" s="49">
        <f>12565/1000</f>
        <v>12.565</v>
      </c>
      <c r="K20" s="47">
        <f>32775/1000</f>
        <v>32.774999999999999</v>
      </c>
      <c r="L20" s="49">
        <f>16550/1000</f>
        <v>16.55</v>
      </c>
      <c r="M20" s="47">
        <f>16225/1000</f>
        <v>16.225000000000001</v>
      </c>
      <c r="N20" s="47">
        <f>30873.15/1000</f>
        <v>30.873150000000003</v>
      </c>
      <c r="O20" s="47">
        <f>12750.73/1000</f>
        <v>12.750729999999999</v>
      </c>
      <c r="P20" s="47">
        <f>18122.42/1000</f>
        <v>18.122419999999998</v>
      </c>
      <c r="Q20" s="49">
        <v>31.73</v>
      </c>
      <c r="R20" s="47">
        <v>15.42</v>
      </c>
      <c r="S20" s="49">
        <v>16.309999999999999</v>
      </c>
      <c r="T20" s="21"/>
      <c r="U20" s="26" t="s">
        <v>45</v>
      </c>
      <c r="V20" s="22"/>
    </row>
    <row r="21" spans="1:24" s="26" customFormat="1" ht="21" customHeight="1" x14ac:dyDescent="0.45">
      <c r="B21" s="26" t="s">
        <v>46</v>
      </c>
      <c r="E21" s="46">
        <f>12230/1000</f>
        <v>12.23</v>
      </c>
      <c r="F21" s="47">
        <f>8455/1000</f>
        <v>8.4550000000000001</v>
      </c>
      <c r="G21" s="48">
        <f>3775/1000</f>
        <v>3.7749999999999999</v>
      </c>
      <c r="H21" s="49">
        <f>12346/1000</f>
        <v>12.346</v>
      </c>
      <c r="I21" s="47">
        <f>4343/1000</f>
        <v>4.343</v>
      </c>
      <c r="J21" s="49">
        <f>8003/1000</f>
        <v>8.0030000000000001</v>
      </c>
      <c r="K21" s="47">
        <f>15894/1000</f>
        <v>15.894</v>
      </c>
      <c r="L21" s="49">
        <f>7164/1000</f>
        <v>7.1639999999999997</v>
      </c>
      <c r="M21" s="47">
        <f>8731/1000</f>
        <v>8.7309999999999999</v>
      </c>
      <c r="N21" s="47">
        <v>18.23</v>
      </c>
      <c r="O21" s="47">
        <f>9574.88/1000</f>
        <v>9.5748799999999985</v>
      </c>
      <c r="P21" s="47">
        <f>8660.59/1000</f>
        <v>8.6605900000000009</v>
      </c>
      <c r="Q21" s="49">
        <v>15.56</v>
      </c>
      <c r="R21" s="47">
        <v>9.07</v>
      </c>
      <c r="S21" s="49">
        <v>6.49</v>
      </c>
      <c r="T21" s="21"/>
      <c r="U21" s="26" t="s">
        <v>47</v>
      </c>
      <c r="V21" s="22"/>
    </row>
    <row r="22" spans="1:24" s="26" customFormat="1" ht="21" customHeight="1" x14ac:dyDescent="0.45">
      <c r="B22" s="26" t="s">
        <v>39</v>
      </c>
      <c r="E22" s="46">
        <f>13952/1000</f>
        <v>13.952</v>
      </c>
      <c r="F22" s="47">
        <f>3887/1000</f>
        <v>3.887</v>
      </c>
      <c r="G22" s="48">
        <f>10065/1000</f>
        <v>10.065</v>
      </c>
      <c r="H22" s="49">
        <f>17927/1000</f>
        <v>17.927</v>
      </c>
      <c r="I22" s="47">
        <f>6674/1000</f>
        <v>6.6740000000000004</v>
      </c>
      <c r="J22" s="49">
        <f>11253/1000</f>
        <v>11.253</v>
      </c>
      <c r="K22" s="47">
        <f>15402/1000</f>
        <v>15.401999999999999</v>
      </c>
      <c r="L22" s="49">
        <f>6440/1000</f>
        <v>6.44</v>
      </c>
      <c r="M22" s="47">
        <f>8961/1000</f>
        <v>8.9610000000000003</v>
      </c>
      <c r="N22" s="47">
        <f>14605.6/1000</f>
        <v>14.605600000000001</v>
      </c>
      <c r="O22" s="47">
        <f>3998.31/1000</f>
        <v>3.99831</v>
      </c>
      <c r="P22" s="47">
        <f>10607.29/1000</f>
        <v>10.607290000000001</v>
      </c>
      <c r="Q22" s="49">
        <v>10.16</v>
      </c>
      <c r="R22" s="47">
        <v>3.1</v>
      </c>
      <c r="S22" s="49">
        <v>7.06</v>
      </c>
      <c r="T22" s="21"/>
      <c r="U22" s="26" t="s">
        <v>41</v>
      </c>
      <c r="V22" s="22"/>
    </row>
    <row r="23" spans="1:24" s="26" customFormat="1" ht="22.5" customHeight="1" x14ac:dyDescent="0.45">
      <c r="A23" s="26" t="s">
        <v>48</v>
      </c>
      <c r="E23" s="46" t="s">
        <v>40</v>
      </c>
      <c r="F23" s="47" t="s">
        <v>40</v>
      </c>
      <c r="G23" s="48" t="s">
        <v>40</v>
      </c>
      <c r="H23" s="49" t="s">
        <v>40</v>
      </c>
      <c r="I23" s="47" t="s">
        <v>40</v>
      </c>
      <c r="J23" s="49" t="s">
        <v>40</v>
      </c>
      <c r="K23" s="47" t="s">
        <v>40</v>
      </c>
      <c r="L23" s="49" t="s">
        <v>40</v>
      </c>
      <c r="M23" s="47" t="s">
        <v>40</v>
      </c>
      <c r="N23" s="47" t="s">
        <v>40</v>
      </c>
      <c r="O23" s="47" t="s">
        <v>40</v>
      </c>
      <c r="P23" s="47" t="s">
        <v>40</v>
      </c>
      <c r="Q23" s="47" t="s">
        <v>40</v>
      </c>
      <c r="R23" s="47" t="s">
        <v>40</v>
      </c>
      <c r="S23" s="47" t="s">
        <v>40</v>
      </c>
      <c r="T23" s="21" t="s">
        <v>49</v>
      </c>
      <c r="V23" s="22"/>
    </row>
    <row r="24" spans="1:24" s="26" customFormat="1" ht="22.5" customHeight="1" x14ac:dyDescent="0.45">
      <c r="A24" s="26" t="s">
        <v>50</v>
      </c>
      <c r="E24" s="46" t="s">
        <v>40</v>
      </c>
      <c r="F24" s="47" t="s">
        <v>40</v>
      </c>
      <c r="G24" s="48" t="s">
        <v>40</v>
      </c>
      <c r="H24" s="49" t="s">
        <v>40</v>
      </c>
      <c r="I24" s="47" t="s">
        <v>40</v>
      </c>
      <c r="J24" s="49" t="s">
        <v>40</v>
      </c>
      <c r="K24" s="47" t="s">
        <v>40</v>
      </c>
      <c r="L24" s="49" t="s">
        <v>40</v>
      </c>
      <c r="M24" s="47" t="s">
        <v>40</v>
      </c>
      <c r="N24" s="47" t="s">
        <v>40</v>
      </c>
      <c r="O24" s="47" t="s">
        <v>40</v>
      </c>
      <c r="P24" s="47" t="s">
        <v>40</v>
      </c>
      <c r="Q24" s="47" t="s">
        <v>40</v>
      </c>
      <c r="R24" s="47" t="s">
        <v>40</v>
      </c>
      <c r="S24" s="47" t="s">
        <v>40</v>
      </c>
      <c r="T24" s="21" t="s">
        <v>51</v>
      </c>
      <c r="V24" s="22"/>
    </row>
    <row r="25" spans="1:24" s="26" customFormat="1" ht="3" customHeight="1" x14ac:dyDescent="0.45">
      <c r="A25" s="19"/>
      <c r="B25" s="19"/>
      <c r="C25" s="19"/>
      <c r="D25" s="19"/>
      <c r="E25" s="50"/>
      <c r="F25" s="51"/>
      <c r="G25" s="52"/>
      <c r="H25" s="53"/>
      <c r="I25" s="51"/>
      <c r="J25" s="53"/>
      <c r="K25" s="51"/>
      <c r="L25" s="53"/>
      <c r="M25" s="51"/>
      <c r="N25" s="53"/>
      <c r="O25" s="53"/>
      <c r="P25" s="53"/>
      <c r="Q25" s="53"/>
      <c r="R25" s="51"/>
      <c r="S25" s="52"/>
      <c r="T25" s="18"/>
      <c r="U25" s="19"/>
      <c r="V25" s="22"/>
      <c r="W25" s="22"/>
      <c r="X25" s="22"/>
    </row>
    <row r="26" spans="1:24" s="26" customFormat="1" ht="3" customHeight="1" x14ac:dyDescent="0.45">
      <c r="S26" s="22"/>
      <c r="T26" s="22"/>
      <c r="V26" s="22"/>
      <c r="W26" s="22"/>
      <c r="X26" s="22"/>
    </row>
    <row r="27" spans="1:24" s="26" customFormat="1" ht="18.75" x14ac:dyDescent="0.45">
      <c r="B27" s="54" t="s">
        <v>52</v>
      </c>
      <c r="C27" s="55" t="s">
        <v>53</v>
      </c>
    </row>
    <row r="28" spans="1:24" s="26" customFormat="1" ht="18.75" x14ac:dyDescent="0.45">
      <c r="B28" s="54" t="s">
        <v>54</v>
      </c>
      <c r="C28" s="55" t="s">
        <v>55</v>
      </c>
    </row>
    <row r="29" spans="1:24" s="26" customFormat="1" ht="18.75" x14ac:dyDescent="0.45">
      <c r="V29" s="22"/>
    </row>
    <row r="30" spans="1:24" s="26" customFormat="1" ht="18.75" x14ac:dyDescent="0.45">
      <c r="V30" s="22"/>
    </row>
    <row r="31" spans="1:24" s="26" customFormat="1" ht="18.75" x14ac:dyDescent="0.45">
      <c r="V31" s="22"/>
    </row>
    <row r="33" spans="3:3" x14ac:dyDescent="0.5">
      <c r="C33" s="24" t="s">
        <v>56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2017-05-30T04:05:10Z</dcterms:created>
  <dcterms:modified xsi:type="dcterms:W3CDTF">2017-05-30T04:05:17Z</dcterms:modified>
</cp:coreProperties>
</file>