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รายงานสถิติ ปี61\บทที่3\"/>
    </mc:Choice>
  </mc:AlternateContent>
  <bookViews>
    <workbookView xWindow="0" yWindow="0" windowWidth="20490" windowHeight="7680"/>
  </bookViews>
  <sheets>
    <sheet name="T-3.6 (2)" sheetId="1" r:id="rId1"/>
  </sheets>
  <definedNames>
    <definedName name="_xlnm.Print_Area" localSheetId="0">'T-3.6 (2)'!$A$1:$W$39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D34" i="1" l="1"/>
  <c r="AC34" i="1"/>
  <c r="AB34" i="1"/>
  <c r="AF33" i="1"/>
  <c r="AD33" i="1"/>
  <c r="Z31" i="1" s="1"/>
  <c r="Z29" i="1" s="1"/>
  <c r="Z27" i="1" s="1"/>
  <c r="Z25" i="1" s="1"/>
  <c r="Z23" i="1" s="1"/>
  <c r="Z21" i="1" s="1"/>
  <c r="Z19" i="1" s="1"/>
  <c r="Z17" i="1" s="1"/>
  <c r="Z15" i="1" s="1"/>
  <c r="Z13" i="1" s="1"/>
  <c r="AC33" i="1"/>
  <c r="Z33" i="1"/>
  <c r="Y33" i="1"/>
  <c r="X33" i="1"/>
  <c r="N33" i="1"/>
  <c r="AB33" i="1" s="1"/>
  <c r="X31" i="1" s="1"/>
  <c r="K33" i="1"/>
  <c r="H33" i="1"/>
  <c r="E33" i="1" s="1"/>
  <c r="G33" i="1"/>
  <c r="F33" i="1"/>
  <c r="AF32" i="1"/>
  <c r="AD32" i="1"/>
  <c r="AC32" i="1"/>
  <c r="Y30" i="1" s="1"/>
  <c r="Y28" i="1" s="1"/>
  <c r="Y26" i="1" s="1"/>
  <c r="Y24" i="1" s="1"/>
  <c r="Y22" i="1" s="1"/>
  <c r="Y20" i="1" s="1"/>
  <c r="Y18" i="1" s="1"/>
  <c r="Y16" i="1" s="1"/>
  <c r="Y14" i="1" s="1"/>
  <c r="Z32" i="1"/>
  <c r="Y32" i="1"/>
  <c r="X32" i="1"/>
  <c r="N32" i="1"/>
  <c r="K32" i="1"/>
  <c r="AB32" i="1" s="1"/>
  <c r="J32" i="1"/>
  <c r="I32" i="1"/>
  <c r="F32" i="1" s="1"/>
  <c r="G32" i="1"/>
  <c r="AF31" i="1"/>
  <c r="AD31" i="1"/>
  <c r="AD30" i="1" s="1"/>
  <c r="AC31" i="1"/>
  <c r="Y31" i="1"/>
  <c r="N31" i="1"/>
  <c r="N30" i="1" s="1"/>
  <c r="K31" i="1"/>
  <c r="J31" i="1"/>
  <c r="J30" i="1" s="1"/>
  <c r="I31" i="1"/>
  <c r="F31" i="1"/>
  <c r="F30" i="1" s="1"/>
  <c r="AH30" i="1"/>
  <c r="AG30" i="1"/>
  <c r="AF30" i="1"/>
  <c r="AC30" i="1"/>
  <c r="Z30" i="1"/>
  <c r="P30" i="1"/>
  <c r="O30" i="1"/>
  <c r="M30" i="1"/>
  <c r="L30" i="1"/>
  <c r="K30" i="1"/>
  <c r="I30" i="1"/>
  <c r="AF29" i="1"/>
  <c r="AD29" i="1"/>
  <c r="AC29" i="1"/>
  <c r="Y29" i="1"/>
  <c r="N29" i="1"/>
  <c r="AB29" i="1" s="1"/>
  <c r="K29" i="1"/>
  <c r="J29" i="1"/>
  <c r="H29" i="1" s="1"/>
  <c r="E29" i="1" s="1"/>
  <c r="I29" i="1"/>
  <c r="F29" i="1"/>
  <c r="AF28" i="1"/>
  <c r="AD28" i="1"/>
  <c r="AC28" i="1"/>
  <c r="N28" i="1"/>
  <c r="K28" i="1"/>
  <c r="AB28" i="1" s="1"/>
  <c r="J28" i="1"/>
  <c r="I28" i="1"/>
  <c r="H28" i="1" s="1"/>
  <c r="E28" i="1" s="1"/>
  <c r="G28" i="1"/>
  <c r="AF27" i="1"/>
  <c r="AD27" i="1"/>
  <c r="AD26" i="1" s="1"/>
  <c r="AC27" i="1"/>
  <c r="Y27" i="1"/>
  <c r="N27" i="1"/>
  <c r="N26" i="1" s="1"/>
  <c r="K27" i="1"/>
  <c r="J27" i="1"/>
  <c r="G27" i="1" s="1"/>
  <c r="I27" i="1"/>
  <c r="H27" i="1"/>
  <c r="F27" i="1"/>
  <c r="AH26" i="1"/>
  <c r="AG26" i="1"/>
  <c r="AF26" i="1"/>
  <c r="AC26" i="1"/>
  <c r="P26" i="1"/>
  <c r="O26" i="1"/>
  <c r="M26" i="1"/>
  <c r="L26" i="1"/>
  <c r="K26" i="1"/>
  <c r="I26" i="1"/>
  <c r="AF25" i="1"/>
  <c r="AD25" i="1"/>
  <c r="AC25" i="1"/>
  <c r="Y25" i="1"/>
  <c r="N25" i="1"/>
  <c r="AB25" i="1" s="1"/>
  <c r="K25" i="1"/>
  <c r="H25" i="1"/>
  <c r="E25" i="1" s="1"/>
  <c r="G25" i="1"/>
  <c r="F25" i="1"/>
  <c r="AF24" i="1"/>
  <c r="AD24" i="1"/>
  <c r="AC24" i="1"/>
  <c r="N24" i="1"/>
  <c r="K24" i="1"/>
  <c r="AB24" i="1" s="1"/>
  <c r="H24" i="1"/>
  <c r="G24" i="1"/>
  <c r="F24" i="1"/>
  <c r="E24" i="1"/>
  <c r="AF23" i="1"/>
  <c r="AD23" i="1"/>
  <c r="AC23" i="1"/>
  <c r="Y23" i="1"/>
  <c r="N23" i="1"/>
  <c r="AB23" i="1" s="1"/>
  <c r="K23" i="1"/>
  <c r="H23" i="1"/>
  <c r="E23" i="1" s="1"/>
  <c r="G23" i="1"/>
  <c r="F23" i="1"/>
  <c r="AF22" i="1"/>
  <c r="AD22" i="1"/>
  <c r="AC22" i="1"/>
  <c r="N22" i="1"/>
  <c r="K22" i="1"/>
  <c r="E22" i="1" s="1"/>
  <c r="H22" i="1"/>
  <c r="G22" i="1"/>
  <c r="F22" i="1"/>
  <c r="AF21" i="1"/>
  <c r="AD21" i="1"/>
  <c r="AC21" i="1"/>
  <c r="Y21" i="1"/>
  <c r="N21" i="1"/>
  <c r="AB21" i="1" s="1"/>
  <c r="K21" i="1"/>
  <c r="H21" i="1"/>
  <c r="E21" i="1" s="1"/>
  <c r="G21" i="1"/>
  <c r="F21" i="1"/>
  <c r="AF20" i="1"/>
  <c r="AF19" i="1" s="1"/>
  <c r="AD20" i="1"/>
  <c r="AC20" i="1"/>
  <c r="AC19" i="1" s="1"/>
  <c r="Y17" i="1" s="1"/>
  <c r="Y15" i="1" s="1"/>
  <c r="Y13" i="1" s="1"/>
  <c r="N20" i="1"/>
  <c r="K20" i="1"/>
  <c r="AB20" i="1" s="1"/>
  <c r="H20" i="1"/>
  <c r="G20" i="1"/>
  <c r="G19" i="1" s="1"/>
  <c r="F20" i="1"/>
  <c r="AH19" i="1"/>
  <c r="AG19" i="1"/>
  <c r="AD19" i="1"/>
  <c r="Y19" i="1"/>
  <c r="P19" i="1"/>
  <c r="O19" i="1"/>
  <c r="N19" i="1"/>
  <c r="M19" i="1"/>
  <c r="L19" i="1"/>
  <c r="J19" i="1"/>
  <c r="I19" i="1"/>
  <c r="H19" i="1"/>
  <c r="F19" i="1"/>
  <c r="AF18" i="1"/>
  <c r="AD18" i="1"/>
  <c r="AC18" i="1"/>
  <c r="N18" i="1"/>
  <c r="K18" i="1"/>
  <c r="AB18" i="1" s="1"/>
  <c r="H18" i="1"/>
  <c r="G18" i="1"/>
  <c r="F18" i="1"/>
  <c r="AF17" i="1"/>
  <c r="AD17" i="1"/>
  <c r="AD14" i="1" s="1"/>
  <c r="AD13" i="1" s="1"/>
  <c r="AC17" i="1"/>
  <c r="N17" i="1"/>
  <c r="AB17" i="1" s="1"/>
  <c r="K17" i="1"/>
  <c r="H17" i="1"/>
  <c r="E17" i="1" s="1"/>
  <c r="G17" i="1"/>
  <c r="F17" i="1"/>
  <c r="AF16" i="1"/>
  <c r="AF14" i="1" s="1"/>
  <c r="AF13" i="1" s="1"/>
  <c r="AD16" i="1"/>
  <c r="AC16" i="1"/>
  <c r="AC14" i="1" s="1"/>
  <c r="AC13" i="1" s="1"/>
  <c r="N16" i="1"/>
  <c r="K16" i="1"/>
  <c r="AB16" i="1" s="1"/>
  <c r="H16" i="1"/>
  <c r="G16" i="1"/>
  <c r="F16" i="1"/>
  <c r="E16" i="1"/>
  <c r="AF15" i="1"/>
  <c r="AD15" i="1"/>
  <c r="AC15" i="1"/>
  <c r="N15" i="1"/>
  <c r="AB15" i="1" s="1"/>
  <c r="AB14" i="1" s="1"/>
  <c r="K15" i="1"/>
  <c r="I15" i="1"/>
  <c r="H15" i="1" s="1"/>
  <c r="G15" i="1"/>
  <c r="G14" i="1" s="1"/>
  <c r="AH14" i="1"/>
  <c r="AG14" i="1"/>
  <c r="AG13" i="1" s="1"/>
  <c r="P14" i="1"/>
  <c r="P13" i="1" s="1"/>
  <c r="O14" i="1"/>
  <c r="M14" i="1"/>
  <c r="L14" i="1"/>
  <c r="L13" i="1" s="1"/>
  <c r="J14" i="1"/>
  <c r="AH13" i="1"/>
  <c r="O13" i="1"/>
  <c r="M13" i="1"/>
  <c r="AD7" i="1"/>
  <c r="AC7" i="1"/>
  <c r="AB7" i="1"/>
  <c r="Z7" i="1"/>
  <c r="Y7" i="1"/>
  <c r="X7" i="1"/>
  <c r="F26" i="1" l="1"/>
  <c r="E15" i="1"/>
  <c r="H14" i="1"/>
  <c r="E19" i="1"/>
  <c r="X30" i="1"/>
  <c r="AB19" i="1"/>
  <c r="AB13" i="1" s="1"/>
  <c r="H26" i="1"/>
  <c r="E26" i="1" s="1"/>
  <c r="Z28" i="1"/>
  <c r="Z26" i="1" s="1"/>
  <c r="E18" i="1"/>
  <c r="AB27" i="1"/>
  <c r="AB26" i="1" s="1"/>
  <c r="K14" i="1"/>
  <c r="F15" i="1"/>
  <c r="F14" i="1" s="1"/>
  <c r="AB22" i="1"/>
  <c r="J26" i="1"/>
  <c r="J13" i="1" s="1"/>
  <c r="Z11" i="1" s="1"/>
  <c r="E27" i="1"/>
  <c r="F28" i="1"/>
  <c r="G29" i="1"/>
  <c r="G26" i="1" s="1"/>
  <c r="G13" i="1" s="1"/>
  <c r="G31" i="1"/>
  <c r="G30" i="1" s="1"/>
  <c r="H32" i="1"/>
  <c r="E32" i="1" s="1"/>
  <c r="E20" i="1"/>
  <c r="H31" i="1"/>
  <c r="AB31" i="1"/>
  <c r="AB30" i="1" s="1"/>
  <c r="I14" i="1"/>
  <c r="I13" i="1" s="1"/>
  <c r="K19" i="1"/>
  <c r="N14" i="1"/>
  <c r="N13" i="1" s="1"/>
  <c r="X28" i="1" l="1"/>
  <c r="X26" i="1" s="1"/>
  <c r="X24" i="1" s="1"/>
  <c r="X22" i="1" s="1"/>
  <c r="X20" i="1" s="1"/>
  <c r="X18" i="1" s="1"/>
  <c r="X16" i="1" s="1"/>
  <c r="X14" i="1" s="1"/>
  <c r="X12" i="1" s="1"/>
  <c r="F13" i="1"/>
  <c r="Z24" i="1"/>
  <c r="Z22" i="1" s="1"/>
  <c r="Z20" i="1" s="1"/>
  <c r="Z18" i="1" s="1"/>
  <c r="Z16" i="1" s="1"/>
  <c r="Z14" i="1" s="1"/>
  <c r="Z12" i="1" s="1"/>
  <c r="E14" i="1"/>
  <c r="Y12" i="1"/>
  <c r="X29" i="1"/>
  <c r="X27" i="1" s="1"/>
  <c r="X25" i="1" s="1"/>
  <c r="X23" i="1" s="1"/>
  <c r="X21" i="1" s="1"/>
  <c r="X19" i="1" s="1"/>
  <c r="X17" i="1" s="1"/>
  <c r="X15" i="1" s="1"/>
  <c r="X13" i="1" s="1"/>
  <c r="X11" i="1" s="1"/>
  <c r="E31" i="1"/>
  <c r="H30" i="1"/>
  <c r="E30" i="1" s="1"/>
  <c r="H13" i="1"/>
  <c r="K13" i="1"/>
  <c r="Y11" i="1"/>
  <c r="E13" i="1" l="1"/>
</calcChain>
</file>

<file path=xl/sharedStrings.xml><?xml version="1.0" encoding="utf-8"?>
<sst xmlns="http://schemas.openxmlformats.org/spreadsheetml/2006/main" count="108" uniqueCount="76">
  <si>
    <t xml:space="preserve">ตาราง     </t>
  </si>
  <si>
    <t>นักเรียน จำแนกตามสังกัด เพศ และชั้นเรียน ปีการศึกษา 2560</t>
  </si>
  <si>
    <t xml:space="preserve">Table </t>
  </si>
  <si>
    <t>Student by Jurisdiction, Sex and Grade: Academic Year 2017</t>
  </si>
  <si>
    <t>ชั้นเรียน</t>
  </si>
  <si>
    <t>สังกัด  Jurisdiction</t>
  </si>
  <si>
    <t>Grade</t>
  </si>
  <si>
    <t>สำนักบริหารงาน</t>
  </si>
  <si>
    <t>สนง.คณะกรรมการ</t>
  </si>
  <si>
    <t>คณะกรรมการส่งเสริม</t>
  </si>
  <si>
    <t>กรมส่งเสริม</t>
  </si>
  <si>
    <t>การศึกษาขั้นพื้นฐาน</t>
  </si>
  <si>
    <t>การศึกษาเอกชน</t>
  </si>
  <si>
    <t>การปกครองท้องถิ่น</t>
  </si>
  <si>
    <t>รวม</t>
  </si>
  <si>
    <t>Office of the Basic</t>
  </si>
  <si>
    <t>Office of the Private</t>
  </si>
  <si>
    <t xml:space="preserve">Department of Local </t>
  </si>
  <si>
    <r>
      <t xml:space="preserve">อื่น ๆ </t>
    </r>
    <r>
      <rPr>
        <vertAlign val="superscript"/>
        <sz val="12"/>
        <color theme="1"/>
        <rFont val="TH SarabunPSK"/>
        <family val="2"/>
      </rPr>
      <t>1/</t>
    </r>
  </si>
  <si>
    <t>Total</t>
  </si>
  <si>
    <t>Education Commission</t>
  </si>
  <si>
    <t>Administration</t>
  </si>
  <si>
    <t>Others</t>
  </si>
  <si>
    <t>ชาย</t>
  </si>
  <si>
    <t>หญิง</t>
  </si>
  <si>
    <t>Male</t>
  </si>
  <si>
    <t>Female</t>
  </si>
  <si>
    <t>รวมยอด</t>
  </si>
  <si>
    <t>ก่อนประถมศึกษา</t>
  </si>
  <si>
    <t>Pre-elementary</t>
  </si>
  <si>
    <t>อนุบาล 1</t>
  </si>
  <si>
    <t>Kindergarten 1</t>
  </si>
  <si>
    <t>อนุบาล 2</t>
  </si>
  <si>
    <t>Kindergarten 2</t>
  </si>
  <si>
    <t>อนุบาล 3</t>
  </si>
  <si>
    <t>Kindergarten 3</t>
  </si>
  <si>
    <t>เด็กเล็ก</t>
  </si>
  <si>
    <t>Pre- primary</t>
  </si>
  <si>
    <t>ประถมศึกษา</t>
  </si>
  <si>
    <t>Elementary</t>
  </si>
  <si>
    <t>ประถม 1</t>
  </si>
  <si>
    <t>Pratom 1</t>
  </si>
  <si>
    <t>ประถม 2</t>
  </si>
  <si>
    <t>Pratom 2</t>
  </si>
  <si>
    <t>ประถม 3</t>
  </si>
  <si>
    <t>Pratom 3</t>
  </si>
  <si>
    <t>ประถม 4</t>
  </si>
  <si>
    <t>Pratom 4</t>
  </si>
  <si>
    <t>ประถม 5</t>
  </si>
  <si>
    <t>Pratom 5</t>
  </si>
  <si>
    <t>ประถม 6</t>
  </si>
  <si>
    <t>Pratom 6</t>
  </si>
  <si>
    <t>มัธยมต้น</t>
  </si>
  <si>
    <t>Lower Secondary</t>
  </si>
  <si>
    <t>มัธยม 1</t>
  </si>
  <si>
    <t>Matayom 1</t>
  </si>
  <si>
    <t>มัธยม 2</t>
  </si>
  <si>
    <t>Matayom 2</t>
  </si>
  <si>
    <t>มัธยม 3</t>
  </si>
  <si>
    <t>Matayom 3</t>
  </si>
  <si>
    <t>มัธยมปลาย</t>
  </si>
  <si>
    <t>Upper Secondary</t>
  </si>
  <si>
    <t>มัธยม 4</t>
  </si>
  <si>
    <t>Matayom 4</t>
  </si>
  <si>
    <t>มัธยม 5</t>
  </si>
  <si>
    <t>Matayom 5</t>
  </si>
  <si>
    <t>มัธยม 6</t>
  </si>
  <si>
    <t>Matayom 6</t>
  </si>
  <si>
    <t xml:space="preserve">     ที่มา:  สำนักงานเขตพื้นที่การศึกษาประถมศึกษาสุพรรณบุรี เขต 1,2,3</t>
  </si>
  <si>
    <t>Source:  Suphanburi  Primary Educational Service Area Office, Area 1,2,3</t>
  </si>
  <si>
    <t xml:space="preserve">            สำนักงานเขตพื้นที่การศึกษามัธยมศึกษาเขต 9 จังหวัดสุพรรณบุรี </t>
  </si>
  <si>
    <t xml:space="preserve">            Suphanburi  Secondary Educational Service Area Office, Area 9</t>
  </si>
  <si>
    <t xml:space="preserve">            กรมส่งเสริมการปกครองส่วนท้องถิ่น</t>
  </si>
  <si>
    <t xml:space="preserve">            Department of Local Administration</t>
  </si>
  <si>
    <t xml:space="preserve">            สำนักงานศึกษาธิการจังหวัดสุพรรณบุรี</t>
  </si>
  <si>
    <t xml:space="preserve">            Suphanburi Prouincial Educational 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</si>
</sst>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87" formatCode="0.0"/>
    <numFmt numFmtId="188" formatCode="_-* #,##0_-;\-* #,##0_-;_-* &quot;-&quot;??_-;_-@_-"/>
  </numFmts>
  <fonts count="11">
    <font>
      <sz val="14"/>
      <name val="Cordia New"/>
      <charset val="222"/>
    </font>
    <font>
      <b/>
      <sz val="14"/>
      <color theme="1"/>
      <name val="TH SarabunPSK"/>
      <family val="2"/>
    </font>
    <font>
      <b/>
      <sz val="13"/>
      <color theme="1"/>
      <name val="TH SarabunPSK"/>
      <family val="2"/>
    </font>
    <font>
      <sz val="14"/>
      <color theme="1"/>
      <name val="TH SarabunPSK"/>
      <family val="2"/>
    </font>
    <font>
      <sz val="12"/>
      <color theme="1"/>
      <name val="TH SarabunPSK"/>
      <family val="2"/>
    </font>
    <font>
      <sz val="14"/>
      <name val="Cordia New"/>
      <family val="2"/>
    </font>
    <font>
      <vertAlign val="superscript"/>
      <sz val="12"/>
      <color theme="1"/>
      <name val="TH SarabunPSK"/>
      <family val="2"/>
    </font>
    <font>
      <b/>
      <sz val="12"/>
      <color theme="1"/>
      <name val="TH SarabunPSK"/>
      <family val="2"/>
    </font>
    <font>
      <sz val="12"/>
      <color theme="1"/>
      <name val="Tahoma"/>
      <family val="2"/>
      <charset val="222"/>
      <scheme val="minor"/>
    </font>
    <font>
      <sz val="13"/>
      <color theme="1"/>
      <name val="TH SarabunPSK"/>
      <family val="2"/>
    </font>
    <font>
      <sz val="11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70">
    <xf numFmtId="0" fontId="0" fillId="0" borderId="0" xfId="0"/>
    <xf numFmtId="0" fontId="1" fillId="2" borderId="0" xfId="0" applyFont="1" applyFill="1" applyBorder="1"/>
    <xf numFmtId="187" fontId="1" fillId="2" borderId="0" xfId="0" applyNumberFormat="1" applyFont="1" applyFill="1" applyBorder="1" applyAlignment="1">
      <alignment horizontal="center"/>
    </xf>
    <xf numFmtId="0" fontId="2" fillId="2" borderId="0" xfId="0" applyFont="1" applyFill="1" applyBorder="1"/>
    <xf numFmtId="0" fontId="3" fillId="2" borderId="0" xfId="0" applyFont="1" applyFill="1" applyBorder="1"/>
    <xf numFmtId="0" fontId="4" fillId="2" borderId="1" xfId="0" applyFont="1" applyFill="1" applyBorder="1" applyAlignment="1">
      <alignment horizontal="center" vertical="center" shrinkToFit="1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left"/>
    </xf>
    <xf numFmtId="0" fontId="4" fillId="2" borderId="1" xfId="0" applyFont="1" applyFill="1" applyBorder="1"/>
    <xf numFmtId="0" fontId="4" fillId="2" borderId="2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 shrinkToFit="1"/>
    </xf>
    <xf numFmtId="0" fontId="4" fillId="2" borderId="0" xfId="0" applyFont="1" applyFill="1" applyBorder="1"/>
    <xf numFmtId="0" fontId="4" fillId="2" borderId="0" xfId="0" applyFont="1" applyFill="1" applyBorder="1" applyAlignment="1">
      <alignment horizontal="center" vertical="center" shrinkToFit="1"/>
    </xf>
    <xf numFmtId="0" fontId="4" fillId="2" borderId="6" xfId="0" applyFont="1" applyFill="1" applyBorder="1" applyAlignment="1">
      <alignment horizontal="center" vertical="center" shrinkToFit="1"/>
    </xf>
    <xf numFmtId="0" fontId="4" fillId="2" borderId="7" xfId="0" applyFont="1" applyFill="1" applyBorder="1"/>
    <xf numFmtId="0" fontId="4" fillId="2" borderId="6" xfId="0" applyFont="1" applyFill="1" applyBorder="1"/>
    <xf numFmtId="0" fontId="4" fillId="2" borderId="3" xfId="0" applyFont="1" applyFill="1" applyBorder="1"/>
    <xf numFmtId="0" fontId="4" fillId="2" borderId="2" xfId="0" applyFont="1" applyFill="1" applyBorder="1"/>
    <xf numFmtId="0" fontId="4" fillId="2" borderId="3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 vertical="center" shrinkToFit="1"/>
    </xf>
    <xf numFmtId="0" fontId="3" fillId="2" borderId="0" xfId="0" applyFont="1" applyFill="1" applyAlignment="1">
      <alignment horizontal="center" vertical="center" shrinkToFit="1"/>
    </xf>
    <xf numFmtId="188" fontId="4" fillId="2" borderId="0" xfId="1" applyNumberFormat="1" applyFont="1" applyFill="1" applyBorder="1"/>
    <xf numFmtId="0" fontId="4" fillId="2" borderId="7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188" fontId="4" fillId="2" borderId="0" xfId="0" applyNumberFormat="1" applyFont="1" applyFill="1" applyBorder="1"/>
    <xf numFmtId="0" fontId="4" fillId="2" borderId="8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 shrinkToFit="1"/>
    </xf>
    <xf numFmtId="0" fontId="4" fillId="2" borderId="10" xfId="0" applyFont="1" applyFill="1" applyBorder="1" applyAlignment="1">
      <alignment horizontal="center" vertical="center" shrinkToFit="1"/>
    </xf>
    <xf numFmtId="0" fontId="4" fillId="2" borderId="13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shrinkToFit="1"/>
    </xf>
    <xf numFmtId="0" fontId="3" fillId="2" borderId="9" xfId="0" applyFont="1" applyFill="1" applyBorder="1" applyAlignment="1">
      <alignment horizontal="center" vertical="center" shrinkToFit="1"/>
    </xf>
    <xf numFmtId="0" fontId="4" fillId="2" borderId="0" xfId="0" applyFont="1" applyFill="1" applyBorder="1" applyAlignment="1">
      <alignment horizontal="center" vertical="center" shrinkToFit="1"/>
    </xf>
    <xf numFmtId="0" fontId="4" fillId="2" borderId="6" xfId="0" applyFont="1" applyFill="1" applyBorder="1" applyAlignment="1">
      <alignment horizontal="center" vertical="center" shrinkToFit="1"/>
    </xf>
    <xf numFmtId="0" fontId="4" fillId="2" borderId="7" xfId="0" applyFont="1" applyFill="1" applyBorder="1" applyAlignment="1">
      <alignment horizontal="center"/>
    </xf>
    <xf numFmtId="188" fontId="7" fillId="2" borderId="0" xfId="1" applyNumberFormat="1" applyFont="1" applyFill="1" applyBorder="1" applyAlignment="1">
      <alignment horizontal="center" vertical="center"/>
    </xf>
    <xf numFmtId="188" fontId="7" fillId="2" borderId="6" xfId="1" applyNumberFormat="1" applyFont="1" applyFill="1" applyBorder="1" applyAlignment="1">
      <alignment horizontal="center" vertical="center"/>
    </xf>
    <xf numFmtId="188" fontId="4" fillId="2" borderId="11" xfId="1" applyNumberFormat="1" applyFont="1" applyFill="1" applyBorder="1" applyAlignment="1">
      <alignment vertical="center"/>
    </xf>
    <xf numFmtId="188" fontId="4" fillId="2" borderId="6" xfId="1" applyNumberFormat="1" applyFont="1" applyFill="1" applyBorder="1" applyAlignment="1">
      <alignment vertical="center"/>
    </xf>
    <xf numFmtId="188" fontId="4" fillId="2" borderId="0" xfId="1" applyNumberFormat="1" applyFont="1" applyFill="1" applyBorder="1" applyAlignment="1">
      <alignment vertical="center"/>
    </xf>
    <xf numFmtId="188" fontId="4" fillId="2" borderId="7" xfId="1" applyNumberFormat="1" applyFont="1" applyFill="1" applyBorder="1" applyAlignment="1">
      <alignment vertical="center"/>
    </xf>
    <xf numFmtId="188" fontId="7" fillId="2" borderId="0" xfId="1" applyNumberFormat="1" applyFont="1" applyFill="1" applyBorder="1" applyAlignment="1">
      <alignment horizontal="center" vertical="center"/>
    </xf>
    <xf numFmtId="188" fontId="4" fillId="2" borderId="0" xfId="1" applyNumberFormat="1" applyFont="1" applyFill="1" applyBorder="1" applyAlignment="1">
      <alignment horizontal="center" vertical="center"/>
    </xf>
    <xf numFmtId="188" fontId="8" fillId="2" borderId="6" xfId="1" applyNumberFormat="1" applyFont="1" applyFill="1" applyBorder="1" applyAlignment="1">
      <alignment vertical="center"/>
    </xf>
    <xf numFmtId="188" fontId="7" fillId="2" borderId="0" xfId="1" applyNumberFormat="1" applyFont="1" applyFill="1" applyBorder="1" applyAlignment="1">
      <alignment horizontal="left" vertical="center"/>
    </xf>
    <xf numFmtId="188" fontId="7" fillId="2" borderId="6" xfId="1" applyNumberFormat="1" applyFont="1" applyFill="1" applyBorder="1" applyAlignment="1">
      <alignment horizontal="center" vertical="center"/>
    </xf>
    <xf numFmtId="188" fontId="4" fillId="2" borderId="11" xfId="1" applyNumberFormat="1" applyFont="1" applyFill="1" applyBorder="1" applyAlignment="1">
      <alignment horizontal="center" vertical="center"/>
    </xf>
    <xf numFmtId="188" fontId="4" fillId="2" borderId="0" xfId="1" applyNumberFormat="1" applyFont="1" applyFill="1" applyAlignment="1">
      <alignment vertical="center"/>
    </xf>
    <xf numFmtId="188" fontId="7" fillId="2" borderId="0" xfId="1" applyNumberFormat="1" applyFont="1" applyFill="1" applyBorder="1" applyAlignment="1">
      <alignment vertical="center"/>
    </xf>
    <xf numFmtId="0" fontId="3" fillId="2" borderId="9" xfId="0" applyFont="1" applyFill="1" applyBorder="1"/>
    <xf numFmtId="0" fontId="3" fillId="2" borderId="13" xfId="0" applyFont="1" applyFill="1" applyBorder="1"/>
    <xf numFmtId="0" fontId="3" fillId="2" borderId="10" xfId="0" applyFont="1" applyFill="1" applyBorder="1"/>
    <xf numFmtId="0" fontId="9" fillId="2" borderId="0" xfId="0" applyFont="1" applyFill="1"/>
    <xf numFmtId="0" fontId="10" fillId="2" borderId="0" xfId="0" applyFont="1" applyFill="1"/>
    <xf numFmtId="0" fontId="4" fillId="2" borderId="0" xfId="0" applyFont="1" applyFill="1"/>
    <xf numFmtId="0" fontId="3" fillId="2" borderId="0" xfId="0" applyFont="1" applyFill="1"/>
    <xf numFmtId="188" fontId="3" fillId="2" borderId="0" xfId="0" applyNumberFormat="1" applyFont="1" applyFill="1" applyBorder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0</xdr:colOff>
      <xdr:row>0</xdr:row>
      <xdr:rowOff>0</xdr:rowOff>
    </xdr:from>
    <xdr:to>
      <xdr:col>22</xdr:col>
      <xdr:colOff>340418</xdr:colOff>
      <xdr:row>8</xdr:row>
      <xdr:rowOff>134022</xdr:rowOff>
    </xdr:to>
    <xdr:grpSp>
      <xdr:nvGrpSpPr>
        <xdr:cNvPr id="2" name="Group 8"/>
        <xdr:cNvGrpSpPr/>
      </xdr:nvGrpSpPr>
      <xdr:grpSpPr>
        <a:xfrm>
          <a:off x="15005326" y="0"/>
          <a:ext cx="340418" cy="1762935"/>
          <a:chOff x="9601200" y="38100"/>
          <a:chExt cx="380423" cy="1695450"/>
        </a:xfrm>
      </xdr:grpSpPr>
      <xdr:grpSp>
        <xdr:nvGrpSpPr>
          <xdr:cNvPr id="3" name="Group 5"/>
          <xdr:cNvGrpSpPr/>
        </xdr:nvGrpSpPr>
        <xdr:grpSpPr>
          <a:xfrm>
            <a:off x="9601200" y="38100"/>
            <a:ext cx="333375" cy="433390"/>
            <a:chOff x="9629775" y="161925"/>
            <a:chExt cx="333375" cy="433390"/>
          </a:xfrm>
        </xdr:grpSpPr>
        <xdr:sp macro="" textlink="">
          <xdr:nvSpPr>
            <xdr:cNvPr id="5" name="Flowchart: Delay 6"/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6" name="TextBox 10"/>
            <xdr:cNvSpPr txBox="1"/>
          </xdr:nvSpPr>
          <xdr:spPr>
            <a:xfrm rot="5400000">
              <a:off x="9605962" y="25241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100">
                  <a:latin typeface="TH SarabunPSK" pitchFamily="34" charset="-34"/>
                  <a:cs typeface="TH SarabunPSK" pitchFamily="34" charset="-34"/>
                </a:rPr>
                <a:t>3</a:t>
              </a:r>
              <a:r>
                <a:rPr lang="en-US" sz="1100">
                  <a:latin typeface="TH SarabunPSK" pitchFamily="34" charset="-34"/>
                  <a:cs typeface="TH SarabunPSK" pitchFamily="34" charset="-34"/>
                </a:rPr>
                <a:t>8</a:t>
              </a:r>
              <a:endParaRPr lang="th-TH" sz="1100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677400" y="485775"/>
            <a:ext cx="304223" cy="12477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rtl="0"/>
            <a:r>
              <a:rPr lang="th-TH" sz="1100" b="1" i="0" baseline="0">
                <a:effectLst/>
                <a:latin typeface="TH SarabunPSK" pitchFamily="34" charset="-34"/>
                <a:ea typeface="+mn-ea"/>
                <a:cs typeface="TH SarabunPSK" pitchFamily="34" charset="-34"/>
              </a:rPr>
              <a:t>สถิติการศึกษา </a:t>
            </a:r>
            <a:endParaRPr lang="th-TH" sz="1200">
              <a:effectLst/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H41"/>
  <sheetViews>
    <sheetView showGridLines="0" tabSelected="1" zoomScale="69" zoomScaleNormal="69" workbookViewId="0">
      <pane xSplit="4" ySplit="12" topLeftCell="E13" activePane="bottomRight" state="frozen"/>
      <selection pane="topRight" activeCell="E1" sqref="E1"/>
      <selection pane="bottomLeft" activeCell="A13" sqref="A13"/>
      <selection pane="bottomRight" activeCell="E13" sqref="E13"/>
    </sheetView>
  </sheetViews>
  <sheetFormatPr defaultColWidth="9.09765625" defaultRowHeight="21.75"/>
  <cols>
    <col min="1" max="1" width="1.69921875" style="4" customWidth="1"/>
    <col min="2" max="2" width="9.09765625" style="4" customWidth="1"/>
    <col min="3" max="3" width="4.69921875" style="4" customWidth="1"/>
    <col min="4" max="4" width="1.59765625" style="4" customWidth="1"/>
    <col min="5" max="5" width="11.8984375" style="4" bestFit="1" customWidth="1"/>
    <col min="6" max="10" width="10.3984375" style="4" bestFit="1" customWidth="1"/>
    <col min="11" max="11" width="11.69921875" style="4" customWidth="1"/>
    <col min="12" max="12" width="9.09765625" style="4" bestFit="1" customWidth="1"/>
    <col min="13" max="13" width="9.19921875" style="4" bestFit="1" customWidth="1"/>
    <col min="14" max="15" width="9.09765625" style="4" bestFit="1" customWidth="1"/>
    <col min="16" max="16" width="9.19921875" style="4" bestFit="1" customWidth="1"/>
    <col min="17" max="19" width="7.19921875" style="4" hidden="1" customWidth="1"/>
    <col min="20" max="20" width="1.09765625" style="4" customWidth="1"/>
    <col min="21" max="21" width="15.69921875" style="4" customWidth="1"/>
    <col min="22" max="22" width="2.19921875" style="4" customWidth="1"/>
    <col min="23" max="24" width="12.8984375" style="4" customWidth="1"/>
    <col min="25" max="27" width="10.3984375" style="4" customWidth="1"/>
    <col min="28" max="28" width="15.3984375" style="4" bestFit="1" customWidth="1"/>
    <col min="29" max="30" width="14.09765625" style="4" bestFit="1" customWidth="1"/>
    <col min="31" max="31" width="9.09765625" style="4"/>
    <col min="32" max="34" width="12.59765625" style="4" bestFit="1" customWidth="1"/>
    <col min="35" max="16384" width="9.09765625" style="4"/>
  </cols>
  <sheetData>
    <row r="1" spans="1:34" s="1" customFormat="1">
      <c r="B1" s="1" t="s">
        <v>0</v>
      </c>
      <c r="C1" s="2">
        <v>3.6</v>
      </c>
      <c r="D1" s="1" t="s">
        <v>1</v>
      </c>
    </row>
    <row r="2" spans="1:34" s="3" customFormat="1" ht="20.25" customHeight="1">
      <c r="B2" s="1" t="s">
        <v>2</v>
      </c>
      <c r="C2" s="2">
        <v>3.6</v>
      </c>
      <c r="D2" s="1" t="s">
        <v>3</v>
      </c>
      <c r="E2" s="1"/>
    </row>
    <row r="3" spans="1:34" ht="6.75" customHeight="1"/>
    <row r="4" spans="1:34" s="14" customFormat="1" ht="15" customHeight="1">
      <c r="A4" s="5" t="s">
        <v>4</v>
      </c>
      <c r="B4" s="5"/>
      <c r="C4" s="5"/>
      <c r="D4" s="6"/>
      <c r="E4" s="7"/>
      <c r="F4" s="8"/>
      <c r="G4" s="9"/>
      <c r="H4" s="10" t="s">
        <v>5</v>
      </c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2" t="s">
        <v>6</v>
      </c>
      <c r="U4" s="13"/>
    </row>
    <row r="5" spans="1:34" s="14" customFormat="1" ht="15" customHeight="1">
      <c r="A5" s="15"/>
      <c r="B5" s="15"/>
      <c r="C5" s="15"/>
      <c r="D5" s="16"/>
      <c r="E5" s="17"/>
      <c r="G5" s="18"/>
      <c r="H5" s="19"/>
      <c r="I5" s="8"/>
      <c r="J5" s="20"/>
      <c r="K5" s="21" t="s">
        <v>7</v>
      </c>
      <c r="L5" s="22"/>
      <c r="M5" s="23"/>
      <c r="N5" s="19"/>
      <c r="O5" s="8"/>
      <c r="P5" s="20"/>
      <c r="T5" s="24"/>
      <c r="U5" s="25"/>
      <c r="X5" s="26">
        <v>96350</v>
      </c>
      <c r="Y5" s="26">
        <v>47927</v>
      </c>
      <c r="Z5" s="26">
        <v>48423</v>
      </c>
      <c r="AB5" s="26">
        <v>96350</v>
      </c>
      <c r="AC5" s="26">
        <v>47927</v>
      </c>
      <c r="AD5" s="26">
        <v>48423</v>
      </c>
    </row>
    <row r="6" spans="1:34" s="14" customFormat="1" ht="15.75" customHeight="1">
      <c r="A6" s="15"/>
      <c r="B6" s="15"/>
      <c r="C6" s="15"/>
      <c r="D6" s="16"/>
      <c r="E6" s="27"/>
      <c r="F6" s="28"/>
      <c r="G6" s="29"/>
      <c r="H6" s="27" t="s">
        <v>8</v>
      </c>
      <c r="I6" s="28"/>
      <c r="J6" s="29"/>
      <c r="K6" s="27" t="s">
        <v>9</v>
      </c>
      <c r="L6" s="28"/>
      <c r="M6" s="29"/>
      <c r="N6" s="27" t="s">
        <v>10</v>
      </c>
      <c r="O6" s="28"/>
      <c r="P6" s="29"/>
      <c r="Q6" s="28"/>
      <c r="R6" s="28"/>
      <c r="S6" s="28"/>
      <c r="T6" s="24"/>
      <c r="U6" s="25"/>
      <c r="X6" s="14">
        <v>95502</v>
      </c>
      <c r="Y6" s="14">
        <v>47567</v>
      </c>
      <c r="Z6" s="14">
        <v>47935</v>
      </c>
      <c r="AB6" s="14">
        <v>95502</v>
      </c>
      <c r="AC6" s="14">
        <v>47567</v>
      </c>
      <c r="AD6" s="14">
        <v>47935</v>
      </c>
    </row>
    <row r="7" spans="1:34" s="14" customFormat="1" ht="17.25" customHeight="1">
      <c r="A7" s="15"/>
      <c r="B7" s="15"/>
      <c r="C7" s="15"/>
      <c r="D7" s="16"/>
      <c r="E7" s="27"/>
      <c r="F7" s="28"/>
      <c r="G7" s="29"/>
      <c r="H7" s="27" t="s">
        <v>11</v>
      </c>
      <c r="I7" s="28"/>
      <c r="J7" s="29"/>
      <c r="K7" s="27" t="s">
        <v>12</v>
      </c>
      <c r="L7" s="28"/>
      <c r="M7" s="29"/>
      <c r="N7" s="27" t="s">
        <v>13</v>
      </c>
      <c r="O7" s="28"/>
      <c r="P7" s="29"/>
      <c r="Q7" s="28"/>
      <c r="R7" s="28"/>
      <c r="S7" s="28"/>
      <c r="T7" s="24"/>
      <c r="U7" s="25"/>
      <c r="X7" s="30">
        <f>X5-X6</f>
        <v>848</v>
      </c>
      <c r="Y7" s="30">
        <f>Y5-Y6</f>
        <v>360</v>
      </c>
      <c r="Z7" s="30">
        <f>Z5-Z6</f>
        <v>488</v>
      </c>
      <c r="AB7" s="30">
        <f>AB5-AB6</f>
        <v>848</v>
      </c>
      <c r="AC7" s="30">
        <f>AC5-AC6</f>
        <v>360</v>
      </c>
      <c r="AD7" s="30">
        <f>AD5-AD6</f>
        <v>488</v>
      </c>
      <c r="AF7" s="27" t="s">
        <v>10</v>
      </c>
      <c r="AG7" s="28"/>
      <c r="AH7" s="29"/>
    </row>
    <row r="8" spans="1:34" s="14" customFormat="1" ht="16.5" customHeight="1">
      <c r="A8" s="15"/>
      <c r="B8" s="15"/>
      <c r="C8" s="15"/>
      <c r="D8" s="16"/>
      <c r="E8" s="27" t="s">
        <v>14</v>
      </c>
      <c r="F8" s="28"/>
      <c r="G8" s="29"/>
      <c r="H8" s="27" t="s">
        <v>15</v>
      </c>
      <c r="I8" s="28"/>
      <c r="J8" s="29"/>
      <c r="K8" s="27" t="s">
        <v>16</v>
      </c>
      <c r="L8" s="28"/>
      <c r="M8" s="29"/>
      <c r="N8" s="27" t="s">
        <v>17</v>
      </c>
      <c r="O8" s="28"/>
      <c r="P8" s="29"/>
      <c r="Q8" s="28" t="s">
        <v>18</v>
      </c>
      <c r="R8" s="28"/>
      <c r="S8" s="28"/>
      <c r="T8" s="24"/>
      <c r="U8" s="25"/>
      <c r="X8" s="14">
        <v>96365</v>
      </c>
      <c r="Y8" s="14">
        <v>47896</v>
      </c>
      <c r="Z8" s="14">
        <v>48469</v>
      </c>
      <c r="AB8" s="26"/>
      <c r="AC8" s="26"/>
      <c r="AD8" s="26"/>
      <c r="AF8" s="27" t="s">
        <v>13</v>
      </c>
      <c r="AG8" s="28"/>
      <c r="AH8" s="29"/>
    </row>
    <row r="9" spans="1:34" s="14" customFormat="1" ht="14.25" customHeight="1">
      <c r="A9" s="15"/>
      <c r="B9" s="15"/>
      <c r="C9" s="15"/>
      <c r="D9" s="16"/>
      <c r="E9" s="31" t="s">
        <v>19</v>
      </c>
      <c r="F9" s="32"/>
      <c r="G9" s="33"/>
      <c r="H9" s="31" t="s">
        <v>20</v>
      </c>
      <c r="I9" s="32"/>
      <c r="J9" s="33"/>
      <c r="K9" s="31" t="s">
        <v>20</v>
      </c>
      <c r="L9" s="32"/>
      <c r="M9" s="33"/>
      <c r="N9" s="27" t="s">
        <v>21</v>
      </c>
      <c r="O9" s="28"/>
      <c r="P9" s="29"/>
      <c r="Q9" s="31" t="s">
        <v>22</v>
      </c>
      <c r="R9" s="32"/>
      <c r="S9" s="33"/>
      <c r="T9" s="24"/>
      <c r="U9" s="25"/>
      <c r="AB9" s="26">
        <v>117277</v>
      </c>
      <c r="AC9" s="26">
        <v>58529</v>
      </c>
      <c r="AD9" s="26">
        <v>58748</v>
      </c>
      <c r="AF9" s="27" t="s">
        <v>17</v>
      </c>
      <c r="AG9" s="28"/>
      <c r="AH9" s="29"/>
    </row>
    <row r="10" spans="1:34" s="14" customFormat="1" ht="13.5" customHeight="1">
      <c r="A10" s="15"/>
      <c r="B10" s="15"/>
      <c r="C10" s="15"/>
      <c r="D10" s="16"/>
      <c r="E10" s="34" t="s">
        <v>14</v>
      </c>
      <c r="F10" s="35" t="s">
        <v>23</v>
      </c>
      <c r="G10" s="35" t="s">
        <v>24</v>
      </c>
      <c r="H10" s="36" t="s">
        <v>14</v>
      </c>
      <c r="I10" s="36" t="s">
        <v>23</v>
      </c>
      <c r="J10" s="35" t="s">
        <v>24</v>
      </c>
      <c r="K10" s="36" t="s">
        <v>14</v>
      </c>
      <c r="L10" s="36" t="s">
        <v>23</v>
      </c>
      <c r="M10" s="35" t="s">
        <v>24</v>
      </c>
      <c r="N10" s="36" t="s">
        <v>14</v>
      </c>
      <c r="O10" s="36" t="s">
        <v>23</v>
      </c>
      <c r="P10" s="36" t="s">
        <v>24</v>
      </c>
      <c r="Q10" s="34" t="s">
        <v>14</v>
      </c>
      <c r="R10" s="34" t="s">
        <v>23</v>
      </c>
      <c r="S10" s="37" t="s">
        <v>24</v>
      </c>
      <c r="T10" s="24"/>
      <c r="U10" s="25"/>
      <c r="AF10" s="27" t="s">
        <v>21</v>
      </c>
      <c r="AG10" s="28"/>
      <c r="AH10" s="29"/>
    </row>
    <row r="11" spans="1:34" s="14" customFormat="1" ht="13.5" customHeight="1">
      <c r="A11" s="38"/>
      <c r="B11" s="38"/>
      <c r="C11" s="38"/>
      <c r="D11" s="39"/>
      <c r="E11" s="40" t="s">
        <v>19</v>
      </c>
      <c r="F11" s="41" t="s">
        <v>25</v>
      </c>
      <c r="G11" s="41" t="s">
        <v>26</v>
      </c>
      <c r="H11" s="40" t="s">
        <v>19</v>
      </c>
      <c r="I11" s="40" t="s">
        <v>25</v>
      </c>
      <c r="J11" s="41" t="s">
        <v>26</v>
      </c>
      <c r="K11" s="40" t="s">
        <v>19</v>
      </c>
      <c r="L11" s="40" t="s">
        <v>25</v>
      </c>
      <c r="M11" s="41" t="s">
        <v>26</v>
      </c>
      <c r="N11" s="40" t="s">
        <v>19</v>
      </c>
      <c r="O11" s="40" t="s">
        <v>25</v>
      </c>
      <c r="P11" s="41" t="s">
        <v>26</v>
      </c>
      <c r="Q11" s="40" t="s">
        <v>19</v>
      </c>
      <c r="R11" s="40" t="s">
        <v>25</v>
      </c>
      <c r="S11" s="42" t="s">
        <v>26</v>
      </c>
      <c r="T11" s="43"/>
      <c r="U11" s="44"/>
      <c r="X11" s="30">
        <f t="shared" ref="X11:Z26" si="0">X13+AB13+H13</f>
        <v>241007</v>
      </c>
      <c r="Y11" s="30">
        <f t="shared" si="0"/>
        <v>120831</v>
      </c>
      <c r="Z11" s="30">
        <f t="shared" si="0"/>
        <v>120176</v>
      </c>
    </row>
    <row r="12" spans="1:34" s="14" customFormat="1" ht="3" customHeight="1">
      <c r="A12" s="45"/>
      <c r="B12" s="45"/>
      <c r="C12" s="45"/>
      <c r="D12" s="46"/>
      <c r="E12" s="34"/>
      <c r="F12" s="35"/>
      <c r="G12" s="35"/>
      <c r="H12" s="34"/>
      <c r="I12" s="34"/>
      <c r="J12" s="35"/>
      <c r="K12" s="34"/>
      <c r="L12" s="34"/>
      <c r="M12" s="35"/>
      <c r="N12" s="34"/>
      <c r="O12" s="34"/>
      <c r="P12" s="35"/>
      <c r="Q12" s="34"/>
      <c r="R12" s="34"/>
      <c r="S12" s="37"/>
      <c r="T12" s="47"/>
      <c r="X12" s="30">
        <f t="shared" si="0"/>
        <v>110824</v>
      </c>
      <c r="Y12" s="30">
        <f t="shared" si="0"/>
        <v>54756</v>
      </c>
      <c r="Z12" s="30">
        <f t="shared" si="0"/>
        <v>56068</v>
      </c>
    </row>
    <row r="13" spans="1:34" s="52" customFormat="1" ht="24" customHeight="1">
      <c r="A13" s="48" t="s">
        <v>27</v>
      </c>
      <c r="B13" s="48"/>
      <c r="C13" s="48"/>
      <c r="D13" s="49"/>
      <c r="E13" s="50">
        <f>H13+K13+N13</f>
        <v>117277</v>
      </c>
      <c r="F13" s="51">
        <f>F14+F19+F26+F30</f>
        <v>58529</v>
      </c>
      <c r="G13" s="51">
        <f>G14+G19+G26+G30</f>
        <v>58748</v>
      </c>
      <c r="H13" s="50">
        <f>I13+J13</f>
        <v>96350</v>
      </c>
      <c r="I13" s="51">
        <f t="shared" ref="I13:P13" si="1">I14+I19+I26+I30</f>
        <v>47927</v>
      </c>
      <c r="J13" s="51">
        <f t="shared" si="1"/>
        <v>48423</v>
      </c>
      <c r="K13" s="51">
        <f t="shared" si="1"/>
        <v>15829</v>
      </c>
      <c r="L13" s="51">
        <f t="shared" si="1"/>
        <v>7977</v>
      </c>
      <c r="M13" s="51">
        <f t="shared" si="1"/>
        <v>7852</v>
      </c>
      <c r="N13" s="51">
        <f t="shared" si="1"/>
        <v>5098</v>
      </c>
      <c r="O13" s="51">
        <f t="shared" si="1"/>
        <v>2625</v>
      </c>
      <c r="P13" s="51">
        <f t="shared" si="1"/>
        <v>2473</v>
      </c>
      <c r="Q13" s="50">
        <v>0</v>
      </c>
      <c r="R13" s="50">
        <v>0</v>
      </c>
      <c r="S13" s="52">
        <v>0</v>
      </c>
      <c r="T13" s="53"/>
      <c r="U13" s="54" t="s">
        <v>19</v>
      </c>
      <c r="V13" s="55"/>
      <c r="X13" s="30">
        <f t="shared" si="0"/>
        <v>123730</v>
      </c>
      <c r="Y13" s="30">
        <f t="shared" si="0"/>
        <v>62302</v>
      </c>
      <c r="Z13" s="30">
        <f t="shared" si="0"/>
        <v>61428</v>
      </c>
      <c r="AB13" s="52">
        <f>AB14+AB19+AB26+AB30</f>
        <v>20927</v>
      </c>
      <c r="AC13" s="52">
        <f>AC14+AC19+AC26+AC30</f>
        <v>10602</v>
      </c>
      <c r="AD13" s="52">
        <f>AD14+AD19+AD26+AD30</f>
        <v>10325</v>
      </c>
      <c r="AF13" s="56">
        <f>AF14+AF19+AF26+AF30</f>
        <v>5098</v>
      </c>
      <c r="AG13" s="56">
        <f>AG14+AG19+AG26+AG30</f>
        <v>2625</v>
      </c>
      <c r="AH13" s="56">
        <f>AH14+AH19+AH26+AH30</f>
        <v>2473</v>
      </c>
    </row>
    <row r="14" spans="1:34" s="52" customFormat="1" ht="24" customHeight="1">
      <c r="A14" s="57" t="s">
        <v>28</v>
      </c>
      <c r="B14" s="54"/>
      <c r="C14" s="54"/>
      <c r="D14" s="58"/>
      <c r="E14" s="50">
        <f t="shared" ref="E14:G33" si="2">H14+K14+N14</f>
        <v>20103</v>
      </c>
      <c r="F14" s="51">
        <f>SUM(F15:F18)</f>
        <v>10351</v>
      </c>
      <c r="G14" s="51">
        <f t="shared" ref="G14:P14" si="3">SUM(G15:G18)</f>
        <v>9752</v>
      </c>
      <c r="H14" s="51">
        <f>SUM(H15:H18)</f>
        <v>14024</v>
      </c>
      <c r="I14" s="51">
        <f>SUM(I15:I18)</f>
        <v>7318</v>
      </c>
      <c r="J14" s="51">
        <f t="shared" si="3"/>
        <v>6706</v>
      </c>
      <c r="K14" s="51">
        <f t="shared" si="3"/>
        <v>4849</v>
      </c>
      <c r="L14" s="51">
        <f t="shared" si="3"/>
        <v>2447</v>
      </c>
      <c r="M14" s="51">
        <f t="shared" si="3"/>
        <v>2402</v>
      </c>
      <c r="N14" s="51">
        <f t="shared" si="3"/>
        <v>1230</v>
      </c>
      <c r="O14" s="51">
        <f t="shared" si="3"/>
        <v>586</v>
      </c>
      <c r="P14" s="51">
        <f t="shared" si="3"/>
        <v>644</v>
      </c>
      <c r="Q14" s="50">
        <v>0</v>
      </c>
      <c r="R14" s="50">
        <v>0</v>
      </c>
      <c r="S14" s="50">
        <v>0</v>
      </c>
      <c r="T14" s="57" t="s">
        <v>29</v>
      </c>
      <c r="U14" s="55"/>
      <c r="V14" s="55"/>
      <c r="X14" s="30">
        <f t="shared" si="0"/>
        <v>90721</v>
      </c>
      <c r="Y14" s="30">
        <f t="shared" si="0"/>
        <v>44405</v>
      </c>
      <c r="Z14" s="30">
        <f t="shared" si="0"/>
        <v>46316</v>
      </c>
      <c r="AB14" s="52">
        <f>AB15+AB16+AB17+AB18</f>
        <v>6079</v>
      </c>
      <c r="AC14" s="52">
        <f>AC15+AC16+AC17+AC18</f>
        <v>3033</v>
      </c>
      <c r="AD14" s="52">
        <f>AD15+AD16+AD17+AD18</f>
        <v>3046</v>
      </c>
      <c r="AF14" s="56">
        <f>SUM(AF15:AF18)</f>
        <v>1230</v>
      </c>
      <c r="AG14" s="56">
        <f>SUM(AG15:AG18)</f>
        <v>586</v>
      </c>
      <c r="AH14" s="56">
        <f>SUM(AH15:AH18)</f>
        <v>644</v>
      </c>
    </row>
    <row r="15" spans="1:34" s="52" customFormat="1" ht="24" customHeight="1">
      <c r="B15" s="52" t="s">
        <v>30</v>
      </c>
      <c r="D15" s="51"/>
      <c r="E15" s="50">
        <f t="shared" si="2"/>
        <v>2357</v>
      </c>
      <c r="F15" s="51">
        <f>I15+L15+O15</f>
        <v>1201</v>
      </c>
      <c r="G15" s="51">
        <f>J15+M15+P15</f>
        <v>1156</v>
      </c>
      <c r="H15" s="50">
        <f t="shared" ref="H15:H33" si="4">I15+J15</f>
        <v>838</v>
      </c>
      <c r="I15" s="50">
        <f>397+62</f>
        <v>459</v>
      </c>
      <c r="J15" s="51">
        <v>379</v>
      </c>
      <c r="K15" s="50">
        <f>SUM(L15:M15)</f>
        <v>1242</v>
      </c>
      <c r="L15" s="59">
        <v>611</v>
      </c>
      <c r="M15" s="59">
        <v>631</v>
      </c>
      <c r="N15" s="50">
        <f>SUM(O15:P15)</f>
        <v>277</v>
      </c>
      <c r="O15" s="59">
        <v>131</v>
      </c>
      <c r="P15" s="59">
        <v>146</v>
      </c>
      <c r="Q15" s="50">
        <v>0</v>
      </c>
      <c r="R15" s="50">
        <v>0</v>
      </c>
      <c r="S15" s="52">
        <v>0</v>
      </c>
      <c r="T15" s="53"/>
      <c r="U15" s="52" t="s">
        <v>31</v>
      </c>
      <c r="X15" s="30">
        <f t="shared" si="0"/>
        <v>121373</v>
      </c>
      <c r="Y15" s="30">
        <f t="shared" si="0"/>
        <v>61101</v>
      </c>
      <c r="Z15" s="30">
        <f t="shared" si="0"/>
        <v>60272</v>
      </c>
      <c r="AB15" s="52">
        <f>K15+N15</f>
        <v>1519</v>
      </c>
      <c r="AC15" s="52">
        <f>L15+O15</f>
        <v>742</v>
      </c>
      <c r="AD15" s="52">
        <f>M15+P15</f>
        <v>777</v>
      </c>
      <c r="AF15" s="50">
        <f>SUM(AG15:AH15)</f>
        <v>277</v>
      </c>
      <c r="AG15" s="59">
        <v>131</v>
      </c>
      <c r="AH15" s="59">
        <v>146</v>
      </c>
    </row>
    <row r="16" spans="1:34" s="52" customFormat="1" ht="24" customHeight="1">
      <c r="B16" s="52" t="s">
        <v>32</v>
      </c>
      <c r="D16" s="51"/>
      <c r="E16" s="50">
        <f t="shared" si="2"/>
        <v>8674</v>
      </c>
      <c r="F16" s="51">
        <f t="shared" si="2"/>
        <v>4539</v>
      </c>
      <c r="G16" s="51">
        <f t="shared" si="2"/>
        <v>4135</v>
      </c>
      <c r="H16" s="50">
        <f t="shared" si="4"/>
        <v>6452</v>
      </c>
      <c r="I16" s="50">
        <v>3383</v>
      </c>
      <c r="J16" s="51">
        <v>3069</v>
      </c>
      <c r="K16" s="50">
        <f t="shared" ref="K16:K33" si="5">SUM(L16:M16)</f>
        <v>1761</v>
      </c>
      <c r="L16" s="59">
        <v>928</v>
      </c>
      <c r="M16" s="59">
        <v>833</v>
      </c>
      <c r="N16" s="50">
        <f t="shared" ref="N16:N33" si="6">SUM(O16:P16)</f>
        <v>461</v>
      </c>
      <c r="O16" s="59">
        <v>228</v>
      </c>
      <c r="P16" s="59">
        <v>233</v>
      </c>
      <c r="Q16" s="50">
        <v>0</v>
      </c>
      <c r="R16" s="50">
        <v>0</v>
      </c>
      <c r="S16" s="52">
        <v>0</v>
      </c>
      <c r="T16" s="53"/>
      <c r="U16" s="52" t="s">
        <v>33</v>
      </c>
      <c r="X16" s="30">
        <f t="shared" si="0"/>
        <v>82047</v>
      </c>
      <c r="Y16" s="30">
        <f t="shared" si="0"/>
        <v>39866</v>
      </c>
      <c r="Z16" s="30">
        <f t="shared" si="0"/>
        <v>42181</v>
      </c>
      <c r="AB16" s="52">
        <f t="shared" ref="AB16:AD18" si="7">K16+N16</f>
        <v>2222</v>
      </c>
      <c r="AC16" s="52">
        <f t="shared" si="7"/>
        <v>1156</v>
      </c>
      <c r="AD16" s="52">
        <f t="shared" si="7"/>
        <v>1066</v>
      </c>
      <c r="AF16" s="50">
        <f>SUM(AG16:AH16)</f>
        <v>461</v>
      </c>
      <c r="AG16" s="59">
        <v>228</v>
      </c>
      <c r="AH16" s="59">
        <v>233</v>
      </c>
    </row>
    <row r="17" spans="1:34" s="52" customFormat="1" ht="24" customHeight="1">
      <c r="B17" s="52" t="s">
        <v>34</v>
      </c>
      <c r="D17" s="51"/>
      <c r="E17" s="50">
        <f t="shared" si="2"/>
        <v>9072</v>
      </c>
      <c r="F17" s="51">
        <f t="shared" si="2"/>
        <v>4611</v>
      </c>
      <c r="G17" s="51">
        <f t="shared" si="2"/>
        <v>4461</v>
      </c>
      <c r="H17" s="50">
        <f t="shared" si="4"/>
        <v>6734</v>
      </c>
      <c r="I17" s="50">
        <v>3476</v>
      </c>
      <c r="J17" s="51">
        <v>3258</v>
      </c>
      <c r="K17" s="50">
        <f t="shared" si="5"/>
        <v>1846</v>
      </c>
      <c r="L17" s="59">
        <v>908</v>
      </c>
      <c r="M17" s="59">
        <v>938</v>
      </c>
      <c r="N17" s="50">
        <f t="shared" si="6"/>
        <v>492</v>
      </c>
      <c r="O17" s="59">
        <v>227</v>
      </c>
      <c r="P17" s="59">
        <v>265</v>
      </c>
      <c r="Q17" s="50">
        <v>0</v>
      </c>
      <c r="R17" s="50">
        <v>0</v>
      </c>
      <c r="S17" s="51">
        <v>0</v>
      </c>
      <c r="U17" s="60" t="s">
        <v>35</v>
      </c>
      <c r="X17" s="30">
        <f t="shared" si="0"/>
        <v>112301</v>
      </c>
      <c r="Y17" s="30">
        <f t="shared" si="0"/>
        <v>56490</v>
      </c>
      <c r="Z17" s="30">
        <f t="shared" si="0"/>
        <v>55811</v>
      </c>
      <c r="AB17" s="52">
        <f t="shared" si="7"/>
        <v>2338</v>
      </c>
      <c r="AC17" s="52">
        <f t="shared" si="7"/>
        <v>1135</v>
      </c>
      <c r="AD17" s="52">
        <f t="shared" si="7"/>
        <v>1203</v>
      </c>
      <c r="AF17" s="50">
        <f>SUM(AG17:AH17)</f>
        <v>492</v>
      </c>
      <c r="AG17" s="59">
        <v>227</v>
      </c>
      <c r="AH17" s="59">
        <v>265</v>
      </c>
    </row>
    <row r="18" spans="1:34" s="52" customFormat="1" ht="24" customHeight="1">
      <c r="B18" s="52" t="s">
        <v>36</v>
      </c>
      <c r="D18" s="51"/>
      <c r="E18" s="50">
        <f t="shared" si="2"/>
        <v>0</v>
      </c>
      <c r="F18" s="51">
        <f t="shared" si="2"/>
        <v>0</v>
      </c>
      <c r="G18" s="51">
        <f t="shared" si="2"/>
        <v>0</v>
      </c>
      <c r="H18" s="50">
        <f t="shared" si="4"/>
        <v>0</v>
      </c>
      <c r="I18" s="50">
        <v>0</v>
      </c>
      <c r="J18" s="51">
        <v>0</v>
      </c>
      <c r="K18" s="50">
        <f t="shared" si="5"/>
        <v>0</v>
      </c>
      <c r="L18" s="59">
        <v>0</v>
      </c>
      <c r="M18" s="59">
        <v>0</v>
      </c>
      <c r="N18" s="50">
        <f t="shared" si="6"/>
        <v>0</v>
      </c>
      <c r="O18" s="59">
        <v>0</v>
      </c>
      <c r="P18" s="59">
        <v>0</v>
      </c>
      <c r="Q18" s="50">
        <v>0</v>
      </c>
      <c r="R18" s="50">
        <v>0</v>
      </c>
      <c r="S18" s="51">
        <v>0</v>
      </c>
      <c r="U18" s="60" t="s">
        <v>37</v>
      </c>
      <c r="X18" s="30">
        <f t="shared" si="0"/>
        <v>82047</v>
      </c>
      <c r="Y18" s="30">
        <f t="shared" si="0"/>
        <v>39866</v>
      </c>
      <c r="Z18" s="30">
        <f t="shared" si="0"/>
        <v>42181</v>
      </c>
      <c r="AB18" s="52">
        <f t="shared" si="7"/>
        <v>0</v>
      </c>
      <c r="AC18" s="52">
        <f t="shared" si="7"/>
        <v>0</v>
      </c>
      <c r="AD18" s="52">
        <f t="shared" si="7"/>
        <v>0</v>
      </c>
      <c r="AF18" s="50">
        <f>SUM(AG18:AH18)</f>
        <v>0</v>
      </c>
      <c r="AG18" s="59">
        <v>0</v>
      </c>
      <c r="AH18" s="59">
        <v>0</v>
      </c>
    </row>
    <row r="19" spans="1:34" s="52" customFormat="1" ht="24" customHeight="1">
      <c r="A19" s="61" t="s">
        <v>38</v>
      </c>
      <c r="D19" s="51"/>
      <c r="E19" s="50">
        <f t="shared" si="2"/>
        <v>57123</v>
      </c>
      <c r="F19" s="51">
        <f>SUM(F20:F25)</f>
        <v>29357</v>
      </c>
      <c r="G19" s="51">
        <f t="shared" ref="G19:P19" si="8">SUM(G20:G25)</f>
        <v>27766</v>
      </c>
      <c r="H19" s="51">
        <f t="shared" si="8"/>
        <v>44351</v>
      </c>
      <c r="I19" s="51">
        <f t="shared" si="8"/>
        <v>22966</v>
      </c>
      <c r="J19" s="51">
        <f t="shared" si="8"/>
        <v>21385</v>
      </c>
      <c r="K19" s="51">
        <f t="shared" si="8"/>
        <v>10153</v>
      </c>
      <c r="L19" s="51">
        <f t="shared" si="8"/>
        <v>5059</v>
      </c>
      <c r="M19" s="51">
        <f t="shared" si="8"/>
        <v>5094</v>
      </c>
      <c r="N19" s="51">
        <f t="shared" si="8"/>
        <v>2619</v>
      </c>
      <c r="O19" s="51">
        <f t="shared" si="8"/>
        <v>1332</v>
      </c>
      <c r="P19" s="51">
        <f t="shared" si="8"/>
        <v>1287</v>
      </c>
      <c r="Q19" s="50">
        <v>0</v>
      </c>
      <c r="R19" s="50">
        <v>0</v>
      </c>
      <c r="S19" s="51">
        <v>0</v>
      </c>
      <c r="T19" s="57" t="s">
        <v>39</v>
      </c>
      <c r="V19" s="55"/>
      <c r="W19" s="55"/>
      <c r="X19" s="30">
        <f t="shared" si="0"/>
        <v>55178</v>
      </c>
      <c r="Y19" s="30">
        <f t="shared" si="0"/>
        <v>27133</v>
      </c>
      <c r="Z19" s="30">
        <f t="shared" si="0"/>
        <v>28045</v>
      </c>
      <c r="AB19" s="52">
        <f>AB20+AB21+AB22+AB23+AB24+AB25</f>
        <v>12772</v>
      </c>
      <c r="AC19" s="52">
        <f>AC20+AC21+AC22+AC23+AC24+AC25</f>
        <v>6391</v>
      </c>
      <c r="AD19" s="52">
        <f>AD20+AD21+AD22+AD23+AD24+AD25</f>
        <v>6381</v>
      </c>
      <c r="AF19" s="56">
        <f>SUM(AF20:AF25)</f>
        <v>2619</v>
      </c>
      <c r="AG19" s="56">
        <f>SUM(AG20:AG25)</f>
        <v>1332</v>
      </c>
      <c r="AH19" s="56">
        <f>SUM(AH20:AH25)</f>
        <v>1287</v>
      </c>
    </row>
    <row r="20" spans="1:34" s="52" customFormat="1" ht="24" customHeight="1">
      <c r="B20" s="52" t="s">
        <v>40</v>
      </c>
      <c r="D20" s="51"/>
      <c r="E20" s="50">
        <f t="shared" si="2"/>
        <v>9291</v>
      </c>
      <c r="F20" s="51">
        <f t="shared" si="2"/>
        <v>4749</v>
      </c>
      <c r="G20" s="51">
        <f t="shared" si="2"/>
        <v>4542</v>
      </c>
      <c r="H20" s="50">
        <f t="shared" si="4"/>
        <v>7123</v>
      </c>
      <c r="I20" s="50">
        <v>3640</v>
      </c>
      <c r="J20" s="51">
        <v>3483</v>
      </c>
      <c r="K20" s="50">
        <f t="shared" si="5"/>
        <v>1689</v>
      </c>
      <c r="L20" s="59">
        <v>859</v>
      </c>
      <c r="M20" s="59">
        <v>830</v>
      </c>
      <c r="N20" s="50">
        <f t="shared" si="6"/>
        <v>479</v>
      </c>
      <c r="O20" s="50">
        <v>250</v>
      </c>
      <c r="P20" s="51">
        <v>229</v>
      </c>
      <c r="Q20" s="50">
        <v>0</v>
      </c>
      <c r="R20" s="50">
        <v>0</v>
      </c>
      <c r="S20" s="51">
        <v>0</v>
      </c>
      <c r="U20" s="60" t="s">
        <v>41</v>
      </c>
      <c r="X20" s="30">
        <f t="shared" si="0"/>
        <v>72756</v>
      </c>
      <c r="Y20" s="30">
        <f t="shared" si="0"/>
        <v>35117</v>
      </c>
      <c r="Z20" s="30">
        <f t="shared" si="0"/>
        <v>37639</v>
      </c>
      <c r="AB20" s="52">
        <f t="shared" ref="AB20:AD25" si="9">K20+N20</f>
        <v>2168</v>
      </c>
      <c r="AC20" s="52">
        <f t="shared" si="9"/>
        <v>1109</v>
      </c>
      <c r="AD20" s="52">
        <f t="shared" si="9"/>
        <v>1059</v>
      </c>
      <c r="AF20" s="50">
        <f t="shared" ref="AF20:AF25" si="10">SUM(AG20:AH20)</f>
        <v>479</v>
      </c>
      <c r="AG20" s="50">
        <v>250</v>
      </c>
      <c r="AH20" s="51">
        <v>229</v>
      </c>
    </row>
    <row r="21" spans="1:34" s="52" customFormat="1" ht="24" customHeight="1">
      <c r="B21" s="52" t="s">
        <v>42</v>
      </c>
      <c r="D21" s="51"/>
      <c r="E21" s="50">
        <f t="shared" si="2"/>
        <v>9561</v>
      </c>
      <c r="F21" s="51">
        <f t="shared" si="2"/>
        <v>4952</v>
      </c>
      <c r="G21" s="51">
        <f t="shared" si="2"/>
        <v>4609</v>
      </c>
      <c r="H21" s="50">
        <f t="shared" si="4"/>
        <v>7361</v>
      </c>
      <c r="I21" s="50">
        <v>3824</v>
      </c>
      <c r="J21" s="51">
        <v>3537</v>
      </c>
      <c r="K21" s="50">
        <f t="shared" si="5"/>
        <v>1785</v>
      </c>
      <c r="L21" s="59">
        <v>912</v>
      </c>
      <c r="M21" s="59">
        <v>873</v>
      </c>
      <c r="N21" s="50">
        <f t="shared" si="6"/>
        <v>415</v>
      </c>
      <c r="O21" s="50">
        <v>216</v>
      </c>
      <c r="P21" s="51">
        <v>199</v>
      </c>
      <c r="Q21" s="50">
        <v>0</v>
      </c>
      <c r="R21" s="50">
        <v>0</v>
      </c>
      <c r="S21" s="51">
        <v>0</v>
      </c>
      <c r="U21" s="60" t="s">
        <v>43</v>
      </c>
      <c r="X21" s="30">
        <f t="shared" si="0"/>
        <v>45617</v>
      </c>
      <c r="Y21" s="30">
        <f t="shared" si="0"/>
        <v>22181</v>
      </c>
      <c r="Z21" s="30">
        <f t="shared" si="0"/>
        <v>23436</v>
      </c>
      <c r="AB21" s="52">
        <f t="shared" si="9"/>
        <v>2200</v>
      </c>
      <c r="AC21" s="52">
        <f t="shared" si="9"/>
        <v>1128</v>
      </c>
      <c r="AD21" s="52">
        <f t="shared" si="9"/>
        <v>1072</v>
      </c>
      <c r="AF21" s="50">
        <f t="shared" si="10"/>
        <v>415</v>
      </c>
      <c r="AG21" s="50">
        <v>216</v>
      </c>
      <c r="AH21" s="51">
        <v>199</v>
      </c>
    </row>
    <row r="22" spans="1:34" s="52" customFormat="1" ht="24" customHeight="1">
      <c r="A22" s="61"/>
      <c r="B22" s="52" t="s">
        <v>44</v>
      </c>
      <c r="D22" s="51"/>
      <c r="E22" s="50">
        <f t="shared" si="2"/>
        <v>9411</v>
      </c>
      <c r="F22" s="51">
        <f t="shared" si="2"/>
        <v>4960</v>
      </c>
      <c r="G22" s="51">
        <f t="shared" si="2"/>
        <v>4451</v>
      </c>
      <c r="H22" s="50">
        <f t="shared" si="4"/>
        <v>7252</v>
      </c>
      <c r="I22" s="50">
        <v>3859</v>
      </c>
      <c r="J22" s="51">
        <v>3393</v>
      </c>
      <c r="K22" s="50">
        <f t="shared" si="5"/>
        <v>1751</v>
      </c>
      <c r="L22" s="59">
        <v>884</v>
      </c>
      <c r="M22" s="59">
        <v>867</v>
      </c>
      <c r="N22" s="50">
        <f t="shared" si="6"/>
        <v>408</v>
      </c>
      <c r="O22" s="50">
        <v>217</v>
      </c>
      <c r="P22" s="51">
        <v>191</v>
      </c>
      <c r="Q22" s="50">
        <v>0</v>
      </c>
      <c r="R22" s="50">
        <v>0</v>
      </c>
      <c r="S22" s="51">
        <v>0</v>
      </c>
      <c r="U22" s="60" t="s">
        <v>45</v>
      </c>
      <c r="X22" s="30">
        <f t="shared" si="0"/>
        <v>63345</v>
      </c>
      <c r="Y22" s="30">
        <f t="shared" si="0"/>
        <v>30157</v>
      </c>
      <c r="Z22" s="30">
        <f t="shared" si="0"/>
        <v>33188</v>
      </c>
      <c r="AB22" s="52">
        <f t="shared" si="9"/>
        <v>2159</v>
      </c>
      <c r="AC22" s="52">
        <f t="shared" si="9"/>
        <v>1101</v>
      </c>
      <c r="AD22" s="52">
        <f t="shared" si="9"/>
        <v>1058</v>
      </c>
      <c r="AF22" s="50">
        <f t="shared" si="10"/>
        <v>408</v>
      </c>
      <c r="AG22" s="50">
        <v>217</v>
      </c>
      <c r="AH22" s="51">
        <v>191</v>
      </c>
    </row>
    <row r="23" spans="1:34" s="52" customFormat="1" ht="24" customHeight="1">
      <c r="B23" s="52" t="s">
        <v>46</v>
      </c>
      <c r="D23" s="51"/>
      <c r="E23" s="50">
        <f t="shared" si="2"/>
        <v>9508</v>
      </c>
      <c r="F23" s="51">
        <f t="shared" si="2"/>
        <v>4906</v>
      </c>
      <c r="G23" s="51">
        <f t="shared" si="2"/>
        <v>4602</v>
      </c>
      <c r="H23" s="50">
        <f t="shared" si="4"/>
        <v>7388</v>
      </c>
      <c r="I23" s="50">
        <v>3843</v>
      </c>
      <c r="J23" s="51">
        <v>3545</v>
      </c>
      <c r="K23" s="50">
        <f t="shared" si="5"/>
        <v>1691</v>
      </c>
      <c r="L23" s="59">
        <v>849</v>
      </c>
      <c r="M23" s="59">
        <v>842</v>
      </c>
      <c r="N23" s="50">
        <f t="shared" si="6"/>
        <v>429</v>
      </c>
      <c r="O23" s="50">
        <v>214</v>
      </c>
      <c r="P23" s="51">
        <v>215</v>
      </c>
      <c r="Q23" s="50">
        <v>0</v>
      </c>
      <c r="R23" s="50">
        <v>0</v>
      </c>
      <c r="S23" s="51">
        <v>0</v>
      </c>
      <c r="U23" s="60" t="s">
        <v>47</v>
      </c>
      <c r="X23" s="30">
        <f t="shared" si="0"/>
        <v>36109</v>
      </c>
      <c r="Y23" s="30">
        <f t="shared" si="0"/>
        <v>17275</v>
      </c>
      <c r="Z23" s="30">
        <f t="shared" si="0"/>
        <v>18834</v>
      </c>
      <c r="AB23" s="52">
        <f t="shared" si="9"/>
        <v>2120</v>
      </c>
      <c r="AC23" s="52">
        <f t="shared" si="9"/>
        <v>1063</v>
      </c>
      <c r="AD23" s="52">
        <f t="shared" si="9"/>
        <v>1057</v>
      </c>
      <c r="AF23" s="50">
        <f t="shared" si="10"/>
        <v>429</v>
      </c>
      <c r="AG23" s="50">
        <v>214</v>
      </c>
      <c r="AH23" s="51">
        <v>215</v>
      </c>
    </row>
    <row r="24" spans="1:34" s="52" customFormat="1" ht="24" customHeight="1">
      <c r="B24" s="52" t="s">
        <v>48</v>
      </c>
      <c r="D24" s="51"/>
      <c r="E24" s="50">
        <f t="shared" si="2"/>
        <v>9850</v>
      </c>
      <c r="F24" s="51">
        <f t="shared" si="2"/>
        <v>5003</v>
      </c>
      <c r="G24" s="51">
        <f t="shared" si="2"/>
        <v>4847</v>
      </c>
      <c r="H24" s="50">
        <f t="shared" si="4"/>
        <v>7712</v>
      </c>
      <c r="I24" s="50">
        <v>3954</v>
      </c>
      <c r="J24" s="51">
        <v>3758</v>
      </c>
      <c r="K24" s="50">
        <f t="shared" si="5"/>
        <v>1687</v>
      </c>
      <c r="L24" s="59">
        <v>822</v>
      </c>
      <c r="M24" s="59">
        <v>865</v>
      </c>
      <c r="N24" s="50">
        <f t="shared" si="6"/>
        <v>451</v>
      </c>
      <c r="O24" s="50">
        <v>227</v>
      </c>
      <c r="P24" s="51">
        <v>224</v>
      </c>
      <c r="Q24" s="50">
        <v>0</v>
      </c>
      <c r="R24" s="50">
        <v>0</v>
      </c>
      <c r="S24" s="51">
        <v>0</v>
      </c>
      <c r="U24" s="60" t="s">
        <v>49</v>
      </c>
      <c r="X24" s="30">
        <f t="shared" si="0"/>
        <v>53495</v>
      </c>
      <c r="Y24" s="30">
        <f t="shared" si="0"/>
        <v>25154</v>
      </c>
      <c r="Z24" s="30">
        <f t="shared" si="0"/>
        <v>28341</v>
      </c>
      <c r="AB24" s="52">
        <f t="shared" si="9"/>
        <v>2138</v>
      </c>
      <c r="AC24" s="52">
        <f t="shared" si="9"/>
        <v>1049</v>
      </c>
      <c r="AD24" s="52">
        <f t="shared" si="9"/>
        <v>1089</v>
      </c>
      <c r="AF24" s="50">
        <f t="shared" si="10"/>
        <v>451</v>
      </c>
      <c r="AG24" s="50">
        <v>227</v>
      </c>
      <c r="AH24" s="51">
        <v>224</v>
      </c>
    </row>
    <row r="25" spans="1:34" s="52" customFormat="1" ht="24" customHeight="1">
      <c r="B25" s="52" t="s">
        <v>50</v>
      </c>
      <c r="D25" s="51"/>
      <c r="E25" s="50">
        <f t="shared" si="2"/>
        <v>9502</v>
      </c>
      <c r="F25" s="51">
        <f t="shared" si="2"/>
        <v>4787</v>
      </c>
      <c r="G25" s="51">
        <f t="shared" si="2"/>
        <v>4715</v>
      </c>
      <c r="H25" s="50">
        <f t="shared" si="4"/>
        <v>7515</v>
      </c>
      <c r="I25" s="50">
        <v>3846</v>
      </c>
      <c r="J25" s="51">
        <v>3669</v>
      </c>
      <c r="K25" s="50">
        <f t="shared" si="5"/>
        <v>1550</v>
      </c>
      <c r="L25" s="59">
        <v>733</v>
      </c>
      <c r="M25" s="59">
        <v>817</v>
      </c>
      <c r="N25" s="50">
        <f t="shared" si="6"/>
        <v>437</v>
      </c>
      <c r="O25" s="50">
        <v>208</v>
      </c>
      <c r="P25" s="51">
        <v>229</v>
      </c>
      <c r="Q25" s="50">
        <v>0</v>
      </c>
      <c r="R25" s="50">
        <v>0</v>
      </c>
      <c r="S25" s="51">
        <v>0</v>
      </c>
      <c r="U25" s="60" t="s">
        <v>51</v>
      </c>
      <c r="X25" s="30">
        <f t="shared" si="0"/>
        <v>26607</v>
      </c>
      <c r="Y25" s="30">
        <f t="shared" si="0"/>
        <v>12488</v>
      </c>
      <c r="Z25" s="30">
        <f t="shared" si="0"/>
        <v>14119</v>
      </c>
      <c r="AB25" s="52">
        <f t="shared" si="9"/>
        <v>1987</v>
      </c>
      <c r="AC25" s="52">
        <f t="shared" si="9"/>
        <v>941</v>
      </c>
      <c r="AD25" s="52">
        <f t="shared" si="9"/>
        <v>1046</v>
      </c>
      <c r="AF25" s="50">
        <f t="shared" si="10"/>
        <v>437</v>
      </c>
      <c r="AG25" s="50">
        <v>208</v>
      </c>
      <c r="AH25" s="51">
        <v>229</v>
      </c>
    </row>
    <row r="26" spans="1:34" s="52" customFormat="1" ht="24" customHeight="1">
      <c r="A26" s="61" t="s">
        <v>52</v>
      </c>
      <c r="D26" s="51"/>
      <c r="E26" s="50">
        <f t="shared" si="2"/>
        <v>26374</v>
      </c>
      <c r="F26" s="51">
        <f>SUM(F27:F29)</f>
        <v>13369</v>
      </c>
      <c r="G26" s="51">
        <f t="shared" ref="G26:P26" si="11">SUM(G27:G29)</f>
        <v>13005</v>
      </c>
      <c r="H26" s="51">
        <f t="shared" si="11"/>
        <v>24405</v>
      </c>
      <c r="I26" s="51">
        <f t="shared" si="11"/>
        <v>12217</v>
      </c>
      <c r="J26" s="51">
        <f t="shared" si="11"/>
        <v>12188</v>
      </c>
      <c r="K26" s="51">
        <f t="shared" si="11"/>
        <v>768</v>
      </c>
      <c r="L26" s="51">
        <f t="shared" si="11"/>
        <v>449</v>
      </c>
      <c r="M26" s="51">
        <f t="shared" si="11"/>
        <v>319</v>
      </c>
      <c r="N26" s="51">
        <f t="shared" si="11"/>
        <v>1201</v>
      </c>
      <c r="O26" s="51">
        <f t="shared" si="11"/>
        <v>703</v>
      </c>
      <c r="P26" s="51">
        <f t="shared" si="11"/>
        <v>498</v>
      </c>
      <c r="Q26" s="50">
        <v>0</v>
      </c>
      <c r="R26" s="50">
        <v>0</v>
      </c>
      <c r="S26" s="50">
        <v>0</v>
      </c>
      <c r="T26" s="57" t="s">
        <v>53</v>
      </c>
      <c r="U26" s="55"/>
      <c r="V26" s="55"/>
      <c r="X26" s="30">
        <f t="shared" si="0"/>
        <v>27121</v>
      </c>
      <c r="Y26" s="30">
        <f t="shared" si="0"/>
        <v>11785</v>
      </c>
      <c r="Z26" s="30">
        <f t="shared" si="0"/>
        <v>15336</v>
      </c>
      <c r="AB26" s="52">
        <f>AB27+AB28+AB29</f>
        <v>1969</v>
      </c>
      <c r="AC26" s="52">
        <f>AC27+AC28+AC29</f>
        <v>1152</v>
      </c>
      <c r="AD26" s="52">
        <f>AD27+AD28+AD29</f>
        <v>817</v>
      </c>
      <c r="AF26" s="56">
        <f>SUM(AF27:AF29)</f>
        <v>1201</v>
      </c>
      <c r="AG26" s="56">
        <f>SUM(AG27:AG29)</f>
        <v>703</v>
      </c>
      <c r="AH26" s="56">
        <f>SUM(AH27:AH29)</f>
        <v>498</v>
      </c>
    </row>
    <row r="27" spans="1:34" s="52" customFormat="1" ht="24" customHeight="1">
      <c r="B27" s="52" t="s">
        <v>54</v>
      </c>
      <c r="D27" s="51"/>
      <c r="E27" s="50">
        <f t="shared" si="2"/>
        <v>9407</v>
      </c>
      <c r="F27" s="51">
        <f t="shared" si="2"/>
        <v>4813</v>
      </c>
      <c r="G27" s="51">
        <f t="shared" si="2"/>
        <v>4594</v>
      </c>
      <c r="H27" s="50">
        <f t="shared" si="4"/>
        <v>8727</v>
      </c>
      <c r="I27" s="50">
        <f>1030+3401</f>
        <v>4431</v>
      </c>
      <c r="J27" s="51">
        <f>738+3558</f>
        <v>4296</v>
      </c>
      <c r="K27" s="50">
        <f t="shared" si="5"/>
        <v>236</v>
      </c>
      <c r="L27" s="50">
        <v>133</v>
      </c>
      <c r="M27" s="51">
        <v>103</v>
      </c>
      <c r="N27" s="50">
        <f t="shared" si="6"/>
        <v>444</v>
      </c>
      <c r="O27" s="50">
        <v>249</v>
      </c>
      <c r="P27" s="51">
        <v>195</v>
      </c>
      <c r="Q27" s="50">
        <v>0</v>
      </c>
      <c r="R27" s="50">
        <v>0</v>
      </c>
      <c r="S27" s="51">
        <v>0</v>
      </c>
      <c r="U27" s="60" t="s">
        <v>55</v>
      </c>
      <c r="X27" s="30">
        <f t="shared" ref="X27:Z33" si="12">X29+AB29+H29</f>
        <v>17200</v>
      </c>
      <c r="Y27" s="30">
        <f t="shared" si="12"/>
        <v>7675</v>
      </c>
      <c r="Z27" s="30">
        <f t="shared" si="12"/>
        <v>9525</v>
      </c>
      <c r="AB27" s="52">
        <f t="shared" ref="AB27:AD29" si="13">K27+N27</f>
        <v>680</v>
      </c>
      <c r="AC27" s="52">
        <f t="shared" si="13"/>
        <v>382</v>
      </c>
      <c r="AD27" s="52">
        <f t="shared" si="13"/>
        <v>298</v>
      </c>
      <c r="AF27" s="50">
        <f>SUM(AG27:AH27)</f>
        <v>444</v>
      </c>
      <c r="AG27" s="50">
        <v>249</v>
      </c>
      <c r="AH27" s="51">
        <v>195</v>
      </c>
    </row>
    <row r="28" spans="1:34" s="52" customFormat="1" ht="24" customHeight="1">
      <c r="B28" s="52" t="s">
        <v>56</v>
      </c>
      <c r="D28" s="51"/>
      <c r="E28" s="50">
        <f t="shared" si="2"/>
        <v>8836</v>
      </c>
      <c r="F28" s="51">
        <f t="shared" si="2"/>
        <v>4451</v>
      </c>
      <c r="G28" s="51">
        <f t="shared" si="2"/>
        <v>4385</v>
      </c>
      <c r="H28" s="50">
        <f t="shared" si="4"/>
        <v>8159</v>
      </c>
      <c r="I28" s="50">
        <f>909+3137</f>
        <v>4046</v>
      </c>
      <c r="J28" s="51">
        <f>791+3322</f>
        <v>4113</v>
      </c>
      <c r="K28" s="50">
        <f t="shared" si="5"/>
        <v>282</v>
      </c>
      <c r="L28" s="50">
        <v>168</v>
      </c>
      <c r="M28" s="51">
        <v>114</v>
      </c>
      <c r="N28" s="50">
        <f t="shared" si="6"/>
        <v>395</v>
      </c>
      <c r="O28" s="50">
        <v>237</v>
      </c>
      <c r="P28" s="51">
        <v>158</v>
      </c>
      <c r="Q28" s="50">
        <v>0</v>
      </c>
      <c r="R28" s="50">
        <v>0</v>
      </c>
      <c r="S28" s="51">
        <v>0</v>
      </c>
      <c r="U28" s="60" t="s">
        <v>57</v>
      </c>
      <c r="X28" s="30">
        <f t="shared" si="12"/>
        <v>18285</v>
      </c>
      <c r="Y28" s="30">
        <f t="shared" si="12"/>
        <v>7334</v>
      </c>
      <c r="Z28" s="30">
        <f t="shared" si="12"/>
        <v>10951</v>
      </c>
      <c r="AB28" s="52">
        <f t="shared" si="13"/>
        <v>677</v>
      </c>
      <c r="AC28" s="52">
        <f t="shared" si="13"/>
        <v>405</v>
      </c>
      <c r="AD28" s="52">
        <f t="shared" si="13"/>
        <v>272</v>
      </c>
      <c r="AF28" s="50">
        <f>SUM(AG28:AH28)</f>
        <v>395</v>
      </c>
      <c r="AG28" s="50">
        <v>237</v>
      </c>
      <c r="AH28" s="51">
        <v>158</v>
      </c>
    </row>
    <row r="29" spans="1:34" s="52" customFormat="1" ht="24" customHeight="1">
      <c r="B29" s="52" t="s">
        <v>58</v>
      </c>
      <c r="D29" s="51"/>
      <c r="E29" s="50">
        <f t="shared" si="2"/>
        <v>8131</v>
      </c>
      <c r="F29" s="51">
        <f t="shared" si="2"/>
        <v>4105</v>
      </c>
      <c r="G29" s="51">
        <f t="shared" si="2"/>
        <v>4026</v>
      </c>
      <c r="H29" s="50">
        <f t="shared" si="4"/>
        <v>7519</v>
      </c>
      <c r="I29" s="50">
        <f>756+2984</f>
        <v>3740</v>
      </c>
      <c r="J29" s="51">
        <f>649+3130</f>
        <v>3779</v>
      </c>
      <c r="K29" s="50">
        <f t="shared" si="5"/>
        <v>250</v>
      </c>
      <c r="L29" s="50">
        <v>148</v>
      </c>
      <c r="M29" s="51">
        <v>102</v>
      </c>
      <c r="N29" s="50">
        <f t="shared" si="6"/>
        <v>362</v>
      </c>
      <c r="O29" s="50">
        <v>217</v>
      </c>
      <c r="P29" s="51">
        <v>145</v>
      </c>
      <c r="Q29" s="50">
        <v>0</v>
      </c>
      <c r="R29" s="50">
        <v>0</v>
      </c>
      <c r="S29" s="51">
        <v>0</v>
      </c>
      <c r="U29" s="60" t="s">
        <v>59</v>
      </c>
      <c r="X29" s="30">
        <f t="shared" si="12"/>
        <v>9069</v>
      </c>
      <c r="Y29" s="30">
        <f t="shared" si="12"/>
        <v>3570</v>
      </c>
      <c r="Z29" s="30">
        <f t="shared" si="12"/>
        <v>5499</v>
      </c>
      <c r="AB29" s="52">
        <f t="shared" si="13"/>
        <v>612</v>
      </c>
      <c r="AC29" s="52">
        <f t="shared" si="13"/>
        <v>365</v>
      </c>
      <c r="AD29" s="52">
        <f t="shared" si="13"/>
        <v>247</v>
      </c>
      <c r="AF29" s="50">
        <f>SUM(AG29:AH29)</f>
        <v>362</v>
      </c>
      <c r="AG29" s="50">
        <v>217</v>
      </c>
      <c r="AH29" s="51">
        <v>145</v>
      </c>
    </row>
    <row r="30" spans="1:34" s="52" customFormat="1" ht="24" customHeight="1">
      <c r="A30" s="61" t="s">
        <v>60</v>
      </c>
      <c r="D30" s="51"/>
      <c r="E30" s="50">
        <f>H30+K30+N30</f>
        <v>13677</v>
      </c>
      <c r="F30" s="51">
        <f>SUM(F31:F33)</f>
        <v>5452</v>
      </c>
      <c r="G30" s="51">
        <f t="shared" ref="G30:P30" si="14">SUM(G31:G33)</f>
        <v>8225</v>
      </c>
      <c r="H30" s="51">
        <f>SUM(H31:H33)</f>
        <v>13570</v>
      </c>
      <c r="I30" s="51">
        <f>SUM(I31:I33)</f>
        <v>5426</v>
      </c>
      <c r="J30" s="51">
        <f>SUM(J31:J33)</f>
        <v>8144</v>
      </c>
      <c r="K30" s="51">
        <f t="shared" si="14"/>
        <v>59</v>
      </c>
      <c r="L30" s="51">
        <f t="shared" si="14"/>
        <v>22</v>
      </c>
      <c r="M30" s="51">
        <f t="shared" si="14"/>
        <v>37</v>
      </c>
      <c r="N30" s="51">
        <f t="shared" si="14"/>
        <v>48</v>
      </c>
      <c r="O30" s="51">
        <f t="shared" si="14"/>
        <v>4</v>
      </c>
      <c r="P30" s="51">
        <f t="shared" si="14"/>
        <v>44</v>
      </c>
      <c r="Q30" s="50">
        <v>0</v>
      </c>
      <c r="R30" s="50">
        <v>0</v>
      </c>
      <c r="S30" s="50">
        <v>0</v>
      </c>
      <c r="T30" s="57" t="s">
        <v>61</v>
      </c>
      <c r="U30" s="55"/>
      <c r="V30" s="55"/>
      <c r="X30" s="30">
        <f t="shared" si="12"/>
        <v>4608</v>
      </c>
      <c r="Y30" s="30">
        <f t="shared" si="12"/>
        <v>1882</v>
      </c>
      <c r="Z30" s="30">
        <f t="shared" si="12"/>
        <v>2726</v>
      </c>
      <c r="AB30" s="52">
        <f>AB31+AB32+AB33</f>
        <v>107</v>
      </c>
      <c r="AC30" s="52">
        <f>AC31+AC32+AC33</f>
        <v>26</v>
      </c>
      <c r="AD30" s="52">
        <f>AD31+AD32+AD33</f>
        <v>81</v>
      </c>
      <c r="AF30" s="56">
        <f>SUM(AF31:AF33)</f>
        <v>48</v>
      </c>
      <c r="AG30" s="56">
        <f>SUM(AG31:AG33)</f>
        <v>4</v>
      </c>
      <c r="AH30" s="56">
        <f>SUM(AH31:AH33)</f>
        <v>44</v>
      </c>
    </row>
    <row r="31" spans="1:34" s="52" customFormat="1" ht="24" customHeight="1">
      <c r="B31" s="52" t="s">
        <v>62</v>
      </c>
      <c r="D31" s="51"/>
      <c r="E31" s="50">
        <f>H31+K31+N31</f>
        <v>4901</v>
      </c>
      <c r="F31" s="51">
        <f t="shared" si="2"/>
        <v>1940</v>
      </c>
      <c r="G31" s="51">
        <f t="shared" si="2"/>
        <v>2961</v>
      </c>
      <c r="H31" s="50">
        <f>I31+J31</f>
        <v>4852</v>
      </c>
      <c r="I31" s="50">
        <f>1778+150</f>
        <v>1928</v>
      </c>
      <c r="J31" s="51">
        <f>2524+400</f>
        <v>2924</v>
      </c>
      <c r="K31" s="50">
        <f t="shared" si="5"/>
        <v>24</v>
      </c>
      <c r="L31" s="50">
        <v>11</v>
      </c>
      <c r="M31" s="51">
        <v>13</v>
      </c>
      <c r="N31" s="50">
        <f t="shared" si="6"/>
        <v>25</v>
      </c>
      <c r="O31" s="50">
        <v>1</v>
      </c>
      <c r="P31" s="51">
        <v>24</v>
      </c>
      <c r="Q31" s="50">
        <v>0</v>
      </c>
      <c r="R31" s="50">
        <v>0</v>
      </c>
      <c r="S31" s="51">
        <v>0</v>
      </c>
      <c r="U31" s="60" t="s">
        <v>63</v>
      </c>
      <c r="X31" s="30">
        <f t="shared" si="12"/>
        <v>4168</v>
      </c>
      <c r="Y31" s="30">
        <f t="shared" si="12"/>
        <v>1630</v>
      </c>
      <c r="Z31" s="30">
        <f t="shared" si="12"/>
        <v>2538</v>
      </c>
      <c r="AB31" s="52">
        <f t="shared" ref="AB31:AD33" si="15">K31+N31</f>
        <v>49</v>
      </c>
      <c r="AC31" s="52">
        <f t="shared" si="15"/>
        <v>12</v>
      </c>
      <c r="AD31" s="52">
        <f t="shared" si="15"/>
        <v>37</v>
      </c>
      <c r="AF31" s="50">
        <f>SUM(AG31:AH31)</f>
        <v>25</v>
      </c>
      <c r="AG31" s="50">
        <v>1</v>
      </c>
      <c r="AH31" s="51">
        <v>24</v>
      </c>
    </row>
    <row r="32" spans="1:34" s="52" customFormat="1" ht="24" customHeight="1">
      <c r="B32" s="52" t="s">
        <v>64</v>
      </c>
      <c r="D32" s="51"/>
      <c r="E32" s="50">
        <f t="shared" si="2"/>
        <v>4608</v>
      </c>
      <c r="F32" s="51">
        <f t="shared" si="2"/>
        <v>1882</v>
      </c>
      <c r="G32" s="51">
        <f t="shared" si="2"/>
        <v>2726</v>
      </c>
      <c r="H32" s="50">
        <f t="shared" si="4"/>
        <v>4570</v>
      </c>
      <c r="I32" s="50">
        <f>1729+179-31</f>
        <v>1877</v>
      </c>
      <c r="J32" s="51">
        <f>2605+134-46</f>
        <v>2693</v>
      </c>
      <c r="K32" s="50">
        <f t="shared" si="5"/>
        <v>15</v>
      </c>
      <c r="L32" s="50">
        <v>2</v>
      </c>
      <c r="M32" s="51">
        <v>13</v>
      </c>
      <c r="N32" s="50">
        <f t="shared" si="6"/>
        <v>23</v>
      </c>
      <c r="O32" s="50">
        <v>3</v>
      </c>
      <c r="P32" s="51">
        <v>20</v>
      </c>
      <c r="Q32" s="50">
        <v>0</v>
      </c>
      <c r="R32" s="50">
        <v>0</v>
      </c>
      <c r="S32" s="51">
        <v>0</v>
      </c>
      <c r="U32" s="60" t="s">
        <v>65</v>
      </c>
      <c r="X32" s="30">
        <f t="shared" si="12"/>
        <v>0</v>
      </c>
      <c r="Y32" s="30">
        <f t="shared" si="12"/>
        <v>0</v>
      </c>
      <c r="Z32" s="30">
        <f t="shared" si="12"/>
        <v>0</v>
      </c>
      <c r="AB32" s="52">
        <f t="shared" si="15"/>
        <v>38</v>
      </c>
      <c r="AC32" s="52">
        <f t="shared" si="15"/>
        <v>5</v>
      </c>
      <c r="AD32" s="52">
        <f t="shared" si="15"/>
        <v>33</v>
      </c>
      <c r="AF32" s="50">
        <f>SUM(AG32:AH32)</f>
        <v>23</v>
      </c>
      <c r="AG32" s="50">
        <v>3</v>
      </c>
      <c r="AH32" s="51">
        <v>20</v>
      </c>
    </row>
    <row r="33" spans="1:34" s="52" customFormat="1" ht="24" customHeight="1">
      <c r="B33" s="52" t="s">
        <v>66</v>
      </c>
      <c r="D33" s="51"/>
      <c r="E33" s="50">
        <f t="shared" si="2"/>
        <v>4168</v>
      </c>
      <c r="F33" s="51">
        <f t="shared" si="2"/>
        <v>1630</v>
      </c>
      <c r="G33" s="51">
        <f t="shared" si="2"/>
        <v>2538</v>
      </c>
      <c r="H33" s="50">
        <f t="shared" si="4"/>
        <v>4148</v>
      </c>
      <c r="I33" s="50">
        <v>1621</v>
      </c>
      <c r="J33" s="51">
        <v>2527</v>
      </c>
      <c r="K33" s="50">
        <f t="shared" si="5"/>
        <v>20</v>
      </c>
      <c r="L33" s="50">
        <v>9</v>
      </c>
      <c r="M33" s="51">
        <v>11</v>
      </c>
      <c r="N33" s="50">
        <f t="shared" si="6"/>
        <v>0</v>
      </c>
      <c r="O33" s="50">
        <v>0</v>
      </c>
      <c r="P33" s="51">
        <v>0</v>
      </c>
      <c r="Q33" s="50">
        <v>0</v>
      </c>
      <c r="R33" s="50">
        <v>0</v>
      </c>
      <c r="S33" s="51">
        <v>0</v>
      </c>
      <c r="U33" s="60" t="s">
        <v>67</v>
      </c>
      <c r="X33" s="30">
        <f t="shared" si="12"/>
        <v>0</v>
      </c>
      <c r="Y33" s="30">
        <f t="shared" si="12"/>
        <v>0</v>
      </c>
      <c r="Z33" s="30">
        <f t="shared" si="12"/>
        <v>0</v>
      </c>
      <c r="AB33" s="52">
        <f t="shared" si="15"/>
        <v>20</v>
      </c>
      <c r="AC33" s="52">
        <f t="shared" si="15"/>
        <v>9</v>
      </c>
      <c r="AD33" s="52">
        <f t="shared" si="15"/>
        <v>11</v>
      </c>
      <c r="AF33" s="50">
        <f>SUM(AG33:AH33)</f>
        <v>0</v>
      </c>
      <c r="AG33" s="50">
        <v>0</v>
      </c>
      <c r="AH33" s="51">
        <v>0</v>
      </c>
    </row>
    <row r="34" spans="1:34" ht="9" customHeight="1">
      <c r="A34" s="62"/>
      <c r="B34" s="62"/>
      <c r="C34" s="62"/>
      <c r="D34" s="62"/>
      <c r="E34" s="63"/>
      <c r="F34" s="64"/>
      <c r="G34" s="64"/>
      <c r="H34" s="63"/>
      <c r="I34" s="63"/>
      <c r="J34" s="64"/>
      <c r="K34" s="63"/>
      <c r="L34" s="63"/>
      <c r="M34" s="64"/>
      <c r="N34" s="63"/>
      <c r="O34" s="63"/>
      <c r="P34" s="64"/>
      <c r="Q34" s="63"/>
      <c r="R34" s="63"/>
      <c r="S34" s="64"/>
      <c r="T34" s="62"/>
      <c r="U34" s="62"/>
      <c r="AB34" s="52">
        <f>H34+K34</f>
        <v>0</v>
      </c>
      <c r="AC34" s="52">
        <f>I34+L34</f>
        <v>0</v>
      </c>
      <c r="AD34" s="52">
        <f>J34+M34</f>
        <v>0</v>
      </c>
    </row>
    <row r="35" spans="1:34">
      <c r="B35" s="65" t="s">
        <v>68</v>
      </c>
      <c r="C35" s="65"/>
      <c r="D35" s="65"/>
      <c r="E35" s="65"/>
      <c r="F35" s="65"/>
      <c r="G35" s="65"/>
      <c r="H35" s="66"/>
      <c r="I35" s="66"/>
      <c r="K35" s="65" t="s">
        <v>69</v>
      </c>
      <c r="L35" s="65"/>
      <c r="M35" s="65"/>
      <c r="N35" s="65"/>
      <c r="O35" s="65"/>
      <c r="P35" s="66"/>
      <c r="Q35" s="66"/>
      <c r="R35" s="66"/>
      <c r="S35" s="66"/>
      <c r="T35" s="67"/>
      <c r="U35" s="67"/>
    </row>
    <row r="36" spans="1:34" s="67" customFormat="1" ht="14.25" customHeight="1">
      <c r="A36" s="14"/>
      <c r="B36" s="65" t="s">
        <v>70</v>
      </c>
      <c r="C36" s="65"/>
      <c r="D36" s="65"/>
      <c r="E36" s="65"/>
      <c r="F36" s="65"/>
      <c r="G36" s="65"/>
      <c r="H36" s="68"/>
      <c r="I36" s="68"/>
      <c r="K36" s="65" t="s">
        <v>71</v>
      </c>
      <c r="L36" s="65"/>
      <c r="M36" s="68"/>
      <c r="N36" s="68"/>
      <c r="O36" s="68"/>
      <c r="P36" s="68"/>
      <c r="Q36" s="68"/>
      <c r="R36" s="68"/>
      <c r="S36" s="68"/>
      <c r="T36" s="4"/>
      <c r="U36" s="4"/>
    </row>
    <row r="37" spans="1:34" s="67" customFormat="1" ht="18.75" customHeight="1">
      <c r="B37" s="65" t="s">
        <v>72</v>
      </c>
      <c r="C37" s="65"/>
      <c r="D37" s="65"/>
      <c r="E37" s="65"/>
      <c r="F37" s="65"/>
      <c r="G37" s="65"/>
      <c r="H37" s="68"/>
      <c r="I37" s="65"/>
      <c r="K37" s="65" t="s">
        <v>73</v>
      </c>
      <c r="L37" s="68"/>
      <c r="M37" s="68"/>
      <c r="N37" s="68"/>
      <c r="O37" s="68"/>
      <c r="P37" s="68"/>
      <c r="Q37" s="68"/>
      <c r="R37" s="68"/>
      <c r="S37" s="68"/>
      <c r="T37" s="4"/>
      <c r="U37" s="4"/>
    </row>
    <row r="38" spans="1:34" ht="18.75" customHeight="1">
      <c r="A38" s="14"/>
      <c r="B38" s="65" t="s">
        <v>74</v>
      </c>
      <c r="J38" s="67"/>
      <c r="K38" s="65" t="s">
        <v>75</v>
      </c>
    </row>
    <row r="39" spans="1:34" ht="16.5" customHeight="1">
      <c r="A39" s="14"/>
      <c r="J39" s="67"/>
    </row>
    <row r="40" spans="1:34">
      <c r="E40" s="69"/>
      <c r="F40" s="69"/>
      <c r="G40" s="69"/>
    </row>
    <row r="41" spans="1:34">
      <c r="E41" s="69"/>
      <c r="F41" s="69"/>
      <c r="G41" s="69"/>
      <c r="H41" s="69"/>
      <c r="I41" s="69"/>
      <c r="J41" s="69"/>
      <c r="K41" s="69"/>
      <c r="L41" s="69"/>
      <c r="M41" s="69"/>
      <c r="N41" s="69"/>
      <c r="O41" s="69"/>
      <c r="P41" s="69"/>
      <c r="Q41" s="69"/>
      <c r="R41" s="69"/>
      <c r="S41" s="69"/>
      <c r="T41" s="69"/>
    </row>
  </sheetData>
  <mergeCells count="29">
    <mergeCell ref="AF10:AH10"/>
    <mergeCell ref="A13:D13"/>
    <mergeCell ref="AF8:AH8"/>
    <mergeCell ref="E9:G9"/>
    <mergeCell ref="H9:J9"/>
    <mergeCell ref="K9:M9"/>
    <mergeCell ref="N9:P9"/>
    <mergeCell ref="Q9:S9"/>
    <mergeCell ref="AF9:AH9"/>
    <mergeCell ref="H7:J7"/>
    <mergeCell ref="K7:M7"/>
    <mergeCell ref="N7:P7"/>
    <mergeCell ref="Q7:S7"/>
    <mergeCell ref="AF7:AH7"/>
    <mergeCell ref="E8:G8"/>
    <mergeCell ref="H8:J8"/>
    <mergeCell ref="K8:M8"/>
    <mergeCell ref="N8:P8"/>
    <mergeCell ref="Q8:S8"/>
    <mergeCell ref="A4:D11"/>
    <mergeCell ref="H4:S4"/>
    <mergeCell ref="T4:U11"/>
    <mergeCell ref="K5:M5"/>
    <mergeCell ref="E6:G6"/>
    <mergeCell ref="H6:J6"/>
    <mergeCell ref="K6:M6"/>
    <mergeCell ref="N6:P6"/>
    <mergeCell ref="Q6:S6"/>
    <mergeCell ref="E7:G7"/>
  </mergeCells>
  <pageMargins left="0.55118110236220474" right="0.35433070866141736" top="0.59055118110236227" bottom="0.51181102362204722" header="0.51181102362204722" footer="0.43307086614173229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T-3.6 (2)</vt:lpstr>
      <vt:lpstr>'T-3.6 (2)'!Print_Area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2018-10-31T02:22:50Z</dcterms:created>
  <dcterms:modified xsi:type="dcterms:W3CDTF">2018-10-31T02:23:09Z</dcterms:modified>
</cp:coreProperties>
</file>