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060" yWindow="72" windowWidth="11196" windowHeight="7548" activeTab="7"/>
  </bookViews>
  <sheets>
    <sheet name="T-14.1" sheetId="10" r:id="rId1"/>
    <sheet name="T-14.2" sheetId="11" r:id="rId2"/>
    <sheet name="T-14.3" sheetId="8" r:id="rId3"/>
    <sheet name="T-14.4" sheetId="7" r:id="rId4"/>
    <sheet name="T-14.5" sheetId="9" r:id="rId5"/>
    <sheet name="T-14.6" sheetId="6" r:id="rId6"/>
    <sheet name="T-14.7" sheetId="13" r:id="rId7"/>
    <sheet name="T-14.8" sheetId="12" r:id="rId8"/>
  </sheets>
  <definedNames>
    <definedName name="_xlnm.Print_Area" localSheetId="0">'T-14.1'!$A$1:$N$24</definedName>
    <definedName name="_xlnm.Print_Area" localSheetId="1">'T-14.2'!$A$1:$O$23</definedName>
    <definedName name="_xlnm.Print_Area" localSheetId="2">'T-14.3'!$A$1:$K$41</definedName>
    <definedName name="_xlnm.Print_Area" localSheetId="3">'T-14.4'!$A$1:$O$23</definedName>
    <definedName name="_xlnm.Print_Area" localSheetId="4">'T-14.5'!$A$1:$K$40</definedName>
    <definedName name="_xlnm.Print_Area" localSheetId="6">'T-14.7'!$A$1:$X$33</definedName>
    <definedName name="_xlnm.Print_Area" localSheetId="7">'T-14.8'!$A$1:$W$31</definedName>
  </definedNames>
  <calcPr calcId="144525"/>
</workbook>
</file>

<file path=xl/calcChain.xml><?xml version="1.0" encoding="utf-8"?>
<calcChain xmlns="http://schemas.openxmlformats.org/spreadsheetml/2006/main">
  <c r="G10" i="7" l="1"/>
  <c r="I10" i="7"/>
  <c r="I10" i="8"/>
  <c r="H10" i="8"/>
  <c r="F10" i="8"/>
  <c r="E10" i="8"/>
  <c r="G10" i="8"/>
  <c r="F10" i="9" l="1"/>
  <c r="G10" i="9"/>
  <c r="E12" i="9"/>
  <c r="E13" i="9"/>
  <c r="E17" i="9"/>
  <c r="E18" i="9"/>
  <c r="E20" i="9"/>
  <c r="E21" i="9"/>
  <c r="E22" i="9"/>
  <c r="E23" i="9"/>
  <c r="E24" i="9"/>
  <c r="E25" i="9"/>
  <c r="E26" i="9"/>
  <c r="E29" i="9"/>
  <c r="E30" i="9"/>
  <c r="E31" i="9"/>
  <c r="E32" i="9"/>
  <c r="E11" i="9"/>
  <c r="E10" i="9" s="1"/>
  <c r="F18" i="7"/>
  <c r="F17" i="7"/>
  <c r="F16" i="7"/>
  <c r="F15" i="7"/>
  <c r="F14" i="7"/>
  <c r="F13" i="7"/>
  <c r="F12" i="7"/>
  <c r="F11" i="7"/>
  <c r="H11" i="7"/>
  <c r="H18" i="7"/>
  <c r="H16" i="7"/>
  <c r="H13" i="7"/>
  <c r="H17" i="7"/>
  <c r="H14" i="7"/>
  <c r="H12" i="7"/>
  <c r="J18" i="7"/>
  <c r="J17" i="7"/>
  <c r="J16" i="7"/>
  <c r="J15" i="7"/>
  <c r="J14" i="7"/>
  <c r="J13" i="7"/>
  <c r="J12" i="7"/>
  <c r="J11" i="7"/>
  <c r="H10" i="7" l="1"/>
  <c r="J10" i="7"/>
  <c r="H12" i="11"/>
  <c r="E10" i="11"/>
  <c r="L16" i="11"/>
  <c r="L13" i="11"/>
  <c r="G10" i="11"/>
  <c r="I10" i="11"/>
  <c r="K10" i="11"/>
  <c r="F18" i="11"/>
  <c r="F17" i="11"/>
  <c r="F16" i="11"/>
  <c r="F15" i="11"/>
  <c r="F14" i="11"/>
  <c r="F13" i="11"/>
  <c r="F12" i="11"/>
  <c r="F11" i="11"/>
  <c r="H18" i="11"/>
  <c r="H17" i="11"/>
  <c r="H16" i="11"/>
  <c r="H15" i="11"/>
  <c r="H14" i="11"/>
  <c r="H13" i="11"/>
  <c r="H11" i="11"/>
  <c r="J18" i="11"/>
  <c r="J17" i="11"/>
  <c r="J16" i="11"/>
  <c r="J15" i="11"/>
  <c r="J14" i="11"/>
  <c r="J13" i="11"/>
  <c r="J12" i="11"/>
  <c r="J11" i="11"/>
  <c r="L12" i="11"/>
  <c r="L11" i="11"/>
  <c r="L10" i="11" l="1"/>
  <c r="F10" i="11"/>
  <c r="J10" i="11"/>
  <c r="H10" i="11"/>
</calcChain>
</file>

<file path=xl/sharedStrings.xml><?xml version="1.0" encoding="utf-8"?>
<sst xmlns="http://schemas.openxmlformats.org/spreadsheetml/2006/main" count="728" uniqueCount="300">
  <si>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</si>
  <si>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</si>
  <si>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</si>
  <si>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</si>
  <si>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</si>
  <si>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</si>
  <si>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</si>
  <si>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</si>
  <si>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</si>
  <si>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</si>
  <si>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</si>
  <si>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</si>
  <si>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</si>
  <si>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</si>
  <si>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</si>
  <si>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</si>
  <si>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 xml:space="preserve">ตาราง </t>
  </si>
  <si>
    <t>ยาแผนปัจจุบัน</t>
  </si>
  <si>
    <t>ยาแผนโบราณ</t>
  </si>
  <si>
    <t>ขย1.</t>
  </si>
  <si>
    <t>ขย2.</t>
  </si>
  <si>
    <t>ขย3.</t>
  </si>
  <si>
    <t>ผย1.</t>
  </si>
  <si>
    <t>นย1.</t>
  </si>
  <si>
    <t>ขยบ.</t>
  </si>
  <si>
    <t>ผยบ.</t>
  </si>
  <si>
    <t>นยบ.</t>
  </si>
  <si>
    <t xml:space="preserve"> A licence</t>
  </si>
  <si>
    <t xml:space="preserve">A licence to sell </t>
  </si>
  <si>
    <t xml:space="preserve">A licence </t>
  </si>
  <si>
    <t xml:space="preserve"> A licence to </t>
  </si>
  <si>
    <t>A licence to</t>
  </si>
  <si>
    <t>A licence</t>
  </si>
  <si>
    <t xml:space="preserve">to sell </t>
  </si>
  <si>
    <t xml:space="preserve">only ready-packed </t>
  </si>
  <si>
    <t xml:space="preserve"> to sell </t>
  </si>
  <si>
    <t xml:space="preserve">produce </t>
  </si>
  <si>
    <t xml:space="preserve"> import or</t>
  </si>
  <si>
    <t>to sell</t>
  </si>
  <si>
    <t xml:space="preserve">to produce </t>
  </si>
  <si>
    <t xml:space="preserve">to import </t>
  </si>
  <si>
    <t>modern drugs</t>
  </si>
  <si>
    <t>only</t>
  </si>
  <si>
    <t>modern</t>
  </si>
  <si>
    <t xml:space="preserve">traditional </t>
  </si>
  <si>
    <t>traditional</t>
  </si>
  <si>
    <t xml:space="preserve">or order </t>
  </si>
  <si>
    <t>which are not</t>
  </si>
  <si>
    <t>ready-packed</t>
  </si>
  <si>
    <t>into the</t>
  </si>
  <si>
    <t xml:space="preserve">dangerous or </t>
  </si>
  <si>
    <t>Kingdom.</t>
  </si>
  <si>
    <t>specially-controlled</t>
  </si>
  <si>
    <t xml:space="preserve">for </t>
  </si>
  <si>
    <t xml:space="preserve">into the </t>
  </si>
  <si>
    <t>veterinary use.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</si>
  <si>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</si>
  <si>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</si>
  <si>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</si>
  <si>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</si>
  <si>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</si>
  <si>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</si>
  <si>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</si>
  <si>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</si>
  <si>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</si>
  <si>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</si>
  <si>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</si>
  <si>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</si>
  <si>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>(ข้อมูล 10 ปี)</t>
  </si>
  <si>
    <t xml:space="preserve">                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</si>
  <si>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</si>
  <si>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</si>
  <si>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</si>
  <si>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</si>
  <si>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</si>
  <si>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</si>
  <si>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</si>
  <si>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</si>
  <si>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</si>
  <si>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</si>
  <si>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</si>
  <si>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</si>
  <si>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</si>
  <si>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</si>
  <si>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</si>
  <si>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</si>
  <si>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</si>
  <si>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</si>
  <si>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</si>
  <si>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</si>
  <si>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</si>
  <si>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</si>
  <si>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</si>
  <si>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</si>
  <si>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</si>
  <si>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</si>
  <si>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</si>
  <si>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</si>
  <si>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</si>
  <si>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</si>
  <si>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</si>
  <si>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</si>
  <si>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</si>
  <si>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</si>
  <si>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</si>
  <si>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</si>
  <si>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</si>
  <si>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</si>
  <si>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</si>
  <si>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</si>
  <si>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</si>
  <si>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</si>
  <si>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</si>
  <si>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</si>
  <si>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</si>
  <si>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</si>
  <si>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</si>
  <si>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</si>
  <si>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</si>
  <si>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</si>
  <si>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</si>
  <si>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</si>
  <si>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</si>
  <si>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</si>
  <si>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</si>
  <si>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</si>
  <si>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</si>
  <si>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</si>
  <si>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หมายเหตุ:</t>
  </si>
  <si>
    <t>Note: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</si>
  <si>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</si>
  <si>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</si>
  <si>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</si>
  <si>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</si>
  <si>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Modern drug</t>
  </si>
  <si>
    <t>Traditional drug</t>
  </si>
  <si>
    <t>modern drug.</t>
  </si>
  <si>
    <t>drug.</t>
  </si>
  <si>
    <t xml:space="preserve"> modern drug</t>
  </si>
  <si>
    <t xml:space="preserve">order drug </t>
  </si>
  <si>
    <t xml:space="preserve">drug 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</si>
  <si>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</si>
  <si>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</si>
  <si>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</si>
  <si>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</si>
  <si>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</si>
  <si>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</si>
  <si>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</si>
  <si>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</si>
  <si>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</si>
  <si>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Weight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</si>
  <si>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</si>
  <si>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</si>
  <si>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</si>
  <si>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</si>
  <si>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</si>
  <si>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</si>
  <si>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</si>
  <si>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</si>
  <si>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</si>
  <si>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</si>
  <si>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</si>
  <si>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</si>
  <si>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</si>
  <si>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</si>
  <si>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</si>
  <si>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</si>
  <si>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</si>
  <si>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</si>
  <si>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</si>
  <si>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</si>
  <si>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</si>
  <si>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</si>
  <si>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</si>
  <si>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</si>
  <si>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</si>
  <si>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</si>
  <si>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</si>
  <si>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</si>
  <si>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</si>
  <si>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</si>
  <si>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</si>
  <si>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</si>
  <si>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</si>
  <si>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</si>
  <si>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</si>
  <si>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</si>
  <si>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</si>
  <si>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</si>
  <si>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</si>
  <si>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</si>
  <si>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</si>
  <si>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>จังหวัด</t>
  </si>
  <si>
    <t>Province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</si>
  <si>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</si>
  <si>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</si>
  <si>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</si>
  <si>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</si>
  <si>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</si>
  <si>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</si>
  <si>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</si>
  <si>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</si>
  <si>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</si>
  <si>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</si>
  <si>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 xml:space="preserve">      1/    หน่วยเป็นบาท   Unit of  baht</t>
  </si>
  <si>
    <t>อำเภอเวียงหนองล่อง</t>
  </si>
  <si>
    <t>อำเภอบ้านธิ</t>
  </si>
  <si>
    <t>อำเภอป่าซาง</t>
  </si>
  <si>
    <t>อำเภอทุ่งหัวช้าง</t>
  </si>
  <si>
    <t>อำเภอลี้</t>
  </si>
  <si>
    <t>อำเภอบ้านโฮ่ง</t>
  </si>
  <si>
    <t>อำเภอแม่ทา</t>
  </si>
  <si>
    <t>อำเภอเมืองลำพูน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</si>
  <si>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</si>
  <si>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</si>
  <si>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</si>
  <si>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</si>
  <si>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</si>
  <si>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</si>
  <si>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</si>
  <si>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</si>
  <si>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>-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</si>
  <si>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</si>
  <si>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Registered of Juristic Person and Authorized Capital by Type of Registration and District: 2017</t>
  </si>
  <si>
    <t xml:space="preserve">   </t>
  </si>
  <si>
    <t>Not available </t>
  </si>
  <si>
    <t>N/A</t>
  </si>
  <si>
    <t>ทะเบียนนิติบุคคลที่คงอยู่ จำแนกตามประเภทการจดทะเบียน และหมวดธุรกิจ พ.ศ. 2560</t>
  </si>
  <si>
    <t>Registered of Juristic Person by Type of Registration and Category: 2017</t>
  </si>
  <si>
    <t xml:space="preserve">    ที่มา:   สำนักงานพาณิชย์จังหวัดลำพูน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</si>
  <si>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</si>
  <si>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New Registered of Juristic Person and Authorized Capital by Type of Registration and District: 2017</t>
  </si>
  <si>
    <t>ทะเบียนนิติบุคคลที่คงอยู่ และทุนจดทะเบียน จำแนกตามประเภทการจดทะเบียน พ.ศ. 2551 - 2560</t>
  </si>
  <si>
    <t>Registered of Juristic Person and Authorized Capital by Type of Registration: 2008 - 2017</t>
  </si>
  <si>
    <t>Source:  Lamphun Commercial Office</t>
  </si>
  <si>
    <t>ทะเบียนนิติบุคคลใหม่ จำแนกตามประเภทการจดทะเบียน และหมวดธุรกิจ พ.ศ. 2560</t>
  </si>
  <si>
    <t>New Registered of Juristic Person by Type of Registration and Category: 2017</t>
  </si>
  <si>
    <r>
      <t>ทุนจดทะเบียน</t>
    </r>
    <r>
      <rPr>
        <vertAlign val="superscript"/>
        <sz val="12"/>
        <rFont val="TH SarabunPSK"/>
        <family val="2"/>
      </rPr>
      <t>1/</t>
    </r>
  </si>
  <si>
    <t>ข้อมูล ณ วันที่ 12  มิถุนายน พ.ศ. 2561</t>
  </si>
  <si>
    <t>Data as of 12 th June 2018</t>
  </si>
  <si>
    <t>ใบอนุญาตประกอบธุรกิจเกี่ยวกับยา พ.ศ. 2556  - 2560</t>
  </si>
  <si>
    <t>Licence Concerning Drug: 2013  - 2017</t>
  </si>
  <si>
    <t>(2014)</t>
  </si>
  <si>
    <t>(2015)</t>
  </si>
  <si>
    <t>(2016)</t>
  </si>
  <si>
    <t>(2017)</t>
  </si>
  <si>
    <t>ดัชนีราคาผู้บริโภคทั่วไป จำแนกตามหมวดสินค้า พ.ศ. 2557 - 2560</t>
  </si>
  <si>
    <t>General Consumer Price Index by Commodity Group: 2014 - 2017</t>
  </si>
  <si>
    <t>ดัชนีราคาผู้บริโภคทั่วไป เป็นรายจังหวัด ภาคเหนือ พ.ศ. 2557 - 2560</t>
  </si>
  <si>
    <t>General Consumer Price Index by Province of Northern Region: 2014 - 2017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</si>
  <si>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</si>
  <si>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</si>
  <si>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</si>
  <si>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</si>
  <si>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</si>
  <si>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</si>
  <si>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</si>
  <si>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</si>
  <si>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</si>
  <si>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</si>
  <si>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</si>
  <si>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</si>
  <si>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</si>
  <si>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</si>
  <si>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</si>
  <si>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</si>
  <si>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</si>
  <si>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ภาคเหนือ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</si>
  <si>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</si>
  <si>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</si>
  <si>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</si>
  <si>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</si>
  <si>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</si>
  <si>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</si>
  <si>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</si>
  <si>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</si>
  <si>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</si>
  <si>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</si>
  <si>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</si>
  <si>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</si>
  <si>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</si>
  <si>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</si>
  <si>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</si>
  <si>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</si>
  <si>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</si>
  <si>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Northern  Region</t>
  </si>
  <si>
    <t xml:space="preserve">        ที่มา:   สำนักงานนโยบายและยุทธศาสตร์การค้า กระทรวงพาณิชย์</t>
  </si>
  <si>
    <t>Source:  Trade Policy and Strategy Office, Ministry of Commerce</t>
  </si>
  <si>
    <r>
      <t xml:space="preserve">Core consumer price index </t>
    </r>
    <r>
      <rPr>
        <b/>
        <vertAlign val="superscript"/>
        <sz val="11"/>
        <rFont val="TH SarabunPSK"/>
        <family val="2"/>
      </rPr>
      <t>1/</t>
    </r>
  </si>
  <si>
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   1/  The core consumer price index is the general consumer price index excluding raw food and energy items. </t>
  </si>
  <si>
    <t>ที่มา: สำนักดัชนีเศรษฐกิจการค้า  สำนักงานปลัดกระทรวง  กระทรวงพาณิชย์                                         Source: Bureau of Trade and Economic Indices, Office of the Permanent Secretary, Ministry of Commerce</t>
  </si>
  <si>
    <t>100.00</t>
  </si>
  <si>
    <t>101.10</t>
  </si>
  <si>
    <t>101.80</t>
  </si>
  <si>
    <t>103.10</t>
  </si>
  <si>
    <t>-0.90</t>
  </si>
  <si>
    <t>0.70</t>
  </si>
  <si>
    <t>-2.60</t>
  </si>
  <si>
    <t>101.00</t>
  </si>
  <si>
    <t>99.50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</si>
</sst>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_(* #,##0_);_(* \(#,##0\);_(* &quot;-&quot;??_);_(@_)"/>
    <numFmt numFmtId="190" formatCode="0.0"/>
    <numFmt numFmtId="191" formatCode="#,##0_ ;\-#,##0\ "/>
    <numFmt numFmtId="192" formatCode="#,##0.0"/>
  </numFmts>
  <fonts count="2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sz val="8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b/>
      <i/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vertAlign val="superscript"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</cellStyleXfs>
  <cellXfs count="34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/>
    <xf numFmtId="0" fontId="8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5" fillId="0" borderId="0" xfId="3" applyFont="1"/>
    <xf numFmtId="190" fontId="5" fillId="0" borderId="0" xfId="3" applyNumberFormat="1" applyFont="1" applyAlignment="1">
      <alignment horizontal="center"/>
    </xf>
    <xf numFmtId="0" fontId="5" fillId="0" borderId="0" xfId="3" applyNumberFormat="1" applyFont="1"/>
    <xf numFmtId="189" fontId="6" fillId="0" borderId="1" xfId="2" applyNumberFormat="1" applyFont="1" applyBorder="1" applyAlignment="1">
      <alignment vertical="center"/>
    </xf>
    <xf numFmtId="189" fontId="6" fillId="0" borderId="0" xfId="2" applyNumberFormat="1" applyFont="1" applyAlignment="1">
      <alignment vertical="center"/>
    </xf>
    <xf numFmtId="189" fontId="10" fillId="0" borderId="0" xfId="2" applyNumberFormat="1" applyFont="1" applyAlignment="1">
      <alignment vertical="center"/>
    </xf>
    <xf numFmtId="189" fontId="11" fillId="0" borderId="0" xfId="2" applyNumberFormat="1" applyFont="1" applyAlignment="1">
      <alignment vertical="center"/>
    </xf>
    <xf numFmtId="189" fontId="10" fillId="0" borderId="0" xfId="2" applyNumberFormat="1" applyFont="1" applyBorder="1" applyAlignment="1">
      <alignment vertical="center"/>
    </xf>
    <xf numFmtId="189" fontId="10" fillId="0" borderId="6" xfId="2" applyNumberFormat="1" applyFont="1" applyBorder="1" applyAlignment="1">
      <alignment vertical="center"/>
    </xf>
    <xf numFmtId="189" fontId="10" fillId="0" borderId="10" xfId="2" applyNumberFormat="1" applyFont="1" applyBorder="1" applyAlignment="1">
      <alignment vertical="center"/>
    </xf>
    <xf numFmtId="189" fontId="10" fillId="0" borderId="1" xfId="2" applyNumberFormat="1" applyFont="1" applyBorder="1" applyAlignment="1">
      <alignment vertical="center"/>
    </xf>
    <xf numFmtId="189" fontId="10" fillId="0" borderId="6" xfId="2" applyNumberFormat="1" applyFont="1" applyBorder="1" applyAlignment="1" applyProtection="1">
      <alignment vertical="center"/>
    </xf>
    <xf numFmtId="189" fontId="10" fillId="0" borderId="10" xfId="2" applyNumberFormat="1" applyFont="1" applyBorder="1" applyAlignment="1" applyProtection="1">
      <alignment vertical="center"/>
    </xf>
    <xf numFmtId="189" fontId="10" fillId="0" borderId="1" xfId="2" applyNumberFormat="1" applyFont="1" applyBorder="1" applyAlignment="1" applyProtection="1">
      <alignment vertical="center"/>
    </xf>
    <xf numFmtId="189" fontId="10" fillId="0" borderId="2" xfId="2" applyNumberFormat="1" applyFont="1" applyBorder="1" applyAlignment="1">
      <alignment vertical="center"/>
    </xf>
    <xf numFmtId="189" fontId="10" fillId="0" borderId="2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>
      <alignment horizontal="right" vertical="center"/>
    </xf>
    <xf numFmtId="0" fontId="10" fillId="0" borderId="0" xfId="3" applyFont="1"/>
    <xf numFmtId="0" fontId="10" fillId="0" borderId="0" xfId="3" applyFont="1" applyAlignment="1">
      <alignment horizontal="right"/>
    </xf>
    <xf numFmtId="189" fontId="10" fillId="0" borderId="0" xfId="2" applyNumberFormat="1" applyFont="1" applyFill="1" applyAlignment="1">
      <alignment vertical="center"/>
    </xf>
    <xf numFmtId="189" fontId="12" fillId="0" borderId="0" xfId="2" applyNumberFormat="1" applyFont="1" applyFill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2" xfId="0" applyFont="1" applyBorder="1"/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90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10" fillId="0" borderId="5" xfId="0" applyFont="1" applyBorder="1"/>
    <xf numFmtId="0" fontId="10" fillId="0" borderId="0" xfId="0" applyFont="1"/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/>
    <xf numFmtId="0" fontId="15" fillId="0" borderId="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188" fontId="13" fillId="0" borderId="9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5" fillId="0" borderId="0" xfId="0" applyFont="1" applyAlignment="1">
      <alignment vertical="center"/>
    </xf>
    <xf numFmtId="188" fontId="10" fillId="0" borderId="0" xfId="1" applyNumberFormat="1" applyFont="1" applyBorder="1" applyAlignment="1">
      <alignment vertical="center"/>
    </xf>
    <xf numFmtId="188" fontId="10" fillId="0" borderId="9" xfId="1" applyNumberFormat="1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188" fontId="10" fillId="0" borderId="1" xfId="1" applyNumberFormat="1" applyFont="1" applyBorder="1" applyAlignment="1">
      <alignment vertical="center"/>
    </xf>
    <xf numFmtId="188" fontId="10" fillId="0" borderId="10" xfId="1" applyNumberFormat="1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 applyAlignment="1"/>
    <xf numFmtId="0" fontId="10" fillId="0" borderId="3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right" indent="1"/>
    </xf>
    <xf numFmtId="3" fontId="8" fillId="0" borderId="4" xfId="0" applyNumberFormat="1" applyFont="1" applyBorder="1" applyAlignment="1">
      <alignment horizontal="center"/>
    </xf>
    <xf numFmtId="43" fontId="6" fillId="0" borderId="0" xfId="1" applyFont="1"/>
    <xf numFmtId="43" fontId="6" fillId="0" borderId="0" xfId="0" applyNumberFormat="1" applyFont="1"/>
    <xf numFmtId="0" fontId="6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7" xfId="0" applyFont="1" applyBorder="1" applyAlignment="1">
      <alignment horizontal="center"/>
    </xf>
    <xf numFmtId="41" fontId="13" fillId="0" borderId="8" xfId="0" applyNumberFormat="1" applyFont="1" applyBorder="1"/>
    <xf numFmtId="191" fontId="13" fillId="0" borderId="8" xfId="0" applyNumberFormat="1" applyFont="1" applyBorder="1" applyAlignment="1">
      <alignment horizontal="center"/>
    </xf>
    <xf numFmtId="0" fontId="13" fillId="0" borderId="8" xfId="0" applyNumberFormat="1" applyFont="1" applyBorder="1" applyAlignment="1">
      <alignment horizontal="center"/>
    </xf>
    <xf numFmtId="0" fontId="13" fillId="0" borderId="0" xfId="0" applyFont="1" applyBorder="1"/>
    <xf numFmtId="0" fontId="13" fillId="0" borderId="9" xfId="0" applyFont="1" applyBorder="1" applyAlignment="1">
      <alignment horizontal="center"/>
    </xf>
    <xf numFmtId="41" fontId="10" fillId="0" borderId="8" xfId="0" applyNumberFormat="1" applyFont="1" applyBorder="1" applyAlignment="1">
      <alignment horizontal="right"/>
    </xf>
    <xf numFmtId="41" fontId="10" fillId="0" borderId="9" xfId="0" applyNumberFormat="1" applyFont="1" applyBorder="1" applyAlignment="1">
      <alignment horizontal="right"/>
    </xf>
    <xf numFmtId="41" fontId="10" fillId="0" borderId="0" xfId="0" applyNumberFormat="1" applyFont="1" applyBorder="1" applyAlignment="1">
      <alignment horizontal="right"/>
    </xf>
    <xf numFmtId="191" fontId="10" fillId="0" borderId="4" xfId="0" applyNumberFormat="1" applyFont="1" applyBorder="1" applyAlignment="1">
      <alignment horizontal="center"/>
    </xf>
    <xf numFmtId="41" fontId="10" fillId="0" borderId="4" xfId="0" applyNumberFormat="1" applyFont="1" applyBorder="1" applyAlignment="1">
      <alignment horizontal="right"/>
    </xf>
    <xf numFmtId="0" fontId="10" fillId="0" borderId="4" xfId="0" applyNumberFormat="1" applyFont="1" applyBorder="1" applyAlignment="1">
      <alignment horizontal="center"/>
    </xf>
    <xf numFmtId="0" fontId="10" fillId="0" borderId="0" xfId="4" quotePrefix="1" applyFont="1" applyBorder="1" applyAlignment="1">
      <alignment horizontal="left" indent="1"/>
    </xf>
    <xf numFmtId="0" fontId="10" fillId="0" borderId="0" xfId="4" applyFont="1" applyBorder="1" applyAlignment="1">
      <alignment horizontal="left"/>
    </xf>
    <xf numFmtId="0" fontId="10" fillId="0" borderId="0" xfId="4" applyFont="1" applyAlignment="1">
      <alignment horizontal="left"/>
    </xf>
    <xf numFmtId="0" fontId="10" fillId="0" borderId="9" xfId="0" applyFont="1" applyBorder="1"/>
    <xf numFmtId="191" fontId="10" fillId="0" borderId="8" xfId="0" applyNumberFormat="1" applyFont="1" applyBorder="1" applyAlignment="1">
      <alignment horizontal="center"/>
    </xf>
    <xf numFmtId="41" fontId="10" fillId="0" borderId="0" xfId="0" applyNumberFormat="1" applyFont="1" applyAlignment="1">
      <alignment horizontal="right"/>
    </xf>
    <xf numFmtId="0" fontId="10" fillId="0" borderId="10" xfId="0" applyFont="1" applyBorder="1"/>
    <xf numFmtId="0" fontId="10" fillId="0" borderId="7" xfId="0" applyFont="1" applyBorder="1"/>
    <xf numFmtId="0" fontId="10" fillId="0" borderId="6" xfId="0" applyFont="1" applyBorder="1"/>
    <xf numFmtId="3" fontId="8" fillId="0" borderId="9" xfId="0" applyNumberFormat="1" applyFont="1" applyBorder="1" applyAlignment="1">
      <alignment horizontal="right" indent="1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right" indent="2"/>
    </xf>
    <xf numFmtId="3" fontId="8" fillId="0" borderId="4" xfId="0" applyNumberFormat="1" applyFont="1" applyBorder="1" applyAlignment="1">
      <alignment horizontal="right" indent="2"/>
    </xf>
    <xf numFmtId="41" fontId="13" fillId="0" borderId="8" xfId="0" applyNumberFormat="1" applyFont="1" applyBorder="1" applyAlignment="1"/>
    <xf numFmtId="41" fontId="10" fillId="0" borderId="9" xfId="0" applyNumberFormat="1" applyFont="1" applyBorder="1" applyAlignment="1"/>
    <xf numFmtId="41" fontId="13" fillId="0" borderId="8" xfId="0" applyNumberFormat="1" applyFont="1" applyBorder="1" applyAlignment="1">
      <alignment horizontal="right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10" fillId="0" borderId="0" xfId="5" applyFont="1" applyFill="1"/>
    <xf numFmtId="0" fontId="10" fillId="0" borderId="0" xfId="5" applyFont="1" applyFill="1" applyBorder="1"/>
    <xf numFmtId="0" fontId="10" fillId="0" borderId="0" xfId="5" applyFont="1" applyFill="1" applyBorder="1" applyAlignment="1">
      <alignment vertical="center"/>
    </xf>
    <xf numFmtId="0" fontId="10" fillId="0" borderId="1" xfId="5" applyFont="1" applyFill="1" applyBorder="1"/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3" fontId="10" fillId="0" borderId="4" xfId="2" applyNumberFormat="1" applyFont="1" applyBorder="1" applyAlignment="1" applyProtection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right" indent="1"/>
    </xf>
    <xf numFmtId="0" fontId="16" fillId="0" borderId="4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9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10" xfId="0" applyFont="1" applyBorder="1"/>
    <xf numFmtId="0" fontId="15" fillId="0" borderId="7" xfId="0" applyFont="1" applyBorder="1"/>
    <xf numFmtId="0" fontId="15" fillId="0" borderId="6" xfId="0" applyFont="1" applyBorder="1"/>
    <xf numFmtId="0" fontId="10" fillId="0" borderId="2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3" fontId="16" fillId="0" borderId="8" xfId="0" applyNumberFormat="1" applyFont="1" applyBorder="1" applyAlignment="1">
      <alignment horizontal="right" vertical="center" indent="2"/>
    </xf>
    <xf numFmtId="3" fontId="15" fillId="0" borderId="8" xfId="0" applyNumberFormat="1" applyFont="1" applyBorder="1" applyAlignment="1">
      <alignment horizontal="right" vertical="center" indent="2"/>
    </xf>
    <xf numFmtId="3" fontId="15" fillId="0" borderId="9" xfId="0" applyNumberFormat="1" applyFont="1" applyBorder="1" applyAlignment="1">
      <alignment horizontal="right" vertical="center" indent="2"/>
    </xf>
    <xf numFmtId="3" fontId="15" fillId="0" borderId="0" xfId="0" applyNumberFormat="1" applyFont="1" applyBorder="1" applyAlignment="1">
      <alignment horizontal="right" vertical="center" indent="2"/>
    </xf>
    <xf numFmtId="3" fontId="15" fillId="0" borderId="4" xfId="0" applyNumberFormat="1" applyFont="1" applyBorder="1" applyAlignment="1">
      <alignment horizontal="right" vertical="center" indent="2"/>
    </xf>
    <xf numFmtId="3" fontId="15" fillId="0" borderId="0" xfId="0" applyNumberFormat="1" applyFont="1" applyAlignment="1">
      <alignment horizontal="right" vertical="center" indent="2"/>
    </xf>
    <xf numFmtId="0" fontId="13" fillId="0" borderId="4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49" fontId="10" fillId="0" borderId="0" xfId="2" applyNumberFormat="1" applyFont="1" applyBorder="1" applyAlignment="1" applyProtection="1">
      <alignment horizontal="center" vertical="center"/>
    </xf>
    <xf numFmtId="0" fontId="10" fillId="0" borderId="1" xfId="3" applyFont="1" applyBorder="1" applyAlignment="1">
      <alignment horizontal="center" vertical="center"/>
    </xf>
    <xf numFmtId="49" fontId="10" fillId="0" borderId="1" xfId="2" applyNumberFormat="1" applyFont="1" applyBorder="1" applyAlignment="1" applyProtection="1">
      <alignment horizontal="center" vertical="center"/>
    </xf>
    <xf numFmtId="41" fontId="10" fillId="0" borderId="4" xfId="2" applyNumberFormat="1" applyFont="1" applyBorder="1" applyAlignment="1" applyProtection="1">
      <alignment horizontal="center" vertical="center"/>
    </xf>
    <xf numFmtId="41" fontId="13" fillId="0" borderId="9" xfId="2" applyNumberFormat="1" applyFont="1" applyBorder="1" applyAlignment="1" applyProtection="1">
      <alignment vertical="center"/>
    </xf>
    <xf numFmtId="41" fontId="13" fillId="0" borderId="0" xfId="2" applyNumberFormat="1" applyFont="1" applyBorder="1" applyAlignment="1" applyProtection="1">
      <alignment horizontal="right" vertical="center"/>
    </xf>
    <xf numFmtId="41" fontId="13" fillId="0" borderId="0" xfId="2" applyNumberFormat="1" applyFont="1" applyBorder="1" applyAlignment="1" applyProtection="1">
      <alignment vertical="center"/>
    </xf>
    <xf numFmtId="41" fontId="13" fillId="0" borderId="4" xfId="2" applyNumberFormat="1" applyFont="1" applyBorder="1" applyAlignment="1" applyProtection="1">
      <alignment horizontal="right" vertical="center"/>
    </xf>
    <xf numFmtId="3" fontId="10" fillId="0" borderId="0" xfId="2" applyNumberFormat="1" applyFont="1" applyBorder="1" applyAlignment="1" applyProtection="1">
      <alignment horizontal="center" vertical="center"/>
    </xf>
    <xf numFmtId="3" fontId="10" fillId="0" borderId="9" xfId="2" applyNumberFormat="1" applyFont="1" applyBorder="1" applyAlignment="1" applyProtection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2" fontId="16" fillId="0" borderId="8" xfId="0" applyNumberFormat="1" applyFont="1" applyBorder="1" applyAlignment="1">
      <alignment horizontal="right" vertical="center" indent="2"/>
    </xf>
    <xf numFmtId="188" fontId="16" fillId="0" borderId="9" xfId="1" applyNumberFormat="1" applyFont="1" applyBorder="1" applyAlignment="1">
      <alignment vertical="center"/>
    </xf>
    <xf numFmtId="188" fontId="16" fillId="0" borderId="0" xfId="1" applyNumberFormat="1" applyFont="1" applyBorder="1" applyAlignment="1">
      <alignment vertical="center"/>
    </xf>
    <xf numFmtId="192" fontId="16" fillId="0" borderId="0" xfId="1" applyNumberFormat="1" applyFont="1" applyBorder="1" applyAlignment="1">
      <alignment horizontal="right" vertical="center" indent="1"/>
    </xf>
    <xf numFmtId="192" fontId="16" fillId="0" borderId="4" xfId="1" applyNumberFormat="1" applyFont="1" applyBorder="1" applyAlignment="1">
      <alignment horizontal="right" vertical="center" indent="1"/>
    </xf>
    <xf numFmtId="192" fontId="16" fillId="0" borderId="9" xfId="1" applyNumberFormat="1" applyFont="1" applyBorder="1" applyAlignment="1">
      <alignment horizontal="right" vertical="center" indent="1"/>
    </xf>
    <xf numFmtId="0" fontId="16" fillId="0" borderId="0" xfId="0" applyFont="1" applyBorder="1" applyAlignment="1">
      <alignment horizontal="center"/>
    </xf>
    <xf numFmtId="0" fontId="16" fillId="0" borderId="8" xfId="0" applyFont="1" applyBorder="1" applyAlignment="1">
      <alignment horizontal="right" vertical="center" indent="2"/>
    </xf>
    <xf numFmtId="188" fontId="15" fillId="0" borderId="9" xfId="1" applyNumberFormat="1" applyFont="1" applyBorder="1" applyAlignment="1">
      <alignment vertical="center"/>
    </xf>
    <xf numFmtId="188" fontId="15" fillId="0" borderId="0" xfId="1" applyNumberFormat="1" applyFont="1" applyBorder="1" applyAlignment="1">
      <alignment vertical="center"/>
    </xf>
    <xf numFmtId="0" fontId="15" fillId="0" borderId="8" xfId="0" applyFont="1" applyBorder="1" applyAlignment="1">
      <alignment horizontal="right" vertical="center" indent="2"/>
    </xf>
    <xf numFmtId="192" fontId="15" fillId="0" borderId="0" xfId="1" applyNumberFormat="1" applyFont="1" applyBorder="1" applyAlignment="1">
      <alignment horizontal="right" vertical="center" indent="1"/>
    </xf>
    <xf numFmtId="192" fontId="15" fillId="0" borderId="4" xfId="1" applyNumberFormat="1" applyFont="1" applyBorder="1" applyAlignment="1">
      <alignment horizontal="right" vertical="center" indent="1"/>
    </xf>
    <xf numFmtId="192" fontId="15" fillId="0" borderId="9" xfId="1" applyNumberFormat="1" applyFont="1" applyBorder="1" applyAlignment="1">
      <alignment horizontal="right" vertical="center" indent="1"/>
    </xf>
    <xf numFmtId="0" fontId="15" fillId="0" borderId="7" xfId="0" applyFont="1" applyBorder="1" applyAlignment="1">
      <alignment horizontal="right" vertical="center" indent="2"/>
    </xf>
    <xf numFmtId="188" fontId="15" fillId="0" borderId="1" xfId="1" applyNumberFormat="1" applyFont="1" applyBorder="1" applyAlignment="1">
      <alignment vertical="center"/>
    </xf>
    <xf numFmtId="188" fontId="15" fillId="0" borderId="10" xfId="1" applyNumberFormat="1" applyFont="1" applyBorder="1" applyAlignment="1">
      <alignment vertical="center"/>
    </xf>
    <xf numFmtId="192" fontId="15" fillId="0" borderId="1" xfId="1" applyNumberFormat="1" applyFont="1" applyBorder="1" applyAlignment="1">
      <alignment horizontal="right" vertical="center" indent="1"/>
    </xf>
    <xf numFmtId="192" fontId="15" fillId="0" borderId="6" xfId="1" applyNumberFormat="1" applyFont="1" applyBorder="1" applyAlignment="1">
      <alignment horizontal="right" vertical="center" indent="1"/>
    </xf>
    <xf numFmtId="192" fontId="15" fillId="0" borderId="10" xfId="1" applyNumberFormat="1" applyFont="1" applyBorder="1" applyAlignment="1">
      <alignment horizontal="right" vertical="center" indent="1"/>
    </xf>
    <xf numFmtId="192" fontId="16" fillId="0" borderId="4" xfId="0" applyNumberFormat="1" applyFont="1" applyBorder="1" applyAlignment="1">
      <alignment horizontal="right" vertical="center" indent="1"/>
    </xf>
    <xf numFmtId="192" fontId="16" fillId="0" borderId="9" xfId="0" applyNumberFormat="1" applyFont="1" applyBorder="1" applyAlignment="1">
      <alignment horizontal="right" vertical="center"/>
    </xf>
    <xf numFmtId="192" fontId="16" fillId="0" borderId="0" xfId="1" applyNumberFormat="1" applyFont="1" applyBorder="1" applyAlignment="1">
      <alignment horizontal="right" vertical="center"/>
    </xf>
    <xf numFmtId="192" fontId="16" fillId="0" borderId="9" xfId="1" applyNumberFormat="1" applyFont="1" applyBorder="1" applyAlignment="1">
      <alignment horizontal="right" vertical="center"/>
    </xf>
    <xf numFmtId="192" fontId="16" fillId="0" borderId="4" xfId="1" applyNumberFormat="1" applyFont="1" applyBorder="1" applyAlignment="1">
      <alignment horizontal="right" vertical="center"/>
    </xf>
    <xf numFmtId="192" fontId="15" fillId="0" borderId="4" xfId="0" applyNumberFormat="1" applyFont="1" applyBorder="1" applyAlignment="1">
      <alignment horizontal="right" vertical="center" indent="1"/>
    </xf>
    <xf numFmtId="192" fontId="15" fillId="0" borderId="9" xfId="0" applyNumberFormat="1" applyFont="1" applyBorder="1" applyAlignment="1">
      <alignment horizontal="right" vertical="center"/>
    </xf>
    <xf numFmtId="192" fontId="15" fillId="0" borderId="0" xfId="1" applyNumberFormat="1" applyFont="1" applyBorder="1" applyAlignment="1">
      <alignment horizontal="right" vertical="center"/>
    </xf>
    <xf numFmtId="192" fontId="15" fillId="0" borderId="9" xfId="1" applyNumberFormat="1" applyFont="1" applyBorder="1" applyAlignment="1">
      <alignment horizontal="right" vertical="center"/>
    </xf>
    <xf numFmtId="192" fontId="15" fillId="0" borderId="4" xfId="1" applyNumberFormat="1" applyFont="1" applyBorder="1" applyAlignment="1">
      <alignment horizontal="right" vertical="center"/>
    </xf>
    <xf numFmtId="192" fontId="15" fillId="0" borderId="6" xfId="0" applyNumberFormat="1" applyFont="1" applyBorder="1" applyAlignment="1">
      <alignment horizontal="right" vertical="center" indent="1"/>
    </xf>
    <xf numFmtId="192" fontId="15" fillId="0" borderId="10" xfId="0" applyNumberFormat="1" applyFont="1" applyBorder="1" applyAlignment="1">
      <alignment horizontal="right" vertical="center"/>
    </xf>
    <xf numFmtId="192" fontId="15" fillId="0" borderId="1" xfId="1" applyNumberFormat="1" applyFont="1" applyBorder="1" applyAlignment="1">
      <alignment horizontal="right" vertical="center"/>
    </xf>
    <xf numFmtId="192" fontId="15" fillId="0" borderId="6" xfId="1" applyNumberFormat="1" applyFont="1" applyBorder="1" applyAlignment="1">
      <alignment horizontal="right" vertical="center"/>
    </xf>
    <xf numFmtId="192" fontId="15" fillId="0" borderId="10" xfId="1" applyNumberFormat="1" applyFont="1" applyBorder="1" applyAlignment="1">
      <alignment horizontal="right" vertical="center"/>
    </xf>
    <xf numFmtId="0" fontId="16" fillId="0" borderId="0" xfId="0" applyFont="1" applyBorder="1"/>
    <xf numFmtId="0" fontId="13" fillId="0" borderId="0" xfId="0" applyFont="1" applyAlignment="1">
      <alignment vertical="center"/>
    </xf>
    <xf numFmtId="0" fontId="10" fillId="0" borderId="0" xfId="5" applyFont="1" applyFill="1" applyBorder="1" applyAlignment="1">
      <alignment horizontal="left" indent="1"/>
    </xf>
    <xf numFmtId="0" fontId="10" fillId="0" borderId="0" xfId="5" applyFont="1" applyFill="1" applyAlignment="1">
      <alignment horizontal="left" vertical="center" indent="1"/>
    </xf>
    <xf numFmtId="0" fontId="10" fillId="0" borderId="1" xfId="5" applyFont="1" applyFill="1" applyBorder="1" applyAlignment="1">
      <alignment horizontal="left" indent="1"/>
    </xf>
    <xf numFmtId="0" fontId="10" fillId="0" borderId="1" xfId="5" applyFont="1" applyFill="1" applyBorder="1" applyAlignment="1">
      <alignment horizontal="left" vertical="center" indent="1"/>
    </xf>
    <xf numFmtId="0" fontId="10" fillId="0" borderId="1" xfId="0" applyFont="1" applyBorder="1" applyAlignment="1">
      <alignment vertical="center"/>
    </xf>
    <xf numFmtId="189" fontId="13" fillId="0" borderId="0" xfId="2" applyNumberFormat="1" applyFont="1" applyBorder="1" applyAlignment="1" applyProtection="1">
      <alignment horizontal="left" vertic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" fontId="10" fillId="0" borderId="4" xfId="2" applyNumberFormat="1" applyFont="1" applyBorder="1" applyAlignment="1" applyProtection="1">
      <alignment horizontal="center" vertical="center"/>
    </xf>
    <xf numFmtId="3" fontId="10" fillId="0" borderId="9" xfId="2" applyNumberFormat="1" applyFont="1" applyBorder="1" applyAlignment="1" applyProtection="1">
      <alignment horizontal="center" vertical="center"/>
    </xf>
    <xf numFmtId="3" fontId="10" fillId="0" borderId="4" xfId="2" applyNumberFormat="1" applyFont="1" applyBorder="1" applyAlignment="1">
      <alignment horizontal="center" vertical="center"/>
    </xf>
    <xf numFmtId="3" fontId="10" fillId="0" borderId="9" xfId="2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4" xfId="2" applyNumberFormat="1" applyFont="1" applyBorder="1" applyAlignment="1">
      <alignment horizontal="center" vertical="center"/>
    </xf>
    <xf numFmtId="49" fontId="10" fillId="0" borderId="9" xfId="2" applyNumberFormat="1" applyFont="1" applyBorder="1" applyAlignment="1">
      <alignment horizontal="center" vertical="center"/>
    </xf>
    <xf numFmtId="189" fontId="13" fillId="0" borderId="0" xfId="2" applyNumberFormat="1" applyFont="1" applyBorder="1" applyAlignment="1" applyProtection="1">
      <alignment horizontal="left" vertical="center"/>
    </xf>
    <xf numFmtId="49" fontId="10" fillId="0" borderId="1" xfId="2" applyNumberFormat="1" applyFont="1" applyBorder="1" applyAlignment="1">
      <alignment horizontal="center" vertical="center"/>
    </xf>
    <xf numFmtId="49" fontId="10" fillId="0" borderId="6" xfId="2" applyNumberFormat="1" applyFont="1" applyBorder="1" applyAlignment="1">
      <alignment horizontal="center" vertical="center"/>
    </xf>
    <xf numFmtId="49" fontId="10" fillId="0" borderId="10" xfId="2" applyNumberFormat="1" applyFont="1" applyBorder="1" applyAlignment="1">
      <alignment horizontal="center" vertical="center"/>
    </xf>
    <xf numFmtId="49" fontId="10" fillId="0" borderId="0" xfId="2" applyNumberFormat="1" applyFont="1" applyBorder="1" applyAlignment="1">
      <alignment horizontal="center" vertical="center"/>
    </xf>
    <xf numFmtId="49" fontId="10" fillId="0" borderId="6" xfId="2" applyNumberFormat="1" applyFont="1" applyBorder="1" applyAlignment="1" applyProtection="1">
      <alignment horizontal="center" vertical="center"/>
    </xf>
    <xf numFmtId="49" fontId="10" fillId="0" borderId="10" xfId="2" applyNumberFormat="1" applyFont="1" applyBorder="1" applyAlignment="1" applyProtection="1">
      <alignment horizontal="center" vertical="center"/>
    </xf>
    <xf numFmtId="0" fontId="10" fillId="0" borderId="3" xfId="2" applyNumberFormat="1" applyFont="1" applyBorder="1" applyAlignment="1" applyProtection="1">
      <alignment horizontal="center" vertical="center"/>
    </xf>
    <xf numFmtId="0" fontId="10" fillId="0" borderId="2" xfId="2" applyNumberFormat="1" applyFont="1" applyBorder="1" applyAlignment="1" applyProtection="1">
      <alignment horizontal="center" vertical="center"/>
    </xf>
    <xf numFmtId="0" fontId="10" fillId="0" borderId="11" xfId="2" applyNumberFormat="1" applyFont="1" applyBorder="1" applyAlignment="1" applyProtection="1">
      <alignment horizontal="center" vertical="center"/>
    </xf>
    <xf numFmtId="0" fontId="10" fillId="0" borderId="6" xfId="2" applyNumberFormat="1" applyFont="1" applyBorder="1" applyAlignment="1" applyProtection="1">
      <alignment horizontal="center" vertical="center"/>
    </xf>
    <xf numFmtId="0" fontId="10" fillId="0" borderId="1" xfId="2" applyNumberFormat="1" applyFont="1" applyBorder="1" applyAlignment="1" applyProtection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0" borderId="11" xfId="2" applyNumberFormat="1" applyFont="1" applyBorder="1" applyAlignment="1">
      <alignment horizontal="center" vertical="center"/>
    </xf>
    <xf numFmtId="0" fontId="10" fillId="0" borderId="6" xfId="2" applyNumberFormat="1" applyFont="1" applyBorder="1" applyAlignment="1">
      <alignment horizontal="center" vertical="center"/>
    </xf>
    <xf numFmtId="0" fontId="10" fillId="0" borderId="1" xfId="2" applyNumberFormat="1" applyFont="1" applyBorder="1" applyAlignment="1">
      <alignment horizontal="center" vertical="center"/>
    </xf>
    <xf numFmtId="0" fontId="10" fillId="0" borderId="10" xfId="2" applyNumberFormat="1" applyFont="1" applyBorder="1" applyAlignment="1">
      <alignment horizontal="center" vertical="center"/>
    </xf>
    <xf numFmtId="49" fontId="10" fillId="0" borderId="4" xfId="2" applyNumberFormat="1" applyFont="1" applyBorder="1" applyAlignment="1" applyProtection="1">
      <alignment horizontal="center" vertical="center"/>
    </xf>
    <xf numFmtId="49" fontId="10" fillId="0" borderId="9" xfId="2" applyNumberFormat="1" applyFont="1" applyBorder="1" applyAlignment="1" applyProtection="1">
      <alignment horizontal="center" vertical="center"/>
    </xf>
    <xf numFmtId="49" fontId="10" fillId="0" borderId="3" xfId="2" applyNumberFormat="1" applyFont="1" applyBorder="1" applyAlignment="1" applyProtection="1">
      <alignment horizontal="center" vertical="center"/>
    </xf>
    <xf numFmtId="49" fontId="10" fillId="0" borderId="11" xfId="2" applyNumberFormat="1" applyFont="1" applyBorder="1" applyAlignment="1" applyProtection="1">
      <alignment horizontal="center" vertical="center"/>
    </xf>
    <xf numFmtId="49" fontId="10" fillId="0" borderId="0" xfId="2" applyNumberFormat="1" applyFont="1" applyBorder="1" applyAlignment="1" applyProtection="1">
      <alignment horizontal="center" vertical="center"/>
    </xf>
    <xf numFmtId="0" fontId="10" fillId="0" borderId="0" xfId="2" applyNumberFormat="1" applyFont="1" applyBorder="1" applyAlignment="1" applyProtection="1">
      <alignment horizontal="center" vertical="center"/>
    </xf>
    <xf numFmtId="0" fontId="10" fillId="0" borderId="9" xfId="2" applyNumberFormat="1" applyFont="1" applyBorder="1" applyAlignment="1" applyProtection="1">
      <alignment horizontal="center" vertical="center"/>
    </xf>
    <xf numFmtId="189" fontId="10" fillId="0" borderId="0" xfId="2" applyNumberFormat="1" applyFont="1" applyAlignment="1">
      <alignment horizontal="center" vertical="center"/>
    </xf>
    <xf numFmtId="189" fontId="10" fillId="0" borderId="9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quotePrefix="1" applyFont="1" applyBorder="1" applyAlignment="1">
      <alignment horizontal="center" vertical="center"/>
    </xf>
    <xf numFmtId="0" fontId="10" fillId="0" borderId="11" xfId="0" applyFont="1" applyBorder="1"/>
    <xf numFmtId="0" fontId="10" fillId="0" borderId="6" xfId="0" quotePrefix="1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0" fillId="0" borderId="1" xfId="0" quotePrefix="1" applyFont="1" applyBorder="1" applyAlignment="1">
      <alignment horizontal="center"/>
    </xf>
    <xf numFmtId="49" fontId="13" fillId="0" borderId="4" xfId="0" applyNumberFormat="1" applyFont="1" applyBorder="1" applyAlignment="1">
      <alignment horizontal="right" vertical="center" indent="1"/>
    </xf>
    <xf numFmtId="49" fontId="13" fillId="0" borderId="9" xfId="0" applyNumberFormat="1" applyFont="1" applyBorder="1" applyAlignment="1">
      <alignment vertical="center"/>
    </xf>
    <xf numFmtId="49" fontId="13" fillId="0" borderId="0" xfId="1" applyNumberFormat="1" applyFont="1" applyBorder="1" applyAlignment="1">
      <alignment horizontal="right" vertical="center" indent="1"/>
    </xf>
    <xf numFmtId="49" fontId="13" fillId="0" borderId="9" xfId="1" applyNumberFormat="1" applyFont="1" applyBorder="1" applyAlignment="1">
      <alignment vertical="center"/>
    </xf>
    <xf numFmtId="49" fontId="13" fillId="0" borderId="0" xfId="1" applyNumberFormat="1" applyFont="1" applyBorder="1" applyAlignment="1">
      <alignment vertical="center"/>
    </xf>
    <xf numFmtId="49" fontId="13" fillId="0" borderId="4" xfId="1" applyNumberFormat="1" applyFont="1" applyBorder="1" applyAlignment="1">
      <alignment horizontal="right" vertical="center" indent="1"/>
    </xf>
    <xf numFmtId="49" fontId="13" fillId="0" borderId="0" xfId="1" applyNumberFormat="1" applyFont="1" applyBorder="1" applyAlignment="1">
      <alignment horizontal="right" vertical="center" indent="2"/>
    </xf>
    <xf numFmtId="49" fontId="13" fillId="0" borderId="4" xfId="1" applyNumberFormat="1" applyFont="1" applyBorder="1" applyAlignment="1">
      <alignment horizontal="right" vertical="center" indent="2"/>
    </xf>
    <xf numFmtId="49" fontId="10" fillId="0" borderId="4" xfId="0" applyNumberFormat="1" applyFont="1" applyBorder="1" applyAlignment="1">
      <alignment horizontal="right" vertical="center" indent="1"/>
    </xf>
    <xf numFmtId="49" fontId="10" fillId="0" borderId="9" xfId="0" applyNumberFormat="1" applyFont="1" applyBorder="1" applyAlignment="1">
      <alignment vertical="center"/>
    </xf>
    <xf numFmtId="49" fontId="10" fillId="0" borderId="0" xfId="1" applyNumberFormat="1" applyFont="1" applyBorder="1" applyAlignment="1">
      <alignment horizontal="right" vertical="center" indent="1"/>
    </xf>
    <xf numFmtId="49" fontId="10" fillId="0" borderId="9" xfId="1" applyNumberFormat="1" applyFont="1" applyBorder="1" applyAlignment="1">
      <alignment vertical="center"/>
    </xf>
    <xf numFmtId="49" fontId="10" fillId="0" borderId="0" xfId="1" applyNumberFormat="1" applyFont="1" applyBorder="1" applyAlignment="1">
      <alignment vertical="center"/>
    </xf>
    <xf numFmtId="49" fontId="10" fillId="0" borderId="4" xfId="1" applyNumberFormat="1" applyFont="1" applyBorder="1" applyAlignment="1">
      <alignment horizontal="right" vertical="center" indent="1"/>
    </xf>
    <xf numFmtId="49" fontId="10" fillId="0" borderId="0" xfId="1" applyNumberFormat="1" applyFont="1" applyBorder="1" applyAlignment="1">
      <alignment horizontal="right" vertical="center" indent="2"/>
    </xf>
    <xf numFmtId="49" fontId="10" fillId="0" borderId="4" xfId="1" applyNumberFormat="1" applyFont="1" applyBorder="1" applyAlignment="1">
      <alignment horizontal="right" vertical="center" indent="2"/>
    </xf>
    <xf numFmtId="49" fontId="10" fillId="0" borderId="6" xfId="0" applyNumberFormat="1" applyFont="1" applyBorder="1" applyAlignment="1">
      <alignment horizontal="right" vertical="center" indent="1"/>
    </xf>
    <xf numFmtId="49" fontId="10" fillId="0" borderId="10" xfId="0" applyNumberFormat="1" applyFont="1" applyBorder="1" applyAlignment="1">
      <alignment vertical="center"/>
    </xf>
    <xf numFmtId="49" fontId="10" fillId="0" borderId="1" xfId="1" applyNumberFormat="1" applyFont="1" applyBorder="1" applyAlignment="1">
      <alignment horizontal="right" vertical="center" indent="1"/>
    </xf>
    <xf numFmtId="49" fontId="10" fillId="0" borderId="1" xfId="1" applyNumberFormat="1" applyFont="1" applyBorder="1" applyAlignment="1">
      <alignment vertical="center"/>
    </xf>
    <xf numFmtId="49" fontId="10" fillId="0" borderId="6" xfId="1" applyNumberFormat="1" applyFont="1" applyBorder="1" applyAlignment="1">
      <alignment horizontal="right" vertical="center" indent="1"/>
    </xf>
    <xf numFmtId="49" fontId="10" fillId="0" borderId="10" xfId="1" applyNumberFormat="1" applyFont="1" applyBorder="1" applyAlignment="1">
      <alignment vertical="center"/>
    </xf>
    <xf numFmtId="49" fontId="10" fillId="0" borderId="1" xfId="1" applyNumberFormat="1" applyFont="1" applyBorder="1" applyAlignment="1">
      <alignment horizontal="right" vertical="center" indent="2"/>
    </xf>
    <xf numFmtId="49" fontId="10" fillId="0" borderId="6" xfId="1" applyNumberFormat="1" applyFont="1" applyBorder="1" applyAlignment="1">
      <alignment horizontal="right" vertical="center" indent="2"/>
    </xf>
  </cellXfs>
  <cellStyles count="7">
    <cellStyle name="Comma" xfId="1" builtinId="3"/>
    <cellStyle name="Comma 2" xfId="6"/>
    <cellStyle name="Comma_Chapter13" xfId="2"/>
    <cellStyle name="Normal" xfId="0" builtinId="0"/>
    <cellStyle name="Normal 2" xfId="5"/>
    <cellStyle name="Normal_Chapter13" xfId="3"/>
    <cellStyle name="ปกติ_บทที่4 สถิติสุขภาพ##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339966</xdr:colOff>
      <xdr:row>29</xdr:row>
      <xdr:rowOff>203116</xdr:rowOff>
    </xdr:from>
    <xdr:to>
      <xdr:col>8</xdr:col>
      <xdr:colOff>11562</xdr:colOff>
      <xdr:row>33</xdr:row>
      <xdr:rowOff>12488</xdr:rowOff>
    </xdr:to>
    <xdr:sp macro="" textlink="">
      <xdr:nvSpPr>
        <xdr:cNvPr id="10267" name="AutoShape 20"/>
        <xdr:cNvSpPr>
          <a:spLocks noChangeArrowheads="1"/>
        </xdr:cNvSpPr>
      </xdr:nvSpPr>
      <xdr:spPr bwMode="auto">
        <a:xfrm rot="10800000">
          <a:off x="1827331" y="8453231"/>
          <a:ext cx="2866135" cy="923065"/>
        </a:xfrm>
        <a:prstGeom prst="wedgeRoundRectCallout">
          <a:avLst>
            <a:gd name="adj1" fmla="val 41182"/>
            <a:gd name="adj2" fmla="val 173695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137396</xdr:colOff>
      <xdr:row>27</xdr:row>
      <xdr:rowOff>236915</xdr:rowOff>
    </xdr:from>
    <xdr:to>
      <xdr:col>11</xdr:col>
      <xdr:colOff>198212</xdr:colOff>
      <xdr:row>30</xdr:row>
      <xdr:rowOff>267019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3575921" y="8028365"/>
          <a:ext cx="2946891" cy="858779"/>
        </a:xfrm>
        <a:prstGeom prst="wedgeRoundRectCallout">
          <a:avLst>
            <a:gd name="adj1" fmla="val 22720"/>
            <a:gd name="adj2" fmla="val 79429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20</xdr:col>
      <xdr:colOff>92682</xdr:colOff>
      <xdr:row>4</xdr:row>
      <xdr:rowOff>210295</xdr:rowOff>
    </xdr:from>
    <xdr:to>
      <xdr:col>25</xdr:col>
      <xdr:colOff>22199</xdr:colOff>
      <xdr:row>9</xdr:row>
      <xdr:rowOff>57895</xdr:rowOff>
    </xdr:to>
    <xdr:sp macro="" textlink="">
      <xdr:nvSpPr>
        <xdr:cNvPr id="8" name="AutoShape 20"/>
        <xdr:cNvSpPr>
          <a:spLocks noChangeArrowheads="1"/>
        </xdr:cNvSpPr>
      </xdr:nvSpPr>
      <xdr:spPr bwMode="auto">
        <a:xfrm rot="10800000">
          <a:off x="12684732" y="1096120"/>
          <a:ext cx="2977517" cy="914400"/>
        </a:xfrm>
        <a:prstGeom prst="wedgeRoundRectCallout">
          <a:avLst>
            <a:gd name="adj1" fmla="val 65216"/>
            <a:gd name="adj2" fmla="val -32297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จำนวน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(ราย) และทุนจดทะเบียนต้องสอดคล้องกับตาราง 14.1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317988</xdr:colOff>
      <xdr:row>3</xdr:row>
      <xdr:rowOff>119429</xdr:rowOff>
    </xdr:from>
    <xdr:to>
      <xdr:col>20</xdr:col>
      <xdr:colOff>138481</xdr:colOff>
      <xdr:row>6</xdr:row>
      <xdr:rowOff>126023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11833713" y="748079"/>
          <a:ext cx="2868493" cy="597144"/>
        </a:xfrm>
        <a:prstGeom prst="wedgeRoundRectCallout">
          <a:avLst>
            <a:gd name="adj1" fmla="val 64219"/>
            <a:gd name="adj2" fmla="val -59777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จำนวน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(ราย) ต้องสอดคล้องกับตาราง 14.1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636270</xdr:colOff>
      <xdr:row>33</xdr:row>
      <xdr:rowOff>226695</xdr:rowOff>
    </xdr:from>
    <xdr:to>
      <xdr:col>13</xdr:col>
      <xdr:colOff>708662</xdr:colOff>
      <xdr:row>37</xdr:row>
      <xdr:rowOff>26670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5351145" y="8989695"/>
          <a:ext cx="3139442" cy="904875"/>
        </a:xfrm>
        <a:prstGeom prst="wedgeRoundRectCallout">
          <a:avLst>
            <a:gd name="adj1" fmla="val 27343"/>
            <a:gd name="adj2" fmla="val 136453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38</xdr:row>
      <xdr:rowOff>57150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133349</xdr:colOff>
      <xdr:row>1</xdr:row>
      <xdr:rowOff>200025</xdr:rowOff>
    </xdr:from>
    <xdr:to>
      <xdr:col>20</xdr:col>
      <xdr:colOff>561976</xdr:colOff>
      <xdr:row>5</xdr:row>
      <xdr:rowOff>28575</xdr:rowOff>
    </xdr:to>
    <xdr:sp macro="" textlink="">
      <xdr:nvSpPr>
        <xdr:cNvPr id="9" name="AutoShape 20"/>
        <xdr:cNvSpPr>
          <a:spLocks noChangeArrowheads="1"/>
        </xdr:cNvSpPr>
      </xdr:nvSpPr>
      <xdr:spPr bwMode="auto">
        <a:xfrm rot="10800000">
          <a:off x="12182474" y="476250"/>
          <a:ext cx="2867027" cy="600075"/>
        </a:xfrm>
        <a:prstGeom prst="wedgeRoundRectCallout">
          <a:avLst>
            <a:gd name="adj1" fmla="val 47608"/>
            <a:gd name="adj2" fmla="val 6562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จำนวน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(ราย) ต้องสอดคล้องกับตาราง 14.4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31</xdr:row>
      <xdr:rowOff>66675</xdr:rowOff>
    </xdr:from>
    <xdr:to>
      <xdr:col>25</xdr:col>
      <xdr:colOff>0</xdr:colOff>
      <xdr:row>33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90773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27</xdr:col>
      <xdr:colOff>266699</xdr:colOff>
      <xdr:row>4</xdr:row>
      <xdr:rowOff>200025</xdr:rowOff>
    </xdr:from>
    <xdr:to>
      <xdr:col>32</xdr:col>
      <xdr:colOff>85726</xdr:colOff>
      <xdr:row>6</xdr:row>
      <xdr:rowOff>180975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10667999" y="923925"/>
          <a:ext cx="2867027" cy="457200"/>
        </a:xfrm>
        <a:prstGeom prst="wedgeRoundRectCallout">
          <a:avLst>
            <a:gd name="adj1" fmla="val 47608"/>
            <a:gd name="adj2" fmla="val 6562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ดัชนีต้องสอดคล้องกับตาราง 14.8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29</xdr:row>
      <xdr:rowOff>66675</xdr:rowOff>
    </xdr:from>
    <xdr:to>
      <xdr:col>24</xdr:col>
      <xdr:colOff>0</xdr:colOff>
      <xdr:row>31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27</xdr:col>
      <xdr:colOff>200025</xdr:colOff>
      <xdr:row>1</xdr:row>
      <xdr:rowOff>161925</xdr:rowOff>
    </xdr:from>
    <xdr:to>
      <xdr:col>31</xdr:col>
      <xdr:colOff>333375</xdr:colOff>
      <xdr:row>6</xdr:row>
      <xdr:rowOff>171449</xdr:rowOff>
    </xdr:to>
    <xdr:sp macro="" textlink="">
      <xdr:nvSpPr>
        <xdr:cNvPr id="2076" name="Rounded Rectangular Callout 11"/>
        <xdr:cNvSpPr>
          <a:spLocks noChangeArrowheads="1"/>
        </xdr:cNvSpPr>
      </xdr:nvSpPr>
      <xdr:spPr bwMode="auto">
        <a:xfrm>
          <a:off x="11068050" y="438150"/>
          <a:ext cx="2571750" cy="933449"/>
        </a:xfrm>
        <a:prstGeom prst="wedgeRoundRectCallout">
          <a:avLst>
            <a:gd name="adj1" fmla="val -55262"/>
            <a:gd name="adj2" fmla="val -53835"/>
            <a:gd name="adj3" fmla="val 16667"/>
          </a:avLst>
        </a:prstGeom>
        <a:solidFill>
          <a:srgbClr val="FFFFFF"/>
        </a:solidFill>
        <a:ln w="2540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ระบุชื่อทุกจังหวัดในภาคนั้นๆ และดัชนีของจังหวัดนั้น ๆ ต้องสอดคล้องกับตาราง 14.7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24"/>
  <sheetViews>
    <sheetView showGridLines="0" view="pageLayout" zoomScale="85" zoomScaleNormal="100" zoomScalePageLayoutView="85" workbookViewId="0">
      <selection activeCell="F7" sqref="F7"/>
    </sheetView>
  </sheetViews>
  <sheetFormatPr defaultColWidth="9.125" defaultRowHeight="21" x14ac:dyDescent="0.6"/>
  <cols>
    <col min="1" max="1" width="1.75" style="9" customWidth="1"/>
    <col min="2" max="2" width="5.75" style="9" customWidth="1"/>
    <col min="3" max="3" width="6.125" style="9" customWidth="1"/>
    <col min="4" max="4" width="9.625" style="9" customWidth="1"/>
    <col min="5" max="5" width="7.75" style="9" customWidth="1"/>
    <col min="6" max="6" width="17.625" style="9" customWidth="1"/>
    <col min="7" max="7" width="7.75" style="9" customWidth="1"/>
    <col min="8" max="8" width="17.625" style="9" customWidth="1"/>
    <col min="9" max="9" width="7.75" style="9" customWidth="1"/>
    <col min="10" max="10" width="17.625" style="9" customWidth="1"/>
    <col min="11" max="11" width="7.75" style="9" customWidth="1"/>
    <col min="12" max="12" width="16.25" style="9" customWidth="1"/>
    <col min="13" max="13" width="7.75" style="9" customWidth="1"/>
    <col min="14" max="14" width="16.25" style="9" customWidth="1"/>
    <col min="15" max="15" width="2.25" style="3" customWidth="1"/>
    <col min="16" max="16" width="5.625" style="3" customWidth="1"/>
    <col min="17" max="16384" width="9.125" style="3"/>
  </cols>
  <sheetData>
    <row r="1" spans="1:15" s="4" customFormat="1" x14ac:dyDescent="0.6">
      <c r="A1" s="1"/>
      <c r="B1" s="1" t="s">
        <v>0</v>
      </c>
      <c r="C1" s="2">
        <v>14.1</v>
      </c>
      <c r="D1" s="1" t="s">
        <v>232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 x14ac:dyDescent="0.6">
      <c r="A2" s="5"/>
      <c r="B2" s="1" t="s">
        <v>74</v>
      </c>
      <c r="C2" s="2">
        <v>14.1</v>
      </c>
      <c r="D2" s="1" t="s">
        <v>233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 x14ac:dyDescent="0.6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 x14ac:dyDescent="0.6">
      <c r="B4" s="10"/>
      <c r="C4" s="10"/>
      <c r="D4" s="10"/>
      <c r="E4" s="245" t="s">
        <v>133</v>
      </c>
      <c r="F4" s="246"/>
      <c r="G4" s="246"/>
      <c r="H4" s="246"/>
      <c r="I4" s="246"/>
      <c r="J4" s="246"/>
      <c r="K4" s="246"/>
      <c r="L4" s="246"/>
      <c r="M4" s="246"/>
      <c r="N4" s="246"/>
    </row>
    <row r="5" spans="1:15" s="6" customFormat="1" ht="20.25" customHeight="1" x14ac:dyDescent="0.6">
      <c r="A5" s="234"/>
      <c r="B5" s="234"/>
      <c r="C5" s="234"/>
      <c r="D5" s="235"/>
      <c r="E5" s="239" t="s">
        <v>15</v>
      </c>
      <c r="F5" s="240"/>
      <c r="G5" s="249" t="s">
        <v>77</v>
      </c>
      <c r="H5" s="250"/>
      <c r="I5" s="251" t="s">
        <v>78</v>
      </c>
      <c r="J5" s="251"/>
      <c r="K5" s="239" t="s">
        <v>81</v>
      </c>
      <c r="L5" s="240"/>
      <c r="M5" s="239" t="s">
        <v>83</v>
      </c>
      <c r="N5" s="247"/>
    </row>
    <row r="6" spans="1:15" s="6" customFormat="1" ht="20.25" customHeight="1" x14ac:dyDescent="0.6">
      <c r="A6" s="236" t="s">
        <v>3</v>
      </c>
      <c r="B6" s="237"/>
      <c r="C6" s="237"/>
      <c r="D6" s="238"/>
      <c r="E6" s="243" t="s">
        <v>11</v>
      </c>
      <c r="F6" s="248"/>
      <c r="G6" s="243" t="s">
        <v>79</v>
      </c>
      <c r="H6" s="244"/>
      <c r="I6" s="252" t="s">
        <v>80</v>
      </c>
      <c r="J6" s="252"/>
      <c r="K6" s="243" t="s">
        <v>82</v>
      </c>
      <c r="L6" s="248"/>
      <c r="M6" s="243" t="s">
        <v>84</v>
      </c>
      <c r="N6" s="244"/>
    </row>
    <row r="7" spans="1:15" s="6" customFormat="1" ht="20.25" customHeight="1" x14ac:dyDescent="0.6">
      <c r="A7" s="241" t="s">
        <v>14</v>
      </c>
      <c r="B7" s="241"/>
      <c r="C7" s="241"/>
      <c r="D7" s="242"/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1" t="s">
        <v>86</v>
      </c>
    </row>
    <row r="8" spans="1:15" s="6" customFormat="1" ht="20.25" customHeight="1" x14ac:dyDescent="0.6">
      <c r="C8" s="6" t="s">
        <v>68</v>
      </c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4" t="s">
        <v>76</v>
      </c>
    </row>
    <row r="9" spans="1:15" s="6" customFormat="1" ht="3" customHeight="1" x14ac:dyDescent="0.6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</row>
    <row r="10" spans="1:15" s="6" customFormat="1" ht="24.9" customHeight="1" x14ac:dyDescent="0.6">
      <c r="A10" s="234" t="s">
        <v>194</v>
      </c>
      <c r="B10" s="234"/>
      <c r="C10" s="234"/>
      <c r="D10" s="235"/>
      <c r="E10" s="96">
        <v>425</v>
      </c>
      <c r="F10" s="96">
        <v>28495093000</v>
      </c>
      <c r="G10" s="130">
        <v>139</v>
      </c>
      <c r="H10" s="147">
        <v>27949068000</v>
      </c>
      <c r="I10" s="96">
        <v>283</v>
      </c>
      <c r="J10" s="96">
        <v>544785000</v>
      </c>
      <c r="K10" s="132">
        <v>2</v>
      </c>
      <c r="L10" s="147">
        <v>1040000</v>
      </c>
      <c r="M10" s="97">
        <v>1</v>
      </c>
      <c r="N10" s="147">
        <v>200000</v>
      </c>
    </row>
    <row r="11" spans="1:15" s="6" customFormat="1" ht="24.9" customHeight="1" x14ac:dyDescent="0.6">
      <c r="A11" s="234" t="s">
        <v>195</v>
      </c>
      <c r="B11" s="234"/>
      <c r="C11" s="234"/>
      <c r="D11" s="235"/>
      <c r="E11" s="96">
        <v>530</v>
      </c>
      <c r="F11" s="129">
        <v>28725792999</v>
      </c>
      <c r="G11" s="131">
        <v>187</v>
      </c>
      <c r="H11" s="148">
        <v>28109117999</v>
      </c>
      <c r="I11" s="96">
        <v>340</v>
      </c>
      <c r="J11" s="96">
        <v>615435000</v>
      </c>
      <c r="K11" s="133">
        <v>2</v>
      </c>
      <c r="L11" s="147">
        <v>1040000</v>
      </c>
      <c r="M11" s="97">
        <v>1</v>
      </c>
      <c r="N11" s="147">
        <v>200000</v>
      </c>
    </row>
    <row r="12" spans="1:15" s="6" customFormat="1" ht="24.9" customHeight="1" x14ac:dyDescent="0.6">
      <c r="A12" s="234" t="s">
        <v>196</v>
      </c>
      <c r="B12" s="234"/>
      <c r="C12" s="234"/>
      <c r="D12" s="235"/>
      <c r="E12" s="96">
        <v>709</v>
      </c>
      <c r="F12" s="129">
        <v>30016123999</v>
      </c>
      <c r="G12" s="131">
        <v>232</v>
      </c>
      <c r="H12" s="148">
        <v>28226206999</v>
      </c>
      <c r="I12" s="96">
        <v>473</v>
      </c>
      <c r="J12" s="96">
        <v>1787677000</v>
      </c>
      <c r="K12" s="133">
        <v>3</v>
      </c>
      <c r="L12" s="147">
        <v>2040000</v>
      </c>
      <c r="M12" s="97">
        <v>1</v>
      </c>
      <c r="N12" s="147">
        <v>200000</v>
      </c>
    </row>
    <row r="13" spans="1:15" s="6" customFormat="1" ht="24.9" customHeight="1" x14ac:dyDescent="0.6">
      <c r="A13" s="234" t="s">
        <v>197</v>
      </c>
      <c r="B13" s="234"/>
      <c r="C13" s="234"/>
      <c r="D13" s="235"/>
      <c r="E13" s="96">
        <v>925</v>
      </c>
      <c r="F13" s="129">
        <v>30381563999</v>
      </c>
      <c r="G13" s="131">
        <v>281</v>
      </c>
      <c r="H13" s="148">
        <v>28360256999</v>
      </c>
      <c r="I13" s="96">
        <v>639</v>
      </c>
      <c r="J13" s="96">
        <v>2017067000</v>
      </c>
      <c r="K13" s="133">
        <v>4</v>
      </c>
      <c r="L13" s="147">
        <v>4040000</v>
      </c>
      <c r="M13" s="97">
        <v>1</v>
      </c>
      <c r="N13" s="147">
        <v>200000</v>
      </c>
    </row>
    <row r="14" spans="1:15" s="6" customFormat="1" ht="24.9" customHeight="1" x14ac:dyDescent="0.6">
      <c r="A14" s="234" t="s">
        <v>198</v>
      </c>
      <c r="B14" s="234"/>
      <c r="C14" s="234"/>
      <c r="D14" s="235"/>
      <c r="E14" s="96">
        <v>1127</v>
      </c>
      <c r="F14" s="129">
        <v>31791146999</v>
      </c>
      <c r="G14" s="131">
        <v>352</v>
      </c>
      <c r="H14" s="148">
        <v>29628756999</v>
      </c>
      <c r="I14" s="96">
        <v>768</v>
      </c>
      <c r="J14" s="96">
        <v>2157760000</v>
      </c>
      <c r="K14" s="133">
        <v>6</v>
      </c>
      <c r="L14" s="147">
        <v>4430000</v>
      </c>
      <c r="M14" s="97">
        <v>1</v>
      </c>
      <c r="N14" s="147">
        <v>200000</v>
      </c>
    </row>
    <row r="15" spans="1:15" s="6" customFormat="1" ht="24.9" customHeight="1" x14ac:dyDescent="0.6">
      <c r="A15" s="234" t="s">
        <v>199</v>
      </c>
      <c r="B15" s="234"/>
      <c r="C15" s="234"/>
      <c r="D15" s="235"/>
      <c r="E15" s="96">
        <v>1309</v>
      </c>
      <c r="F15" s="129">
        <v>32460891999</v>
      </c>
      <c r="G15" s="131">
        <v>404</v>
      </c>
      <c r="H15" s="148">
        <v>29743756999</v>
      </c>
      <c r="I15" s="96">
        <v>895</v>
      </c>
      <c r="J15" s="96">
        <v>2311370000</v>
      </c>
      <c r="K15" s="133">
        <v>8</v>
      </c>
      <c r="L15" s="147">
        <v>5765000</v>
      </c>
      <c r="M15" s="97">
        <v>2</v>
      </c>
      <c r="N15" s="147">
        <v>400000000</v>
      </c>
    </row>
    <row r="16" spans="1:15" s="6" customFormat="1" ht="24.9" customHeight="1" x14ac:dyDescent="0.6">
      <c r="A16" s="234" t="s">
        <v>200</v>
      </c>
      <c r="B16" s="234"/>
      <c r="C16" s="234"/>
      <c r="D16" s="235"/>
      <c r="E16" s="96">
        <v>2317</v>
      </c>
      <c r="F16" s="129">
        <v>49472118000</v>
      </c>
      <c r="G16" s="131">
        <v>757</v>
      </c>
      <c r="H16" s="148">
        <v>45497641000</v>
      </c>
      <c r="I16" s="96">
        <v>1549</v>
      </c>
      <c r="J16" s="96">
        <v>3663297000</v>
      </c>
      <c r="K16" s="133">
        <v>10</v>
      </c>
      <c r="L16" s="147">
        <v>11180000</v>
      </c>
      <c r="M16" s="97">
        <v>1</v>
      </c>
      <c r="N16" s="147">
        <v>300000000</v>
      </c>
    </row>
    <row r="17" spans="1:14" s="6" customFormat="1" ht="24.9" customHeight="1" x14ac:dyDescent="0.6">
      <c r="A17" s="232" t="s">
        <v>201</v>
      </c>
      <c r="B17" s="232"/>
      <c r="C17" s="232"/>
      <c r="D17" s="233"/>
      <c r="E17" s="96">
        <v>2119</v>
      </c>
      <c r="F17" s="129">
        <v>33746490000</v>
      </c>
      <c r="G17" s="131">
        <v>757</v>
      </c>
      <c r="H17" s="148">
        <v>29771810000</v>
      </c>
      <c r="I17" s="96">
        <v>1347</v>
      </c>
      <c r="J17" s="96">
        <v>3461220000</v>
      </c>
      <c r="K17" s="133">
        <v>13</v>
      </c>
      <c r="L17" s="147">
        <v>13460000</v>
      </c>
      <c r="M17" s="97">
        <v>2</v>
      </c>
      <c r="N17" s="147">
        <v>500000000</v>
      </c>
    </row>
    <row r="18" spans="1:14" s="6" customFormat="1" ht="24.9" customHeight="1" x14ac:dyDescent="0.6">
      <c r="A18" s="232" t="s">
        <v>202</v>
      </c>
      <c r="B18" s="232"/>
      <c r="C18" s="232"/>
      <c r="D18" s="233"/>
      <c r="E18" s="96">
        <v>2188</v>
      </c>
      <c r="F18" s="129">
        <v>27431240000</v>
      </c>
      <c r="G18" s="131">
        <v>837</v>
      </c>
      <c r="H18" s="148">
        <v>23495180000</v>
      </c>
      <c r="I18" s="96">
        <v>1338</v>
      </c>
      <c r="J18" s="96">
        <v>3423430000</v>
      </c>
      <c r="K18" s="133">
        <v>11</v>
      </c>
      <c r="L18" s="147">
        <v>12630000</v>
      </c>
      <c r="M18" s="97">
        <v>2</v>
      </c>
      <c r="N18" s="147">
        <v>500000000</v>
      </c>
    </row>
    <row r="19" spans="1:14" s="6" customFormat="1" ht="24.9" customHeight="1" x14ac:dyDescent="0.6">
      <c r="A19" s="232" t="s">
        <v>203</v>
      </c>
      <c r="B19" s="232"/>
      <c r="C19" s="232"/>
      <c r="D19" s="233"/>
      <c r="E19" s="96">
        <v>2514</v>
      </c>
      <c r="F19" s="129">
        <v>29381390000</v>
      </c>
      <c r="G19" s="131">
        <v>997</v>
      </c>
      <c r="H19" s="148">
        <v>25187520000</v>
      </c>
      <c r="I19" s="96">
        <v>1506</v>
      </c>
      <c r="J19" s="96">
        <v>3682290000</v>
      </c>
      <c r="K19" s="133">
        <v>9</v>
      </c>
      <c r="L19" s="147">
        <v>11590000</v>
      </c>
      <c r="M19" s="97">
        <v>2</v>
      </c>
      <c r="N19" s="147">
        <v>500000000</v>
      </c>
    </row>
    <row r="20" spans="1:14" ht="3" customHeight="1" x14ac:dyDescent="0.6">
      <c r="A20" s="8"/>
      <c r="B20" s="8"/>
      <c r="C20" s="8"/>
      <c r="D20" s="18"/>
      <c r="E20" s="19"/>
      <c r="F20" s="18"/>
      <c r="G20" s="18"/>
      <c r="H20" s="8"/>
      <c r="I20" s="19"/>
      <c r="J20" s="19"/>
      <c r="K20" s="20"/>
      <c r="L20" s="20"/>
      <c r="M20" s="20"/>
      <c r="N20" s="20"/>
    </row>
    <row r="21" spans="1:14" ht="3" customHeight="1" x14ac:dyDescent="0.6"/>
    <row r="22" spans="1:14" x14ac:dyDescent="0.6">
      <c r="B22" s="21" t="s">
        <v>204</v>
      </c>
    </row>
    <row r="23" spans="1:14" s="6" customFormat="1" ht="20.399999999999999" x14ac:dyDescent="0.6">
      <c r="A23" s="21"/>
      <c r="B23" s="22" t="s">
        <v>229</v>
      </c>
      <c r="C23" s="22"/>
      <c r="D23" s="22"/>
      <c r="E23" s="22"/>
      <c r="F23" s="22"/>
      <c r="K23" s="21"/>
      <c r="L23" s="21"/>
      <c r="M23" s="21"/>
      <c r="N23" s="21"/>
    </row>
    <row r="24" spans="1:14" x14ac:dyDescent="0.6">
      <c r="B24" s="22" t="s">
        <v>234</v>
      </c>
      <c r="C24" s="22"/>
      <c r="D24" s="21"/>
      <c r="E24" s="21"/>
      <c r="F24" s="21"/>
      <c r="G24" s="21"/>
      <c r="H24" s="21"/>
      <c r="I24" s="22" t="s">
        <v>69</v>
      </c>
      <c r="J24" s="22"/>
      <c r="K24" s="21"/>
      <c r="L24" s="21"/>
      <c r="M24" s="21"/>
    </row>
  </sheetData>
  <mergeCells count="24"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1:D11"/>
    <mergeCell ref="A6:D6"/>
    <mergeCell ref="A5:D5"/>
    <mergeCell ref="E5:F5"/>
    <mergeCell ref="A10:D10"/>
    <mergeCell ref="A7:D7"/>
    <mergeCell ref="A17:D17"/>
    <mergeCell ref="A18:D18"/>
    <mergeCell ref="A19:D19"/>
    <mergeCell ref="A12:D12"/>
    <mergeCell ref="A13:D13"/>
    <mergeCell ref="A14:D14"/>
    <mergeCell ref="A15:D15"/>
    <mergeCell ref="A16:D16"/>
  </mergeCells>
  <phoneticPr fontId="0" type="noConversion"/>
  <pageMargins left="0.59055118110236227" right="0.59055118110236227" top="0.98425196850393704" bottom="0.98425196850393704" header="0" footer="0"/>
  <pageSetup paperSize="9" scale="9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30"/>
  <sheetViews>
    <sheetView showGridLines="0" view="pageLayout" zoomScale="70" zoomScaleNormal="100" zoomScalePageLayoutView="70" workbookViewId="0">
      <selection activeCell="L11" sqref="L11"/>
    </sheetView>
  </sheetViews>
  <sheetFormatPr defaultColWidth="9.125" defaultRowHeight="21" x14ac:dyDescent="0.6"/>
  <cols>
    <col min="1" max="1" width="1.75" style="9" customWidth="1"/>
    <col min="2" max="2" width="5.75" style="9" customWidth="1"/>
    <col min="3" max="3" width="6.25" style="9" customWidth="1"/>
    <col min="4" max="4" width="4.375" style="9" customWidth="1"/>
    <col min="5" max="5" width="6.75" style="9" customWidth="1"/>
    <col min="6" max="6" width="14.375" style="9" customWidth="1"/>
    <col min="7" max="7" width="6.75" style="9" customWidth="1"/>
    <col min="8" max="8" width="15.375" style="9" customWidth="1"/>
    <col min="9" max="9" width="6.75" style="9" customWidth="1"/>
    <col min="10" max="10" width="14.375" style="9" customWidth="1"/>
    <col min="11" max="11" width="6.75" style="9" customWidth="1"/>
    <col min="12" max="12" width="14.25" style="9" customWidth="1"/>
    <col min="13" max="13" width="6.75" style="9" customWidth="1"/>
    <col min="14" max="14" width="14.375" style="9" customWidth="1"/>
    <col min="15" max="15" width="21.25" style="9" customWidth="1"/>
    <col min="16" max="16" width="5.625" style="3" customWidth="1"/>
    <col min="17" max="16384" width="9.125" style="3"/>
  </cols>
  <sheetData>
    <row r="1" spans="1:15" s="4" customFormat="1" x14ac:dyDescent="0.6">
      <c r="A1" s="1"/>
      <c r="B1" s="1" t="s">
        <v>0</v>
      </c>
      <c r="C1" s="2">
        <v>14.2</v>
      </c>
      <c r="D1" s="1" t="s">
        <v>222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7" customFormat="1" x14ac:dyDescent="0.6">
      <c r="A2" s="5"/>
      <c r="B2" s="1" t="s">
        <v>74</v>
      </c>
      <c r="C2" s="2">
        <v>14.2</v>
      </c>
      <c r="D2" s="1" t="s">
        <v>223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6" customHeight="1" x14ac:dyDescent="0.6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5" s="51" customFormat="1" ht="20.25" customHeight="1" x14ac:dyDescent="0.55000000000000004">
      <c r="B4" s="52"/>
      <c r="C4" s="52"/>
      <c r="D4" s="52"/>
      <c r="E4" s="261" t="s">
        <v>133</v>
      </c>
      <c r="F4" s="262"/>
      <c r="G4" s="262"/>
      <c r="H4" s="262"/>
      <c r="I4" s="262"/>
      <c r="J4" s="262"/>
      <c r="K4" s="262"/>
      <c r="L4" s="262"/>
      <c r="M4" s="262"/>
      <c r="N4" s="262"/>
      <c r="O4" s="105"/>
    </row>
    <row r="5" spans="1:15" s="51" customFormat="1" ht="20.25" customHeight="1" x14ac:dyDescent="0.55000000000000004">
      <c r="A5" s="258"/>
      <c r="B5" s="258"/>
      <c r="C5" s="258"/>
      <c r="D5" s="259"/>
      <c r="E5" s="263" t="s">
        <v>15</v>
      </c>
      <c r="F5" s="264"/>
      <c r="G5" s="265" t="s">
        <v>77</v>
      </c>
      <c r="H5" s="266"/>
      <c r="I5" s="267" t="s">
        <v>78</v>
      </c>
      <c r="J5" s="267"/>
      <c r="K5" s="263" t="s">
        <v>81</v>
      </c>
      <c r="L5" s="264"/>
      <c r="M5" s="263" t="s">
        <v>83</v>
      </c>
      <c r="N5" s="264"/>
      <c r="O5" s="106"/>
    </row>
    <row r="6" spans="1:15" s="51" customFormat="1" ht="20.25" customHeight="1" x14ac:dyDescent="0.55000000000000004">
      <c r="A6" s="258" t="s">
        <v>66</v>
      </c>
      <c r="B6" s="258"/>
      <c r="C6" s="258"/>
      <c r="D6" s="259"/>
      <c r="E6" s="254" t="s">
        <v>11</v>
      </c>
      <c r="F6" s="255"/>
      <c r="G6" s="254" t="s">
        <v>79</v>
      </c>
      <c r="H6" s="260"/>
      <c r="I6" s="253" t="s">
        <v>80</v>
      </c>
      <c r="J6" s="253"/>
      <c r="K6" s="254" t="s">
        <v>82</v>
      </c>
      <c r="L6" s="255"/>
      <c r="M6" s="254" t="s">
        <v>84</v>
      </c>
      <c r="N6" s="255"/>
      <c r="O6" s="106" t="s">
        <v>67</v>
      </c>
    </row>
    <row r="7" spans="1:15" s="51" customFormat="1" ht="20.25" customHeight="1" x14ac:dyDescent="0.55000000000000004">
      <c r="E7" s="54" t="s">
        <v>75</v>
      </c>
      <c r="F7" s="101" t="s">
        <v>237</v>
      </c>
      <c r="G7" s="54" t="s">
        <v>75</v>
      </c>
      <c r="H7" s="101" t="s">
        <v>237</v>
      </c>
      <c r="I7" s="54" t="s">
        <v>75</v>
      </c>
      <c r="J7" s="101" t="s">
        <v>237</v>
      </c>
      <c r="K7" s="54" t="s">
        <v>75</v>
      </c>
      <c r="L7" s="101" t="s">
        <v>237</v>
      </c>
      <c r="M7" s="54" t="s">
        <v>75</v>
      </c>
      <c r="N7" s="101" t="s">
        <v>237</v>
      </c>
      <c r="O7" s="107"/>
    </row>
    <row r="8" spans="1:15" s="51" customFormat="1" ht="20.25" customHeight="1" x14ac:dyDescent="0.55000000000000004">
      <c r="E8" s="103" t="s">
        <v>85</v>
      </c>
      <c r="F8" s="108" t="s">
        <v>76</v>
      </c>
      <c r="G8" s="103" t="s">
        <v>85</v>
      </c>
      <c r="H8" s="108" t="s">
        <v>76</v>
      </c>
      <c r="I8" s="103" t="s">
        <v>85</v>
      </c>
      <c r="J8" s="108" t="s">
        <v>76</v>
      </c>
      <c r="K8" s="103" t="s">
        <v>85</v>
      </c>
      <c r="L8" s="108" t="s">
        <v>76</v>
      </c>
      <c r="M8" s="103" t="s">
        <v>85</v>
      </c>
      <c r="N8" s="108" t="s">
        <v>76</v>
      </c>
      <c r="O8" s="107"/>
    </row>
    <row r="9" spans="1:15" s="51" customFormat="1" ht="3" customHeight="1" x14ac:dyDescent="0.55000000000000004">
      <c r="A9" s="52"/>
      <c r="B9" s="52"/>
      <c r="C9" s="52"/>
      <c r="D9" s="52"/>
      <c r="E9" s="64"/>
      <c r="F9" s="64"/>
      <c r="G9" s="101"/>
      <c r="H9" s="104"/>
      <c r="I9" s="101"/>
      <c r="J9" s="101"/>
      <c r="K9" s="101"/>
      <c r="L9" s="104"/>
      <c r="M9" s="104"/>
      <c r="N9" s="104"/>
      <c r="O9" s="105"/>
    </row>
    <row r="10" spans="1:15" s="112" customFormat="1" ht="26.4" customHeight="1" x14ac:dyDescent="0.55000000000000004">
      <c r="A10" s="256" t="s">
        <v>15</v>
      </c>
      <c r="B10" s="256"/>
      <c r="C10" s="256"/>
      <c r="D10" s="257"/>
      <c r="E10" s="109">
        <f>SUM(E11:E18)</f>
        <v>2514</v>
      </c>
      <c r="F10" s="134">
        <f>SUM(F11:F18)</f>
        <v>29381390000</v>
      </c>
      <c r="G10" s="109">
        <f t="shared" ref="G10:K10" si="0">SUM(G11:G18)</f>
        <v>997</v>
      </c>
      <c r="H10" s="109">
        <f>SUM(H11:H18)</f>
        <v>25187520000</v>
      </c>
      <c r="I10" s="109">
        <f t="shared" si="0"/>
        <v>1506</v>
      </c>
      <c r="J10" s="109">
        <f t="shared" si="0"/>
        <v>3682280000</v>
      </c>
      <c r="K10" s="110">
        <f t="shared" si="0"/>
        <v>9</v>
      </c>
      <c r="L10" s="109">
        <f>SUM(L11:L18)</f>
        <v>11590000</v>
      </c>
      <c r="M10" s="111">
        <v>2</v>
      </c>
      <c r="N10" s="136">
        <v>500000000</v>
      </c>
      <c r="O10" s="50" t="s">
        <v>11</v>
      </c>
    </row>
    <row r="11" spans="1:15" s="51" customFormat="1" ht="26.4" customHeight="1" x14ac:dyDescent="0.55000000000000004">
      <c r="A11" s="50"/>
      <c r="B11" s="93" t="s">
        <v>212</v>
      </c>
      <c r="C11" s="50"/>
      <c r="D11" s="113"/>
      <c r="E11" s="114">
        <v>1638</v>
      </c>
      <c r="F11" s="135">
        <f>23205.38*10^6</f>
        <v>23205380000</v>
      </c>
      <c r="G11" s="115">
        <v>717</v>
      </c>
      <c r="H11" s="116">
        <f>20033.48*10^6</f>
        <v>20033480000</v>
      </c>
      <c r="I11" s="114">
        <v>913</v>
      </c>
      <c r="J11" s="114">
        <f>2662.61*10^6</f>
        <v>2662610000</v>
      </c>
      <c r="K11" s="117">
        <v>6</v>
      </c>
      <c r="L11" s="118">
        <f>9.29*10^6</f>
        <v>9290000</v>
      </c>
      <c r="M11" s="119">
        <v>2</v>
      </c>
      <c r="N11" s="114">
        <v>500000000</v>
      </c>
      <c r="O11" s="120" t="s">
        <v>213</v>
      </c>
    </row>
    <row r="12" spans="1:15" s="51" customFormat="1" ht="26.4" customHeight="1" x14ac:dyDescent="0.55000000000000004">
      <c r="A12" s="50"/>
      <c r="B12" s="121" t="s">
        <v>211</v>
      </c>
      <c r="C12" s="50"/>
      <c r="D12" s="113"/>
      <c r="E12" s="114">
        <v>110</v>
      </c>
      <c r="F12" s="135">
        <f>798.01*10^6</f>
        <v>798010000</v>
      </c>
      <c r="G12" s="115">
        <v>29</v>
      </c>
      <c r="H12" s="116">
        <f>678.1*10^6</f>
        <v>678100000</v>
      </c>
      <c r="I12" s="114">
        <v>80</v>
      </c>
      <c r="J12" s="114">
        <f>118.91*10^6</f>
        <v>118910000</v>
      </c>
      <c r="K12" s="117">
        <v>1</v>
      </c>
      <c r="L12" s="118">
        <f>1*10^6</f>
        <v>1000000</v>
      </c>
      <c r="M12" s="119" t="s">
        <v>221</v>
      </c>
      <c r="N12" s="114" t="s">
        <v>221</v>
      </c>
      <c r="O12" s="120" t="s">
        <v>214</v>
      </c>
    </row>
    <row r="13" spans="1:15" s="51" customFormat="1" ht="26.4" customHeight="1" x14ac:dyDescent="0.55000000000000004">
      <c r="A13" s="50"/>
      <c r="B13" s="122" t="s">
        <v>210</v>
      </c>
      <c r="C13" s="50"/>
      <c r="D13" s="113"/>
      <c r="E13" s="114">
        <v>127</v>
      </c>
      <c r="F13" s="135">
        <f>396.98*10^6</f>
        <v>396980000</v>
      </c>
      <c r="G13" s="115">
        <v>51</v>
      </c>
      <c r="H13" s="116">
        <f>227.2*10^6</f>
        <v>227200000</v>
      </c>
      <c r="I13" s="114">
        <v>75</v>
      </c>
      <c r="J13" s="114">
        <f>169.48*10^6</f>
        <v>169480000</v>
      </c>
      <c r="K13" s="117">
        <v>1</v>
      </c>
      <c r="L13" s="118">
        <f>0.3*10^6</f>
        <v>300000</v>
      </c>
      <c r="M13" s="119" t="s">
        <v>221</v>
      </c>
      <c r="N13" s="114" t="s">
        <v>221</v>
      </c>
      <c r="O13" s="120" t="s">
        <v>215</v>
      </c>
    </row>
    <row r="14" spans="1:15" s="51" customFormat="1" ht="26.4" customHeight="1" x14ac:dyDescent="0.55000000000000004">
      <c r="B14" s="122" t="s">
        <v>209</v>
      </c>
      <c r="D14" s="123"/>
      <c r="E14" s="114">
        <v>234</v>
      </c>
      <c r="F14" s="135">
        <f>567.76*10^6</f>
        <v>567760000</v>
      </c>
      <c r="G14" s="115">
        <v>51</v>
      </c>
      <c r="H14" s="116">
        <f>235*10^6</f>
        <v>235000000</v>
      </c>
      <c r="I14" s="114">
        <v>183</v>
      </c>
      <c r="J14" s="114">
        <f>332.76*10^6</f>
        <v>332760000</v>
      </c>
      <c r="K14" s="124" t="s">
        <v>221</v>
      </c>
      <c r="L14" s="125" t="s">
        <v>221</v>
      </c>
      <c r="M14" s="119" t="s">
        <v>221</v>
      </c>
      <c r="N14" s="114" t="s">
        <v>221</v>
      </c>
      <c r="O14" s="120" t="s">
        <v>216</v>
      </c>
    </row>
    <row r="15" spans="1:15" s="51" customFormat="1" ht="26.4" customHeight="1" x14ac:dyDescent="0.55000000000000004">
      <c r="B15" s="122" t="s">
        <v>208</v>
      </c>
      <c r="D15" s="123"/>
      <c r="E15" s="114">
        <v>27</v>
      </c>
      <c r="F15" s="135">
        <f>40.3*10^6</f>
        <v>40300000</v>
      </c>
      <c r="G15" s="115">
        <v>1</v>
      </c>
      <c r="H15" s="116">
        <f>1*10^6</f>
        <v>1000000</v>
      </c>
      <c r="I15" s="114">
        <v>26</v>
      </c>
      <c r="J15" s="114">
        <f>39.3*10^6</f>
        <v>39300000</v>
      </c>
      <c r="K15" s="117" t="s">
        <v>221</v>
      </c>
      <c r="L15" s="118" t="s">
        <v>221</v>
      </c>
      <c r="M15" s="119" t="s">
        <v>221</v>
      </c>
      <c r="N15" s="114" t="s">
        <v>221</v>
      </c>
      <c r="O15" s="120" t="s">
        <v>217</v>
      </c>
    </row>
    <row r="16" spans="1:15" s="51" customFormat="1" ht="26.4" customHeight="1" x14ac:dyDescent="0.55000000000000004">
      <c r="B16" s="122" t="s">
        <v>207</v>
      </c>
      <c r="D16" s="123"/>
      <c r="E16" s="114">
        <v>222</v>
      </c>
      <c r="F16" s="135">
        <f>698.8*10^6</f>
        <v>698800000</v>
      </c>
      <c r="G16" s="115">
        <v>83</v>
      </c>
      <c r="H16" s="116">
        <f>476.19*10^6</f>
        <v>476190000</v>
      </c>
      <c r="I16" s="114">
        <v>138</v>
      </c>
      <c r="J16" s="114">
        <f>221.61*10^6</f>
        <v>221610000</v>
      </c>
      <c r="K16" s="117">
        <v>1</v>
      </c>
      <c r="L16" s="118">
        <f>1*10^6</f>
        <v>1000000</v>
      </c>
      <c r="M16" s="119" t="s">
        <v>221</v>
      </c>
      <c r="N16" s="114" t="s">
        <v>221</v>
      </c>
      <c r="O16" s="120" t="s">
        <v>218</v>
      </c>
    </row>
    <row r="17" spans="1:15" s="51" customFormat="1" ht="26.4" customHeight="1" x14ac:dyDescent="0.55000000000000004">
      <c r="B17" s="122" t="s">
        <v>206</v>
      </c>
      <c r="D17" s="123"/>
      <c r="E17" s="114">
        <v>103</v>
      </c>
      <c r="F17" s="135">
        <f>3469.71*10^6</f>
        <v>3469710000</v>
      </c>
      <c r="G17" s="115">
        <v>51</v>
      </c>
      <c r="H17" s="116">
        <f>3423.8*10^6</f>
        <v>3423800000</v>
      </c>
      <c r="I17" s="114">
        <v>52</v>
      </c>
      <c r="J17" s="114">
        <f>45.91*10^6</f>
        <v>45910000</v>
      </c>
      <c r="K17" s="117" t="s">
        <v>221</v>
      </c>
      <c r="L17" s="118" t="s">
        <v>221</v>
      </c>
      <c r="M17" s="119" t="s">
        <v>221</v>
      </c>
      <c r="N17" s="114" t="s">
        <v>221</v>
      </c>
      <c r="O17" s="120" t="s">
        <v>219</v>
      </c>
    </row>
    <row r="18" spans="1:15" s="51" customFormat="1" ht="26.4" customHeight="1" x14ac:dyDescent="0.55000000000000004">
      <c r="B18" s="122" t="s">
        <v>205</v>
      </c>
      <c r="D18" s="123"/>
      <c r="E18" s="114">
        <v>53</v>
      </c>
      <c r="F18" s="135">
        <f>204.45*10^6</f>
        <v>204450000</v>
      </c>
      <c r="G18" s="115">
        <v>14</v>
      </c>
      <c r="H18" s="116">
        <f>112.75*10^6</f>
        <v>112750000</v>
      </c>
      <c r="I18" s="114">
        <v>39</v>
      </c>
      <c r="J18" s="114">
        <f>91.7*10^6</f>
        <v>91700000</v>
      </c>
      <c r="K18" s="117" t="s">
        <v>221</v>
      </c>
      <c r="L18" s="118" t="s">
        <v>221</v>
      </c>
      <c r="M18" s="119" t="s">
        <v>221</v>
      </c>
      <c r="N18" s="114" t="s">
        <v>221</v>
      </c>
      <c r="O18" s="120" t="s">
        <v>220</v>
      </c>
    </row>
    <row r="19" spans="1:15" s="51" customFormat="1" ht="3" customHeight="1" x14ac:dyDescent="0.55000000000000004">
      <c r="A19" s="69"/>
      <c r="B19" s="69"/>
      <c r="C19" s="69"/>
      <c r="D19" s="126"/>
      <c r="E19" s="127"/>
      <c r="F19" s="126"/>
      <c r="G19" s="126"/>
      <c r="H19" s="69"/>
      <c r="I19" s="127"/>
      <c r="J19" s="127"/>
      <c r="K19" s="128"/>
      <c r="L19" s="128"/>
      <c r="M19" s="128"/>
      <c r="N19" s="128"/>
      <c r="O19" s="128"/>
    </row>
    <row r="20" spans="1:15" s="51" customFormat="1" ht="3" customHeight="1" x14ac:dyDescent="0.55000000000000004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</row>
    <row r="21" spans="1:15" s="51" customFormat="1" ht="18.600000000000001" x14ac:dyDescent="0.55000000000000004">
      <c r="A21" s="65"/>
      <c r="B21" s="65" t="s">
        <v>204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</row>
    <row r="22" spans="1:15" s="51" customFormat="1" ht="18.600000000000001" x14ac:dyDescent="0.55000000000000004">
      <c r="A22" s="65"/>
      <c r="B22" s="82" t="s">
        <v>229</v>
      </c>
      <c r="C22" s="82"/>
      <c r="D22" s="82"/>
      <c r="E22" s="82"/>
      <c r="F22" s="82"/>
      <c r="K22" s="65"/>
      <c r="L22" s="65"/>
      <c r="M22" s="65"/>
      <c r="N22" s="65"/>
    </row>
    <row r="23" spans="1:15" s="51" customFormat="1" ht="18.600000000000001" x14ac:dyDescent="0.55000000000000004">
      <c r="A23" s="65"/>
      <c r="B23" s="82" t="s">
        <v>234</v>
      </c>
      <c r="C23" s="82"/>
      <c r="D23" s="65"/>
      <c r="E23" s="65"/>
      <c r="F23" s="65"/>
      <c r="G23" s="65"/>
      <c r="H23" s="65"/>
      <c r="I23" s="82" t="s">
        <v>69</v>
      </c>
      <c r="J23" s="82"/>
      <c r="K23" s="65"/>
      <c r="L23" s="65"/>
      <c r="M23" s="65"/>
      <c r="N23" s="65"/>
    </row>
    <row r="24" spans="1:15" x14ac:dyDescent="0.6">
      <c r="L24" s="98"/>
    </row>
    <row r="25" spans="1:15" x14ac:dyDescent="0.6">
      <c r="L25" s="98"/>
    </row>
    <row r="26" spans="1:15" x14ac:dyDescent="0.6">
      <c r="L26" s="98"/>
    </row>
    <row r="27" spans="1:15" x14ac:dyDescent="0.6">
      <c r="L27" s="98"/>
    </row>
    <row r="28" spans="1:15" x14ac:dyDescent="0.6">
      <c r="L28" s="98"/>
    </row>
    <row r="29" spans="1:15" x14ac:dyDescent="0.6">
      <c r="L29" s="98"/>
    </row>
    <row r="30" spans="1:15" x14ac:dyDescent="0.6">
      <c r="L30" s="99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honeticPr fontId="0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N41"/>
  <sheetViews>
    <sheetView showGridLines="0" view="pageLayout" zoomScale="85" zoomScaleNormal="100" zoomScalePageLayoutView="85" workbookViewId="0">
      <selection activeCell="A10" sqref="A10:D10"/>
    </sheetView>
  </sheetViews>
  <sheetFormatPr defaultColWidth="9.125" defaultRowHeight="21" x14ac:dyDescent="0.6"/>
  <cols>
    <col min="1" max="1" width="1.25" style="9" customWidth="1"/>
    <col min="2" max="2" width="5.75" style="9" customWidth="1"/>
    <col min="3" max="3" width="6" style="9" customWidth="1"/>
    <col min="4" max="4" width="26.5" style="9" customWidth="1"/>
    <col min="5" max="9" width="14" style="9" customWidth="1"/>
    <col min="10" max="10" width="1" style="9" customWidth="1"/>
    <col min="11" max="11" width="38.875" style="9" customWidth="1"/>
    <col min="12" max="12" width="2" style="3" customWidth="1"/>
    <col min="13" max="13" width="5.125" style="3" customWidth="1"/>
    <col min="14" max="16384" width="9.125" style="3"/>
  </cols>
  <sheetData>
    <row r="1" spans="1:12" s="4" customFormat="1" x14ac:dyDescent="0.6">
      <c r="A1" s="1"/>
      <c r="B1" s="1" t="s">
        <v>0</v>
      </c>
      <c r="C1" s="2">
        <v>14.3</v>
      </c>
      <c r="D1" s="1" t="s">
        <v>227</v>
      </c>
      <c r="E1" s="1"/>
      <c r="F1" s="1"/>
      <c r="G1" s="1"/>
      <c r="H1" s="1"/>
      <c r="I1" s="1"/>
      <c r="J1" s="1"/>
      <c r="K1" s="1"/>
      <c r="L1" s="3"/>
    </row>
    <row r="2" spans="1:12" s="7" customFormat="1" x14ac:dyDescent="0.6">
      <c r="A2" s="5"/>
      <c r="B2" s="1" t="s">
        <v>74</v>
      </c>
      <c r="C2" s="2">
        <v>14.3</v>
      </c>
      <c r="D2" s="1" t="s">
        <v>228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6">
      <c r="A3" s="8"/>
      <c r="B3" s="3"/>
      <c r="C3" s="3"/>
      <c r="D3" s="3"/>
      <c r="E3" s="3"/>
      <c r="F3" s="3"/>
      <c r="G3" s="3"/>
      <c r="H3" s="3"/>
      <c r="K3" s="3"/>
    </row>
    <row r="4" spans="1:12" s="48" customFormat="1" ht="15" customHeight="1" x14ac:dyDescent="0.6">
      <c r="A4" s="49"/>
      <c r="B4" s="162"/>
      <c r="C4" s="162"/>
      <c r="D4" s="162"/>
      <c r="E4" s="261" t="s">
        <v>133</v>
      </c>
      <c r="F4" s="262"/>
      <c r="G4" s="262"/>
      <c r="H4" s="262"/>
      <c r="I4" s="268"/>
      <c r="J4" s="146"/>
      <c r="K4" s="162"/>
    </row>
    <row r="5" spans="1:12" s="48" customFormat="1" ht="16.5" customHeight="1" x14ac:dyDescent="0.6">
      <c r="A5" s="269"/>
      <c r="B5" s="269"/>
      <c r="C5" s="269"/>
      <c r="D5" s="270"/>
      <c r="E5" s="163"/>
      <c r="F5" s="47" t="s">
        <v>1</v>
      </c>
      <c r="G5" s="54" t="s">
        <v>4</v>
      </c>
      <c r="H5" s="54" t="s">
        <v>4</v>
      </c>
      <c r="I5" s="54" t="s">
        <v>6</v>
      </c>
      <c r="J5" s="54"/>
      <c r="K5" s="47"/>
    </row>
    <row r="6" spans="1:12" s="48" customFormat="1" ht="15" customHeight="1" x14ac:dyDescent="0.6">
      <c r="A6" s="269" t="s">
        <v>56</v>
      </c>
      <c r="B6" s="269"/>
      <c r="C6" s="269"/>
      <c r="D6" s="270"/>
      <c r="E6" s="55"/>
      <c r="F6" s="56" t="s">
        <v>2</v>
      </c>
      <c r="G6" s="54" t="s">
        <v>2</v>
      </c>
      <c r="H6" s="54" t="s">
        <v>5</v>
      </c>
      <c r="I6" s="54" t="s">
        <v>2</v>
      </c>
      <c r="J6" s="54"/>
      <c r="K6" s="47" t="s">
        <v>57</v>
      </c>
    </row>
    <row r="7" spans="1:12" s="48" customFormat="1" ht="14.25" customHeight="1" x14ac:dyDescent="0.6">
      <c r="A7" s="49"/>
      <c r="B7" s="49"/>
      <c r="C7" s="49"/>
      <c r="D7" s="49"/>
      <c r="E7" s="55" t="s">
        <v>15</v>
      </c>
      <c r="F7" s="56" t="s">
        <v>12</v>
      </c>
      <c r="G7" s="54" t="s">
        <v>10</v>
      </c>
      <c r="H7" s="54" t="s">
        <v>8</v>
      </c>
      <c r="I7" s="54" t="s">
        <v>7</v>
      </c>
      <c r="J7" s="54"/>
      <c r="K7" s="49"/>
    </row>
    <row r="8" spans="1:12" s="48" customFormat="1" ht="13.5" customHeight="1" x14ac:dyDescent="0.6">
      <c r="A8" s="49"/>
      <c r="B8" s="49"/>
      <c r="C8" s="49"/>
      <c r="D8" s="49"/>
      <c r="E8" s="55" t="s">
        <v>11</v>
      </c>
      <c r="F8" s="47" t="s">
        <v>13</v>
      </c>
      <c r="G8" s="54" t="s">
        <v>9</v>
      </c>
      <c r="H8" s="54" t="s">
        <v>9</v>
      </c>
      <c r="I8" s="54" t="s">
        <v>13</v>
      </c>
      <c r="J8" s="54"/>
      <c r="K8" s="49"/>
    </row>
    <row r="9" spans="1:12" s="6" customFormat="1" ht="3" customHeight="1" x14ac:dyDescent="0.6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2" s="151" customFormat="1" ht="11.4" customHeight="1" x14ac:dyDescent="0.6">
      <c r="A10" s="271" t="s">
        <v>15</v>
      </c>
      <c r="B10" s="271"/>
      <c r="C10" s="271"/>
      <c r="D10" s="272"/>
      <c r="E10" s="164">
        <f>SUM(E11:E36)</f>
        <v>2510</v>
      </c>
      <c r="F10" s="164">
        <f>SUM(F11:F36)</f>
        <v>996</v>
      </c>
      <c r="G10" s="164">
        <f>SUM(G11:G36)</f>
        <v>1503</v>
      </c>
      <c r="H10" s="164">
        <f>SUM(H11:H37)</f>
        <v>9</v>
      </c>
      <c r="I10" s="164">
        <f>SUM(I11:I37)</f>
        <v>2</v>
      </c>
      <c r="J10" s="149"/>
      <c r="K10" s="150" t="s">
        <v>11</v>
      </c>
    </row>
    <row r="11" spans="1:12" s="153" customFormat="1" ht="11.4" customHeight="1" x14ac:dyDescent="0.6">
      <c r="A11" s="152"/>
      <c r="B11" s="153" t="s">
        <v>88</v>
      </c>
      <c r="C11" s="152"/>
      <c r="D11" s="154"/>
      <c r="E11" s="165">
        <v>37</v>
      </c>
      <c r="F11" s="166">
        <v>13</v>
      </c>
      <c r="G11" s="167">
        <v>23</v>
      </c>
      <c r="H11" s="168">
        <v>1</v>
      </c>
      <c r="I11" s="168" t="s">
        <v>221</v>
      </c>
      <c r="J11" s="155"/>
      <c r="K11" s="156" t="s">
        <v>96</v>
      </c>
    </row>
    <row r="12" spans="1:12" s="153" customFormat="1" ht="11.4" customHeight="1" x14ac:dyDescent="0.6">
      <c r="A12" s="152"/>
      <c r="B12" s="153" t="s">
        <v>58</v>
      </c>
      <c r="C12" s="152"/>
      <c r="D12" s="154"/>
      <c r="E12" s="165">
        <v>10</v>
      </c>
      <c r="F12" s="166">
        <v>8</v>
      </c>
      <c r="G12" s="167">
        <v>2</v>
      </c>
      <c r="H12" s="168" t="s">
        <v>221</v>
      </c>
      <c r="I12" s="168" t="s">
        <v>221</v>
      </c>
      <c r="J12" s="155"/>
      <c r="K12" s="156" t="s">
        <v>62</v>
      </c>
    </row>
    <row r="13" spans="1:12" s="153" customFormat="1" ht="11.4" customHeight="1" x14ac:dyDescent="0.6">
      <c r="A13" s="152"/>
      <c r="B13" s="153" t="s">
        <v>59</v>
      </c>
      <c r="C13" s="152"/>
      <c r="D13" s="154"/>
      <c r="E13" s="165">
        <v>411</v>
      </c>
      <c r="F13" s="166">
        <v>242</v>
      </c>
      <c r="G13" s="167">
        <v>167</v>
      </c>
      <c r="H13" s="168">
        <v>1</v>
      </c>
      <c r="I13" s="168">
        <v>1</v>
      </c>
      <c r="J13" s="155"/>
      <c r="K13" s="156" t="s">
        <v>63</v>
      </c>
    </row>
    <row r="14" spans="1:12" s="153" customFormat="1" ht="11.4" customHeight="1" x14ac:dyDescent="0.6">
      <c r="A14" s="152"/>
      <c r="B14" s="153" t="s">
        <v>89</v>
      </c>
      <c r="C14" s="152"/>
      <c r="D14" s="154"/>
      <c r="E14" s="165">
        <v>9</v>
      </c>
      <c r="F14" s="166">
        <v>6</v>
      </c>
      <c r="G14" s="167">
        <v>3</v>
      </c>
      <c r="H14" s="168" t="s">
        <v>221</v>
      </c>
      <c r="I14" s="168" t="s">
        <v>221</v>
      </c>
      <c r="J14" s="155"/>
      <c r="K14" s="156" t="s">
        <v>131</v>
      </c>
    </row>
    <row r="15" spans="1:12" s="153" customFormat="1" ht="11.4" customHeight="1" x14ac:dyDescent="0.6">
      <c r="A15" s="152"/>
      <c r="B15" s="153" t="s">
        <v>97</v>
      </c>
      <c r="C15" s="152"/>
      <c r="D15" s="154"/>
      <c r="E15" s="165">
        <v>11</v>
      </c>
      <c r="F15" s="166">
        <v>9</v>
      </c>
      <c r="G15" s="167">
        <v>2</v>
      </c>
      <c r="H15" s="168" t="s">
        <v>221</v>
      </c>
      <c r="I15" s="168" t="s">
        <v>221</v>
      </c>
      <c r="J15" s="155"/>
      <c r="K15" s="153" t="s">
        <v>109</v>
      </c>
    </row>
    <row r="16" spans="1:12" s="153" customFormat="1" ht="11.4" customHeight="1" x14ac:dyDescent="0.6">
      <c r="A16" s="152"/>
      <c r="B16" s="153" t="s">
        <v>90</v>
      </c>
      <c r="C16" s="152"/>
      <c r="D16" s="154"/>
      <c r="E16" s="165"/>
      <c r="F16" s="166"/>
      <c r="G16" s="169"/>
      <c r="H16" s="168"/>
      <c r="I16" s="168"/>
      <c r="J16" s="155"/>
      <c r="K16" s="156" t="s">
        <v>110</v>
      </c>
    </row>
    <row r="17" spans="1:11" s="153" customFormat="1" ht="11.4" customHeight="1" x14ac:dyDescent="0.6">
      <c r="A17" s="152"/>
      <c r="B17" s="153" t="s">
        <v>60</v>
      </c>
      <c r="C17" s="152"/>
      <c r="D17" s="154"/>
      <c r="E17" s="165">
        <v>566</v>
      </c>
      <c r="F17" s="166">
        <v>90</v>
      </c>
      <c r="G17" s="169">
        <v>475</v>
      </c>
      <c r="H17" s="168">
        <v>1</v>
      </c>
      <c r="I17" s="168" t="s">
        <v>221</v>
      </c>
      <c r="J17" s="155"/>
      <c r="K17" s="156" t="s">
        <v>64</v>
      </c>
    </row>
    <row r="18" spans="1:11" s="153" customFormat="1" ht="11.4" customHeight="1" x14ac:dyDescent="0.6">
      <c r="B18" s="153" t="s">
        <v>98</v>
      </c>
      <c r="D18" s="157"/>
      <c r="E18" s="165">
        <v>994</v>
      </c>
      <c r="F18" s="166">
        <v>401</v>
      </c>
      <c r="G18" s="169">
        <v>590</v>
      </c>
      <c r="H18" s="168">
        <v>3</v>
      </c>
      <c r="I18" s="168" t="s">
        <v>221</v>
      </c>
      <c r="J18" s="155"/>
      <c r="K18" s="156" t="s">
        <v>111</v>
      </c>
    </row>
    <row r="19" spans="1:11" s="153" customFormat="1" ht="11.4" customHeight="1" x14ac:dyDescent="0.6">
      <c r="B19" s="153" t="s">
        <v>91</v>
      </c>
      <c r="D19" s="157"/>
      <c r="E19" s="165"/>
      <c r="F19" s="166"/>
      <c r="G19" s="169"/>
      <c r="H19" s="168"/>
      <c r="I19" s="168"/>
      <c r="J19" s="155"/>
      <c r="K19" s="156" t="s">
        <v>112</v>
      </c>
    </row>
    <row r="20" spans="1:11" s="153" customFormat="1" ht="11.4" customHeight="1" x14ac:dyDescent="0.6">
      <c r="B20" s="153" t="s">
        <v>99</v>
      </c>
      <c r="D20" s="157"/>
      <c r="E20" s="165">
        <v>73</v>
      </c>
      <c r="F20" s="166">
        <v>31</v>
      </c>
      <c r="G20" s="169">
        <v>42</v>
      </c>
      <c r="H20" s="168" t="s">
        <v>221</v>
      </c>
      <c r="I20" s="168" t="s">
        <v>221</v>
      </c>
      <c r="J20" s="155"/>
      <c r="K20" s="156" t="s">
        <v>113</v>
      </c>
    </row>
    <row r="21" spans="1:11" s="153" customFormat="1" ht="11.4" customHeight="1" x14ac:dyDescent="0.6">
      <c r="B21" s="153" t="s">
        <v>100</v>
      </c>
      <c r="D21" s="157"/>
      <c r="E21" s="165">
        <v>32</v>
      </c>
      <c r="F21" s="166">
        <v>19</v>
      </c>
      <c r="G21" s="169">
        <v>12</v>
      </c>
      <c r="H21" s="168">
        <v>1</v>
      </c>
      <c r="I21" s="168" t="s">
        <v>221</v>
      </c>
      <c r="J21" s="155"/>
      <c r="K21" s="156" t="s">
        <v>114</v>
      </c>
    </row>
    <row r="22" spans="1:11" s="153" customFormat="1" ht="11.4" customHeight="1" x14ac:dyDescent="0.6">
      <c r="B22" s="153" t="s">
        <v>101</v>
      </c>
      <c r="D22" s="157"/>
      <c r="E22" s="165">
        <v>44</v>
      </c>
      <c r="F22" s="166">
        <v>9</v>
      </c>
      <c r="G22" s="169">
        <v>33</v>
      </c>
      <c r="H22" s="168">
        <v>2</v>
      </c>
      <c r="I22" s="168" t="s">
        <v>221</v>
      </c>
      <c r="J22" s="155"/>
      <c r="K22" s="156" t="s">
        <v>115</v>
      </c>
    </row>
    <row r="23" spans="1:11" s="153" customFormat="1" ht="11.4" customHeight="1" x14ac:dyDescent="0.6">
      <c r="B23" s="153" t="s">
        <v>102</v>
      </c>
      <c r="D23" s="157"/>
      <c r="E23" s="165">
        <v>18</v>
      </c>
      <c r="F23" s="166">
        <v>10</v>
      </c>
      <c r="G23" s="169">
        <v>8</v>
      </c>
      <c r="H23" s="168" t="s">
        <v>221</v>
      </c>
      <c r="I23" s="168" t="s">
        <v>221</v>
      </c>
      <c r="J23" s="155"/>
      <c r="K23" s="156" t="s">
        <v>116</v>
      </c>
    </row>
    <row r="24" spans="1:11" s="153" customFormat="1" ht="11.4" customHeight="1" x14ac:dyDescent="0.6">
      <c r="B24" s="153" t="s">
        <v>92</v>
      </c>
      <c r="D24" s="157"/>
      <c r="E24" s="165">
        <v>102</v>
      </c>
      <c r="F24" s="166">
        <v>70</v>
      </c>
      <c r="G24" s="169">
        <v>31</v>
      </c>
      <c r="H24" s="168" t="s">
        <v>221</v>
      </c>
      <c r="I24" s="168">
        <v>1</v>
      </c>
      <c r="J24" s="155"/>
      <c r="K24" s="156" t="s">
        <v>117</v>
      </c>
    </row>
    <row r="25" spans="1:11" s="153" customFormat="1" ht="11.4" customHeight="1" x14ac:dyDescent="0.6">
      <c r="B25" s="153" t="s">
        <v>130</v>
      </c>
      <c r="D25" s="157"/>
      <c r="E25" s="165">
        <v>66</v>
      </c>
      <c r="F25" s="166">
        <v>39</v>
      </c>
      <c r="G25" s="169">
        <v>27</v>
      </c>
      <c r="H25" s="168" t="s">
        <v>221</v>
      </c>
      <c r="I25" s="168" t="s">
        <v>221</v>
      </c>
      <c r="J25" s="155"/>
      <c r="K25" s="156" t="s">
        <v>118</v>
      </c>
    </row>
    <row r="26" spans="1:11" s="153" customFormat="1" ht="11.4" customHeight="1" x14ac:dyDescent="0.6">
      <c r="B26" s="153" t="s">
        <v>103</v>
      </c>
      <c r="D26" s="157"/>
      <c r="E26" s="165">
        <v>69</v>
      </c>
      <c r="F26" s="166">
        <v>20</v>
      </c>
      <c r="G26" s="169">
        <v>49</v>
      </c>
      <c r="H26" s="168" t="s">
        <v>221</v>
      </c>
      <c r="I26" s="168" t="s">
        <v>221</v>
      </c>
      <c r="J26" s="155"/>
      <c r="K26" s="156" t="s">
        <v>119</v>
      </c>
    </row>
    <row r="27" spans="1:11" s="153" customFormat="1" ht="11.4" customHeight="1" x14ac:dyDescent="0.6">
      <c r="B27" s="153" t="s">
        <v>104</v>
      </c>
      <c r="D27" s="157"/>
      <c r="E27" s="168" t="s">
        <v>221</v>
      </c>
      <c r="F27" s="168" t="s">
        <v>221</v>
      </c>
      <c r="G27" s="168" t="s">
        <v>221</v>
      </c>
      <c r="H27" s="168" t="s">
        <v>221</v>
      </c>
      <c r="I27" s="168" t="s">
        <v>221</v>
      </c>
      <c r="J27" s="155"/>
      <c r="K27" s="156" t="s">
        <v>120</v>
      </c>
    </row>
    <row r="28" spans="1:11" s="153" customFormat="1" ht="11.4" customHeight="1" x14ac:dyDescent="0.6">
      <c r="B28" s="153" t="s">
        <v>93</v>
      </c>
      <c r="D28" s="157"/>
      <c r="E28" s="165"/>
      <c r="F28" s="166"/>
      <c r="G28" s="169"/>
      <c r="H28" s="168"/>
      <c r="I28" s="168"/>
      <c r="J28" s="155"/>
      <c r="K28" s="156" t="s">
        <v>132</v>
      </c>
    </row>
    <row r="29" spans="1:11" s="153" customFormat="1" ht="11.4" customHeight="1" x14ac:dyDescent="0.6">
      <c r="B29" s="153" t="s">
        <v>61</v>
      </c>
      <c r="D29" s="157"/>
      <c r="E29" s="165">
        <v>9</v>
      </c>
      <c r="F29" s="166">
        <v>6</v>
      </c>
      <c r="G29" s="169">
        <v>3</v>
      </c>
      <c r="H29" s="168" t="s">
        <v>221</v>
      </c>
      <c r="I29" s="168" t="s">
        <v>221</v>
      </c>
      <c r="J29" s="155"/>
      <c r="K29" s="156" t="s">
        <v>65</v>
      </c>
    </row>
    <row r="30" spans="1:11" s="153" customFormat="1" ht="11.4" customHeight="1" x14ac:dyDescent="0.6">
      <c r="B30" s="153" t="s">
        <v>105</v>
      </c>
      <c r="D30" s="157"/>
      <c r="E30" s="165">
        <v>14</v>
      </c>
      <c r="F30" s="166">
        <v>10</v>
      </c>
      <c r="G30" s="169">
        <v>4</v>
      </c>
      <c r="H30" s="168" t="s">
        <v>221</v>
      </c>
      <c r="I30" s="168" t="s">
        <v>221</v>
      </c>
      <c r="J30" s="155"/>
      <c r="K30" s="156" t="s">
        <v>121</v>
      </c>
    </row>
    <row r="31" spans="1:11" s="153" customFormat="1" ht="11.4" customHeight="1" x14ac:dyDescent="0.6">
      <c r="B31" s="153" t="s">
        <v>106</v>
      </c>
      <c r="D31" s="157"/>
      <c r="E31" s="165">
        <v>30</v>
      </c>
      <c r="F31" s="166">
        <v>7</v>
      </c>
      <c r="G31" s="169">
        <v>23</v>
      </c>
      <c r="H31" s="168" t="s">
        <v>221</v>
      </c>
      <c r="I31" s="168" t="s">
        <v>221</v>
      </c>
      <c r="J31" s="155"/>
      <c r="K31" s="156" t="s">
        <v>122</v>
      </c>
    </row>
    <row r="32" spans="1:11" s="153" customFormat="1" ht="11.4" customHeight="1" x14ac:dyDescent="0.6">
      <c r="B32" s="153" t="s">
        <v>94</v>
      </c>
      <c r="D32" s="157"/>
      <c r="E32" s="165">
        <v>15</v>
      </c>
      <c r="F32" s="166">
        <v>6</v>
      </c>
      <c r="G32" s="169">
        <v>9</v>
      </c>
      <c r="H32" s="168" t="s">
        <v>221</v>
      </c>
      <c r="I32" s="168" t="s">
        <v>221</v>
      </c>
      <c r="J32" s="155"/>
      <c r="K32" s="156" t="s">
        <v>123</v>
      </c>
    </row>
    <row r="33" spans="1:14" s="153" customFormat="1" ht="11.4" customHeight="1" x14ac:dyDescent="0.6">
      <c r="D33" s="157"/>
      <c r="E33" s="165"/>
      <c r="F33" s="166"/>
      <c r="G33" s="169"/>
      <c r="H33" s="168"/>
      <c r="I33" s="168"/>
      <c r="J33" s="155"/>
      <c r="K33" s="156" t="s">
        <v>125</v>
      </c>
    </row>
    <row r="34" spans="1:14" s="153" customFormat="1" ht="11.4" customHeight="1" x14ac:dyDescent="0.6">
      <c r="B34" s="153" t="s">
        <v>95</v>
      </c>
      <c r="D34" s="157"/>
      <c r="E34" s="168" t="s">
        <v>221</v>
      </c>
      <c r="F34" s="168" t="s">
        <v>221</v>
      </c>
      <c r="G34" s="168" t="s">
        <v>221</v>
      </c>
      <c r="H34" s="168" t="s">
        <v>221</v>
      </c>
      <c r="I34" s="168" t="s">
        <v>221</v>
      </c>
      <c r="J34" s="155"/>
      <c r="K34" s="156" t="s">
        <v>126</v>
      </c>
    </row>
    <row r="35" spans="1:14" s="153" customFormat="1" ht="11.4" customHeight="1" x14ac:dyDescent="0.6">
      <c r="B35" s="153" t="s">
        <v>107</v>
      </c>
      <c r="D35" s="157"/>
      <c r="E35" s="168" t="s">
        <v>221</v>
      </c>
      <c r="F35" s="168" t="s">
        <v>221</v>
      </c>
      <c r="G35" s="168" t="s">
        <v>221</v>
      </c>
      <c r="H35" s="168" t="s">
        <v>221</v>
      </c>
      <c r="I35" s="168"/>
      <c r="J35" s="155"/>
      <c r="K35" s="156" t="s">
        <v>127</v>
      </c>
    </row>
    <row r="36" spans="1:14" s="153" customFormat="1" ht="11.4" customHeight="1" x14ac:dyDescent="0.6">
      <c r="B36" s="153" t="s">
        <v>108</v>
      </c>
      <c r="D36" s="157"/>
      <c r="E36" s="168" t="s">
        <v>221</v>
      </c>
      <c r="F36" s="168" t="s">
        <v>221</v>
      </c>
      <c r="G36" s="168" t="s">
        <v>221</v>
      </c>
      <c r="H36" s="168" t="s">
        <v>221</v>
      </c>
      <c r="I36" s="168" t="s">
        <v>221</v>
      </c>
      <c r="J36" s="155"/>
      <c r="K36" s="156" t="s">
        <v>124</v>
      </c>
    </row>
    <row r="37" spans="1:14" s="153" customFormat="1" ht="11.4" customHeight="1" x14ac:dyDescent="0.6">
      <c r="A37" s="84"/>
      <c r="B37" s="84" t="s">
        <v>226</v>
      </c>
      <c r="C37" s="84"/>
      <c r="D37" s="157"/>
      <c r="E37" s="165">
        <v>4</v>
      </c>
      <c r="F37" s="165">
        <v>1</v>
      </c>
      <c r="G37" s="166">
        <v>3</v>
      </c>
      <c r="H37" s="165" t="s">
        <v>221</v>
      </c>
      <c r="I37" s="165" t="s">
        <v>221</v>
      </c>
      <c r="J37" s="84"/>
      <c r="K37" s="84" t="s">
        <v>225</v>
      </c>
    </row>
    <row r="38" spans="1:14" s="76" customFormat="1" ht="3" customHeight="1" x14ac:dyDescent="0.5">
      <c r="A38" s="87"/>
      <c r="B38" s="87"/>
      <c r="C38" s="87"/>
      <c r="D38" s="159"/>
      <c r="E38" s="160"/>
      <c r="F38" s="159"/>
      <c r="G38" s="87"/>
      <c r="H38" s="161"/>
      <c r="I38" s="161"/>
      <c r="J38" s="161"/>
      <c r="K38" s="87"/>
    </row>
    <row r="39" spans="1:14" s="76" customFormat="1" ht="3" customHeight="1" x14ac:dyDescent="0.5">
      <c r="A39" s="78"/>
      <c r="B39" s="78"/>
      <c r="C39" s="78"/>
      <c r="D39" s="78"/>
      <c r="E39" s="78"/>
      <c r="F39" s="78"/>
      <c r="G39" s="78"/>
      <c r="H39" s="78"/>
      <c r="I39" s="78"/>
      <c r="J39" s="78"/>
    </row>
    <row r="40" spans="1:14" s="153" customFormat="1" ht="12.6" customHeight="1" x14ac:dyDescent="0.6">
      <c r="A40" s="84"/>
      <c r="B40" s="84" t="s">
        <v>229</v>
      </c>
      <c r="C40" s="84"/>
      <c r="D40" s="84"/>
      <c r="E40" s="84"/>
      <c r="F40" s="84"/>
      <c r="K40" s="84"/>
      <c r="L40" s="84"/>
      <c r="M40" s="84"/>
      <c r="N40" s="84"/>
    </row>
    <row r="41" spans="1:14" s="153" customFormat="1" ht="12.6" customHeight="1" x14ac:dyDescent="0.6">
      <c r="A41" s="84"/>
      <c r="B41" s="84" t="s">
        <v>234</v>
      </c>
      <c r="C41" s="84"/>
      <c r="D41" s="84"/>
      <c r="E41" s="84"/>
      <c r="F41" s="84"/>
      <c r="G41" s="84"/>
      <c r="H41" s="84"/>
      <c r="I41" s="84" t="s">
        <v>69</v>
      </c>
      <c r="J41" s="84"/>
      <c r="K41" s="84"/>
      <c r="L41" s="84"/>
      <c r="M41" s="84"/>
      <c r="N41" s="84"/>
    </row>
  </sheetData>
  <mergeCells count="4">
    <mergeCell ref="E4:I4"/>
    <mergeCell ref="A5:D5"/>
    <mergeCell ref="A10:D10"/>
    <mergeCell ref="A6:D6"/>
  </mergeCells>
  <phoneticPr fontId="2" type="noConversion"/>
  <pageMargins left="0.59055118110236227" right="0.59055118110236227" top="0.98425196850393704" bottom="0.98425196850393704" header="0" footer="0"/>
  <pageSetup paperSize="9" scale="9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24"/>
  <sheetViews>
    <sheetView showGridLines="0" view="pageLayout" zoomScale="70" zoomScaleNormal="100" zoomScalePageLayoutView="70" workbookViewId="0">
      <selection activeCell="E11" sqref="E11:E18"/>
    </sheetView>
  </sheetViews>
  <sheetFormatPr defaultColWidth="9.125" defaultRowHeight="21" x14ac:dyDescent="0.6"/>
  <cols>
    <col min="1" max="1" width="1.375" style="9" customWidth="1"/>
    <col min="2" max="2" width="5.75" style="9" customWidth="1"/>
    <col min="3" max="3" width="6.125" style="9" customWidth="1"/>
    <col min="4" max="4" width="2.5" style="9" customWidth="1"/>
    <col min="5" max="5" width="6" style="9" customWidth="1"/>
    <col min="6" max="6" width="16.25" style="9" customWidth="1"/>
    <col min="7" max="7" width="6" style="9" customWidth="1"/>
    <col min="8" max="8" width="16.25" style="9" customWidth="1"/>
    <col min="9" max="9" width="6" style="9" customWidth="1"/>
    <col min="10" max="10" width="16.25" style="9" customWidth="1"/>
    <col min="11" max="11" width="6" style="9" customWidth="1"/>
    <col min="12" max="12" width="16.25" style="9" customWidth="1"/>
    <col min="13" max="13" width="6" style="9" customWidth="1"/>
    <col min="14" max="14" width="16.25" style="9" customWidth="1"/>
    <col min="15" max="15" width="22.125" style="9" customWidth="1"/>
    <col min="16" max="16384" width="9.125" style="3"/>
  </cols>
  <sheetData>
    <row r="1" spans="1:15" s="4" customFormat="1" x14ac:dyDescent="0.6">
      <c r="A1" s="1"/>
      <c r="B1" s="1" t="s">
        <v>0</v>
      </c>
      <c r="C1" s="2">
        <v>14.4</v>
      </c>
      <c r="D1" s="1" t="s">
        <v>230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7" customFormat="1" x14ac:dyDescent="0.6">
      <c r="A2" s="5"/>
      <c r="B2" s="1" t="s">
        <v>74</v>
      </c>
      <c r="C2" s="2">
        <v>14.4</v>
      </c>
      <c r="D2" s="1" t="s">
        <v>231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6" customHeight="1" x14ac:dyDescent="0.6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5" s="6" customFormat="1" ht="20.25" customHeight="1" x14ac:dyDescent="0.6">
      <c r="B4" s="10"/>
      <c r="C4" s="10"/>
      <c r="D4" s="10"/>
      <c r="E4" s="245" t="s">
        <v>133</v>
      </c>
      <c r="F4" s="246"/>
      <c r="G4" s="246"/>
      <c r="H4" s="246"/>
      <c r="I4" s="246"/>
      <c r="J4" s="246"/>
      <c r="K4" s="246"/>
      <c r="L4" s="246"/>
      <c r="M4" s="246"/>
      <c r="N4" s="273"/>
      <c r="O4" s="23"/>
    </row>
    <row r="5" spans="1:15" s="6" customFormat="1" ht="20.25" customHeight="1" x14ac:dyDescent="0.6">
      <c r="A5" s="234"/>
      <c r="B5" s="234"/>
      <c r="C5" s="234"/>
      <c r="D5" s="235"/>
      <c r="E5" s="239" t="s">
        <v>15</v>
      </c>
      <c r="F5" s="240"/>
      <c r="G5" s="249" t="s">
        <v>77</v>
      </c>
      <c r="H5" s="250"/>
      <c r="I5" s="251" t="s">
        <v>78</v>
      </c>
      <c r="J5" s="251"/>
      <c r="K5" s="239" t="s">
        <v>81</v>
      </c>
      <c r="L5" s="240"/>
      <c r="M5" s="239" t="s">
        <v>83</v>
      </c>
      <c r="N5" s="240"/>
      <c r="O5" s="24"/>
    </row>
    <row r="6" spans="1:15" s="6" customFormat="1" ht="20.25" customHeight="1" x14ac:dyDescent="0.6">
      <c r="A6" s="234" t="s">
        <v>66</v>
      </c>
      <c r="B6" s="234"/>
      <c r="C6" s="234"/>
      <c r="D6" s="235"/>
      <c r="E6" s="243" t="s">
        <v>11</v>
      </c>
      <c r="F6" s="248"/>
      <c r="G6" s="243" t="s">
        <v>79</v>
      </c>
      <c r="H6" s="244"/>
      <c r="I6" s="252" t="s">
        <v>80</v>
      </c>
      <c r="J6" s="252"/>
      <c r="K6" s="243" t="s">
        <v>82</v>
      </c>
      <c r="L6" s="248"/>
      <c r="M6" s="243" t="s">
        <v>84</v>
      </c>
      <c r="N6" s="248"/>
      <c r="O6" s="24" t="s">
        <v>67</v>
      </c>
    </row>
    <row r="7" spans="1:15" s="6" customFormat="1" ht="20.25" customHeight="1" x14ac:dyDescent="0.6"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3" t="s">
        <v>86</v>
      </c>
      <c r="O7" s="17"/>
    </row>
    <row r="8" spans="1:15" s="6" customFormat="1" ht="20.25" customHeight="1" x14ac:dyDescent="0.6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5" t="s">
        <v>76</v>
      </c>
      <c r="O8" s="17"/>
    </row>
    <row r="9" spans="1:15" s="6" customFormat="1" ht="3" customHeight="1" x14ac:dyDescent="0.6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3"/>
      <c r="O9" s="23"/>
    </row>
    <row r="10" spans="1:15" s="112" customFormat="1" ht="27" customHeight="1" x14ac:dyDescent="0.55000000000000004">
      <c r="A10" s="256" t="s">
        <v>15</v>
      </c>
      <c r="B10" s="256"/>
      <c r="C10" s="256"/>
      <c r="D10" s="257"/>
      <c r="E10" s="136">
        <v>409</v>
      </c>
      <c r="F10" s="136">
        <v>855190000</v>
      </c>
      <c r="G10" s="136">
        <f>SUM(G11:G18)</f>
        <v>176</v>
      </c>
      <c r="H10" s="136">
        <f t="shared" ref="G10:J10" si="0">SUM(H11:H18)</f>
        <v>585450000</v>
      </c>
      <c r="I10" s="136">
        <f>SUM(I11:I18)</f>
        <v>233</v>
      </c>
      <c r="J10" s="136">
        <f t="shared" si="0"/>
        <v>268290000</v>
      </c>
      <c r="K10" s="170" t="s">
        <v>221</v>
      </c>
      <c r="L10" s="170" t="s">
        <v>221</v>
      </c>
      <c r="M10" s="170" t="s">
        <v>221</v>
      </c>
      <c r="N10" s="102" t="s">
        <v>221</v>
      </c>
      <c r="O10" s="143" t="s">
        <v>11</v>
      </c>
    </row>
    <row r="11" spans="1:15" s="51" customFormat="1" ht="27" customHeight="1" x14ac:dyDescent="0.55000000000000004">
      <c r="A11" s="143"/>
      <c r="B11" s="93" t="s">
        <v>212</v>
      </c>
      <c r="C11" s="143"/>
      <c r="D11" s="144"/>
      <c r="E11" s="114">
        <v>228</v>
      </c>
      <c r="F11" s="115">
        <f>564.53*10^6</f>
        <v>564530000</v>
      </c>
      <c r="G11" s="115">
        <v>105</v>
      </c>
      <c r="H11" s="116">
        <f>419*10^6</f>
        <v>419000000</v>
      </c>
      <c r="I11" s="114">
        <v>123</v>
      </c>
      <c r="J11" s="114">
        <f>145.08*10^6</f>
        <v>145080000</v>
      </c>
      <c r="K11" s="106" t="s">
        <v>221</v>
      </c>
      <c r="L11" s="106" t="s">
        <v>221</v>
      </c>
      <c r="M11" s="106" t="s">
        <v>221</v>
      </c>
      <c r="N11" s="67" t="s">
        <v>221</v>
      </c>
      <c r="O11" s="120" t="s">
        <v>213</v>
      </c>
    </row>
    <row r="12" spans="1:15" s="51" customFormat="1" ht="27" customHeight="1" x14ac:dyDescent="0.55000000000000004">
      <c r="A12" s="143"/>
      <c r="B12" s="121" t="s">
        <v>211</v>
      </c>
      <c r="C12" s="143"/>
      <c r="D12" s="144"/>
      <c r="E12" s="114">
        <v>24</v>
      </c>
      <c r="F12" s="115">
        <f>35.25*10^6</f>
        <v>35250000</v>
      </c>
      <c r="G12" s="115">
        <v>4</v>
      </c>
      <c r="H12" s="116">
        <f>6*10^6</f>
        <v>6000000</v>
      </c>
      <c r="I12" s="114">
        <v>20</v>
      </c>
      <c r="J12" s="114">
        <f>28.25*10^6</f>
        <v>28250000</v>
      </c>
      <c r="K12" s="106" t="s">
        <v>221</v>
      </c>
      <c r="L12" s="106" t="s">
        <v>221</v>
      </c>
      <c r="M12" s="106" t="s">
        <v>221</v>
      </c>
      <c r="N12" s="67" t="s">
        <v>221</v>
      </c>
      <c r="O12" s="120" t="s">
        <v>214</v>
      </c>
    </row>
    <row r="13" spans="1:15" s="51" customFormat="1" ht="27" customHeight="1" x14ac:dyDescent="0.55000000000000004">
      <c r="A13" s="143"/>
      <c r="B13" s="122" t="s">
        <v>210</v>
      </c>
      <c r="C13" s="143"/>
      <c r="D13" s="144"/>
      <c r="E13" s="114">
        <v>19</v>
      </c>
      <c r="F13" s="115">
        <f>40.2*10^6</f>
        <v>40200000</v>
      </c>
      <c r="G13" s="115">
        <v>8</v>
      </c>
      <c r="H13" s="116">
        <f>30*10^6</f>
        <v>30000000</v>
      </c>
      <c r="I13" s="114">
        <v>11</v>
      </c>
      <c r="J13" s="114">
        <f>10.2*10^6</f>
        <v>10200000</v>
      </c>
      <c r="K13" s="106" t="s">
        <v>221</v>
      </c>
      <c r="L13" s="106" t="s">
        <v>221</v>
      </c>
      <c r="M13" s="106" t="s">
        <v>221</v>
      </c>
      <c r="N13" s="67" t="s">
        <v>221</v>
      </c>
      <c r="O13" s="120" t="s">
        <v>215</v>
      </c>
    </row>
    <row r="14" spans="1:15" s="51" customFormat="1" ht="27" customHeight="1" x14ac:dyDescent="0.55000000000000004">
      <c r="B14" s="122" t="s">
        <v>209</v>
      </c>
      <c r="D14" s="123"/>
      <c r="E14" s="114">
        <v>60</v>
      </c>
      <c r="F14" s="115">
        <f>80.81*10^6</f>
        <v>80810000</v>
      </c>
      <c r="G14" s="115">
        <v>28</v>
      </c>
      <c r="H14" s="116">
        <f>48.5*10^6</f>
        <v>48500000</v>
      </c>
      <c r="I14" s="114">
        <v>32</v>
      </c>
      <c r="J14" s="114">
        <f>32.31*10^6</f>
        <v>32310000.000000004</v>
      </c>
      <c r="K14" s="106" t="s">
        <v>221</v>
      </c>
      <c r="L14" s="106" t="s">
        <v>221</v>
      </c>
      <c r="M14" s="106" t="s">
        <v>221</v>
      </c>
      <c r="N14" s="67" t="s">
        <v>221</v>
      </c>
      <c r="O14" s="120" t="s">
        <v>216</v>
      </c>
    </row>
    <row r="15" spans="1:15" s="51" customFormat="1" ht="27" customHeight="1" x14ac:dyDescent="0.55000000000000004">
      <c r="B15" s="122" t="s">
        <v>208</v>
      </c>
      <c r="D15" s="123"/>
      <c r="E15" s="114">
        <v>2</v>
      </c>
      <c r="F15" s="115">
        <f>2*10^6</f>
        <v>2000000</v>
      </c>
      <c r="G15" s="115">
        <v>0</v>
      </c>
      <c r="H15" s="116">
        <v>0</v>
      </c>
      <c r="I15" s="114">
        <v>2</v>
      </c>
      <c r="J15" s="114">
        <f>2*10^6</f>
        <v>2000000</v>
      </c>
      <c r="K15" s="106" t="s">
        <v>221</v>
      </c>
      <c r="L15" s="106" t="s">
        <v>221</v>
      </c>
      <c r="M15" s="106" t="s">
        <v>221</v>
      </c>
      <c r="N15" s="67" t="s">
        <v>221</v>
      </c>
      <c r="O15" s="120" t="s">
        <v>217</v>
      </c>
    </row>
    <row r="16" spans="1:15" s="51" customFormat="1" ht="27" customHeight="1" x14ac:dyDescent="0.55000000000000004">
      <c r="B16" s="122" t="s">
        <v>207</v>
      </c>
      <c r="D16" s="123"/>
      <c r="E16" s="114">
        <v>49</v>
      </c>
      <c r="F16" s="115">
        <f>97.85*10^6</f>
        <v>97850000</v>
      </c>
      <c r="G16" s="115">
        <v>20</v>
      </c>
      <c r="H16" s="116">
        <f>65.7*10^6</f>
        <v>65700000</v>
      </c>
      <c r="I16" s="114">
        <v>29</v>
      </c>
      <c r="J16" s="114">
        <f>32.15*10^6</f>
        <v>32150000</v>
      </c>
      <c r="K16" s="106" t="s">
        <v>221</v>
      </c>
      <c r="L16" s="106" t="s">
        <v>221</v>
      </c>
      <c r="M16" s="106" t="s">
        <v>221</v>
      </c>
      <c r="N16" s="67" t="s">
        <v>221</v>
      </c>
      <c r="O16" s="120" t="s">
        <v>218</v>
      </c>
    </row>
    <row r="17" spans="1:15" s="51" customFormat="1" ht="27" customHeight="1" x14ac:dyDescent="0.55000000000000004">
      <c r="B17" s="122" t="s">
        <v>206</v>
      </c>
      <c r="D17" s="123"/>
      <c r="E17" s="114">
        <v>17</v>
      </c>
      <c r="F17" s="115">
        <f>21.5*10^6</f>
        <v>21500000</v>
      </c>
      <c r="G17" s="115">
        <v>8</v>
      </c>
      <c r="H17" s="116">
        <f>14*10^6</f>
        <v>14000000</v>
      </c>
      <c r="I17" s="114">
        <v>9</v>
      </c>
      <c r="J17" s="114">
        <f>7.5*10^6</f>
        <v>7500000</v>
      </c>
      <c r="K17" s="106" t="s">
        <v>221</v>
      </c>
      <c r="L17" s="106" t="s">
        <v>221</v>
      </c>
      <c r="M17" s="106" t="s">
        <v>221</v>
      </c>
      <c r="N17" s="67" t="s">
        <v>221</v>
      </c>
      <c r="O17" s="120" t="s">
        <v>219</v>
      </c>
    </row>
    <row r="18" spans="1:15" s="51" customFormat="1" ht="27" customHeight="1" x14ac:dyDescent="0.55000000000000004">
      <c r="B18" s="122" t="s">
        <v>205</v>
      </c>
      <c r="D18" s="123"/>
      <c r="E18" s="114">
        <v>10</v>
      </c>
      <c r="F18" s="115">
        <f>13.05*10^6</f>
        <v>13050000</v>
      </c>
      <c r="G18" s="115">
        <v>3</v>
      </c>
      <c r="H18" s="125">
        <f>2.25*10^6</f>
        <v>2250000</v>
      </c>
      <c r="I18" s="114">
        <v>7</v>
      </c>
      <c r="J18" s="114">
        <f>10.8*10^6</f>
        <v>10800000</v>
      </c>
      <c r="K18" s="106" t="s">
        <v>221</v>
      </c>
      <c r="L18" s="106" t="s">
        <v>221</v>
      </c>
      <c r="M18" s="106" t="s">
        <v>221</v>
      </c>
      <c r="N18" s="67" t="s">
        <v>221</v>
      </c>
      <c r="O18" s="120" t="s">
        <v>220</v>
      </c>
    </row>
    <row r="19" spans="1:15" ht="3" customHeight="1" x14ac:dyDescent="0.6">
      <c r="A19" s="8"/>
      <c r="B19" s="8"/>
      <c r="C19" s="8"/>
      <c r="D19" s="18"/>
      <c r="E19" s="19"/>
      <c r="F19" s="18"/>
      <c r="G19" s="18"/>
      <c r="H19" s="8"/>
      <c r="I19" s="19"/>
      <c r="J19" s="19"/>
      <c r="K19" s="20"/>
      <c r="L19" s="20"/>
      <c r="M19" s="20"/>
      <c r="N19" s="20"/>
      <c r="O19" s="20"/>
    </row>
    <row r="20" spans="1:15" ht="3" customHeight="1" x14ac:dyDescent="0.6"/>
    <row r="21" spans="1:15" x14ac:dyDescent="0.6">
      <c r="A21" s="9" t="s">
        <v>87</v>
      </c>
      <c r="B21" s="21" t="s">
        <v>204</v>
      </c>
    </row>
    <row r="22" spans="1:15" s="6" customFormat="1" ht="20.399999999999999" x14ac:dyDescent="0.6">
      <c r="A22" s="21"/>
      <c r="B22" s="22" t="s">
        <v>229</v>
      </c>
      <c r="C22" s="22"/>
      <c r="D22" s="22"/>
      <c r="E22" s="22"/>
      <c r="F22" s="22"/>
      <c r="K22" s="21"/>
      <c r="L22" s="21"/>
      <c r="M22" s="21"/>
      <c r="N22" s="21"/>
    </row>
    <row r="23" spans="1:15" x14ac:dyDescent="0.6">
      <c r="B23" s="22" t="s">
        <v>234</v>
      </c>
      <c r="C23" s="22"/>
      <c r="D23" s="21"/>
      <c r="E23" s="21"/>
      <c r="F23" s="21"/>
      <c r="G23" s="21"/>
      <c r="H23" s="21"/>
      <c r="I23" s="22" t="s">
        <v>69</v>
      </c>
      <c r="J23" s="22"/>
      <c r="K23" s="21"/>
      <c r="L23" s="21"/>
      <c r="M23" s="21"/>
      <c r="O23" s="3"/>
    </row>
    <row r="24" spans="1:15" x14ac:dyDescent="0.6">
      <c r="B24" s="22"/>
      <c r="C24" s="22"/>
      <c r="D24" s="21"/>
      <c r="E24" s="21"/>
      <c r="F24" s="21"/>
      <c r="G24" s="21"/>
      <c r="H24" s="21"/>
      <c r="I24" s="22"/>
      <c r="J24" s="22"/>
      <c r="K24" s="21"/>
      <c r="L24" s="21"/>
      <c r="M24" s="21"/>
    </row>
  </sheetData>
  <mergeCells count="14"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A5:D5"/>
    <mergeCell ref="A10:D10"/>
    <mergeCell ref="A6:D6"/>
    <mergeCell ref="E6:F6"/>
    <mergeCell ref="E5:F5"/>
  </mergeCells>
  <phoneticPr fontId="2" type="noConversion"/>
  <pageMargins left="0.59055118110236227" right="0.59055118110236227" top="0.98425196850393704" bottom="0.98425196850393704" header="0" footer="0"/>
  <pageSetup paperSize="9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N40"/>
  <sheetViews>
    <sheetView showGridLines="0" view="pageLayout" zoomScale="70" zoomScaleNormal="100" zoomScaleSheetLayoutView="100" zoomScalePageLayoutView="70" workbookViewId="0">
      <selection activeCell="G19" sqref="G19"/>
    </sheetView>
  </sheetViews>
  <sheetFormatPr defaultColWidth="9.125" defaultRowHeight="21" x14ac:dyDescent="0.6"/>
  <cols>
    <col min="1" max="1" width="0.875" style="9" customWidth="1"/>
    <col min="2" max="2" width="5.75" style="9" customWidth="1"/>
    <col min="3" max="3" width="7.125" style="9" customWidth="1"/>
    <col min="4" max="4" width="25.625" style="9" customWidth="1"/>
    <col min="5" max="5" width="13.875" style="9" customWidth="1"/>
    <col min="6" max="6" width="13.75" style="9" customWidth="1"/>
    <col min="7" max="9" width="14.375" style="9" customWidth="1"/>
    <col min="10" max="10" width="1.125" style="9" customWidth="1"/>
    <col min="11" max="11" width="42.125" style="9" customWidth="1"/>
    <col min="12" max="12" width="2.25" style="3" customWidth="1"/>
    <col min="13" max="13" width="4.125" style="3" customWidth="1"/>
    <col min="14" max="16384" width="9.125" style="3"/>
  </cols>
  <sheetData>
    <row r="1" spans="1:12" s="4" customFormat="1" x14ac:dyDescent="0.6">
      <c r="A1" s="1"/>
      <c r="B1" s="1" t="s">
        <v>0</v>
      </c>
      <c r="C1" s="2">
        <v>14.5</v>
      </c>
      <c r="D1" s="1" t="s">
        <v>235</v>
      </c>
      <c r="E1" s="1"/>
      <c r="F1" s="1"/>
      <c r="G1" s="1"/>
      <c r="H1" s="1"/>
      <c r="I1" s="1"/>
      <c r="J1" s="1"/>
      <c r="K1" s="1"/>
      <c r="L1" s="3"/>
    </row>
    <row r="2" spans="1:12" s="7" customFormat="1" x14ac:dyDescent="0.6">
      <c r="A2" s="5"/>
      <c r="B2" s="1" t="s">
        <v>74</v>
      </c>
      <c r="C2" s="2">
        <v>14.5</v>
      </c>
      <c r="D2" s="1" t="s">
        <v>236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6">
      <c r="A3" s="8"/>
      <c r="B3" s="3"/>
      <c r="C3" s="3"/>
      <c r="D3" s="3"/>
      <c r="E3" s="3"/>
      <c r="F3" s="3"/>
      <c r="G3" s="3"/>
      <c r="H3" s="3"/>
      <c r="K3" s="3"/>
    </row>
    <row r="4" spans="1:12" s="48" customFormat="1" ht="13.8" customHeight="1" x14ac:dyDescent="0.6">
      <c r="A4" s="49"/>
      <c r="B4" s="162"/>
      <c r="C4" s="162"/>
      <c r="D4" s="162"/>
      <c r="E4" s="261" t="s">
        <v>133</v>
      </c>
      <c r="F4" s="262"/>
      <c r="G4" s="262"/>
      <c r="H4" s="262"/>
      <c r="I4" s="268"/>
      <c r="J4" s="146"/>
      <c r="K4" s="162"/>
    </row>
    <row r="5" spans="1:12" s="48" customFormat="1" ht="13.8" customHeight="1" x14ac:dyDescent="0.6">
      <c r="A5" s="269"/>
      <c r="B5" s="269"/>
      <c r="C5" s="269"/>
      <c r="D5" s="270"/>
      <c r="E5" s="163"/>
      <c r="F5" s="47" t="s">
        <v>77</v>
      </c>
      <c r="G5" s="54" t="s">
        <v>4</v>
      </c>
      <c r="H5" s="54" t="s">
        <v>4</v>
      </c>
      <c r="I5" s="54" t="s">
        <v>6</v>
      </c>
      <c r="J5" s="54"/>
      <c r="K5" s="47"/>
    </row>
    <row r="6" spans="1:12" s="48" customFormat="1" ht="13.8" customHeight="1" x14ac:dyDescent="0.6">
      <c r="A6" s="269" t="s">
        <v>56</v>
      </c>
      <c r="B6" s="269"/>
      <c r="C6" s="269"/>
      <c r="D6" s="270"/>
      <c r="E6" s="55"/>
      <c r="F6" s="56" t="s">
        <v>2</v>
      </c>
      <c r="G6" s="54" t="s">
        <v>2</v>
      </c>
      <c r="H6" s="54" t="s">
        <v>5</v>
      </c>
      <c r="I6" s="54" t="s">
        <v>2</v>
      </c>
      <c r="J6" s="54"/>
      <c r="K6" s="47" t="s">
        <v>57</v>
      </c>
    </row>
    <row r="7" spans="1:12" s="48" customFormat="1" ht="13.8" customHeight="1" x14ac:dyDescent="0.6">
      <c r="A7" s="49"/>
      <c r="B7" s="49"/>
      <c r="C7" s="49"/>
      <c r="D7" s="49"/>
      <c r="E7" s="55" t="s">
        <v>15</v>
      </c>
      <c r="F7" s="56" t="s">
        <v>12</v>
      </c>
      <c r="G7" s="54" t="s">
        <v>10</v>
      </c>
      <c r="H7" s="54" t="s">
        <v>8</v>
      </c>
      <c r="I7" s="54" t="s">
        <v>7</v>
      </c>
      <c r="J7" s="54"/>
      <c r="K7" s="49"/>
    </row>
    <row r="8" spans="1:12" s="48" customFormat="1" ht="13.8" customHeight="1" x14ac:dyDescent="0.6">
      <c r="A8" s="49"/>
      <c r="B8" s="49"/>
      <c r="C8" s="49"/>
      <c r="D8" s="49"/>
      <c r="E8" s="55" t="s">
        <v>11</v>
      </c>
      <c r="F8" s="47" t="s">
        <v>13</v>
      </c>
      <c r="G8" s="54" t="s">
        <v>9</v>
      </c>
      <c r="H8" s="54" t="s">
        <v>9</v>
      </c>
      <c r="I8" s="54" t="s">
        <v>13</v>
      </c>
      <c r="J8" s="54"/>
      <c r="K8" s="49"/>
    </row>
    <row r="9" spans="1:12" s="6" customFormat="1" ht="3" customHeight="1" x14ac:dyDescent="0.6">
      <c r="A9" s="10"/>
      <c r="B9" s="10"/>
      <c r="C9" s="10"/>
      <c r="D9" s="10"/>
      <c r="E9" s="64"/>
      <c r="F9" s="101"/>
      <c r="G9" s="101"/>
      <c r="H9" s="101"/>
      <c r="I9" s="95"/>
      <c r="J9" s="11"/>
      <c r="K9" s="10"/>
    </row>
    <row r="10" spans="1:12" s="151" customFormat="1" ht="12" customHeight="1" x14ac:dyDescent="0.6">
      <c r="A10" s="271" t="s">
        <v>15</v>
      </c>
      <c r="B10" s="271"/>
      <c r="C10" s="271"/>
      <c r="D10" s="272"/>
      <c r="E10" s="164">
        <f>SUM(E11:E36)</f>
        <v>409</v>
      </c>
      <c r="F10" s="164">
        <f t="shared" ref="F10:G10" si="0">SUM(F11:F36)</f>
        <v>176</v>
      </c>
      <c r="G10" s="164">
        <f t="shared" si="0"/>
        <v>233</v>
      </c>
      <c r="H10" s="171" t="s">
        <v>221</v>
      </c>
      <c r="I10" s="171" t="s">
        <v>221</v>
      </c>
      <c r="J10" s="149"/>
      <c r="K10" s="150" t="s">
        <v>11</v>
      </c>
    </row>
    <row r="11" spans="1:12" s="153" customFormat="1" ht="12" customHeight="1" x14ac:dyDescent="0.6">
      <c r="A11" s="152"/>
      <c r="B11" s="153" t="s">
        <v>88</v>
      </c>
      <c r="C11" s="152"/>
      <c r="D11" s="154"/>
      <c r="E11" s="165">
        <f>SUM(F11:I11)</f>
        <v>10</v>
      </c>
      <c r="F11" s="166">
        <v>3</v>
      </c>
      <c r="G11" s="167">
        <v>7</v>
      </c>
      <c r="H11" s="172" t="s">
        <v>221</v>
      </c>
      <c r="I11" s="172" t="s">
        <v>221</v>
      </c>
      <c r="J11" s="155"/>
      <c r="K11" s="156" t="s">
        <v>96</v>
      </c>
    </row>
    <row r="12" spans="1:12" s="153" customFormat="1" ht="12" customHeight="1" x14ac:dyDescent="0.6">
      <c r="A12" s="152"/>
      <c r="B12" s="153" t="s">
        <v>58</v>
      </c>
      <c r="C12" s="152"/>
      <c r="D12" s="154"/>
      <c r="E12" s="165">
        <f t="shared" ref="E12:E32" si="1">SUM(F12:I12)</f>
        <v>1</v>
      </c>
      <c r="F12" s="166" t="s">
        <v>221</v>
      </c>
      <c r="G12" s="167">
        <v>1</v>
      </c>
      <c r="H12" s="172" t="s">
        <v>221</v>
      </c>
      <c r="I12" s="172" t="s">
        <v>221</v>
      </c>
      <c r="J12" s="155"/>
      <c r="K12" s="156" t="s">
        <v>62</v>
      </c>
    </row>
    <row r="13" spans="1:12" s="153" customFormat="1" ht="12" customHeight="1" x14ac:dyDescent="0.6">
      <c r="A13" s="152"/>
      <c r="B13" s="153" t="s">
        <v>59</v>
      </c>
      <c r="C13" s="152"/>
      <c r="D13" s="154"/>
      <c r="E13" s="165">
        <f t="shared" si="1"/>
        <v>50</v>
      </c>
      <c r="F13" s="166">
        <v>24</v>
      </c>
      <c r="G13" s="167">
        <v>26</v>
      </c>
      <c r="H13" s="172" t="s">
        <v>221</v>
      </c>
      <c r="I13" s="172" t="s">
        <v>221</v>
      </c>
      <c r="J13" s="155"/>
      <c r="K13" s="156" t="s">
        <v>63</v>
      </c>
    </row>
    <row r="14" spans="1:12" s="153" customFormat="1" ht="12" customHeight="1" x14ac:dyDescent="0.6">
      <c r="A14" s="152"/>
      <c r="B14" s="153" t="s">
        <v>89</v>
      </c>
      <c r="C14" s="152"/>
      <c r="D14" s="154"/>
      <c r="E14" s="165" t="s">
        <v>221</v>
      </c>
      <c r="F14" s="166" t="s">
        <v>221</v>
      </c>
      <c r="G14" s="167" t="s">
        <v>221</v>
      </c>
      <c r="H14" s="172" t="s">
        <v>221</v>
      </c>
      <c r="I14" s="172" t="s">
        <v>221</v>
      </c>
      <c r="J14" s="155"/>
      <c r="K14" s="156" t="s">
        <v>131</v>
      </c>
    </row>
    <row r="15" spans="1:12" s="153" customFormat="1" ht="12" customHeight="1" x14ac:dyDescent="0.6">
      <c r="A15" s="152"/>
      <c r="B15" s="153" t="s">
        <v>97</v>
      </c>
      <c r="C15" s="152"/>
      <c r="D15" s="154"/>
      <c r="E15" s="165" t="s">
        <v>221</v>
      </c>
      <c r="F15" s="166" t="s">
        <v>221</v>
      </c>
      <c r="G15" s="167" t="s">
        <v>221</v>
      </c>
      <c r="H15" s="172" t="s">
        <v>221</v>
      </c>
      <c r="I15" s="172" t="s">
        <v>221</v>
      </c>
      <c r="J15" s="155"/>
      <c r="K15" s="153" t="s">
        <v>109</v>
      </c>
    </row>
    <row r="16" spans="1:12" s="153" customFormat="1" ht="12" customHeight="1" x14ac:dyDescent="0.6">
      <c r="A16" s="152"/>
      <c r="B16" s="153" t="s">
        <v>90</v>
      </c>
      <c r="C16" s="152"/>
      <c r="D16" s="154"/>
      <c r="E16" s="165"/>
      <c r="F16" s="166"/>
      <c r="G16" s="169"/>
      <c r="H16" s="172" t="s">
        <v>224</v>
      </c>
      <c r="I16" s="172"/>
      <c r="J16" s="155"/>
      <c r="K16" s="156" t="s">
        <v>110</v>
      </c>
    </row>
    <row r="17" spans="1:11" s="153" customFormat="1" ht="12" customHeight="1" x14ac:dyDescent="0.6">
      <c r="A17" s="152"/>
      <c r="B17" s="153" t="s">
        <v>60</v>
      </c>
      <c r="C17" s="152"/>
      <c r="D17" s="154"/>
      <c r="E17" s="165">
        <f t="shared" si="1"/>
        <v>43</v>
      </c>
      <c r="F17" s="166">
        <v>12</v>
      </c>
      <c r="G17" s="169">
        <v>31</v>
      </c>
      <c r="H17" s="172" t="s">
        <v>221</v>
      </c>
      <c r="I17" s="172" t="s">
        <v>221</v>
      </c>
      <c r="J17" s="155"/>
      <c r="K17" s="156" t="s">
        <v>64</v>
      </c>
    </row>
    <row r="18" spans="1:11" s="153" customFormat="1" ht="12" customHeight="1" x14ac:dyDescent="0.6">
      <c r="B18" s="153" t="s">
        <v>98</v>
      </c>
      <c r="D18" s="157"/>
      <c r="E18" s="165">
        <f t="shared" si="1"/>
        <v>228</v>
      </c>
      <c r="F18" s="166">
        <v>94</v>
      </c>
      <c r="G18" s="169">
        <v>134</v>
      </c>
      <c r="H18" s="172" t="s">
        <v>221</v>
      </c>
      <c r="I18" s="172" t="s">
        <v>221</v>
      </c>
      <c r="J18" s="155"/>
      <c r="K18" s="156" t="s">
        <v>111</v>
      </c>
    </row>
    <row r="19" spans="1:11" s="153" customFormat="1" ht="12" customHeight="1" x14ac:dyDescent="0.6">
      <c r="B19" s="153" t="s">
        <v>91</v>
      </c>
      <c r="D19" s="157"/>
      <c r="E19" s="165"/>
      <c r="F19" s="166"/>
      <c r="G19" s="169"/>
      <c r="H19" s="172"/>
      <c r="I19" s="172"/>
      <c r="J19" s="155"/>
      <c r="K19" s="156" t="s">
        <v>112</v>
      </c>
    </row>
    <row r="20" spans="1:11" s="153" customFormat="1" ht="12" customHeight="1" x14ac:dyDescent="0.6">
      <c r="B20" s="153" t="s">
        <v>99</v>
      </c>
      <c r="D20" s="157"/>
      <c r="E20" s="165">
        <f t="shared" si="1"/>
        <v>12</v>
      </c>
      <c r="F20" s="166">
        <v>3</v>
      </c>
      <c r="G20" s="169">
        <v>9</v>
      </c>
      <c r="H20" s="172" t="s">
        <v>221</v>
      </c>
      <c r="I20" s="172" t="s">
        <v>221</v>
      </c>
      <c r="J20" s="155"/>
      <c r="K20" s="156" t="s">
        <v>113</v>
      </c>
    </row>
    <row r="21" spans="1:11" s="153" customFormat="1" ht="12" customHeight="1" x14ac:dyDescent="0.6">
      <c r="B21" s="153" t="s">
        <v>100</v>
      </c>
      <c r="D21" s="157"/>
      <c r="E21" s="165">
        <f t="shared" si="1"/>
        <v>11</v>
      </c>
      <c r="F21" s="166">
        <v>6</v>
      </c>
      <c r="G21" s="169">
        <v>5</v>
      </c>
      <c r="H21" s="172" t="s">
        <v>221</v>
      </c>
      <c r="I21" s="172" t="s">
        <v>221</v>
      </c>
      <c r="J21" s="155"/>
      <c r="K21" s="156" t="s">
        <v>114</v>
      </c>
    </row>
    <row r="22" spans="1:11" s="153" customFormat="1" ht="12" customHeight="1" x14ac:dyDescent="0.6">
      <c r="B22" s="153" t="s">
        <v>101</v>
      </c>
      <c r="D22" s="157"/>
      <c r="E22" s="165">
        <f t="shared" si="1"/>
        <v>5</v>
      </c>
      <c r="F22" s="166">
        <v>2</v>
      </c>
      <c r="G22" s="169">
        <v>3</v>
      </c>
      <c r="H22" s="172" t="s">
        <v>221</v>
      </c>
      <c r="I22" s="172" t="s">
        <v>221</v>
      </c>
      <c r="J22" s="155"/>
      <c r="K22" s="156" t="s">
        <v>115</v>
      </c>
    </row>
    <row r="23" spans="1:11" s="153" customFormat="1" ht="12" customHeight="1" x14ac:dyDescent="0.6">
      <c r="B23" s="153" t="s">
        <v>102</v>
      </c>
      <c r="D23" s="157"/>
      <c r="E23" s="165">
        <f t="shared" si="1"/>
        <v>4</v>
      </c>
      <c r="F23" s="166">
        <v>3</v>
      </c>
      <c r="G23" s="169">
        <v>1</v>
      </c>
      <c r="H23" s="172" t="s">
        <v>221</v>
      </c>
      <c r="I23" s="172" t="s">
        <v>221</v>
      </c>
      <c r="J23" s="155"/>
      <c r="K23" s="156" t="s">
        <v>116</v>
      </c>
    </row>
    <row r="24" spans="1:11" s="153" customFormat="1" ht="12" customHeight="1" x14ac:dyDescent="0.6">
      <c r="B24" s="153" t="s">
        <v>92</v>
      </c>
      <c r="D24" s="157"/>
      <c r="E24" s="165">
        <f t="shared" si="1"/>
        <v>17</v>
      </c>
      <c r="F24" s="166">
        <v>14</v>
      </c>
      <c r="G24" s="169">
        <v>3</v>
      </c>
      <c r="H24" s="172" t="s">
        <v>221</v>
      </c>
      <c r="I24" s="172" t="s">
        <v>221</v>
      </c>
      <c r="J24" s="155"/>
      <c r="K24" s="156" t="s">
        <v>117</v>
      </c>
    </row>
    <row r="25" spans="1:11" s="153" customFormat="1" ht="12" customHeight="1" x14ac:dyDescent="0.6">
      <c r="B25" s="153" t="s">
        <v>130</v>
      </c>
      <c r="D25" s="157"/>
      <c r="E25" s="165">
        <f t="shared" si="1"/>
        <v>15</v>
      </c>
      <c r="F25" s="166">
        <v>10</v>
      </c>
      <c r="G25" s="169">
        <v>5</v>
      </c>
      <c r="H25" s="172" t="s">
        <v>221</v>
      </c>
      <c r="I25" s="172" t="s">
        <v>221</v>
      </c>
      <c r="J25" s="155"/>
      <c r="K25" s="156" t="s">
        <v>118</v>
      </c>
    </row>
    <row r="26" spans="1:11" s="153" customFormat="1" ht="12" customHeight="1" x14ac:dyDescent="0.6">
      <c r="B26" s="153" t="s">
        <v>103</v>
      </c>
      <c r="D26" s="157"/>
      <c r="E26" s="165">
        <f t="shared" si="1"/>
        <v>5</v>
      </c>
      <c r="F26" s="166" t="s">
        <v>221</v>
      </c>
      <c r="G26" s="169">
        <v>5</v>
      </c>
      <c r="H26" s="172" t="s">
        <v>221</v>
      </c>
      <c r="I26" s="172" t="s">
        <v>221</v>
      </c>
      <c r="J26" s="155"/>
      <c r="K26" s="156" t="s">
        <v>119</v>
      </c>
    </row>
    <row r="27" spans="1:11" s="153" customFormat="1" ht="12" customHeight="1" x14ac:dyDescent="0.6">
      <c r="B27" s="153" t="s">
        <v>104</v>
      </c>
      <c r="D27" s="157"/>
      <c r="E27" s="165" t="s">
        <v>221</v>
      </c>
      <c r="F27" s="166" t="s">
        <v>221</v>
      </c>
      <c r="G27" s="169" t="s">
        <v>221</v>
      </c>
      <c r="H27" s="172" t="s">
        <v>221</v>
      </c>
      <c r="I27" s="172" t="s">
        <v>221</v>
      </c>
      <c r="J27" s="155"/>
      <c r="K27" s="156" t="s">
        <v>120</v>
      </c>
    </row>
    <row r="28" spans="1:11" s="153" customFormat="1" ht="12" customHeight="1" x14ac:dyDescent="0.6">
      <c r="B28" s="153" t="s">
        <v>93</v>
      </c>
      <c r="D28" s="157"/>
      <c r="E28" s="165"/>
      <c r="F28" s="166"/>
      <c r="G28" s="169"/>
      <c r="H28" s="172"/>
      <c r="I28" s="172"/>
      <c r="J28" s="155"/>
      <c r="K28" s="156" t="s">
        <v>132</v>
      </c>
    </row>
    <row r="29" spans="1:11" s="153" customFormat="1" ht="12" customHeight="1" x14ac:dyDescent="0.6">
      <c r="B29" s="153" t="s">
        <v>61</v>
      </c>
      <c r="D29" s="157"/>
      <c r="E29" s="165">
        <f t="shared" si="1"/>
        <v>1</v>
      </c>
      <c r="F29" s="166">
        <v>1</v>
      </c>
      <c r="G29" s="169" t="s">
        <v>221</v>
      </c>
      <c r="H29" s="172" t="s">
        <v>221</v>
      </c>
      <c r="I29" s="172" t="s">
        <v>221</v>
      </c>
      <c r="J29" s="155"/>
      <c r="K29" s="156" t="s">
        <v>65</v>
      </c>
    </row>
    <row r="30" spans="1:11" s="153" customFormat="1" ht="12" customHeight="1" x14ac:dyDescent="0.6">
      <c r="B30" s="153" t="s">
        <v>105</v>
      </c>
      <c r="D30" s="157"/>
      <c r="E30" s="165">
        <f t="shared" si="1"/>
        <v>3</v>
      </c>
      <c r="F30" s="166">
        <v>2</v>
      </c>
      <c r="G30" s="169">
        <v>1</v>
      </c>
      <c r="H30" s="172" t="s">
        <v>221</v>
      </c>
      <c r="I30" s="172" t="s">
        <v>221</v>
      </c>
      <c r="J30" s="155"/>
      <c r="K30" s="156" t="s">
        <v>121</v>
      </c>
    </row>
    <row r="31" spans="1:11" s="153" customFormat="1" ht="12" customHeight="1" x14ac:dyDescent="0.6">
      <c r="B31" s="153" t="s">
        <v>106</v>
      </c>
      <c r="D31" s="157"/>
      <c r="E31" s="165">
        <f t="shared" si="1"/>
        <v>2</v>
      </c>
      <c r="F31" s="166">
        <v>1</v>
      </c>
      <c r="G31" s="169">
        <v>1</v>
      </c>
      <c r="H31" s="172" t="s">
        <v>221</v>
      </c>
      <c r="I31" s="172" t="s">
        <v>221</v>
      </c>
      <c r="J31" s="155"/>
      <c r="K31" s="156" t="s">
        <v>122</v>
      </c>
    </row>
    <row r="32" spans="1:11" s="153" customFormat="1" ht="12" customHeight="1" x14ac:dyDescent="0.6">
      <c r="B32" s="153" t="s">
        <v>94</v>
      </c>
      <c r="D32" s="157"/>
      <c r="E32" s="165">
        <f t="shared" si="1"/>
        <v>2</v>
      </c>
      <c r="F32" s="166">
        <v>1</v>
      </c>
      <c r="G32" s="169">
        <v>1</v>
      </c>
      <c r="H32" s="172" t="s">
        <v>221</v>
      </c>
      <c r="I32" s="172" t="s">
        <v>221</v>
      </c>
      <c r="J32" s="155"/>
      <c r="K32" s="156" t="s">
        <v>123</v>
      </c>
    </row>
    <row r="33" spans="1:14" s="153" customFormat="1" ht="12" customHeight="1" x14ac:dyDescent="0.6">
      <c r="D33" s="157"/>
      <c r="E33" s="165"/>
      <c r="F33" s="166"/>
      <c r="G33" s="169"/>
      <c r="H33" s="172"/>
      <c r="I33" s="172"/>
      <c r="J33" s="155"/>
      <c r="K33" s="156" t="s">
        <v>125</v>
      </c>
    </row>
    <row r="34" spans="1:14" s="153" customFormat="1" ht="12" customHeight="1" x14ac:dyDescent="0.6">
      <c r="B34" s="153" t="s">
        <v>95</v>
      </c>
      <c r="D34" s="157"/>
      <c r="E34" s="165" t="s">
        <v>221</v>
      </c>
      <c r="F34" s="166" t="s">
        <v>221</v>
      </c>
      <c r="G34" s="169" t="s">
        <v>221</v>
      </c>
      <c r="H34" s="172" t="s">
        <v>221</v>
      </c>
      <c r="I34" s="172" t="s">
        <v>221</v>
      </c>
      <c r="J34" s="155"/>
      <c r="K34" s="156" t="s">
        <v>126</v>
      </c>
    </row>
    <row r="35" spans="1:14" s="153" customFormat="1" ht="12" customHeight="1" x14ac:dyDescent="0.6">
      <c r="B35" s="153" t="s">
        <v>107</v>
      </c>
      <c r="D35" s="157"/>
      <c r="E35" s="165" t="s">
        <v>221</v>
      </c>
      <c r="F35" s="166" t="s">
        <v>221</v>
      </c>
      <c r="G35" s="169"/>
      <c r="H35" s="172"/>
      <c r="I35" s="172"/>
      <c r="J35" s="155"/>
      <c r="K35" s="156" t="s">
        <v>127</v>
      </c>
    </row>
    <row r="36" spans="1:14" s="153" customFormat="1" ht="12" customHeight="1" x14ac:dyDescent="0.6">
      <c r="B36" s="153" t="s">
        <v>108</v>
      </c>
      <c r="D36" s="157"/>
      <c r="E36" s="165" t="s">
        <v>221</v>
      </c>
      <c r="F36" s="166"/>
      <c r="G36" s="169" t="s">
        <v>221</v>
      </c>
      <c r="H36" s="172" t="s">
        <v>221</v>
      </c>
      <c r="I36" s="172" t="s">
        <v>221</v>
      </c>
      <c r="J36" s="155"/>
      <c r="K36" s="156" t="s">
        <v>124</v>
      </c>
    </row>
    <row r="37" spans="1:14" ht="3" customHeight="1" x14ac:dyDescent="0.6">
      <c r="A37" s="8"/>
      <c r="B37" s="8"/>
      <c r="C37" s="8"/>
      <c r="D37" s="18"/>
      <c r="E37" s="19"/>
      <c r="F37" s="18"/>
      <c r="G37" s="8"/>
      <c r="H37" s="100"/>
      <c r="I37" s="100"/>
      <c r="J37" s="20"/>
      <c r="K37" s="8"/>
    </row>
    <row r="38" spans="1:14" ht="3" customHeight="1" x14ac:dyDescent="0.6"/>
    <row r="39" spans="1:14" s="153" customFormat="1" ht="12.6" customHeight="1" x14ac:dyDescent="0.6">
      <c r="A39" s="84"/>
      <c r="B39" s="84" t="s">
        <v>229</v>
      </c>
      <c r="C39" s="84"/>
      <c r="D39" s="84"/>
      <c r="E39" s="84"/>
      <c r="F39" s="84"/>
      <c r="K39" s="84"/>
      <c r="L39" s="84"/>
      <c r="M39" s="84"/>
      <c r="N39" s="84"/>
    </row>
    <row r="40" spans="1:14" s="153" customFormat="1" ht="12.6" customHeight="1" x14ac:dyDescent="0.6">
      <c r="A40" s="84"/>
      <c r="B40" s="84" t="s">
        <v>234</v>
      </c>
      <c r="C40" s="84"/>
      <c r="D40" s="84"/>
      <c r="E40" s="84"/>
      <c r="F40" s="84"/>
      <c r="G40" s="84"/>
      <c r="H40" s="84"/>
      <c r="I40" s="84" t="s">
        <v>69</v>
      </c>
      <c r="J40" s="84"/>
      <c r="K40" s="84"/>
      <c r="L40" s="84"/>
      <c r="M40" s="84"/>
      <c r="N40" s="84"/>
    </row>
  </sheetData>
  <mergeCells count="4">
    <mergeCell ref="E4:I4"/>
    <mergeCell ref="A5:D5"/>
    <mergeCell ref="A10:D10"/>
    <mergeCell ref="A6:D6"/>
  </mergeCells>
  <phoneticPr fontId="2" type="noConversion"/>
  <pageMargins left="0.59055118110236227" right="0.59055118110236227" top="0.98425196850393704" bottom="0.98425196850393704" header="0" footer="0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-0.249977111117893"/>
  </sheetPr>
  <dimension ref="A1:T31"/>
  <sheetViews>
    <sheetView showGridLines="0" view="pageBreakPreview" topLeftCell="A3" zoomScale="60" zoomScaleNormal="100" zoomScalePageLayoutView="70" workbookViewId="0">
      <selection activeCell="J18" sqref="J18:K18"/>
    </sheetView>
  </sheetViews>
  <sheetFormatPr defaultColWidth="11" defaultRowHeight="18.600000000000001" x14ac:dyDescent="0.6"/>
  <cols>
    <col min="1" max="1" width="1.625" style="45" customWidth="1"/>
    <col min="2" max="2" width="1.75" style="45" customWidth="1"/>
    <col min="3" max="3" width="4.375" style="45" customWidth="1"/>
    <col min="4" max="4" width="5.375" style="45" customWidth="1"/>
    <col min="5" max="5" width="13" style="45" customWidth="1"/>
    <col min="6" max="6" width="11.875" style="45" customWidth="1"/>
    <col min="7" max="7" width="2.375" style="45" customWidth="1"/>
    <col min="8" max="8" width="14.125" style="45" customWidth="1"/>
    <col min="9" max="9" width="4" style="45" customWidth="1"/>
    <col min="10" max="10" width="14.125" style="45" customWidth="1"/>
    <col min="11" max="11" width="2.75" style="45" customWidth="1"/>
    <col min="12" max="12" width="10.75" style="45" customWidth="1"/>
    <col min="13" max="13" width="3" style="45" customWidth="1"/>
    <col min="14" max="14" width="11.375" style="45" customWidth="1"/>
    <col min="15" max="15" width="3.25" style="45" customWidth="1"/>
    <col min="16" max="16" width="11.875" style="45" customWidth="1"/>
    <col min="17" max="17" width="2.125" style="45" customWidth="1"/>
    <col min="18" max="18" width="11.75" style="45" customWidth="1"/>
    <col min="19" max="19" width="1.75" style="45" customWidth="1"/>
    <col min="20" max="20" width="14.75" style="45" customWidth="1"/>
    <col min="21" max="21" width="5.25" style="45" customWidth="1"/>
    <col min="22" max="16384" width="11" style="45"/>
  </cols>
  <sheetData>
    <row r="1" spans="1:20" s="25" customFormat="1" ht="21" x14ac:dyDescent="0.6">
      <c r="B1" s="25" t="s">
        <v>16</v>
      </c>
      <c r="D1" s="26">
        <v>14.6</v>
      </c>
      <c r="E1" s="27" t="s">
        <v>240</v>
      </c>
    </row>
    <row r="2" spans="1:20" s="25" customFormat="1" ht="21" x14ac:dyDescent="0.6">
      <c r="B2" s="1" t="s">
        <v>74</v>
      </c>
      <c r="D2" s="26">
        <v>14.6</v>
      </c>
      <c r="E2" s="25" t="s">
        <v>241</v>
      </c>
    </row>
    <row r="3" spans="1:20" s="29" customFormat="1" ht="6" customHeight="1" x14ac:dyDescent="0.6">
      <c r="A3" s="28"/>
    </row>
    <row r="4" spans="1:20" s="30" customFormat="1" ht="18" customHeight="1" x14ac:dyDescent="0.6">
      <c r="B4" s="173"/>
      <c r="C4" s="173"/>
      <c r="D4" s="173"/>
      <c r="E4" s="173"/>
      <c r="F4" s="288" t="s">
        <v>17</v>
      </c>
      <c r="G4" s="289"/>
      <c r="H4" s="289"/>
      <c r="I4" s="289"/>
      <c r="J4" s="289"/>
      <c r="K4" s="289"/>
      <c r="L4" s="289"/>
      <c r="M4" s="289"/>
      <c r="N4" s="289"/>
      <c r="O4" s="290"/>
      <c r="P4" s="288" t="s">
        <v>18</v>
      </c>
      <c r="Q4" s="289"/>
      <c r="R4" s="289"/>
      <c r="S4" s="289"/>
      <c r="T4" s="289"/>
    </row>
    <row r="5" spans="1:20" s="30" customFormat="1" ht="18" customHeight="1" x14ac:dyDescent="0.6">
      <c r="A5" s="174"/>
      <c r="B5" s="174"/>
      <c r="C5" s="174"/>
      <c r="D5" s="174"/>
      <c r="E5" s="174"/>
      <c r="F5" s="295" t="s">
        <v>134</v>
      </c>
      <c r="G5" s="296"/>
      <c r="H5" s="296"/>
      <c r="I5" s="296"/>
      <c r="J5" s="296"/>
      <c r="K5" s="296"/>
      <c r="L5" s="296"/>
      <c r="M5" s="296"/>
      <c r="N5" s="296"/>
      <c r="O5" s="297"/>
      <c r="P5" s="291" t="s">
        <v>135</v>
      </c>
      <c r="Q5" s="292"/>
      <c r="R5" s="292"/>
      <c r="S5" s="292"/>
      <c r="T5" s="292"/>
    </row>
    <row r="6" spans="1:20" s="30" customFormat="1" ht="18" customHeight="1" x14ac:dyDescent="0.6">
      <c r="A6" s="174"/>
      <c r="B6" s="174"/>
      <c r="C6" s="174"/>
      <c r="D6" s="174"/>
      <c r="E6" s="174"/>
      <c r="F6" s="293"/>
      <c r="G6" s="294"/>
      <c r="H6" s="302" t="s">
        <v>20</v>
      </c>
      <c r="I6" s="302"/>
      <c r="J6" s="293" t="s">
        <v>21</v>
      </c>
      <c r="K6" s="294"/>
      <c r="L6" s="285"/>
      <c r="M6" s="285"/>
      <c r="N6" s="300"/>
      <c r="O6" s="301"/>
      <c r="P6" s="279"/>
      <c r="Q6" s="285"/>
      <c r="R6" s="293"/>
      <c r="S6" s="294"/>
      <c r="T6" s="175" t="s">
        <v>26</v>
      </c>
    </row>
    <row r="7" spans="1:20" s="30" customFormat="1" ht="18" customHeight="1" x14ac:dyDescent="0.6">
      <c r="B7" s="174"/>
      <c r="C7" s="174"/>
      <c r="D7" s="174"/>
      <c r="E7" s="174"/>
      <c r="F7" s="279"/>
      <c r="G7" s="280"/>
      <c r="H7" s="302" t="s">
        <v>28</v>
      </c>
      <c r="I7" s="302"/>
      <c r="J7" s="279" t="s">
        <v>29</v>
      </c>
      <c r="K7" s="280"/>
      <c r="L7" s="285"/>
      <c r="M7" s="285"/>
      <c r="N7" s="298"/>
      <c r="O7" s="299"/>
      <c r="P7" s="279"/>
      <c r="Q7" s="285"/>
      <c r="R7" s="279"/>
      <c r="S7" s="280"/>
      <c r="T7" s="175" t="s">
        <v>32</v>
      </c>
    </row>
    <row r="8" spans="1:20" s="30" customFormat="1" ht="18" customHeight="1" x14ac:dyDescent="0.6">
      <c r="A8" s="303" t="s">
        <v>3</v>
      </c>
      <c r="B8" s="303"/>
      <c r="C8" s="303"/>
      <c r="D8" s="303"/>
      <c r="E8" s="304"/>
      <c r="F8" s="279"/>
      <c r="G8" s="280"/>
      <c r="H8" s="302" t="s">
        <v>34</v>
      </c>
      <c r="I8" s="302"/>
      <c r="J8" s="279" t="s">
        <v>35</v>
      </c>
      <c r="K8" s="280"/>
      <c r="L8" s="279"/>
      <c r="M8" s="280"/>
      <c r="N8" s="298" t="s">
        <v>23</v>
      </c>
      <c r="O8" s="299"/>
      <c r="P8" s="279"/>
      <c r="Q8" s="285"/>
      <c r="R8" s="279"/>
      <c r="S8" s="280"/>
      <c r="T8" s="175" t="s">
        <v>40</v>
      </c>
    </row>
    <row r="9" spans="1:20" s="30" customFormat="1" ht="18" customHeight="1" x14ac:dyDescent="0.6">
      <c r="A9" s="305" t="s">
        <v>14</v>
      </c>
      <c r="B9" s="305"/>
      <c r="C9" s="305"/>
      <c r="D9" s="305"/>
      <c r="E9" s="306"/>
      <c r="F9" s="279"/>
      <c r="G9" s="280"/>
      <c r="H9" s="302" t="s">
        <v>41</v>
      </c>
      <c r="I9" s="302"/>
      <c r="J9" s="279" t="s">
        <v>42</v>
      </c>
      <c r="K9" s="280"/>
      <c r="L9" s="285" t="s">
        <v>22</v>
      </c>
      <c r="M9" s="285"/>
      <c r="N9" s="298" t="s">
        <v>31</v>
      </c>
      <c r="O9" s="299"/>
      <c r="P9" s="279" t="s">
        <v>24</v>
      </c>
      <c r="Q9" s="280"/>
      <c r="R9" s="279" t="s">
        <v>25</v>
      </c>
      <c r="S9" s="280"/>
      <c r="T9" s="175" t="s">
        <v>46</v>
      </c>
    </row>
    <row r="10" spans="1:20" s="30" customFormat="1" ht="18" customHeight="1" x14ac:dyDescent="0.6">
      <c r="A10" s="174"/>
      <c r="B10" s="174"/>
      <c r="C10" s="174"/>
      <c r="D10" s="174"/>
      <c r="E10" s="174"/>
      <c r="F10" s="279" t="s">
        <v>19</v>
      </c>
      <c r="G10" s="280"/>
      <c r="H10" s="302" t="s">
        <v>47</v>
      </c>
      <c r="I10" s="302"/>
      <c r="J10" s="279" t="s">
        <v>48</v>
      </c>
      <c r="K10" s="280"/>
      <c r="L10" s="279" t="s">
        <v>30</v>
      </c>
      <c r="M10" s="280"/>
      <c r="N10" s="298" t="s">
        <v>37</v>
      </c>
      <c r="O10" s="299"/>
      <c r="P10" s="279" t="s">
        <v>32</v>
      </c>
      <c r="Q10" s="280"/>
      <c r="R10" s="279" t="s">
        <v>27</v>
      </c>
      <c r="S10" s="280"/>
      <c r="T10" s="175" t="s">
        <v>45</v>
      </c>
    </row>
    <row r="11" spans="1:20" s="30" customFormat="1" ht="18" customHeight="1" x14ac:dyDescent="0.6">
      <c r="A11" s="174"/>
      <c r="B11" s="174"/>
      <c r="C11" s="174"/>
      <c r="D11" s="174"/>
      <c r="E11" s="174"/>
      <c r="F11" s="279" t="s">
        <v>27</v>
      </c>
      <c r="G11" s="280"/>
      <c r="H11" s="302" t="s">
        <v>50</v>
      </c>
      <c r="I11" s="302"/>
      <c r="J11" s="279" t="s">
        <v>138</v>
      </c>
      <c r="K11" s="280"/>
      <c r="L11" s="279" t="s">
        <v>36</v>
      </c>
      <c r="M11" s="280"/>
      <c r="N11" s="298" t="s">
        <v>139</v>
      </c>
      <c r="O11" s="299"/>
      <c r="P11" s="279" t="s">
        <v>38</v>
      </c>
      <c r="Q11" s="280"/>
      <c r="R11" s="279" t="s">
        <v>39</v>
      </c>
      <c r="S11" s="280"/>
      <c r="T11" s="175" t="s">
        <v>140</v>
      </c>
    </row>
    <row r="12" spans="1:20" s="30" customFormat="1" ht="18" customHeight="1" x14ac:dyDescent="0.6">
      <c r="A12" s="174"/>
      <c r="B12" s="174"/>
      <c r="C12" s="174"/>
      <c r="D12" s="174"/>
      <c r="E12" s="174"/>
      <c r="F12" s="279" t="s">
        <v>33</v>
      </c>
      <c r="G12" s="280"/>
      <c r="H12" s="285" t="s">
        <v>52</v>
      </c>
      <c r="I12" s="285"/>
      <c r="J12" s="279" t="s">
        <v>53</v>
      </c>
      <c r="K12" s="280"/>
      <c r="L12" s="279" t="s">
        <v>43</v>
      </c>
      <c r="M12" s="280"/>
      <c r="N12" s="298" t="s">
        <v>49</v>
      </c>
      <c r="O12" s="299"/>
      <c r="P12" s="279" t="s">
        <v>44</v>
      </c>
      <c r="Q12" s="280"/>
      <c r="R12" s="279" t="s">
        <v>45</v>
      </c>
      <c r="S12" s="280"/>
      <c r="T12" s="175" t="s">
        <v>54</v>
      </c>
    </row>
    <row r="13" spans="1:20" s="30" customFormat="1" ht="18" customHeight="1" x14ac:dyDescent="0.6">
      <c r="A13" s="176"/>
      <c r="B13" s="176"/>
      <c r="C13" s="176"/>
      <c r="D13" s="176"/>
      <c r="E13" s="176"/>
      <c r="F13" s="283" t="s">
        <v>136</v>
      </c>
      <c r="G13" s="284"/>
      <c r="H13" s="282" t="s">
        <v>137</v>
      </c>
      <c r="I13" s="282"/>
      <c r="J13" s="283" t="s">
        <v>55</v>
      </c>
      <c r="K13" s="284"/>
      <c r="L13" s="283" t="s">
        <v>137</v>
      </c>
      <c r="M13" s="284"/>
      <c r="N13" s="286" t="s">
        <v>51</v>
      </c>
      <c r="O13" s="287"/>
      <c r="P13" s="283" t="s">
        <v>137</v>
      </c>
      <c r="Q13" s="284"/>
      <c r="R13" s="283" t="s">
        <v>137</v>
      </c>
      <c r="S13" s="284"/>
      <c r="T13" s="177" t="s">
        <v>51</v>
      </c>
    </row>
    <row r="14" spans="1:20" s="31" customFormat="1" ht="3" customHeight="1" x14ac:dyDescent="0.6">
      <c r="A14" s="281"/>
      <c r="B14" s="281"/>
      <c r="C14" s="281"/>
      <c r="D14" s="281"/>
      <c r="E14" s="281"/>
      <c r="F14" s="178"/>
      <c r="G14" s="179"/>
      <c r="H14" s="180"/>
      <c r="I14" s="181"/>
      <c r="J14" s="182"/>
      <c r="K14" s="179"/>
      <c r="L14" s="180"/>
      <c r="M14" s="181"/>
      <c r="N14" s="182"/>
      <c r="O14" s="179"/>
      <c r="P14" s="182"/>
      <c r="Q14" s="181"/>
      <c r="R14" s="182"/>
      <c r="S14" s="179"/>
      <c r="T14" s="180"/>
    </row>
    <row r="15" spans="1:20" s="31" customFormat="1" ht="4.2" customHeight="1" x14ac:dyDescent="0.6">
      <c r="A15" s="231"/>
      <c r="B15" s="231"/>
      <c r="C15" s="231"/>
      <c r="D15" s="231"/>
      <c r="E15" s="231"/>
      <c r="F15" s="178"/>
      <c r="G15" s="179"/>
      <c r="H15" s="180"/>
      <c r="I15" s="181"/>
      <c r="J15" s="182"/>
      <c r="K15" s="179"/>
      <c r="L15" s="180"/>
      <c r="M15" s="181"/>
      <c r="N15" s="182"/>
      <c r="O15" s="179"/>
      <c r="P15" s="182"/>
      <c r="Q15" s="181"/>
      <c r="R15" s="182"/>
      <c r="S15" s="179"/>
      <c r="T15" s="180"/>
    </row>
    <row r="16" spans="1:20" s="30" customFormat="1" ht="30.6" customHeight="1" x14ac:dyDescent="0.6">
      <c r="A16" s="278" t="s">
        <v>199</v>
      </c>
      <c r="B16" s="278"/>
      <c r="C16" s="278"/>
      <c r="D16" s="278"/>
      <c r="E16" s="270"/>
      <c r="F16" s="274">
        <v>41</v>
      </c>
      <c r="G16" s="275"/>
      <c r="H16" s="274">
        <v>22</v>
      </c>
      <c r="I16" s="275"/>
      <c r="J16" s="274">
        <v>5</v>
      </c>
      <c r="K16" s="275"/>
      <c r="L16" s="274" t="s">
        <v>221</v>
      </c>
      <c r="M16" s="275"/>
      <c r="N16" s="274" t="s">
        <v>221</v>
      </c>
      <c r="O16" s="275"/>
      <c r="P16" s="145" t="s">
        <v>221</v>
      </c>
      <c r="Q16" s="183"/>
      <c r="R16" s="145">
        <v>10</v>
      </c>
      <c r="S16" s="184"/>
      <c r="T16" s="145" t="s">
        <v>221</v>
      </c>
    </row>
    <row r="17" spans="1:20" s="30" customFormat="1" ht="30.6" customHeight="1" x14ac:dyDescent="0.6">
      <c r="A17" s="278" t="s">
        <v>200</v>
      </c>
      <c r="B17" s="278"/>
      <c r="C17" s="278"/>
      <c r="D17" s="278"/>
      <c r="E17" s="270"/>
      <c r="F17" s="274">
        <v>69</v>
      </c>
      <c r="G17" s="275"/>
      <c r="H17" s="274">
        <v>17</v>
      </c>
      <c r="I17" s="275"/>
      <c r="J17" s="274">
        <v>3</v>
      </c>
      <c r="K17" s="275"/>
      <c r="L17" s="274" t="s">
        <v>221</v>
      </c>
      <c r="M17" s="275"/>
      <c r="N17" s="274" t="s">
        <v>221</v>
      </c>
      <c r="O17" s="275"/>
      <c r="P17" s="145">
        <v>1</v>
      </c>
      <c r="Q17" s="183"/>
      <c r="R17" s="145">
        <v>7</v>
      </c>
      <c r="S17" s="184"/>
      <c r="T17" s="145" t="s">
        <v>221</v>
      </c>
    </row>
    <row r="18" spans="1:20" s="30" customFormat="1" ht="30.6" customHeight="1" x14ac:dyDescent="0.6">
      <c r="A18" s="278" t="s">
        <v>201</v>
      </c>
      <c r="B18" s="278"/>
      <c r="C18" s="278"/>
      <c r="D18" s="278"/>
      <c r="E18" s="270"/>
      <c r="F18" s="274">
        <v>61</v>
      </c>
      <c r="G18" s="275"/>
      <c r="H18" s="274">
        <v>17</v>
      </c>
      <c r="I18" s="275"/>
      <c r="J18" s="274">
        <v>3</v>
      </c>
      <c r="K18" s="275"/>
      <c r="L18" s="274" t="s">
        <v>221</v>
      </c>
      <c r="M18" s="275"/>
      <c r="N18" s="274" t="s">
        <v>221</v>
      </c>
      <c r="O18" s="275"/>
      <c r="P18" s="145">
        <v>1</v>
      </c>
      <c r="Q18" s="183"/>
      <c r="R18" s="145">
        <v>7</v>
      </c>
      <c r="S18" s="184"/>
      <c r="T18" s="145" t="s">
        <v>221</v>
      </c>
    </row>
    <row r="19" spans="1:20" s="30" customFormat="1" ht="30.6" customHeight="1" x14ac:dyDescent="0.6">
      <c r="A19" s="269" t="s">
        <v>202</v>
      </c>
      <c r="B19" s="269"/>
      <c r="C19" s="269"/>
      <c r="D19" s="269"/>
      <c r="E19" s="270"/>
      <c r="F19" s="274">
        <v>71</v>
      </c>
      <c r="G19" s="275"/>
      <c r="H19" s="274">
        <v>17</v>
      </c>
      <c r="I19" s="275"/>
      <c r="J19" s="274">
        <v>3</v>
      </c>
      <c r="K19" s="275"/>
      <c r="L19" s="274" t="s">
        <v>221</v>
      </c>
      <c r="M19" s="275"/>
      <c r="N19" s="274" t="s">
        <v>221</v>
      </c>
      <c r="O19" s="275"/>
      <c r="P19" s="145">
        <v>2</v>
      </c>
      <c r="Q19" s="183"/>
      <c r="R19" s="145">
        <v>7</v>
      </c>
      <c r="S19" s="184"/>
      <c r="T19" s="145" t="s">
        <v>221</v>
      </c>
    </row>
    <row r="20" spans="1:20" s="30" customFormat="1" ht="30.6" customHeight="1" x14ac:dyDescent="0.6">
      <c r="A20" s="269" t="s">
        <v>203</v>
      </c>
      <c r="B20" s="269"/>
      <c r="C20" s="269"/>
      <c r="D20" s="269"/>
      <c r="E20" s="270"/>
      <c r="F20" s="276">
        <v>71</v>
      </c>
      <c r="G20" s="277"/>
      <c r="H20" s="276">
        <v>17</v>
      </c>
      <c r="I20" s="277"/>
      <c r="J20" s="274">
        <v>4</v>
      </c>
      <c r="K20" s="275"/>
      <c r="L20" s="274" t="s">
        <v>221</v>
      </c>
      <c r="M20" s="275"/>
      <c r="N20" s="274" t="s">
        <v>221</v>
      </c>
      <c r="O20" s="275"/>
      <c r="P20" s="145">
        <v>2</v>
      </c>
      <c r="Q20" s="183"/>
      <c r="R20" s="145">
        <v>9</v>
      </c>
      <c r="S20" s="184"/>
      <c r="T20" s="145" t="s">
        <v>221</v>
      </c>
    </row>
    <row r="21" spans="1:20" s="30" customFormat="1" ht="3" customHeight="1" x14ac:dyDescent="0.6">
      <c r="A21" s="35"/>
      <c r="B21" s="35"/>
      <c r="C21" s="35"/>
      <c r="D21" s="35"/>
      <c r="E21" s="34"/>
      <c r="F21" s="33"/>
      <c r="G21" s="34"/>
      <c r="H21" s="35"/>
      <c r="I21" s="34"/>
      <c r="J21" s="35"/>
      <c r="K21" s="37"/>
      <c r="L21" s="38"/>
      <c r="M21" s="38"/>
      <c r="N21" s="36"/>
      <c r="O21" s="37"/>
      <c r="P21" s="38"/>
      <c r="Q21" s="38"/>
      <c r="R21" s="36"/>
      <c r="S21" s="37"/>
      <c r="T21" s="38"/>
    </row>
    <row r="22" spans="1:20" s="30" customFormat="1" ht="3" customHeight="1" x14ac:dyDescent="0.6">
      <c r="A22" s="39"/>
      <c r="B22" s="39"/>
      <c r="C22" s="39"/>
      <c r="D22" s="39"/>
      <c r="E22" s="39"/>
      <c r="F22" s="32"/>
      <c r="G22" s="32"/>
      <c r="H22" s="32"/>
      <c r="I22" s="32"/>
      <c r="J22" s="41"/>
      <c r="K22" s="41"/>
      <c r="L22" s="40"/>
      <c r="M22" s="40"/>
      <c r="N22" s="40"/>
      <c r="O22" s="40"/>
      <c r="P22" s="40"/>
      <c r="Q22" s="41"/>
    </row>
    <row r="23" spans="1:20" s="30" customFormat="1" ht="18" customHeight="1" x14ac:dyDescent="0.55000000000000004">
      <c r="A23" s="32"/>
      <c r="B23" s="32"/>
      <c r="C23" s="42" t="s">
        <v>128</v>
      </c>
      <c r="D23" s="43" t="s">
        <v>238</v>
      </c>
      <c r="E23" s="32"/>
      <c r="F23" s="32"/>
      <c r="G23" s="32"/>
      <c r="H23" s="32"/>
      <c r="I23" s="32"/>
      <c r="J23" s="41"/>
      <c r="K23" s="41"/>
      <c r="L23" s="41"/>
      <c r="M23" s="41"/>
      <c r="N23" s="41"/>
      <c r="O23" s="41"/>
      <c r="P23" s="41"/>
      <c r="Q23" s="41"/>
    </row>
    <row r="24" spans="1:20" s="30" customFormat="1" ht="18" customHeight="1" x14ac:dyDescent="0.55000000000000004">
      <c r="A24" s="32"/>
      <c r="B24" s="32"/>
      <c r="C24" s="42" t="s">
        <v>129</v>
      </c>
      <c r="D24" s="43" t="s">
        <v>239</v>
      </c>
      <c r="E24" s="32"/>
      <c r="F24" s="32"/>
      <c r="G24" s="32"/>
      <c r="H24" s="32"/>
      <c r="I24" s="32"/>
      <c r="J24" s="41"/>
      <c r="K24" s="41"/>
      <c r="L24" s="41"/>
      <c r="M24" s="41"/>
      <c r="N24" s="41"/>
      <c r="O24" s="41"/>
      <c r="P24" s="41"/>
      <c r="Q24" s="41"/>
    </row>
    <row r="25" spans="1:20" s="30" customFormat="1" ht="18" customHeight="1" x14ac:dyDescent="0.55000000000000004">
      <c r="A25" s="43"/>
      <c r="B25" s="43"/>
      <c r="C25" s="44" t="s">
        <v>73</v>
      </c>
      <c r="D25" s="43" t="s">
        <v>72</v>
      </c>
      <c r="E25" s="43"/>
      <c r="F25" s="43"/>
      <c r="G25" s="32"/>
      <c r="H25" s="32"/>
      <c r="I25" s="32"/>
      <c r="J25" s="41"/>
      <c r="K25" s="41"/>
      <c r="L25" s="41"/>
      <c r="M25" s="41"/>
      <c r="N25" s="41"/>
      <c r="O25" s="41"/>
      <c r="P25" s="41"/>
      <c r="Q25" s="41"/>
    </row>
    <row r="26" spans="1:20" s="30" customFormat="1" ht="18" customHeight="1" x14ac:dyDescent="0.55000000000000004">
      <c r="A26" s="43"/>
      <c r="B26" s="43"/>
      <c r="C26" s="44" t="s">
        <v>71</v>
      </c>
      <c r="D26" s="43" t="s">
        <v>70</v>
      </c>
      <c r="E26" s="43"/>
      <c r="F26" s="43"/>
      <c r="G26" s="32"/>
      <c r="H26" s="32"/>
      <c r="I26" s="32"/>
      <c r="J26" s="41"/>
      <c r="K26" s="41"/>
      <c r="L26" s="41"/>
      <c r="M26" s="41"/>
      <c r="N26" s="41"/>
      <c r="O26" s="41"/>
      <c r="P26" s="41"/>
      <c r="Q26" s="41"/>
    </row>
    <row r="27" spans="1:20" s="30" customFormat="1" ht="18" customHeight="1" x14ac:dyDescent="0.55000000000000004">
      <c r="A27" s="32"/>
      <c r="B27" s="32"/>
      <c r="C27" s="42"/>
      <c r="D27" s="43"/>
      <c r="E27" s="32"/>
      <c r="F27" s="32"/>
      <c r="G27" s="32"/>
      <c r="H27" s="32"/>
      <c r="I27" s="32"/>
      <c r="J27" s="41"/>
      <c r="K27" s="41"/>
      <c r="L27" s="41"/>
      <c r="M27" s="41"/>
      <c r="N27" s="41"/>
      <c r="O27" s="41"/>
      <c r="P27" s="41"/>
      <c r="Q27" s="41"/>
    </row>
    <row r="28" spans="1:20" s="43" customFormat="1" ht="18" customHeight="1" x14ac:dyDescent="0.55000000000000004"/>
    <row r="29" spans="1:20" s="43" customFormat="1" ht="18" customHeight="1" x14ac:dyDescent="0.55000000000000004"/>
    <row r="30" spans="1:20" s="43" customFormat="1" x14ac:dyDescent="0.55000000000000004"/>
    <row r="31" spans="1:20" x14ac:dyDescent="0.6">
      <c r="C31" s="46"/>
    </row>
  </sheetData>
  <mergeCells count="93">
    <mergeCell ref="F10:G10"/>
    <mergeCell ref="A8:E8"/>
    <mergeCell ref="A9:E9"/>
    <mergeCell ref="H10:I10"/>
    <mergeCell ref="P13:Q13"/>
    <mergeCell ref="F11:G11"/>
    <mergeCell ref="F9:G9"/>
    <mergeCell ref="F8:G8"/>
    <mergeCell ref="H11:I11"/>
    <mergeCell ref="L10:M10"/>
    <mergeCell ref="J10:K10"/>
    <mergeCell ref="J11:K11"/>
    <mergeCell ref="L11:M11"/>
    <mergeCell ref="P11:Q11"/>
    <mergeCell ref="P10:Q10"/>
    <mergeCell ref="P8:Q8"/>
    <mergeCell ref="H9:I9"/>
    <mergeCell ref="J6:K6"/>
    <mergeCell ref="N8:O8"/>
    <mergeCell ref="J8:K8"/>
    <mergeCell ref="H6:I6"/>
    <mergeCell ref="H8:I8"/>
    <mergeCell ref="H7:I7"/>
    <mergeCell ref="L8:M8"/>
    <mergeCell ref="P4:T4"/>
    <mergeCell ref="F4:O4"/>
    <mergeCell ref="P6:Q6"/>
    <mergeCell ref="P7:Q7"/>
    <mergeCell ref="P5:T5"/>
    <mergeCell ref="R6:S6"/>
    <mergeCell ref="R7:S7"/>
    <mergeCell ref="F5:O5"/>
    <mergeCell ref="N7:O7"/>
    <mergeCell ref="L7:M7"/>
    <mergeCell ref="L6:M6"/>
    <mergeCell ref="N6:O6"/>
    <mergeCell ref="F6:G6"/>
    <mergeCell ref="F7:G7"/>
    <mergeCell ref="R8:S8"/>
    <mergeCell ref="J7:K7"/>
    <mergeCell ref="R13:S13"/>
    <mergeCell ref="R11:S11"/>
    <mergeCell ref="R10:S10"/>
    <mergeCell ref="R9:S9"/>
    <mergeCell ref="J9:K9"/>
    <mergeCell ref="N9:O9"/>
    <mergeCell ref="L9:M9"/>
    <mergeCell ref="P12:Q12"/>
    <mergeCell ref="P9:Q9"/>
    <mergeCell ref="N10:O10"/>
    <mergeCell ref="N12:O12"/>
    <mergeCell ref="N11:O11"/>
    <mergeCell ref="N20:O20"/>
    <mergeCell ref="L16:M16"/>
    <mergeCell ref="L17:M17"/>
    <mergeCell ref="L18:M18"/>
    <mergeCell ref="L19:M19"/>
    <mergeCell ref="L20:M20"/>
    <mergeCell ref="N16:O16"/>
    <mergeCell ref="N17:O17"/>
    <mergeCell ref="N18:O18"/>
    <mergeCell ref="N19:O19"/>
    <mergeCell ref="A18:E18"/>
    <mergeCell ref="J12:K12"/>
    <mergeCell ref="R12:S12"/>
    <mergeCell ref="A20:E20"/>
    <mergeCell ref="A16:E16"/>
    <mergeCell ref="A14:E14"/>
    <mergeCell ref="A17:E17"/>
    <mergeCell ref="A19:E19"/>
    <mergeCell ref="H13:I13"/>
    <mergeCell ref="J13:K13"/>
    <mergeCell ref="H12:I12"/>
    <mergeCell ref="F12:G12"/>
    <mergeCell ref="F13:G13"/>
    <mergeCell ref="L12:M12"/>
    <mergeCell ref="L13:M13"/>
    <mergeCell ref="N13:O13"/>
    <mergeCell ref="F16:G16"/>
    <mergeCell ref="F17:G17"/>
    <mergeCell ref="F18:G18"/>
    <mergeCell ref="F19:G19"/>
    <mergeCell ref="F20:G20"/>
    <mergeCell ref="H16:I16"/>
    <mergeCell ref="H17:I17"/>
    <mergeCell ref="H18:I18"/>
    <mergeCell ref="H19:I19"/>
    <mergeCell ref="H20:I20"/>
    <mergeCell ref="J16:K16"/>
    <mergeCell ref="J17:K17"/>
    <mergeCell ref="J18:K18"/>
    <mergeCell ref="J19:K19"/>
    <mergeCell ref="J20:K20"/>
  </mergeCells>
  <phoneticPr fontId="4" type="noConversion"/>
  <printOptions gridLinesSet="0"/>
  <pageMargins left="0.59055118110236227" right="0.59055118110236227" top="0.98425196850393704" bottom="0.98425196850393704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Z35"/>
  <sheetViews>
    <sheetView showGridLines="0" view="pageBreakPreview" topLeftCell="A16" zoomScaleNormal="130" zoomScaleSheetLayoutView="100" workbookViewId="0">
      <selection activeCell="K15" sqref="K15"/>
    </sheetView>
  </sheetViews>
  <sheetFormatPr defaultColWidth="9.125" defaultRowHeight="18.600000000000001" x14ac:dyDescent="0.55000000000000004"/>
  <cols>
    <col min="1" max="1" width="1.25" style="65" customWidth="1"/>
    <col min="2" max="2" width="1" style="65" customWidth="1"/>
    <col min="3" max="3" width="3.125" style="65" customWidth="1"/>
    <col min="4" max="4" width="5.25" style="65" customWidth="1"/>
    <col min="5" max="5" width="27" style="65" customWidth="1"/>
    <col min="6" max="6" width="11.125" style="65" customWidth="1"/>
    <col min="7" max="7" width="8.25" style="65" customWidth="1"/>
    <col min="8" max="8" width="1" style="65" customWidth="1"/>
    <col min="9" max="9" width="8.625" style="65" customWidth="1"/>
    <col min="10" max="10" width="1" style="65" customWidth="1"/>
    <col min="11" max="11" width="8.25" style="65" customWidth="1"/>
    <col min="12" max="12" width="1" style="65" customWidth="1"/>
    <col min="13" max="13" width="8.125" style="65" customWidth="1"/>
    <col min="14" max="14" width="1.375" style="65" customWidth="1"/>
    <col min="15" max="15" width="7.75" style="65" customWidth="1"/>
    <col min="16" max="16" width="1" style="65" customWidth="1"/>
    <col min="17" max="17" width="7.75" style="51" customWidth="1"/>
    <col min="18" max="18" width="1" style="51" customWidth="1"/>
    <col min="19" max="19" width="7.75" style="51" customWidth="1"/>
    <col min="20" max="20" width="1" style="51" customWidth="1"/>
    <col min="21" max="22" width="0.875" style="51" customWidth="1"/>
    <col min="23" max="23" width="1" style="65" customWidth="1"/>
    <col min="24" max="24" width="30.75" style="65" customWidth="1"/>
    <col min="25" max="25" width="2.25" style="65" customWidth="1"/>
    <col min="26" max="26" width="4.625" style="51" customWidth="1"/>
    <col min="27" max="16384" width="9.125" style="65"/>
  </cols>
  <sheetData>
    <row r="1" spans="1:26" s="5" customFormat="1" ht="21.75" customHeight="1" x14ac:dyDescent="0.6">
      <c r="A1" s="1" t="s">
        <v>0</v>
      </c>
      <c r="D1" s="57">
        <v>14.7</v>
      </c>
      <c r="E1" s="1" t="s">
        <v>246</v>
      </c>
      <c r="Q1" s="7"/>
      <c r="R1" s="7"/>
      <c r="S1" s="7"/>
      <c r="T1" s="7"/>
      <c r="U1" s="7"/>
      <c r="V1" s="7"/>
      <c r="Z1" s="7"/>
    </row>
    <row r="2" spans="1:26" s="5" customFormat="1" ht="18.75" customHeight="1" x14ac:dyDescent="0.6">
      <c r="A2" s="1" t="s">
        <v>74</v>
      </c>
      <c r="D2" s="57">
        <v>14.7</v>
      </c>
      <c r="E2" s="58" t="s">
        <v>247</v>
      </c>
      <c r="Z2" s="7"/>
    </row>
    <row r="3" spans="1:26" s="185" customFormat="1" ht="13.2" customHeight="1" x14ac:dyDescent="0.6"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7" t="s">
        <v>141</v>
      </c>
      <c r="Y3" s="188"/>
    </row>
    <row r="4" spans="1:26" s="60" customFormat="1" ht="3" customHeight="1" x14ac:dyDescent="0.4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18" customHeight="1" x14ac:dyDescent="0.55000000000000004">
      <c r="A5" s="307" t="s">
        <v>142</v>
      </c>
      <c r="B5" s="307"/>
      <c r="C5" s="307"/>
      <c r="D5" s="307"/>
      <c r="E5" s="307"/>
      <c r="F5" s="64"/>
      <c r="G5" s="311" t="s">
        <v>143</v>
      </c>
      <c r="H5" s="311"/>
      <c r="I5" s="311"/>
      <c r="J5" s="311"/>
      <c r="K5" s="311"/>
      <c r="L5" s="311"/>
      <c r="M5" s="311"/>
      <c r="N5" s="264"/>
      <c r="O5" s="311" t="s">
        <v>144</v>
      </c>
      <c r="P5" s="311"/>
      <c r="Q5" s="311"/>
      <c r="R5" s="311"/>
      <c r="S5" s="311"/>
      <c r="T5" s="264"/>
      <c r="U5" s="52"/>
      <c r="V5" s="52"/>
      <c r="W5" s="307" t="s">
        <v>145</v>
      </c>
      <c r="X5" s="307"/>
      <c r="Y5" s="53"/>
      <c r="Z5" s="53"/>
    </row>
    <row r="6" spans="1:26" ht="19.5" customHeight="1" x14ac:dyDescent="0.55000000000000004">
      <c r="A6" s="308"/>
      <c r="B6" s="308"/>
      <c r="C6" s="308"/>
      <c r="D6" s="308"/>
      <c r="E6" s="309"/>
      <c r="F6" s="67" t="s">
        <v>146</v>
      </c>
      <c r="G6" s="312" t="s">
        <v>147</v>
      </c>
      <c r="H6" s="312"/>
      <c r="I6" s="312"/>
      <c r="J6" s="312"/>
      <c r="K6" s="312"/>
      <c r="L6" s="312"/>
      <c r="M6" s="312"/>
      <c r="N6" s="313"/>
      <c r="O6" s="312" t="s">
        <v>148</v>
      </c>
      <c r="P6" s="312"/>
      <c r="Q6" s="312"/>
      <c r="R6" s="312"/>
      <c r="S6" s="312"/>
      <c r="T6" s="313"/>
      <c r="U6" s="53"/>
      <c r="V6" s="53"/>
      <c r="W6" s="309"/>
      <c r="X6" s="308"/>
      <c r="Y6" s="66"/>
    </row>
    <row r="7" spans="1:26" ht="15.75" customHeight="1" x14ac:dyDescent="0.55000000000000004">
      <c r="A7" s="308"/>
      <c r="B7" s="308"/>
      <c r="C7" s="308"/>
      <c r="D7" s="308"/>
      <c r="E7" s="309"/>
      <c r="F7" s="55" t="s">
        <v>149</v>
      </c>
      <c r="G7" s="314">
        <v>2557</v>
      </c>
      <c r="H7" s="315"/>
      <c r="I7" s="314">
        <v>2558</v>
      </c>
      <c r="J7" s="315"/>
      <c r="K7" s="314">
        <v>2559</v>
      </c>
      <c r="L7" s="315"/>
      <c r="M7" s="314">
        <v>2560</v>
      </c>
      <c r="N7" s="315"/>
      <c r="O7" s="314">
        <v>2558</v>
      </c>
      <c r="P7" s="315"/>
      <c r="Q7" s="314">
        <v>2559</v>
      </c>
      <c r="R7" s="315"/>
      <c r="S7" s="314">
        <v>2560</v>
      </c>
      <c r="T7" s="315"/>
      <c r="W7" s="309"/>
      <c r="X7" s="308"/>
      <c r="Y7" s="66"/>
    </row>
    <row r="8" spans="1:26" ht="15.75" customHeight="1" x14ac:dyDescent="0.55000000000000004">
      <c r="A8" s="310"/>
      <c r="B8" s="310"/>
      <c r="C8" s="310"/>
      <c r="D8" s="310"/>
      <c r="E8" s="310"/>
      <c r="F8" s="68" t="s">
        <v>150</v>
      </c>
      <c r="G8" s="316" t="s">
        <v>242</v>
      </c>
      <c r="H8" s="317"/>
      <c r="I8" s="316" t="s">
        <v>243</v>
      </c>
      <c r="J8" s="317"/>
      <c r="K8" s="316" t="s">
        <v>244</v>
      </c>
      <c r="L8" s="317"/>
      <c r="M8" s="316" t="s">
        <v>245</v>
      </c>
      <c r="N8" s="317"/>
      <c r="O8" s="316" t="s">
        <v>243</v>
      </c>
      <c r="P8" s="317"/>
      <c r="Q8" s="316" t="s">
        <v>244</v>
      </c>
      <c r="R8" s="317"/>
      <c r="S8" s="316" t="s">
        <v>245</v>
      </c>
      <c r="T8" s="317"/>
      <c r="U8" s="69"/>
      <c r="V8" s="69"/>
      <c r="W8" s="310"/>
      <c r="X8" s="310"/>
      <c r="Y8" s="66"/>
    </row>
    <row r="9" spans="1:26" s="78" customFormat="1" ht="1.8" customHeight="1" x14ac:dyDescent="0.5">
      <c r="A9" s="70"/>
      <c r="B9" s="70"/>
      <c r="C9" s="70"/>
      <c r="D9" s="70"/>
      <c r="E9" s="70"/>
      <c r="F9" s="71"/>
      <c r="G9" s="72"/>
      <c r="H9" s="73"/>
      <c r="I9" s="74"/>
      <c r="J9" s="75"/>
      <c r="K9" s="74"/>
      <c r="L9" s="76"/>
      <c r="M9" s="77"/>
      <c r="N9" s="75"/>
      <c r="O9" s="76"/>
      <c r="P9" s="76"/>
      <c r="Q9" s="77"/>
      <c r="R9" s="75"/>
      <c r="S9" s="77"/>
      <c r="T9" s="75"/>
      <c r="U9" s="76"/>
      <c r="V9" s="76"/>
      <c r="W9" s="66"/>
      <c r="X9" s="66"/>
      <c r="Y9" s="70"/>
      <c r="Z9" s="76"/>
    </row>
    <row r="10" spans="1:26" s="79" customFormat="1" ht="14.4" customHeight="1" x14ac:dyDescent="0.5">
      <c r="A10" s="79" t="s">
        <v>151</v>
      </c>
      <c r="B10" s="80"/>
      <c r="C10" s="80"/>
      <c r="D10" s="80"/>
      <c r="E10" s="80"/>
      <c r="F10" s="189">
        <v>100</v>
      </c>
      <c r="G10" s="209">
        <v>100.8</v>
      </c>
      <c r="H10" s="210"/>
      <c r="I10" s="211">
        <v>100</v>
      </c>
      <c r="J10" s="212"/>
      <c r="K10" s="211">
        <v>102.3</v>
      </c>
      <c r="L10" s="211"/>
      <c r="M10" s="213">
        <v>99.8</v>
      </c>
      <c r="N10" s="212"/>
      <c r="O10" s="192">
        <v>-0.7</v>
      </c>
      <c r="P10" s="192"/>
      <c r="Q10" s="193">
        <v>2.2999999999999998</v>
      </c>
      <c r="R10" s="194"/>
      <c r="S10" s="193">
        <v>-2.4</v>
      </c>
      <c r="T10" s="190"/>
      <c r="U10" s="80" t="s">
        <v>152</v>
      </c>
      <c r="V10" s="80"/>
      <c r="W10" s="80"/>
      <c r="X10" s="80"/>
      <c r="Y10" s="195"/>
      <c r="Z10" s="224"/>
    </row>
    <row r="11" spans="1:26" s="79" customFormat="1" ht="14.4" customHeight="1" x14ac:dyDescent="0.5">
      <c r="B11" s="80" t="s">
        <v>153</v>
      </c>
      <c r="C11" s="80"/>
      <c r="D11" s="80"/>
      <c r="E11" s="80"/>
      <c r="F11" s="196">
        <v>35.58</v>
      </c>
      <c r="G11" s="209">
        <v>98.1</v>
      </c>
      <c r="H11" s="210"/>
      <c r="I11" s="211">
        <v>100</v>
      </c>
      <c r="J11" s="212"/>
      <c r="K11" s="211">
        <v>106.2</v>
      </c>
      <c r="L11" s="211"/>
      <c r="M11" s="213">
        <v>97.6</v>
      </c>
      <c r="N11" s="212"/>
      <c r="O11" s="192">
        <v>1.9</v>
      </c>
      <c r="P11" s="192"/>
      <c r="Q11" s="193">
        <v>6.2</v>
      </c>
      <c r="R11" s="194"/>
      <c r="S11" s="193">
        <v>-8.1999999999999993</v>
      </c>
      <c r="T11" s="190"/>
      <c r="U11" s="191"/>
      <c r="V11" s="191"/>
      <c r="W11" s="151" t="s">
        <v>154</v>
      </c>
      <c r="X11" s="80"/>
      <c r="Y11" s="224"/>
      <c r="Z11" s="224"/>
    </row>
    <row r="12" spans="1:26" s="78" customFormat="1" ht="14.4" customHeight="1" x14ac:dyDescent="0.5">
      <c r="B12" s="84"/>
      <c r="C12" s="84" t="s">
        <v>155</v>
      </c>
      <c r="D12" s="84"/>
      <c r="E12" s="84"/>
      <c r="F12" s="199">
        <v>5.52</v>
      </c>
      <c r="G12" s="214">
        <v>96.8</v>
      </c>
      <c r="H12" s="215"/>
      <c r="I12" s="216">
        <v>100</v>
      </c>
      <c r="J12" s="217"/>
      <c r="K12" s="216">
        <v>109.5</v>
      </c>
      <c r="L12" s="216"/>
      <c r="M12" s="218">
        <v>93.3</v>
      </c>
      <c r="N12" s="217"/>
      <c r="O12" s="200">
        <v>3.3</v>
      </c>
      <c r="P12" s="200"/>
      <c r="Q12" s="201">
        <v>9.5</v>
      </c>
      <c r="R12" s="202"/>
      <c r="S12" s="201">
        <v>-14.8</v>
      </c>
      <c r="T12" s="197"/>
      <c r="U12" s="198"/>
      <c r="V12" s="198"/>
      <c r="W12" s="153"/>
      <c r="X12" s="153" t="s">
        <v>156</v>
      </c>
      <c r="Y12" s="76"/>
      <c r="Z12" s="76"/>
    </row>
    <row r="13" spans="1:26" s="78" customFormat="1" ht="14.4" customHeight="1" x14ac:dyDescent="0.5">
      <c r="B13" s="84"/>
      <c r="C13" s="84" t="s">
        <v>157</v>
      </c>
      <c r="D13" s="84"/>
      <c r="E13" s="84"/>
      <c r="F13" s="199">
        <v>7.77</v>
      </c>
      <c r="G13" s="214">
        <v>99.1</v>
      </c>
      <c r="H13" s="215"/>
      <c r="I13" s="216">
        <v>100</v>
      </c>
      <c r="J13" s="217"/>
      <c r="K13" s="216">
        <v>105.5</v>
      </c>
      <c r="L13" s="216"/>
      <c r="M13" s="218">
        <v>97.9</v>
      </c>
      <c r="N13" s="217"/>
      <c r="O13" s="200">
        <v>0.9</v>
      </c>
      <c r="P13" s="200"/>
      <c r="Q13" s="201">
        <v>5.5</v>
      </c>
      <c r="R13" s="202"/>
      <c r="S13" s="201">
        <v>-7.2</v>
      </c>
      <c r="T13" s="197"/>
      <c r="U13" s="198"/>
      <c r="V13" s="198"/>
      <c r="W13" s="153"/>
      <c r="X13" s="153" t="s">
        <v>158</v>
      </c>
      <c r="Y13" s="76"/>
      <c r="Z13" s="76"/>
    </row>
    <row r="14" spans="1:26" s="78" customFormat="1" ht="14.4" customHeight="1" x14ac:dyDescent="0.5">
      <c r="B14" s="84"/>
      <c r="C14" s="84" t="s">
        <v>159</v>
      </c>
      <c r="D14" s="84"/>
      <c r="E14" s="84"/>
      <c r="F14" s="199">
        <v>1.73</v>
      </c>
      <c r="G14" s="214">
        <v>104.2</v>
      </c>
      <c r="H14" s="215"/>
      <c r="I14" s="216">
        <v>100</v>
      </c>
      <c r="J14" s="217"/>
      <c r="K14" s="216">
        <v>105.9</v>
      </c>
      <c r="L14" s="216"/>
      <c r="M14" s="218">
        <v>99.1</v>
      </c>
      <c r="N14" s="217"/>
      <c r="O14" s="200">
        <v>-4.0999999999999996</v>
      </c>
      <c r="P14" s="200"/>
      <c r="Q14" s="201">
        <v>5.9</v>
      </c>
      <c r="R14" s="202"/>
      <c r="S14" s="201">
        <v>-6.4</v>
      </c>
      <c r="T14" s="197"/>
      <c r="U14" s="198"/>
      <c r="V14" s="198"/>
      <c r="W14" s="153"/>
      <c r="X14" s="153" t="s">
        <v>160</v>
      </c>
      <c r="Y14" s="76"/>
      <c r="Z14" s="76"/>
    </row>
    <row r="15" spans="1:26" s="78" customFormat="1" ht="14.4" customHeight="1" x14ac:dyDescent="0.5">
      <c r="B15" s="84"/>
      <c r="C15" s="84" t="s">
        <v>161</v>
      </c>
      <c r="D15" s="84"/>
      <c r="E15" s="84"/>
      <c r="F15" s="199">
        <v>4.74</v>
      </c>
      <c r="G15" s="214">
        <v>91.1</v>
      </c>
      <c r="H15" s="215"/>
      <c r="I15" s="216">
        <v>100</v>
      </c>
      <c r="J15" s="217"/>
      <c r="K15" s="216">
        <v>115.2</v>
      </c>
      <c r="L15" s="216"/>
      <c r="M15" s="218">
        <v>93.6</v>
      </c>
      <c r="N15" s="217"/>
      <c r="O15" s="200">
        <v>9.8000000000000007</v>
      </c>
      <c r="P15" s="200"/>
      <c r="Q15" s="201">
        <v>15.2</v>
      </c>
      <c r="R15" s="202"/>
      <c r="S15" s="201">
        <v>-18.7</v>
      </c>
      <c r="T15" s="197"/>
      <c r="U15" s="198"/>
      <c r="V15" s="198"/>
      <c r="W15" s="153"/>
      <c r="X15" s="153" t="s">
        <v>162</v>
      </c>
      <c r="Y15" s="76"/>
      <c r="Z15" s="76"/>
    </row>
    <row r="16" spans="1:26" s="78" customFormat="1" ht="14.4" customHeight="1" x14ac:dyDescent="0.5">
      <c r="B16" s="84"/>
      <c r="C16" s="84" t="s">
        <v>163</v>
      </c>
      <c r="D16" s="84"/>
      <c r="E16" s="84"/>
      <c r="F16" s="199">
        <v>1.49</v>
      </c>
      <c r="G16" s="214">
        <v>100.2</v>
      </c>
      <c r="H16" s="215"/>
      <c r="I16" s="216">
        <v>100</v>
      </c>
      <c r="J16" s="217"/>
      <c r="K16" s="216">
        <v>104.9</v>
      </c>
      <c r="L16" s="216"/>
      <c r="M16" s="218">
        <v>103.1</v>
      </c>
      <c r="N16" s="217"/>
      <c r="O16" s="200">
        <v>-0.2</v>
      </c>
      <c r="P16" s="200"/>
      <c r="Q16" s="201">
        <v>4.9000000000000004</v>
      </c>
      <c r="R16" s="202"/>
      <c r="S16" s="201">
        <v>-1.7</v>
      </c>
      <c r="T16" s="197"/>
      <c r="U16" s="198"/>
      <c r="V16" s="198"/>
      <c r="W16" s="153"/>
      <c r="X16" s="153" t="s">
        <v>164</v>
      </c>
      <c r="Y16" s="76"/>
      <c r="Z16" s="76"/>
    </row>
    <row r="17" spans="1:26" s="78" customFormat="1" ht="14.4" customHeight="1" x14ac:dyDescent="0.5">
      <c r="B17" s="84"/>
      <c r="C17" s="84" t="s">
        <v>165</v>
      </c>
      <c r="D17" s="84"/>
      <c r="E17" s="84"/>
      <c r="F17" s="199">
        <v>1.71</v>
      </c>
      <c r="G17" s="214">
        <v>99.9</v>
      </c>
      <c r="H17" s="215"/>
      <c r="I17" s="216">
        <v>100</v>
      </c>
      <c r="J17" s="216"/>
      <c r="K17" s="218">
        <v>100.4</v>
      </c>
      <c r="L17" s="216"/>
      <c r="M17" s="218">
        <v>97.1</v>
      </c>
      <c r="N17" s="217"/>
      <c r="O17" s="200">
        <v>0.1</v>
      </c>
      <c r="P17" s="200"/>
      <c r="Q17" s="201">
        <v>0.4</v>
      </c>
      <c r="R17" s="202"/>
      <c r="S17" s="201">
        <v>-3.3</v>
      </c>
      <c r="T17" s="197"/>
      <c r="U17" s="198"/>
      <c r="V17" s="198"/>
      <c r="W17" s="153"/>
      <c r="X17" s="153" t="s">
        <v>166</v>
      </c>
      <c r="Y17" s="76"/>
      <c r="Z17" s="76"/>
    </row>
    <row r="18" spans="1:26" s="78" customFormat="1" ht="14.4" customHeight="1" x14ac:dyDescent="0.5">
      <c r="B18" s="84"/>
      <c r="C18" s="84" t="s">
        <v>167</v>
      </c>
      <c r="D18" s="84"/>
      <c r="E18" s="84"/>
      <c r="F18" s="199">
        <v>5.05</v>
      </c>
      <c r="G18" s="214">
        <v>99.3</v>
      </c>
      <c r="H18" s="215"/>
      <c r="I18" s="216">
        <v>100</v>
      </c>
      <c r="J18" s="216"/>
      <c r="K18" s="218">
        <v>101.1</v>
      </c>
      <c r="L18" s="216"/>
      <c r="M18" s="218">
        <v>98.5</v>
      </c>
      <c r="N18" s="217"/>
      <c r="O18" s="200">
        <v>0.7</v>
      </c>
      <c r="P18" s="200"/>
      <c r="Q18" s="201">
        <v>1.1000000000000001</v>
      </c>
      <c r="R18" s="202"/>
      <c r="S18" s="201">
        <v>-2.5</v>
      </c>
      <c r="T18" s="197"/>
      <c r="U18" s="198"/>
      <c r="V18" s="198"/>
      <c r="W18" s="153"/>
      <c r="X18" s="153" t="s">
        <v>168</v>
      </c>
      <c r="Y18" s="76"/>
      <c r="Z18" s="76"/>
    </row>
    <row r="19" spans="1:26" s="78" customFormat="1" ht="14.4" customHeight="1" x14ac:dyDescent="0.5">
      <c r="B19" s="84"/>
      <c r="C19" s="84" t="s">
        <v>169</v>
      </c>
      <c r="D19" s="84"/>
      <c r="E19" s="84"/>
      <c r="F19" s="199">
        <v>7.57</v>
      </c>
      <c r="G19" s="214">
        <v>100</v>
      </c>
      <c r="H19" s="215"/>
      <c r="I19" s="216">
        <v>100</v>
      </c>
      <c r="J19" s="216"/>
      <c r="K19" s="218">
        <v>100</v>
      </c>
      <c r="L19" s="216"/>
      <c r="M19" s="218">
        <v>101.1</v>
      </c>
      <c r="N19" s="217"/>
      <c r="O19" s="200" t="s">
        <v>221</v>
      </c>
      <c r="P19" s="200"/>
      <c r="Q19" s="201" t="s">
        <v>221</v>
      </c>
      <c r="R19" s="202"/>
      <c r="S19" s="201">
        <v>1.1000000000000001</v>
      </c>
      <c r="T19" s="197"/>
      <c r="U19" s="198"/>
      <c r="V19" s="198"/>
      <c r="W19" s="153"/>
      <c r="X19" s="153" t="s">
        <v>170</v>
      </c>
      <c r="Y19" s="76"/>
      <c r="Z19" s="76"/>
    </row>
    <row r="20" spans="1:26" s="78" customFormat="1" ht="14.4" customHeight="1" x14ac:dyDescent="0.5">
      <c r="B20" s="80" t="s">
        <v>171</v>
      </c>
      <c r="C20" s="84"/>
      <c r="D20" s="84"/>
      <c r="E20" s="84"/>
      <c r="F20" s="196">
        <v>64.42</v>
      </c>
      <c r="G20" s="209">
        <v>102.8</v>
      </c>
      <c r="H20" s="210"/>
      <c r="I20" s="211">
        <v>100</v>
      </c>
      <c r="J20" s="211"/>
      <c r="K20" s="213">
        <v>99.1</v>
      </c>
      <c r="L20" s="211"/>
      <c r="M20" s="213">
        <v>100.9</v>
      </c>
      <c r="N20" s="212"/>
      <c r="O20" s="192">
        <v>-2.7</v>
      </c>
      <c r="P20" s="192"/>
      <c r="Q20" s="193">
        <v>-0.9</v>
      </c>
      <c r="R20" s="194"/>
      <c r="S20" s="192">
        <v>1.8</v>
      </c>
      <c r="T20" s="190"/>
      <c r="U20" s="84"/>
      <c r="V20" s="80" t="s">
        <v>172</v>
      </c>
      <c r="W20" s="153"/>
      <c r="X20" s="153"/>
      <c r="Y20" s="76"/>
      <c r="Z20" s="76"/>
    </row>
    <row r="21" spans="1:26" s="78" customFormat="1" ht="14.4" customHeight="1" x14ac:dyDescent="0.5">
      <c r="B21" s="84"/>
      <c r="C21" s="84" t="s">
        <v>173</v>
      </c>
      <c r="D21" s="84"/>
      <c r="E21" s="84"/>
      <c r="F21" s="199">
        <v>3.02</v>
      </c>
      <c r="G21" s="214">
        <v>99.1</v>
      </c>
      <c r="H21" s="215"/>
      <c r="I21" s="216">
        <v>100</v>
      </c>
      <c r="J21" s="216"/>
      <c r="K21" s="218">
        <v>99.7</v>
      </c>
      <c r="L21" s="216"/>
      <c r="M21" s="218">
        <v>99.4</v>
      </c>
      <c r="N21" s="217"/>
      <c r="O21" s="200">
        <v>1</v>
      </c>
      <c r="P21" s="200"/>
      <c r="Q21" s="201">
        <v>-0.3</v>
      </c>
      <c r="R21" s="202"/>
      <c r="S21" s="200">
        <v>-0.3</v>
      </c>
      <c r="T21" s="197"/>
      <c r="U21" s="198"/>
      <c r="V21" s="198"/>
      <c r="W21" s="153"/>
      <c r="X21" s="153" t="s">
        <v>174</v>
      </c>
      <c r="Y21" s="76"/>
      <c r="Z21" s="76"/>
    </row>
    <row r="22" spans="1:26" s="78" customFormat="1" ht="14.4" customHeight="1" x14ac:dyDescent="0.5">
      <c r="B22" s="84"/>
      <c r="C22" s="84" t="s">
        <v>175</v>
      </c>
      <c r="D22" s="84"/>
      <c r="E22" s="84"/>
      <c r="F22" s="199">
        <v>15.31</v>
      </c>
      <c r="G22" s="214">
        <v>98.9</v>
      </c>
      <c r="H22" s="215"/>
      <c r="I22" s="216">
        <v>100</v>
      </c>
      <c r="J22" s="216"/>
      <c r="K22" s="218">
        <v>99.1</v>
      </c>
      <c r="L22" s="216"/>
      <c r="M22" s="218">
        <v>101.4</v>
      </c>
      <c r="N22" s="217"/>
      <c r="O22" s="200">
        <v>1.1000000000000001</v>
      </c>
      <c r="P22" s="200"/>
      <c r="Q22" s="201">
        <v>-0.8</v>
      </c>
      <c r="R22" s="202"/>
      <c r="S22" s="200">
        <v>2.2999999999999998</v>
      </c>
      <c r="T22" s="197"/>
      <c r="U22" s="198"/>
      <c r="V22" s="198"/>
      <c r="W22" s="153"/>
      <c r="X22" s="153" t="s">
        <v>176</v>
      </c>
      <c r="Y22" s="76"/>
      <c r="Z22" s="76"/>
    </row>
    <row r="23" spans="1:26" s="78" customFormat="1" ht="14.4" customHeight="1" x14ac:dyDescent="0.5">
      <c r="B23" s="84"/>
      <c r="C23" s="84" t="s">
        <v>177</v>
      </c>
      <c r="D23" s="84"/>
      <c r="E23" s="84"/>
      <c r="F23" s="199">
        <v>6.42</v>
      </c>
      <c r="G23" s="214">
        <v>97.7</v>
      </c>
      <c r="H23" s="215"/>
      <c r="I23" s="216">
        <v>100</v>
      </c>
      <c r="J23" s="216"/>
      <c r="K23" s="218">
        <v>100.3</v>
      </c>
      <c r="L23" s="216"/>
      <c r="M23" s="218">
        <v>101.3</v>
      </c>
      <c r="N23" s="217"/>
      <c r="O23" s="200">
        <v>2.2999999999999998</v>
      </c>
      <c r="P23" s="200"/>
      <c r="Q23" s="201">
        <v>0.4</v>
      </c>
      <c r="R23" s="202"/>
      <c r="S23" s="200">
        <v>1</v>
      </c>
      <c r="T23" s="197"/>
      <c r="U23" s="198"/>
      <c r="V23" s="198"/>
      <c r="W23" s="153"/>
      <c r="X23" s="153" t="s">
        <v>178</v>
      </c>
      <c r="Y23" s="76"/>
      <c r="Z23" s="76"/>
    </row>
    <row r="24" spans="1:26" s="78" customFormat="1" ht="14.4" customHeight="1" x14ac:dyDescent="0.5">
      <c r="B24" s="84"/>
      <c r="C24" s="84" t="s">
        <v>179</v>
      </c>
      <c r="D24" s="84"/>
      <c r="E24" s="84"/>
      <c r="F24" s="199">
        <v>33.31</v>
      </c>
      <c r="G24" s="214">
        <v>110.1</v>
      </c>
      <c r="H24" s="215"/>
      <c r="I24" s="216">
        <v>100</v>
      </c>
      <c r="J24" s="216"/>
      <c r="K24" s="218">
        <v>98</v>
      </c>
      <c r="L24" s="216"/>
      <c r="M24" s="218">
        <v>100.1</v>
      </c>
      <c r="N24" s="217"/>
      <c r="O24" s="200">
        <v>-9.1</v>
      </c>
      <c r="P24" s="200"/>
      <c r="Q24" s="201">
        <v>-2</v>
      </c>
      <c r="R24" s="202"/>
      <c r="S24" s="200">
        <v>2.1</v>
      </c>
      <c r="T24" s="197"/>
      <c r="U24" s="198"/>
      <c r="V24" s="198"/>
      <c r="W24" s="153"/>
      <c r="X24" s="153" t="s">
        <v>180</v>
      </c>
      <c r="Y24" s="76"/>
      <c r="Z24" s="76"/>
    </row>
    <row r="25" spans="1:26" s="78" customFormat="1" ht="14.4" customHeight="1" x14ac:dyDescent="0.5">
      <c r="B25" s="84"/>
      <c r="C25" s="84" t="s">
        <v>181</v>
      </c>
      <c r="D25" s="84"/>
      <c r="E25" s="84"/>
      <c r="F25" s="199">
        <v>4.7300000000000004</v>
      </c>
      <c r="G25" s="214">
        <v>99.8</v>
      </c>
      <c r="H25" s="215"/>
      <c r="I25" s="216">
        <v>100</v>
      </c>
      <c r="J25" s="216"/>
      <c r="K25" s="218">
        <v>98.2</v>
      </c>
      <c r="L25" s="216"/>
      <c r="M25" s="218">
        <v>98.2</v>
      </c>
      <c r="N25" s="217"/>
      <c r="O25" s="200">
        <v>0.2</v>
      </c>
      <c r="P25" s="200"/>
      <c r="Q25" s="201">
        <v>-1.8</v>
      </c>
      <c r="R25" s="202"/>
      <c r="S25" s="200" t="s">
        <v>221</v>
      </c>
      <c r="T25" s="197"/>
      <c r="U25" s="198"/>
      <c r="V25" s="198"/>
      <c r="W25" s="153"/>
      <c r="X25" s="153" t="s">
        <v>182</v>
      </c>
      <c r="Y25" s="76"/>
      <c r="Z25" s="76"/>
    </row>
    <row r="26" spans="1:26" s="78" customFormat="1" ht="14.4" customHeight="1" x14ac:dyDescent="0.5">
      <c r="B26" s="84"/>
      <c r="C26" s="84" t="s">
        <v>183</v>
      </c>
      <c r="D26" s="84"/>
      <c r="E26" s="84"/>
      <c r="F26" s="199">
        <v>1.65</v>
      </c>
      <c r="G26" s="214">
        <v>97.5</v>
      </c>
      <c r="H26" s="215"/>
      <c r="I26" s="216">
        <v>100</v>
      </c>
      <c r="J26" s="216"/>
      <c r="K26" s="218">
        <v>107.2</v>
      </c>
      <c r="L26" s="216"/>
      <c r="M26" s="218">
        <v>124.3</v>
      </c>
      <c r="N26" s="217"/>
      <c r="O26" s="200">
        <v>2.6</v>
      </c>
      <c r="P26" s="200"/>
      <c r="Q26" s="201">
        <v>7.2</v>
      </c>
      <c r="R26" s="202"/>
      <c r="S26" s="200">
        <v>16</v>
      </c>
      <c r="T26" s="197"/>
      <c r="U26" s="198"/>
      <c r="V26" s="198"/>
      <c r="W26" s="153"/>
      <c r="X26" s="153" t="s">
        <v>184</v>
      </c>
      <c r="Y26" s="76"/>
      <c r="Z26" s="76"/>
    </row>
    <row r="27" spans="1:26" s="79" customFormat="1" ht="14.4" customHeight="1" x14ac:dyDescent="0.5">
      <c r="A27" s="79" t="s">
        <v>185</v>
      </c>
      <c r="B27" s="80"/>
      <c r="C27" s="80"/>
      <c r="D27" s="80"/>
      <c r="E27" s="80"/>
      <c r="F27" s="196">
        <v>67.900000000000006</v>
      </c>
      <c r="G27" s="209">
        <v>99.2</v>
      </c>
      <c r="H27" s="210"/>
      <c r="I27" s="211">
        <v>100</v>
      </c>
      <c r="J27" s="211"/>
      <c r="K27" s="213">
        <v>100.8</v>
      </c>
      <c r="L27" s="211"/>
      <c r="M27" s="213">
        <v>101.4</v>
      </c>
      <c r="N27" s="212"/>
      <c r="O27" s="192">
        <v>0.8</v>
      </c>
      <c r="P27" s="192"/>
      <c r="Q27" s="193">
        <v>0.8</v>
      </c>
      <c r="R27" s="194"/>
      <c r="S27" s="192">
        <v>0.6</v>
      </c>
      <c r="T27" s="190"/>
      <c r="U27" s="80" t="s">
        <v>288</v>
      </c>
      <c r="V27" s="191"/>
      <c r="W27" s="151"/>
      <c r="X27" s="151"/>
      <c r="Y27" s="224"/>
      <c r="Z27" s="224"/>
    </row>
    <row r="28" spans="1:26" s="79" customFormat="1" ht="14.4" customHeight="1" x14ac:dyDescent="0.5">
      <c r="B28" s="80" t="s">
        <v>186</v>
      </c>
      <c r="C28" s="80"/>
      <c r="D28" s="80"/>
      <c r="E28" s="80"/>
      <c r="F28" s="196">
        <v>32.1</v>
      </c>
      <c r="G28" s="209">
        <v>103.2</v>
      </c>
      <c r="H28" s="210"/>
      <c r="I28" s="211">
        <v>100</v>
      </c>
      <c r="J28" s="211"/>
      <c r="K28" s="213">
        <v>104.5</v>
      </c>
      <c r="L28" s="211"/>
      <c r="M28" s="213">
        <v>96.8</v>
      </c>
      <c r="N28" s="212"/>
      <c r="O28" s="192">
        <v>-3.1</v>
      </c>
      <c r="P28" s="192"/>
      <c r="Q28" s="193">
        <v>4.5</v>
      </c>
      <c r="R28" s="194"/>
      <c r="S28" s="192">
        <v>-7.4</v>
      </c>
      <c r="T28" s="190"/>
      <c r="U28" s="191"/>
      <c r="V28" s="191"/>
      <c r="W28" s="151" t="s">
        <v>187</v>
      </c>
      <c r="X28" s="151"/>
      <c r="Y28" s="224"/>
      <c r="Z28" s="224"/>
    </row>
    <row r="29" spans="1:26" s="78" customFormat="1" ht="14.4" customHeight="1" x14ac:dyDescent="0.5">
      <c r="B29" s="84"/>
      <c r="C29" s="84" t="s">
        <v>188</v>
      </c>
      <c r="D29" s="84"/>
      <c r="E29" s="84"/>
      <c r="F29" s="199">
        <v>19.760000000000002</v>
      </c>
      <c r="G29" s="214">
        <v>97.4</v>
      </c>
      <c r="H29" s="215"/>
      <c r="I29" s="216">
        <v>100</v>
      </c>
      <c r="J29" s="216"/>
      <c r="K29" s="218">
        <v>108.6</v>
      </c>
      <c r="L29" s="216"/>
      <c r="M29" s="218">
        <v>95.9</v>
      </c>
      <c r="N29" s="217"/>
      <c r="O29" s="200">
        <v>2.7</v>
      </c>
      <c r="P29" s="200"/>
      <c r="Q29" s="201">
        <v>8.6</v>
      </c>
      <c r="R29" s="202"/>
      <c r="S29" s="200">
        <v>-11.7</v>
      </c>
      <c r="T29" s="197"/>
      <c r="U29" s="198"/>
      <c r="V29" s="198"/>
      <c r="W29" s="153"/>
      <c r="X29" s="153" t="s">
        <v>189</v>
      </c>
      <c r="Y29" s="76"/>
      <c r="Z29" s="76"/>
    </row>
    <row r="30" spans="1:26" s="78" customFormat="1" ht="14.4" customHeight="1" x14ac:dyDescent="0.5">
      <c r="A30" s="87"/>
      <c r="B30" s="88"/>
      <c r="C30" s="88" t="s">
        <v>190</v>
      </c>
      <c r="D30" s="88"/>
      <c r="E30" s="88"/>
      <c r="F30" s="203">
        <v>12.34</v>
      </c>
      <c r="G30" s="219">
        <v>119.3</v>
      </c>
      <c r="H30" s="220"/>
      <c r="I30" s="221">
        <v>100</v>
      </c>
      <c r="J30" s="221"/>
      <c r="K30" s="222">
        <v>92.9</v>
      </c>
      <c r="L30" s="221"/>
      <c r="M30" s="222">
        <v>97.7</v>
      </c>
      <c r="N30" s="223"/>
      <c r="O30" s="206">
        <v>-16.2</v>
      </c>
      <c r="P30" s="206"/>
      <c r="Q30" s="207">
        <v>-7.1</v>
      </c>
      <c r="R30" s="208"/>
      <c r="S30" s="206">
        <v>5.2</v>
      </c>
      <c r="T30" s="205"/>
      <c r="U30" s="204"/>
      <c r="V30" s="204"/>
      <c r="W30" s="88"/>
      <c r="X30" s="88" t="s">
        <v>191</v>
      </c>
      <c r="Y30" s="76"/>
      <c r="Z30" s="76"/>
    </row>
    <row r="31" spans="1:26" s="78" customFormat="1" ht="1.5" customHeight="1" x14ac:dyDescent="0.5"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Z31" s="76"/>
    </row>
    <row r="32" spans="1:26" s="78" customFormat="1" ht="17.25" customHeight="1" x14ac:dyDescent="0.5">
      <c r="A32" s="91" t="s">
        <v>289</v>
      </c>
      <c r="Q32" s="76"/>
      <c r="R32" s="76"/>
      <c r="S32" s="76"/>
      <c r="T32" s="76"/>
      <c r="U32" s="76"/>
      <c r="V32" s="76"/>
      <c r="Z32" s="76"/>
    </row>
    <row r="33" spans="1:26" s="78" customFormat="1" ht="15.75" customHeight="1" x14ac:dyDescent="0.5">
      <c r="A33" s="91" t="s">
        <v>290</v>
      </c>
      <c r="Q33" s="76"/>
      <c r="R33" s="76"/>
      <c r="S33" s="76"/>
      <c r="T33" s="76"/>
      <c r="U33" s="76"/>
      <c r="V33" s="76"/>
      <c r="Z33" s="76"/>
    </row>
    <row r="34" spans="1:26" x14ac:dyDescent="0.55000000000000004">
      <c r="W34" s="92"/>
      <c r="X34" s="92"/>
      <c r="Y34" s="92"/>
    </row>
    <row r="35" spans="1:26" x14ac:dyDescent="0.55000000000000004">
      <c r="W35" s="92"/>
      <c r="X35" s="92"/>
      <c r="Y35" s="92"/>
    </row>
  </sheetData>
  <mergeCells count="20">
    <mergeCell ref="M8:N8"/>
    <mergeCell ref="O8:P8"/>
    <mergeCell ref="Q8:R8"/>
    <mergeCell ref="S8:T8"/>
    <mergeCell ref="A5:E8"/>
    <mergeCell ref="G5:N5"/>
    <mergeCell ref="O5:T5"/>
    <mergeCell ref="W5:X8"/>
    <mergeCell ref="G6:N6"/>
    <mergeCell ref="O6:T6"/>
    <mergeCell ref="G7:H7"/>
    <mergeCell ref="I7:J7"/>
    <mergeCell ref="K7:L7"/>
    <mergeCell ref="M7:N7"/>
    <mergeCell ref="O7:P7"/>
    <mergeCell ref="Q7:R7"/>
    <mergeCell ref="S7:T7"/>
    <mergeCell ref="G8:H8"/>
    <mergeCell ref="I8:J8"/>
    <mergeCell ref="K8:L8"/>
  </mergeCells>
  <phoneticPr fontId="0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ignoredErrors>
    <ignoredError sqref="G8:T8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Y40"/>
  <sheetViews>
    <sheetView showGridLines="0" tabSelected="1" view="pageLayout" topLeftCell="A12" zoomScale="85" zoomScaleNormal="120" zoomScalePageLayoutView="85" workbookViewId="0">
      <selection activeCell="R24" sqref="R24"/>
    </sheetView>
  </sheetViews>
  <sheetFormatPr defaultColWidth="9.125" defaultRowHeight="18.600000000000001" x14ac:dyDescent="0.55000000000000004"/>
  <cols>
    <col min="1" max="1" width="1.25" style="65" customWidth="1"/>
    <col min="2" max="2" width="1" style="65" customWidth="1"/>
    <col min="3" max="3" width="3.125" style="65" customWidth="1"/>
    <col min="4" max="4" width="5.25" style="65" customWidth="1"/>
    <col min="5" max="5" width="16.875" style="65" customWidth="1"/>
    <col min="6" max="6" width="10.625" style="65" customWidth="1"/>
    <col min="7" max="7" width="1" style="65" customWidth="1"/>
    <col min="8" max="8" width="10.625" style="65" customWidth="1"/>
    <col min="9" max="9" width="1" style="65" customWidth="1"/>
    <col min="10" max="10" width="10.625" style="65" customWidth="1"/>
    <col min="11" max="11" width="1" style="65" customWidth="1"/>
    <col min="12" max="12" width="10.625" style="65" customWidth="1"/>
    <col min="13" max="13" width="1" style="65" customWidth="1"/>
    <col min="14" max="14" width="10.625" style="65" customWidth="1"/>
    <col min="15" max="15" width="1" style="65" customWidth="1"/>
    <col min="16" max="16" width="10.625" style="51" customWidth="1"/>
    <col min="17" max="17" width="1" style="51" customWidth="1"/>
    <col min="18" max="18" width="10.625" style="51" customWidth="1"/>
    <col min="19" max="19" width="1" style="51" customWidth="1"/>
    <col min="20" max="21" width="0.875" style="51" customWidth="1"/>
    <col min="22" max="22" width="1" style="65" customWidth="1"/>
    <col min="23" max="23" width="26.625" style="65" customWidth="1"/>
    <col min="24" max="24" width="2.25" style="65" customWidth="1"/>
    <col min="25" max="25" width="4.625" style="51" customWidth="1"/>
    <col min="26" max="16384" width="9.125" style="65"/>
  </cols>
  <sheetData>
    <row r="1" spans="1:25" s="5" customFormat="1" ht="21.75" customHeight="1" x14ac:dyDescent="0.6">
      <c r="A1" s="1" t="s">
        <v>0</v>
      </c>
      <c r="D1" s="57">
        <v>14.8</v>
      </c>
      <c r="E1" s="1" t="s">
        <v>248</v>
      </c>
      <c r="P1" s="7"/>
      <c r="Q1" s="7"/>
      <c r="R1" s="7"/>
      <c r="S1" s="7"/>
      <c r="T1" s="7"/>
      <c r="U1" s="7"/>
      <c r="Y1" s="7"/>
    </row>
    <row r="2" spans="1:25" s="5" customFormat="1" ht="18.75" customHeight="1" x14ac:dyDescent="0.6">
      <c r="A2" s="1" t="s">
        <v>74</v>
      </c>
      <c r="D2" s="57">
        <v>14.8</v>
      </c>
      <c r="E2" s="58" t="s">
        <v>249</v>
      </c>
      <c r="Y2" s="7"/>
    </row>
    <row r="3" spans="1:25" s="59" customFormat="1" ht="13.5" customHeight="1" x14ac:dyDescent="0.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1" t="s">
        <v>141</v>
      </c>
      <c r="X3" s="62"/>
    </row>
    <row r="4" spans="1:25" s="60" customFormat="1" ht="3" customHeight="1" x14ac:dyDescent="0.4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</row>
    <row r="5" spans="1:25" ht="18" customHeight="1" x14ac:dyDescent="0.55000000000000004">
      <c r="A5" s="318" t="s">
        <v>192</v>
      </c>
      <c r="B5" s="318"/>
      <c r="C5" s="318"/>
      <c r="D5" s="318"/>
      <c r="E5" s="319"/>
      <c r="F5" s="311" t="s">
        <v>143</v>
      </c>
      <c r="G5" s="311"/>
      <c r="H5" s="311"/>
      <c r="I5" s="311"/>
      <c r="J5" s="311"/>
      <c r="K5" s="311"/>
      <c r="L5" s="311"/>
      <c r="M5" s="264"/>
      <c r="N5" s="311" t="s">
        <v>144</v>
      </c>
      <c r="O5" s="311"/>
      <c r="P5" s="311"/>
      <c r="Q5" s="311"/>
      <c r="R5" s="311"/>
      <c r="S5" s="264"/>
      <c r="T5" s="52"/>
      <c r="U5" s="52"/>
      <c r="V5" s="307" t="s">
        <v>193</v>
      </c>
      <c r="W5" s="307"/>
      <c r="X5" s="53"/>
      <c r="Y5" s="53"/>
    </row>
    <row r="6" spans="1:25" ht="19.5" customHeight="1" x14ac:dyDescent="0.55000000000000004">
      <c r="A6" s="320"/>
      <c r="B6" s="320"/>
      <c r="C6" s="320"/>
      <c r="D6" s="320"/>
      <c r="E6" s="321"/>
      <c r="F6" s="312" t="s">
        <v>147</v>
      </c>
      <c r="G6" s="312"/>
      <c r="H6" s="312"/>
      <c r="I6" s="312"/>
      <c r="J6" s="312"/>
      <c r="K6" s="312"/>
      <c r="L6" s="312"/>
      <c r="M6" s="313"/>
      <c r="N6" s="312" t="s">
        <v>148</v>
      </c>
      <c r="O6" s="312"/>
      <c r="P6" s="312"/>
      <c r="Q6" s="312"/>
      <c r="R6" s="312"/>
      <c r="S6" s="313"/>
      <c r="T6" s="53"/>
      <c r="U6" s="53"/>
      <c r="V6" s="309"/>
      <c r="W6" s="308"/>
      <c r="X6" s="66"/>
    </row>
    <row r="7" spans="1:25" ht="15.75" customHeight="1" x14ac:dyDescent="0.55000000000000004">
      <c r="A7" s="320"/>
      <c r="B7" s="320"/>
      <c r="C7" s="320"/>
      <c r="D7" s="320"/>
      <c r="E7" s="321"/>
      <c r="F7" s="314">
        <v>2557</v>
      </c>
      <c r="G7" s="315"/>
      <c r="H7" s="314">
        <v>2558</v>
      </c>
      <c r="I7" s="315"/>
      <c r="J7" s="314">
        <v>2559</v>
      </c>
      <c r="K7" s="315"/>
      <c r="L7" s="314">
        <v>2560</v>
      </c>
      <c r="M7" s="315"/>
      <c r="N7" s="314">
        <v>2558</v>
      </c>
      <c r="O7" s="315"/>
      <c r="P7" s="314">
        <v>2559</v>
      </c>
      <c r="Q7" s="315"/>
      <c r="R7" s="314">
        <v>2560</v>
      </c>
      <c r="S7" s="315"/>
      <c r="V7" s="309"/>
      <c r="W7" s="308"/>
      <c r="X7" s="66"/>
    </row>
    <row r="8" spans="1:25" ht="15.75" customHeight="1" x14ac:dyDescent="0.55000000000000004">
      <c r="A8" s="322"/>
      <c r="B8" s="322"/>
      <c r="C8" s="322"/>
      <c r="D8" s="322"/>
      <c r="E8" s="323"/>
      <c r="F8" s="324" t="s">
        <v>242</v>
      </c>
      <c r="G8" s="317"/>
      <c r="H8" s="316" t="s">
        <v>243</v>
      </c>
      <c r="I8" s="317"/>
      <c r="J8" s="316" t="s">
        <v>244</v>
      </c>
      <c r="K8" s="317"/>
      <c r="L8" s="316" t="s">
        <v>245</v>
      </c>
      <c r="M8" s="317"/>
      <c r="N8" s="316" t="s">
        <v>243</v>
      </c>
      <c r="O8" s="317"/>
      <c r="P8" s="316" t="s">
        <v>244</v>
      </c>
      <c r="Q8" s="317"/>
      <c r="R8" s="316" t="s">
        <v>245</v>
      </c>
      <c r="S8" s="317"/>
      <c r="T8" s="69"/>
      <c r="U8" s="69"/>
      <c r="V8" s="310"/>
      <c r="W8" s="310"/>
      <c r="X8" s="66"/>
    </row>
    <row r="9" spans="1:25" s="78" customFormat="1" ht="2.25" customHeight="1" x14ac:dyDescent="0.5">
      <c r="A9" s="70"/>
      <c r="B9" s="70"/>
      <c r="C9" s="70"/>
      <c r="D9" s="70"/>
      <c r="E9" s="70"/>
      <c r="F9" s="72"/>
      <c r="G9" s="73"/>
      <c r="H9" s="74"/>
      <c r="I9" s="75"/>
      <c r="J9" s="74"/>
      <c r="K9" s="76"/>
      <c r="L9" s="77"/>
      <c r="M9" s="75"/>
      <c r="N9" s="76"/>
      <c r="O9" s="76"/>
      <c r="P9" s="77"/>
      <c r="Q9" s="75"/>
      <c r="R9" s="77"/>
      <c r="S9" s="75"/>
      <c r="T9" s="76"/>
      <c r="U9" s="76"/>
      <c r="V9" s="66"/>
      <c r="W9" s="66"/>
      <c r="X9" s="70"/>
      <c r="Y9" s="76"/>
    </row>
    <row r="10" spans="1:25" s="83" customFormat="1" ht="16.2" customHeight="1" x14ac:dyDescent="0.55000000000000004">
      <c r="B10" s="225" t="s">
        <v>267</v>
      </c>
      <c r="C10" s="225"/>
      <c r="D10" s="225"/>
      <c r="E10" s="225"/>
      <c r="F10" s="325">
        <v>101.44</v>
      </c>
      <c r="G10" s="326"/>
      <c r="H10" s="327" t="s">
        <v>291</v>
      </c>
      <c r="I10" s="328"/>
      <c r="J10" s="327">
        <v>100.05</v>
      </c>
      <c r="K10" s="329"/>
      <c r="L10" s="330">
        <v>100.54</v>
      </c>
      <c r="M10" s="328"/>
      <c r="N10" s="331">
        <v>-1.42</v>
      </c>
      <c r="O10" s="329"/>
      <c r="P10" s="332">
        <v>0.05</v>
      </c>
      <c r="Q10" s="328"/>
      <c r="R10" s="332">
        <v>0.49</v>
      </c>
      <c r="S10" s="81"/>
      <c r="T10" s="225"/>
      <c r="U10" s="225"/>
      <c r="V10" s="225" t="s">
        <v>285</v>
      </c>
      <c r="W10" s="138"/>
      <c r="X10" s="137"/>
      <c r="Y10" s="51"/>
    </row>
    <row r="11" spans="1:25" ht="16.2" customHeight="1" x14ac:dyDescent="0.55000000000000004">
      <c r="B11" s="226" t="s">
        <v>250</v>
      </c>
      <c r="C11" s="227"/>
      <c r="D11" s="82"/>
      <c r="E11" s="82"/>
      <c r="F11" s="333">
        <v>101.23</v>
      </c>
      <c r="G11" s="334"/>
      <c r="H11" s="335" t="s">
        <v>291</v>
      </c>
      <c r="I11" s="336"/>
      <c r="J11" s="335">
        <v>100.59</v>
      </c>
      <c r="K11" s="337"/>
      <c r="L11" s="338">
        <v>99.31</v>
      </c>
      <c r="M11" s="336"/>
      <c r="N11" s="339">
        <v>-1.21</v>
      </c>
      <c r="O11" s="337"/>
      <c r="P11" s="340">
        <v>0.59</v>
      </c>
      <c r="Q11" s="336"/>
      <c r="R11" s="340">
        <v>-1.28</v>
      </c>
      <c r="S11" s="86"/>
      <c r="T11" s="85"/>
      <c r="U11" s="85"/>
      <c r="V11" s="158"/>
      <c r="W11" s="140" t="s">
        <v>268</v>
      </c>
      <c r="X11" s="141"/>
    </row>
    <row r="12" spans="1:25" ht="16.2" customHeight="1" x14ac:dyDescent="0.55000000000000004">
      <c r="B12" s="226" t="s">
        <v>251</v>
      </c>
      <c r="C12" s="227"/>
      <c r="D12" s="82"/>
      <c r="E12" s="82"/>
      <c r="F12" s="333">
        <v>100.76</v>
      </c>
      <c r="G12" s="334"/>
      <c r="H12" s="335">
        <v>100.01</v>
      </c>
      <c r="I12" s="336"/>
      <c r="J12" s="335">
        <v>102.26</v>
      </c>
      <c r="K12" s="337"/>
      <c r="L12" s="338">
        <v>99.78</v>
      </c>
      <c r="M12" s="336"/>
      <c r="N12" s="339">
        <v>-0.74</v>
      </c>
      <c r="O12" s="337"/>
      <c r="P12" s="340">
        <v>2.2599999999999998</v>
      </c>
      <c r="Q12" s="336"/>
      <c r="R12" s="340">
        <v>-2.4300000000000002</v>
      </c>
      <c r="S12" s="86"/>
      <c r="T12" s="85"/>
      <c r="U12" s="85"/>
      <c r="V12" s="49"/>
      <c r="W12" s="140" t="s">
        <v>269</v>
      </c>
      <c r="X12" s="141"/>
    </row>
    <row r="13" spans="1:25" ht="16.2" customHeight="1" x14ac:dyDescent="0.55000000000000004">
      <c r="B13" s="226" t="s">
        <v>252</v>
      </c>
      <c r="C13" s="227"/>
      <c r="D13" s="82"/>
      <c r="E13" s="82"/>
      <c r="F13" s="333">
        <v>101.58</v>
      </c>
      <c r="G13" s="334"/>
      <c r="H13" s="335">
        <v>100.03</v>
      </c>
      <c r="I13" s="336"/>
      <c r="J13" s="335">
        <v>100.12</v>
      </c>
      <c r="K13" s="337"/>
      <c r="L13" s="338">
        <v>101.28</v>
      </c>
      <c r="M13" s="336"/>
      <c r="N13" s="339">
        <v>-1.53</v>
      </c>
      <c r="O13" s="337"/>
      <c r="P13" s="340">
        <v>0.09</v>
      </c>
      <c r="Q13" s="336"/>
      <c r="R13" s="340">
        <v>1.1599999999999999</v>
      </c>
      <c r="S13" s="86"/>
      <c r="T13" s="85"/>
      <c r="U13" s="85"/>
      <c r="V13" s="49"/>
      <c r="W13" s="140" t="s">
        <v>270</v>
      </c>
      <c r="X13" s="141"/>
    </row>
    <row r="14" spans="1:25" ht="16.2" customHeight="1" x14ac:dyDescent="0.55000000000000004">
      <c r="B14" s="226" t="s">
        <v>253</v>
      </c>
      <c r="C14" s="227"/>
      <c r="D14" s="82"/>
      <c r="E14" s="82"/>
      <c r="F14" s="333">
        <v>101.49</v>
      </c>
      <c r="G14" s="334"/>
      <c r="H14" s="335">
        <v>100.04</v>
      </c>
      <c r="I14" s="336"/>
      <c r="J14" s="335">
        <v>101.67</v>
      </c>
      <c r="K14" s="337"/>
      <c r="L14" s="338">
        <v>99.03</v>
      </c>
      <c r="M14" s="336"/>
      <c r="N14" s="339">
        <v>-1.43</v>
      </c>
      <c r="O14" s="337"/>
      <c r="P14" s="340">
        <v>1.62</v>
      </c>
      <c r="Q14" s="336"/>
      <c r="R14" s="340" t="s">
        <v>297</v>
      </c>
      <c r="S14" s="86"/>
      <c r="T14" s="85"/>
      <c r="U14" s="85"/>
      <c r="V14" s="49"/>
      <c r="W14" s="140" t="s">
        <v>271</v>
      </c>
      <c r="X14" s="141"/>
    </row>
    <row r="15" spans="1:25" ht="16.2" customHeight="1" x14ac:dyDescent="0.55000000000000004">
      <c r="B15" s="226" t="s">
        <v>254</v>
      </c>
      <c r="C15" s="227"/>
      <c r="D15" s="82"/>
      <c r="E15" s="82"/>
      <c r="F15" s="333">
        <v>101.51</v>
      </c>
      <c r="G15" s="334"/>
      <c r="H15" s="335">
        <v>100.03</v>
      </c>
      <c r="I15" s="336"/>
      <c r="J15" s="335">
        <v>101.12</v>
      </c>
      <c r="K15" s="337"/>
      <c r="L15" s="338">
        <v>100.98</v>
      </c>
      <c r="M15" s="336"/>
      <c r="N15" s="339">
        <v>-1.45</v>
      </c>
      <c r="O15" s="337"/>
      <c r="P15" s="340">
        <v>1.08</v>
      </c>
      <c r="Q15" s="336"/>
      <c r="R15" s="340">
        <v>-0.14000000000000001</v>
      </c>
      <c r="S15" s="86"/>
      <c r="T15" s="85"/>
      <c r="U15" s="85"/>
      <c r="V15" s="49"/>
      <c r="W15" s="139" t="s">
        <v>272</v>
      </c>
      <c r="X15" s="141"/>
    </row>
    <row r="16" spans="1:25" ht="16.2" customHeight="1" x14ac:dyDescent="0.55000000000000004">
      <c r="B16" s="226" t="s">
        <v>255</v>
      </c>
      <c r="C16" s="227"/>
      <c r="D16" s="82"/>
      <c r="E16" s="82"/>
      <c r="F16" s="333">
        <v>100.73</v>
      </c>
      <c r="G16" s="334"/>
      <c r="H16" s="335">
        <v>99.98</v>
      </c>
      <c r="I16" s="336"/>
      <c r="J16" s="335">
        <v>100.78</v>
      </c>
      <c r="K16" s="337"/>
      <c r="L16" s="338">
        <v>100.92</v>
      </c>
      <c r="M16" s="336"/>
      <c r="N16" s="339">
        <v>-0.74</v>
      </c>
      <c r="O16" s="337"/>
      <c r="P16" s="340">
        <v>0.79</v>
      </c>
      <c r="Q16" s="336"/>
      <c r="R16" s="340">
        <v>0.14000000000000001</v>
      </c>
      <c r="S16" s="86"/>
      <c r="T16" s="85"/>
      <c r="U16" s="85"/>
      <c r="V16" s="49"/>
      <c r="W16" s="139" t="s">
        <v>273</v>
      </c>
      <c r="X16" s="141"/>
    </row>
    <row r="17" spans="1:25" ht="16.2" customHeight="1" x14ac:dyDescent="0.55000000000000004">
      <c r="B17" s="226" t="s">
        <v>256</v>
      </c>
      <c r="C17" s="227"/>
      <c r="D17" s="82"/>
      <c r="E17" s="82"/>
      <c r="F17" s="333">
        <v>100.41</v>
      </c>
      <c r="G17" s="334"/>
      <c r="H17" s="335">
        <v>99.96</v>
      </c>
      <c r="I17" s="337"/>
      <c r="J17" s="338">
        <v>102.09</v>
      </c>
      <c r="K17" s="337"/>
      <c r="L17" s="338">
        <v>99.34</v>
      </c>
      <c r="M17" s="336"/>
      <c r="N17" s="339">
        <v>-0.45</v>
      </c>
      <c r="O17" s="337"/>
      <c r="P17" s="340">
        <v>2.13</v>
      </c>
      <c r="Q17" s="336"/>
      <c r="R17" s="340">
        <v>-2.69</v>
      </c>
      <c r="S17" s="86"/>
      <c r="T17" s="85"/>
      <c r="U17" s="85"/>
      <c r="V17" s="49"/>
      <c r="W17" s="139" t="s">
        <v>274</v>
      </c>
      <c r="X17" s="141"/>
    </row>
    <row r="18" spans="1:25" ht="16.2" customHeight="1" x14ac:dyDescent="0.55000000000000004">
      <c r="B18" s="226" t="s">
        <v>257</v>
      </c>
      <c r="C18" s="227"/>
      <c r="D18" s="82"/>
      <c r="E18" s="82"/>
      <c r="F18" s="333">
        <v>102.14</v>
      </c>
      <c r="G18" s="334"/>
      <c r="H18" s="335">
        <v>100.01</v>
      </c>
      <c r="I18" s="337"/>
      <c r="J18" s="338">
        <v>101.16</v>
      </c>
      <c r="K18" s="337"/>
      <c r="L18" s="338">
        <v>99.87</v>
      </c>
      <c r="M18" s="336"/>
      <c r="N18" s="339">
        <v>-2.09</v>
      </c>
      <c r="O18" s="337"/>
      <c r="P18" s="340">
        <v>1.1499999999999999</v>
      </c>
      <c r="Q18" s="336"/>
      <c r="R18" s="340">
        <v>-1.27</v>
      </c>
      <c r="S18" s="86"/>
      <c r="T18" s="85"/>
      <c r="U18" s="85"/>
      <c r="V18" s="49"/>
      <c r="W18" s="139" t="s">
        <v>275</v>
      </c>
      <c r="X18" s="141"/>
    </row>
    <row r="19" spans="1:25" ht="16.2" customHeight="1" x14ac:dyDescent="0.55000000000000004">
      <c r="B19" s="226" t="s">
        <v>258</v>
      </c>
      <c r="C19" s="227"/>
      <c r="D19" s="82"/>
      <c r="E19" s="82"/>
      <c r="F19" s="333" t="s">
        <v>292</v>
      </c>
      <c r="G19" s="334"/>
      <c r="H19" s="335">
        <v>99.97</v>
      </c>
      <c r="I19" s="337"/>
      <c r="J19" s="338">
        <v>100.76</v>
      </c>
      <c r="K19" s="337"/>
      <c r="L19" s="338">
        <v>100.43</v>
      </c>
      <c r="M19" s="336"/>
      <c r="N19" s="339">
        <v>-1.1200000000000001</v>
      </c>
      <c r="O19" s="337"/>
      <c r="P19" s="340">
        <v>0.79</v>
      </c>
      <c r="Q19" s="336"/>
      <c r="R19" s="340">
        <v>-0.32</v>
      </c>
      <c r="S19" s="86"/>
      <c r="T19" s="85"/>
      <c r="U19" s="85"/>
      <c r="V19" s="49"/>
      <c r="W19" s="139" t="s">
        <v>276</v>
      </c>
      <c r="X19" s="141"/>
    </row>
    <row r="20" spans="1:25" ht="16.2" customHeight="1" x14ac:dyDescent="0.55000000000000004">
      <c r="B20" s="226" t="s">
        <v>259</v>
      </c>
      <c r="C20" s="227"/>
      <c r="D20" s="82"/>
      <c r="E20" s="82"/>
      <c r="F20" s="333">
        <v>101.94</v>
      </c>
      <c r="G20" s="334"/>
      <c r="H20" s="335">
        <v>100.04</v>
      </c>
      <c r="I20" s="337"/>
      <c r="J20" s="338">
        <v>99.51</v>
      </c>
      <c r="K20" s="337"/>
      <c r="L20" s="338">
        <v>101.42</v>
      </c>
      <c r="M20" s="336"/>
      <c r="N20" s="339">
        <v>-1.86</v>
      </c>
      <c r="O20" s="337"/>
      <c r="P20" s="340">
        <v>-0.53</v>
      </c>
      <c r="Q20" s="336"/>
      <c r="R20" s="339">
        <v>1.92</v>
      </c>
      <c r="S20" s="86"/>
      <c r="T20" s="85"/>
      <c r="U20" s="85"/>
      <c r="V20" s="49"/>
      <c r="W20" s="139" t="s">
        <v>277</v>
      </c>
      <c r="X20" s="141"/>
    </row>
    <row r="21" spans="1:25" ht="16.2" customHeight="1" x14ac:dyDescent="0.55000000000000004">
      <c r="B21" s="226" t="s">
        <v>260</v>
      </c>
      <c r="C21" s="227"/>
      <c r="D21" s="82"/>
      <c r="E21" s="82"/>
      <c r="F21" s="333">
        <v>101.98</v>
      </c>
      <c r="G21" s="334"/>
      <c r="H21" s="335">
        <v>99.96</v>
      </c>
      <c r="I21" s="337"/>
      <c r="J21" s="338" t="s">
        <v>298</v>
      </c>
      <c r="K21" s="337"/>
      <c r="L21" s="338">
        <v>105.67</v>
      </c>
      <c r="M21" s="336"/>
      <c r="N21" s="339">
        <v>-1.99</v>
      </c>
      <c r="O21" s="337"/>
      <c r="P21" s="340">
        <v>1.04</v>
      </c>
      <c r="Q21" s="336"/>
      <c r="R21" s="339">
        <v>4.62</v>
      </c>
      <c r="S21" s="86"/>
      <c r="T21" s="82"/>
      <c r="U21" s="225"/>
      <c r="V21" s="49"/>
      <c r="W21" s="139" t="s">
        <v>278</v>
      </c>
      <c r="X21" s="141"/>
    </row>
    <row r="22" spans="1:25" ht="16.2" customHeight="1" x14ac:dyDescent="0.55000000000000004">
      <c r="B22" s="226" t="s">
        <v>261</v>
      </c>
      <c r="C22" s="227"/>
      <c r="D22" s="82"/>
      <c r="E22" s="82"/>
      <c r="F22" s="333">
        <v>100.56</v>
      </c>
      <c r="G22" s="334"/>
      <c r="H22" s="335">
        <v>100.05</v>
      </c>
      <c r="I22" s="337"/>
      <c r="J22" s="338">
        <v>100.18</v>
      </c>
      <c r="K22" s="337"/>
      <c r="L22" s="338">
        <v>100.83</v>
      </c>
      <c r="M22" s="336"/>
      <c r="N22" s="339">
        <v>-0.51</v>
      </c>
      <c r="O22" s="337"/>
      <c r="P22" s="340">
        <v>0.12</v>
      </c>
      <c r="Q22" s="336"/>
      <c r="R22" s="339">
        <v>0.65</v>
      </c>
      <c r="S22" s="86"/>
      <c r="T22" s="85"/>
      <c r="U22" s="85"/>
      <c r="V22" s="49"/>
      <c r="W22" s="139" t="s">
        <v>279</v>
      </c>
      <c r="X22" s="141"/>
    </row>
    <row r="23" spans="1:25" ht="16.2" customHeight="1" x14ac:dyDescent="0.55000000000000004">
      <c r="B23" s="226" t="s">
        <v>262</v>
      </c>
      <c r="C23" s="227"/>
      <c r="D23" s="82"/>
      <c r="E23" s="82"/>
      <c r="F23" s="333">
        <v>100.86</v>
      </c>
      <c r="G23" s="334"/>
      <c r="H23" s="335">
        <v>99.95</v>
      </c>
      <c r="I23" s="337"/>
      <c r="J23" s="338">
        <v>99.46</v>
      </c>
      <c r="K23" s="337"/>
      <c r="L23" s="338">
        <v>100.61</v>
      </c>
      <c r="M23" s="336"/>
      <c r="N23" s="339" t="s">
        <v>295</v>
      </c>
      <c r="O23" s="337"/>
      <c r="P23" s="340">
        <v>-0.49</v>
      </c>
      <c r="Q23" s="336"/>
      <c r="R23" s="339">
        <v>1.1499999999999999</v>
      </c>
      <c r="S23" s="86"/>
      <c r="T23" s="85"/>
      <c r="U23" s="85"/>
      <c r="V23" s="49"/>
      <c r="W23" s="139" t="s">
        <v>280</v>
      </c>
      <c r="X23" s="141"/>
    </row>
    <row r="24" spans="1:25" ht="16.2" customHeight="1" x14ac:dyDescent="0.55000000000000004">
      <c r="B24" s="226" t="s">
        <v>263</v>
      </c>
      <c r="C24" s="227"/>
      <c r="D24" s="82"/>
      <c r="E24" s="82"/>
      <c r="F24" s="333">
        <v>98.68</v>
      </c>
      <c r="G24" s="334"/>
      <c r="H24" s="335">
        <v>100.02</v>
      </c>
      <c r="I24" s="337"/>
      <c r="J24" s="338">
        <v>100.38</v>
      </c>
      <c r="K24" s="337"/>
      <c r="L24" s="338" t="s">
        <v>294</v>
      </c>
      <c r="M24" s="336"/>
      <c r="N24" s="339">
        <v>1.35</v>
      </c>
      <c r="O24" s="337"/>
      <c r="P24" s="340">
        <v>0.36</v>
      </c>
      <c r="Q24" s="336"/>
      <c r="R24" s="339">
        <v>2.71</v>
      </c>
      <c r="S24" s="86"/>
      <c r="T24" s="85"/>
      <c r="U24" s="85"/>
      <c r="V24" s="49"/>
      <c r="W24" s="139" t="s">
        <v>281</v>
      </c>
      <c r="X24" s="141"/>
    </row>
    <row r="25" spans="1:25" ht="16.2" customHeight="1" x14ac:dyDescent="0.55000000000000004">
      <c r="B25" s="226" t="s">
        <v>264</v>
      </c>
      <c r="C25" s="227"/>
      <c r="D25" s="82"/>
      <c r="E25" s="82"/>
      <c r="F25" s="333">
        <v>100.92</v>
      </c>
      <c r="G25" s="334"/>
      <c r="H25" s="335">
        <v>99.97</v>
      </c>
      <c r="I25" s="337"/>
      <c r="J25" s="338">
        <v>100.95</v>
      </c>
      <c r="K25" s="337"/>
      <c r="L25" s="338">
        <v>102.04</v>
      </c>
      <c r="M25" s="336"/>
      <c r="N25" s="339">
        <v>-0.94</v>
      </c>
      <c r="O25" s="337"/>
      <c r="P25" s="340">
        <v>0.98</v>
      </c>
      <c r="Q25" s="336"/>
      <c r="R25" s="339">
        <v>1.08</v>
      </c>
      <c r="S25" s="86"/>
      <c r="T25" s="85"/>
      <c r="U25" s="85"/>
      <c r="V25" s="49"/>
      <c r="W25" s="139" t="s">
        <v>282</v>
      </c>
      <c r="X25" s="141"/>
    </row>
    <row r="26" spans="1:25" ht="16.2" customHeight="1" x14ac:dyDescent="0.55000000000000004">
      <c r="B26" s="226" t="s">
        <v>265</v>
      </c>
      <c r="C26" s="227"/>
      <c r="D26" s="82"/>
      <c r="E26" s="82"/>
      <c r="F26" s="333">
        <v>102.53</v>
      </c>
      <c r="G26" s="334"/>
      <c r="H26" s="335">
        <v>100.01</v>
      </c>
      <c r="I26" s="337"/>
      <c r="J26" s="338" t="s">
        <v>299</v>
      </c>
      <c r="K26" s="337"/>
      <c r="L26" s="338">
        <v>101.94</v>
      </c>
      <c r="M26" s="336"/>
      <c r="N26" s="339">
        <v>-2.4500000000000002</v>
      </c>
      <c r="O26" s="337"/>
      <c r="P26" s="340">
        <v>-0.51</v>
      </c>
      <c r="Q26" s="336"/>
      <c r="R26" s="339">
        <v>2.46</v>
      </c>
      <c r="S26" s="86"/>
      <c r="T26" s="85"/>
      <c r="U26" s="85"/>
      <c r="V26" s="49"/>
      <c r="W26" s="139" t="s">
        <v>283</v>
      </c>
      <c r="X26" s="141"/>
    </row>
    <row r="27" spans="1:25" ht="16.2" customHeight="1" x14ac:dyDescent="0.55000000000000004">
      <c r="A27" s="69"/>
      <c r="B27" s="228" t="s">
        <v>266</v>
      </c>
      <c r="C27" s="229"/>
      <c r="D27" s="230"/>
      <c r="E27" s="230"/>
      <c r="F27" s="341" t="s">
        <v>293</v>
      </c>
      <c r="G27" s="342"/>
      <c r="H27" s="343">
        <v>99.99</v>
      </c>
      <c r="I27" s="344"/>
      <c r="J27" s="345">
        <v>100.69</v>
      </c>
      <c r="K27" s="344"/>
      <c r="L27" s="345">
        <v>100.41</v>
      </c>
      <c r="M27" s="346"/>
      <c r="N27" s="347">
        <v>-1.78</v>
      </c>
      <c r="O27" s="344"/>
      <c r="P27" s="348" t="s">
        <v>296</v>
      </c>
      <c r="Q27" s="346"/>
      <c r="R27" s="347">
        <v>-0.28000000000000003</v>
      </c>
      <c r="S27" s="90"/>
      <c r="T27" s="89"/>
      <c r="U27" s="89"/>
      <c r="V27" s="230"/>
      <c r="W27" s="142" t="s">
        <v>284</v>
      </c>
      <c r="X27" s="141"/>
    </row>
    <row r="28" spans="1:25" s="51" customFormat="1" ht="2.25" customHeight="1" x14ac:dyDescent="0.55000000000000004">
      <c r="A28" s="76"/>
      <c r="B28" s="153"/>
      <c r="C28" s="153"/>
      <c r="D28" s="153"/>
      <c r="E28" s="153"/>
      <c r="F28" s="49"/>
      <c r="G28" s="49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49"/>
      <c r="W28" s="49"/>
    </row>
    <row r="29" spans="1:25" ht="1.5" customHeight="1" x14ac:dyDescent="0.55000000000000004">
      <c r="H29" s="51"/>
      <c r="I29" s="51"/>
      <c r="J29" s="51"/>
      <c r="K29" s="51"/>
      <c r="L29" s="51"/>
      <c r="M29" s="51"/>
      <c r="N29" s="51"/>
      <c r="O29" s="51"/>
    </row>
    <row r="30" spans="1:25" ht="17.25" customHeight="1" x14ac:dyDescent="0.55000000000000004">
      <c r="B30" s="91" t="s">
        <v>286</v>
      </c>
      <c r="J30" s="93"/>
    </row>
    <row r="31" spans="1:25" ht="15.75" customHeight="1" x14ac:dyDescent="0.55000000000000004">
      <c r="C31" s="93" t="s">
        <v>287</v>
      </c>
      <c r="E31" s="93"/>
      <c r="F31" s="93"/>
      <c r="G31" s="93"/>
      <c r="H31" s="93"/>
      <c r="I31" s="93"/>
      <c r="L31" s="94"/>
      <c r="M31" s="51"/>
      <c r="N31" s="51"/>
      <c r="O31" s="51"/>
    </row>
    <row r="32" spans="1:25" s="60" customFormat="1" ht="17.399999999999999" x14ac:dyDescent="0.5">
      <c r="P32" s="59"/>
      <c r="Q32" s="59"/>
      <c r="R32" s="59"/>
      <c r="S32" s="59"/>
      <c r="T32" s="59"/>
      <c r="U32" s="59"/>
      <c r="V32" s="92"/>
      <c r="W32" s="92"/>
      <c r="X32" s="92"/>
      <c r="Y32" s="59"/>
    </row>
    <row r="33" spans="16:25" s="60" customFormat="1" ht="17.399999999999999" x14ac:dyDescent="0.5">
      <c r="P33" s="59"/>
      <c r="Q33" s="59"/>
      <c r="R33" s="59"/>
      <c r="S33" s="59"/>
      <c r="T33" s="59"/>
      <c r="U33" s="59"/>
      <c r="V33" s="92"/>
      <c r="W33" s="92"/>
      <c r="X33" s="92"/>
      <c r="Y33" s="59"/>
    </row>
    <row r="34" spans="16:25" x14ac:dyDescent="0.55000000000000004">
      <c r="V34" s="92"/>
      <c r="W34" s="92"/>
      <c r="X34" s="92"/>
    </row>
    <row r="35" spans="16:25" x14ac:dyDescent="0.55000000000000004">
      <c r="V35" s="92"/>
      <c r="W35" s="92"/>
      <c r="X35" s="92"/>
    </row>
    <row r="36" spans="16:25" x14ac:dyDescent="0.55000000000000004">
      <c r="V36" s="92"/>
      <c r="W36" s="92"/>
      <c r="X36" s="92"/>
    </row>
    <row r="37" spans="16:25" x14ac:dyDescent="0.55000000000000004">
      <c r="V37" s="92"/>
      <c r="W37" s="92"/>
      <c r="X37" s="92"/>
    </row>
    <row r="38" spans="16:25" x14ac:dyDescent="0.55000000000000004">
      <c r="V38" s="92"/>
      <c r="W38" s="92"/>
      <c r="X38" s="92"/>
    </row>
    <row r="39" spans="16:25" x14ac:dyDescent="0.55000000000000004">
      <c r="V39" s="92"/>
      <c r="W39" s="92"/>
      <c r="X39" s="92"/>
    </row>
    <row r="40" spans="16:25" x14ac:dyDescent="0.55000000000000004">
      <c r="V40" s="92"/>
      <c r="W40" s="92"/>
      <c r="X40" s="92"/>
    </row>
  </sheetData>
  <mergeCells count="20">
    <mergeCell ref="L8:M8"/>
    <mergeCell ref="N8:O8"/>
    <mergeCell ref="P8:Q8"/>
    <mergeCell ref="R8:S8"/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</mergeCells>
  <phoneticPr fontId="0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ignoredErrors>
    <ignoredError sqref="F8:S8 F19:P27 R14 H10:H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7</vt:i4>
      </vt:variant>
    </vt:vector>
  </HeadingPairs>
  <TitlesOfParts>
    <vt:vector size="15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'T-14.5'!Print_Area</vt:lpstr>
      <vt:lpstr>'T-14.7'!Print_Area</vt:lpstr>
      <vt:lpstr>'T-14.8'!Print_Area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2018-08-28T04:00:59Z</cp:lastPrinted>
  <dcterms:created xsi:type="dcterms:W3CDTF">2004-08-20T21:28:46Z</dcterms:created>
  <dcterms:modified xsi:type="dcterms:W3CDTF">2018-08-29T09:47:27Z</dcterms:modified>
</cp:coreProperties>
</file>