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25" yWindow="-75" windowWidth="10065" windowHeight="8655" tabRatio="852" activeTab="6"/>
  </bookViews>
  <sheets>
    <sheet name="ตารางที่1" sheetId="7" r:id="rId1"/>
    <sheet name="ตารางที่2" sheetId="5" r:id="rId2"/>
    <sheet name="ตารางที่3" sheetId="18" r:id="rId3"/>
    <sheet name="ตารางที่4" sheetId="19" r:id="rId4"/>
    <sheet name="ตารางที่5" sheetId="20" r:id="rId5"/>
    <sheet name="ตารางที่6" sheetId="21" r:id="rId6"/>
    <sheet name="ตารางที่7" sheetId="22" r:id="rId7"/>
  </sheets>
  <definedNames>
    <definedName name="_xlnm.Print_Area" localSheetId="0">ตารางที่1!$A$1:$D$33</definedName>
    <definedName name="_xlnm.Print_Area" localSheetId="1">ตารางที่2!$A$1:$D$40</definedName>
    <definedName name="_xlnm.Print_Area" localSheetId="2">ตารางที่3!$A$1:$E$44</definedName>
    <definedName name="_xlnm.Print_Area" localSheetId="3">ตารางที่4!$A$1:$D$66</definedName>
    <definedName name="_xlnm.Print_Area" localSheetId="4">ตารางที่5!$A$1:$D$25</definedName>
    <definedName name="_xlnm.Print_Area" localSheetId="5">ตารางที่6!$A$1:$D$29</definedName>
    <definedName name="_xlnm.Print_Area" localSheetId="6">ตารางที่7!$A$1:$D$40</definedName>
  </definedNames>
  <calcPr calcId="125725"/>
</workbook>
</file>

<file path=xl/calcChain.xml><?xml version="1.0" encoding="utf-8"?>
<calcChain xmlns="http://schemas.openxmlformats.org/spreadsheetml/2006/main">
  <c r="B19" i="21"/>
  <c r="C23"/>
  <c r="C22"/>
  <c r="C20"/>
  <c r="C19"/>
  <c r="D21"/>
  <c r="D19"/>
  <c r="B23"/>
  <c r="D17" i="20"/>
  <c r="B17"/>
  <c r="B47" i="19"/>
  <c r="B46"/>
  <c r="B45"/>
  <c r="B40"/>
  <c r="B41"/>
  <c r="B42"/>
  <c r="B43"/>
  <c r="C43"/>
  <c r="C41"/>
  <c r="C40"/>
  <c r="D42"/>
  <c r="D41"/>
  <c r="D40"/>
  <c r="D57"/>
  <c r="D53"/>
  <c r="C29" i="18"/>
  <c r="C28"/>
  <c r="C26"/>
  <c r="D26"/>
  <c r="E28"/>
  <c r="E26"/>
  <c r="H17"/>
  <c r="B23" i="5"/>
  <c r="B34"/>
  <c r="B33"/>
  <c r="B30"/>
  <c r="B31"/>
  <c r="C30"/>
  <c r="C29"/>
  <c r="C28"/>
  <c r="C26"/>
  <c r="D27"/>
  <c r="D25"/>
  <c r="D24"/>
  <c r="D23"/>
  <c r="D33"/>
  <c r="B22" i="7"/>
  <c r="B21"/>
  <c r="C24"/>
  <c r="D23"/>
  <c r="D22"/>
  <c r="D21"/>
  <c r="D20"/>
  <c r="D15" i="22"/>
  <c r="C15"/>
  <c r="D11"/>
  <c r="C11"/>
  <c r="D11" i="5"/>
  <c r="C13" i="18"/>
  <c r="H22"/>
  <c r="G22"/>
  <c r="H18"/>
  <c r="H7"/>
  <c r="G53" i="19"/>
  <c r="B14" i="5"/>
  <c r="C27" l="1"/>
  <c r="B11" i="22"/>
  <c r="C14" i="18" l="1"/>
  <c r="C12"/>
  <c r="C9"/>
  <c r="H20"/>
  <c r="G20"/>
  <c r="G18"/>
  <c r="H16"/>
  <c r="G16"/>
  <c r="H14"/>
  <c r="G14"/>
  <c r="H13"/>
  <c r="G13"/>
  <c r="H12"/>
  <c r="G12"/>
  <c r="H10"/>
  <c r="G10"/>
  <c r="H9"/>
  <c r="G9"/>
  <c r="G7"/>
  <c r="D15" i="5"/>
  <c r="C15"/>
  <c r="C11"/>
  <c r="D9" i="7"/>
  <c r="C9"/>
  <c r="D13"/>
  <c r="C13"/>
  <c r="C5" i="19"/>
  <c r="B6"/>
  <c r="D5"/>
  <c r="B25"/>
  <c r="B7"/>
  <c r="C20" i="18"/>
  <c r="B12" i="7"/>
  <c r="B11"/>
  <c r="C6" i="21"/>
  <c r="C21" s="1"/>
  <c r="G21" s="1"/>
  <c r="B17" i="5"/>
  <c r="B18"/>
  <c r="B19"/>
  <c r="B20"/>
  <c r="D5" i="18"/>
  <c r="D33" s="1"/>
  <c r="G33" s="1"/>
  <c r="B8" i="19"/>
  <c r="B9"/>
  <c r="B10"/>
  <c r="B11"/>
  <c r="B12"/>
  <c r="B13"/>
  <c r="B14"/>
  <c r="B15"/>
  <c r="B16"/>
  <c r="B17"/>
  <c r="B18"/>
  <c r="B19"/>
  <c r="B20"/>
  <c r="B22"/>
  <c r="B23"/>
  <c r="B24"/>
  <c r="B26"/>
  <c r="C22" i="18"/>
  <c r="F22" s="1"/>
  <c r="C10"/>
  <c r="C16"/>
  <c r="C18"/>
  <c r="C7"/>
  <c r="B20" i="22"/>
  <c r="B19"/>
  <c r="B18"/>
  <c r="B17"/>
  <c r="B16"/>
  <c r="B14"/>
  <c r="B13"/>
  <c r="B10"/>
  <c r="B9"/>
  <c r="B8"/>
  <c r="B7"/>
  <c r="B15" i="21"/>
  <c r="B14"/>
  <c r="B13"/>
  <c r="B12"/>
  <c r="B11"/>
  <c r="B10"/>
  <c r="B9"/>
  <c r="B8"/>
  <c r="D6"/>
  <c r="D26" s="1"/>
  <c r="H26" s="1"/>
  <c r="B13" i="20"/>
  <c r="B12"/>
  <c r="B11"/>
  <c r="B10"/>
  <c r="B9"/>
  <c r="B8"/>
  <c r="D6"/>
  <c r="D19" s="1"/>
  <c r="H19" s="1"/>
  <c r="C6"/>
  <c r="B28" i="19"/>
  <c r="B27"/>
  <c r="B12" i="5"/>
  <c r="B10" i="7"/>
  <c r="B14"/>
  <c r="B7" i="5"/>
  <c r="B16"/>
  <c r="B16" i="7"/>
  <c r="B15"/>
  <c r="B13" i="5"/>
  <c r="B10"/>
  <c r="B9"/>
  <c r="B8"/>
  <c r="H5" i="18" l="1"/>
  <c r="F7"/>
  <c r="F16"/>
  <c r="F10"/>
  <c r="C62" i="19"/>
  <c r="F62" s="1"/>
  <c r="C60"/>
  <c r="F60" s="1"/>
  <c r="C58"/>
  <c r="F58" s="1"/>
  <c r="C56"/>
  <c r="F56" s="1"/>
  <c r="C53"/>
  <c r="F53" s="1"/>
  <c r="C51"/>
  <c r="F51" s="1"/>
  <c r="C49"/>
  <c r="F49" s="1"/>
  <c r="C47"/>
  <c r="F47" s="1"/>
  <c r="C45"/>
  <c r="F43"/>
  <c r="F41"/>
  <c r="C61"/>
  <c r="F61" s="1"/>
  <c r="C57"/>
  <c r="F57" s="1"/>
  <c r="C52"/>
  <c r="F52" s="1"/>
  <c r="C48"/>
  <c r="F48" s="1"/>
  <c r="C44"/>
  <c r="F44" s="1"/>
  <c r="F40"/>
  <c r="C59"/>
  <c r="F59" s="1"/>
  <c r="C54"/>
  <c r="F54" s="1"/>
  <c r="C50"/>
  <c r="F50" s="1"/>
  <c r="C46"/>
  <c r="F46" s="1"/>
  <c r="C42"/>
  <c r="F42" s="1"/>
  <c r="D8" i="7"/>
  <c r="D7" s="1"/>
  <c r="F9" i="18"/>
  <c r="F14"/>
  <c r="F18"/>
  <c r="F13"/>
  <c r="F20"/>
  <c r="C8" i="7"/>
  <c r="C7" s="1"/>
  <c r="F12" i="18"/>
  <c r="D52" i="19"/>
  <c r="G52" s="1"/>
  <c r="G57"/>
  <c r="G5" i="18"/>
  <c r="C6" i="5"/>
  <c r="B9" i="7"/>
  <c r="B13"/>
  <c r="D24" i="21"/>
  <c r="H24" s="1"/>
  <c r="C15" i="20"/>
  <c r="B6"/>
  <c r="F17" s="1"/>
  <c r="C18"/>
  <c r="G18" s="1"/>
  <c r="D60" i="19"/>
  <c r="G60" s="1"/>
  <c r="D48"/>
  <c r="G48" s="1"/>
  <c r="G23" i="21"/>
  <c r="D51" i="19"/>
  <c r="G51" s="1"/>
  <c r="C39"/>
  <c r="D50"/>
  <c r="G50" s="1"/>
  <c r="D45"/>
  <c r="G45" s="1"/>
  <c r="D58"/>
  <c r="G58" s="1"/>
  <c r="D54"/>
  <c r="G54" s="1"/>
  <c r="G42"/>
  <c r="D46"/>
  <c r="G46" s="1"/>
  <c r="D59"/>
  <c r="G59" s="1"/>
  <c r="D49"/>
  <c r="G49" s="1"/>
  <c r="D56"/>
  <c r="G56" s="1"/>
  <c r="C22" i="20"/>
  <c r="G22" s="1"/>
  <c r="F45" i="19"/>
  <c r="G41"/>
  <c r="D47"/>
  <c r="G47" s="1"/>
  <c r="C19" i="20"/>
  <c r="G19" s="1"/>
  <c r="C17"/>
  <c r="G17" s="1"/>
  <c r="C20"/>
  <c r="G20" s="1"/>
  <c r="D20"/>
  <c r="H20" s="1"/>
  <c r="C21"/>
  <c r="G21" s="1"/>
  <c r="D22"/>
  <c r="H22" s="1"/>
  <c r="B5" i="19"/>
  <c r="H17" i="20"/>
  <c r="D21"/>
  <c r="H21" s="1"/>
  <c r="D15"/>
  <c r="D18"/>
  <c r="H18" s="1"/>
  <c r="D32" i="18"/>
  <c r="G32" s="1"/>
  <c r="D6" i="22"/>
  <c r="D24" s="1"/>
  <c r="C6"/>
  <c r="G19" i="21"/>
  <c r="D44" i="19"/>
  <c r="G44" s="1"/>
  <c r="D39" i="18"/>
  <c r="G39" s="1"/>
  <c r="G40" i="19"/>
  <c r="D23" i="21"/>
  <c r="H23" s="1"/>
  <c r="E5" i="18"/>
  <c r="H28" s="1"/>
  <c r="B12" i="22"/>
  <c r="B15"/>
  <c r="D20" i="21"/>
  <c r="H20" s="1"/>
  <c r="D17"/>
  <c r="C26"/>
  <c r="G26" s="1"/>
  <c r="C24"/>
  <c r="G24" s="1"/>
  <c r="G20"/>
  <c r="C17"/>
  <c r="G22"/>
  <c r="C25"/>
  <c r="G25" s="1"/>
  <c r="D39" i="19"/>
  <c r="D37" i="18"/>
  <c r="G37" s="1"/>
  <c r="D29"/>
  <c r="G29" s="1"/>
  <c r="G26"/>
  <c r="D31"/>
  <c r="G31" s="1"/>
  <c r="D28"/>
  <c r="G28" s="1"/>
  <c r="D24"/>
  <c r="D35"/>
  <c r="G35" s="1"/>
  <c r="B15" i="5"/>
  <c r="B11"/>
  <c r="D6"/>
  <c r="H19" i="21"/>
  <c r="D22"/>
  <c r="H22" s="1"/>
  <c r="H21"/>
  <c r="B6"/>
  <c r="D25"/>
  <c r="H25" s="1"/>
  <c r="D62" i="19"/>
  <c r="G62" s="1"/>
  <c r="D61"/>
  <c r="G61" s="1"/>
  <c r="C28" i="22" l="1"/>
  <c r="C32"/>
  <c r="B20" i="20"/>
  <c r="F20" s="1"/>
  <c r="B6" i="5"/>
  <c r="B29" s="1"/>
  <c r="C28" i="7"/>
  <c r="G28" s="1"/>
  <c r="C26"/>
  <c r="G24"/>
  <c r="C22"/>
  <c r="C27"/>
  <c r="G27" s="1"/>
  <c r="C19"/>
  <c r="D28"/>
  <c r="H28" s="1"/>
  <c r="D26"/>
  <c r="D24"/>
  <c r="H24" s="1"/>
  <c r="H22"/>
  <c r="D27"/>
  <c r="H27" s="1"/>
  <c r="H23"/>
  <c r="D19"/>
  <c r="C34"/>
  <c r="C20"/>
  <c r="D34"/>
  <c r="C25"/>
  <c r="D25"/>
  <c r="F5" i="18"/>
  <c r="B8" i="7"/>
  <c r="C33" i="5"/>
  <c r="G33" s="1"/>
  <c r="C36"/>
  <c r="G36" s="1"/>
  <c r="F19" i="21"/>
  <c r="E41" i="19"/>
  <c r="B52"/>
  <c r="E52" s="1"/>
  <c r="C21" i="7"/>
  <c r="G39" i="19"/>
  <c r="D32" i="5"/>
  <c r="H32" s="1"/>
  <c r="D34"/>
  <c r="H34" s="1"/>
  <c r="H33"/>
  <c r="B7" i="7"/>
  <c r="B18" i="20"/>
  <c r="F18" s="1"/>
  <c r="E43" i="19"/>
  <c r="B44"/>
  <c r="E44" s="1"/>
  <c r="B50"/>
  <c r="E50" s="1"/>
  <c r="E45"/>
  <c r="E47"/>
  <c r="C24" i="5"/>
  <c r="G24" s="1"/>
  <c r="C26" i="22"/>
  <c r="C36"/>
  <c r="C25"/>
  <c r="E42" i="19"/>
  <c r="B39"/>
  <c r="E40"/>
  <c r="B48"/>
  <c r="E48" s="1"/>
  <c r="B22" i="20"/>
  <c r="F22" s="1"/>
  <c r="B21"/>
  <c r="F21" s="1"/>
  <c r="B19"/>
  <c r="F19" s="1"/>
  <c r="B22" i="21"/>
  <c r="F22" s="1"/>
  <c r="B25"/>
  <c r="F25" s="1"/>
  <c r="C35" i="22"/>
  <c r="C33"/>
  <c r="C24"/>
  <c r="C23"/>
  <c r="C29"/>
  <c r="C30"/>
  <c r="C34"/>
  <c r="B6"/>
  <c r="B27" s="1"/>
  <c r="H15" i="20"/>
  <c r="E37" i="18"/>
  <c r="H37" s="1"/>
  <c r="E35"/>
  <c r="H35" s="1"/>
  <c r="E33"/>
  <c r="H33" s="1"/>
  <c r="E39"/>
  <c r="H39" s="1"/>
  <c r="G29" i="5"/>
  <c r="C32"/>
  <c r="B51" i="19"/>
  <c r="E51" s="1"/>
  <c r="E46"/>
  <c r="B21" i="21"/>
  <c r="F21" s="1"/>
  <c r="E32" i="18"/>
  <c r="H32" s="1"/>
  <c r="E29"/>
  <c r="H29" s="1"/>
  <c r="E31"/>
  <c r="H31" s="1"/>
  <c r="C5"/>
  <c r="E24"/>
  <c r="H26"/>
  <c r="B15" i="20"/>
  <c r="D26" i="22"/>
  <c r="D25"/>
  <c r="D28"/>
  <c r="D29"/>
  <c r="D32"/>
  <c r="D23"/>
  <c r="D36"/>
  <c r="D27"/>
  <c r="H17" i="21"/>
  <c r="G17"/>
  <c r="G15" i="20"/>
  <c r="G24" i="18"/>
  <c r="D36" i="5"/>
  <c r="H36" s="1"/>
  <c r="H24"/>
  <c r="H25"/>
  <c r="D26"/>
  <c r="H26" s="1"/>
  <c r="D35"/>
  <c r="H35" s="1"/>
  <c r="D29"/>
  <c r="H29" s="1"/>
  <c r="H23"/>
  <c r="D28"/>
  <c r="C34"/>
  <c r="G34" s="1"/>
  <c r="D33" i="22"/>
  <c r="D35"/>
  <c r="D34"/>
  <c r="D30"/>
  <c r="B26" i="21"/>
  <c r="F26" s="1"/>
  <c r="B17"/>
  <c r="B20"/>
  <c r="F20" s="1"/>
  <c r="F23"/>
  <c r="B24"/>
  <c r="F24" s="1"/>
  <c r="B61" i="19"/>
  <c r="E61" s="1"/>
  <c r="B56"/>
  <c r="E56" s="1"/>
  <c r="B57"/>
  <c r="E57" s="1"/>
  <c r="B54"/>
  <c r="E54" s="1"/>
  <c r="B58"/>
  <c r="E58" s="1"/>
  <c r="B60"/>
  <c r="E60" s="1"/>
  <c r="B59"/>
  <c r="E59" s="1"/>
  <c r="B62"/>
  <c r="E62" s="1"/>
  <c r="F39"/>
  <c r="G30" i="5"/>
  <c r="C35"/>
  <c r="G35" s="1"/>
  <c r="G26"/>
  <c r="C25"/>
  <c r="G25" s="1"/>
  <c r="G28"/>
  <c r="C23"/>
  <c r="C31" i="22" l="1"/>
  <c r="D31"/>
  <c r="D22" s="1"/>
  <c r="C27"/>
  <c r="C22" s="1"/>
  <c r="B27" i="5"/>
  <c r="B25"/>
  <c r="F25" s="1"/>
  <c r="B26"/>
  <c r="F26" s="1"/>
  <c r="F34"/>
  <c r="F30"/>
  <c r="B28"/>
  <c r="F33"/>
  <c r="B24"/>
  <c r="F24" s="1"/>
  <c r="B36"/>
  <c r="F36" s="1"/>
  <c r="B32"/>
  <c r="F32" s="1"/>
  <c r="B35"/>
  <c r="F35" s="1"/>
  <c r="F26" i="18"/>
  <c r="C35"/>
  <c r="F35" s="1"/>
  <c r="F29"/>
  <c r="F28"/>
  <c r="C33"/>
  <c r="F33" s="1"/>
  <c r="C37"/>
  <c r="F37" s="1"/>
  <c r="C32"/>
  <c r="F32" s="1"/>
  <c r="C39"/>
  <c r="F39" s="1"/>
  <c r="C31"/>
  <c r="F31" s="1"/>
  <c r="B19" i="7"/>
  <c r="B27"/>
  <c r="F27" s="1"/>
  <c r="B26"/>
  <c r="B24"/>
  <c r="F24" s="1"/>
  <c r="B28"/>
  <c r="F28" s="1"/>
  <c r="B23"/>
  <c r="F23" s="1"/>
  <c r="B20"/>
  <c r="B34"/>
  <c r="B25"/>
  <c r="H28" i="5"/>
  <c r="H27"/>
  <c r="D31"/>
  <c r="C31"/>
  <c r="G26" i="7"/>
  <c r="G25" s="1"/>
  <c r="B26" i="22"/>
  <c r="B34"/>
  <c r="E39" i="19"/>
  <c r="B23" i="22"/>
  <c r="B32"/>
  <c r="C24" i="18"/>
  <c r="G23" i="5"/>
  <c r="F29"/>
  <c r="H24" i="18"/>
  <c r="H21" i="7"/>
  <c r="H20" s="1"/>
  <c r="H26"/>
  <c r="H25" s="1"/>
  <c r="B25" i="22"/>
  <c r="B28"/>
  <c r="B24"/>
  <c r="B29"/>
  <c r="B33"/>
  <c r="B35"/>
  <c r="B36"/>
  <c r="F17" i="21"/>
  <c r="F15" i="20"/>
  <c r="G27" i="5"/>
  <c r="G32"/>
  <c r="G31" s="1"/>
  <c r="G22" i="7"/>
  <c r="G21" s="1"/>
  <c r="G20" s="1"/>
  <c r="B22" i="5" l="1"/>
  <c r="G19" i="7"/>
  <c r="C22" i="5"/>
  <c r="H31"/>
  <c r="H22" s="1"/>
  <c r="H19" i="7"/>
  <c r="G22" i="5"/>
  <c r="B31" i="22"/>
  <c r="B22" s="1"/>
  <c r="F26" i="7"/>
  <c r="F25" s="1"/>
  <c r="F28" i="5"/>
  <c r="F27" s="1"/>
  <c r="F23"/>
  <c r="F24" i="18"/>
  <c r="F22" i="7"/>
  <c r="F21" s="1"/>
  <c r="F20" s="1"/>
  <c r="F19" l="1"/>
  <c r="F31" i="5"/>
  <c r="F22" s="1"/>
</calcChain>
</file>

<file path=xl/sharedStrings.xml><?xml version="1.0" encoding="utf-8"?>
<sst xmlns="http://schemas.openxmlformats.org/spreadsheetml/2006/main" count="289" uniqueCount="114">
  <si>
    <t>สถานภาพแรงงาน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</si>
  <si>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</si>
  <si>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</si>
  <si>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</si>
  <si>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</si>
  <si>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</si>
  <si>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</si>
  <si>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</si>
  <si>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</si>
  <si>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</si>
  <si>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</si>
  <si>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</si>
  <si>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</si>
  <si>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</si>
  <si>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</si>
  <si>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</si>
  <si>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</si>
  <si>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</si>
  <si>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</si>
  <si>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</si>
  <si>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</si>
  <si>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</si>
  <si>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</si>
  <si>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</si>
  <si>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</si>
  <si>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6. การก่อสร้าง</t>
  </si>
  <si>
    <t xml:space="preserve">   1.2  ผู้ที่รอฤดูกาล</t>
  </si>
  <si>
    <t>ร้อยละ</t>
  </si>
  <si>
    <t xml:space="preserve">5. พนักงานบริการและพนักงานในร้านค้า และตลาด 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</si>
  <si>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</si>
  <si>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</si>
  <si>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</si>
  <si>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</si>
  <si>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</si>
  <si>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</si>
  <si>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</si>
  <si>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</si>
  <si>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</si>
  <si>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</si>
  <si>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</si>
  <si>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</si>
  <si>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</si>
  <si>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</si>
  <si>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รวมทั้งการประกันสังคมภาคบังคับ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</si>
  <si>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</si>
  <si>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</si>
  <si>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</si>
  <si>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</si>
  <si>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</si>
  <si>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</si>
  <si>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</si>
  <si>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</si>
  <si>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</si>
  <si>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</si>
  <si>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</si>
  <si>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</si>
  <si>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</si>
  <si>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</si>
  <si>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5.3  สายวิชาการศึกษา</t>
  </si>
  <si>
    <t xml:space="preserve"> -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</si>
  <si>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</si>
  <si>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</si>
  <si>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</si>
  <si>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</si>
  <si>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</si>
  <si>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</si>
  <si>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</si>
  <si>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</si>
  <si>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</si>
  <si>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</si>
  <si>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</si>
  <si>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</si>
  <si>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</si>
  <si>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</si>
  <si>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เดือนพฤศจิกายน พ.ศ. 2554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</si>
  <si>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</si>
  <si>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</si>
  <si>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</si>
  <si>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</si>
  <si>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</si>
  <si>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</si>
  <si>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</si>
  <si>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</si>
  <si>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</si>
  <si>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</si>
  <si>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</si>
  <si>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</si>
  <si>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</si>
  <si>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</si>
  <si>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</si>
  <si>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</si>
  <si>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</si>
  <si>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</si>
  <si>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</si>
  <si>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 xml:space="preserve">และธุรกิจการค้าที่เกี่ยวข้อง </t>
  </si>
  <si>
    <t>21. องค์การระหว่างประเทศและองค์การต่างประเทศอื่นๆ และสมาชิก</t>
  </si>
  <si>
    <t>..</t>
  </si>
  <si>
    <t>อัตราการว่างงาน</t>
  </si>
  <si>
    <t xml:space="preserve">ตารางที่ 1   ประชากร จำแนกตามสถานภาพแรงงานและเพศ </t>
  </si>
  <si>
    <t xml:space="preserve">                เดือนมิถุนายน พ.ศ. 2558</t>
  </si>
  <si>
    <t>ตารางที่ 2  ประชากรอายุ 15 ปีขึ้นไป จำแนกตามระดับการศึกษาที่สำเร็จ และเพศ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</si>
  <si>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</si>
  <si>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</si>
  <si>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</si>
  <si>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</si>
  <si>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</si>
  <si>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</si>
  <si>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</si>
  <si>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</si>
  <si>
    <t xml:space="preserve">                เดือนเมษายน พ.ศ. 2556</t>
  </si>
  <si>
    <t xml:space="preserve">                     เดือนเมษายน พ.ศ. 2556</t>
  </si>
  <si>
    <t>เดือนเมษายน พ.ศ. 2556</t>
  </si>
  <si>
    <t xml:space="preserve">                       เดือนเมษายน พ.ศ. 2556</t>
  </si>
  <si>
    <t xml:space="preserve">                เดือนเมษายน พ.ศ. 2556 (ต่อ)</t>
  </si>
</sst>
</file>

<file path=xl/styles.xml><?xml version="1.0" encoding="utf-8"?>
<styleSheet xmlns="http://schemas.openxmlformats.org/spreadsheetml/2006/main">
  <numFmts count="13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  <numFmt numFmtId="193" formatCode="_-* #,##0.000_-;\-* #,##0.000_-;_-* &quot;-&quot;_-;_-@_-"/>
    <numFmt numFmtId="194" formatCode="_(* #,##0.0_);_(* \(#,##0.0\);_(* &quot;-&quot;_);_(@_)"/>
    <numFmt numFmtId="195" formatCode="_-#,##0.0_-;\-#,##0.0_-;_-&quot;-&quot;_-;_-@_-"/>
    <numFmt numFmtId="196" formatCode="_(#,##0_);_(\(#,##0\);_(&quot;-&quot;_);_(@_)"/>
    <numFmt numFmtId="197" formatCode="_-#,##0_-;\-#,##0_-;_-&quot;-&quot;_-;_-@_-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88" fontId="5" fillId="0" borderId="0" xfId="0" applyNumberFormat="1" applyFont="1" applyBorder="1" applyAlignment="1" applyProtection="1">
      <alignment horizontal="left"/>
    </xf>
    <xf numFmtId="41" fontId="5" fillId="0" borderId="0" xfId="0" applyNumberFormat="1" applyFont="1" applyAlignment="1">
      <alignment horizontal="right"/>
    </xf>
    <xf numFmtId="190" fontId="5" fillId="0" borderId="0" xfId="0" applyNumberFormat="1" applyFont="1"/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5" fillId="0" borderId="0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190" fontId="5" fillId="0" borderId="0" xfId="0" applyNumberFormat="1" applyFont="1" applyAlignment="1">
      <alignment horizontal="right"/>
    </xf>
    <xf numFmtId="0" fontId="5" fillId="0" borderId="2" xfId="0" applyFont="1" applyBorder="1" applyAlignment="1" applyProtection="1">
      <alignment horizontal="left"/>
    </xf>
    <xf numFmtId="0" fontId="2" fillId="0" borderId="0" xfId="0" applyFont="1" applyAlignment="1">
      <alignment horizontal="left"/>
    </xf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5" fillId="0" borderId="0" xfId="3" quotePrefix="1" applyFont="1" applyAlignment="1" applyProtection="1">
      <alignment horizontal="left" vertical="center"/>
    </xf>
    <xf numFmtId="3" fontId="5" fillId="0" borderId="0" xfId="3" applyNumberFormat="1" applyFont="1" applyBorder="1" applyAlignment="1">
      <alignment horizontal="right"/>
    </xf>
    <xf numFmtId="3" fontId="5" fillId="0" borderId="0" xfId="3" applyNumberFormat="1" applyFont="1" applyAlignment="1">
      <alignment horizontal="right"/>
    </xf>
    <xf numFmtId="0" fontId="5" fillId="0" borderId="0" xfId="3" applyFont="1" applyAlignment="1">
      <alignment vertical="center"/>
    </xf>
    <xf numFmtId="0" fontId="5" fillId="0" borderId="0" xfId="3" applyFont="1" applyAlignment="1" applyProtection="1">
      <alignment horizontal="left" vertical="center"/>
    </xf>
    <xf numFmtId="0" fontId="5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horizontal="right"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5" fillId="0" borderId="2" xfId="3" quotePrefix="1" applyFont="1" applyBorder="1" applyAlignment="1" applyProtection="1">
      <alignment horizontal="left" vertical="center"/>
    </xf>
    <xf numFmtId="2" fontId="5" fillId="0" borderId="2" xfId="3" applyNumberFormat="1" applyFont="1" applyBorder="1" applyAlignment="1">
      <alignment horizontal="right" vertic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0" fontId="6" fillId="0" borderId="0" xfId="3" applyFont="1" applyBorder="1"/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4" fillId="0" borderId="0" xfId="3" applyFont="1"/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5" fillId="0" borderId="0" xfId="3" applyNumberFormat="1" applyFont="1" applyBorder="1" applyAlignment="1">
      <alignment horizontal="right" vertical="center"/>
    </xf>
    <xf numFmtId="0" fontId="6" fillId="0" borderId="2" xfId="3" applyFont="1" applyBorder="1" applyAlignment="1">
      <alignment vertical="center"/>
    </xf>
    <xf numFmtId="190" fontId="5" fillId="0" borderId="2" xfId="3" applyNumberFormat="1" applyFont="1" applyBorder="1" applyAlignment="1">
      <alignment horizontal="right"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5" fillId="0" borderId="0" xfId="3" applyNumberFormat="1" applyFont="1" applyAlignment="1">
      <alignment horizontal="right"/>
    </xf>
    <xf numFmtId="41" fontId="6" fillId="0" borderId="0" xfId="3" applyNumberFormat="1" applyFont="1" applyAlignment="1">
      <alignment horizontal="right"/>
    </xf>
    <xf numFmtId="41" fontId="5" fillId="0" borderId="0" xfId="3" applyNumberFormat="1" applyFont="1" applyAlignment="1">
      <alignment horizontal="right" vertical="center"/>
    </xf>
    <xf numFmtId="0" fontId="5" fillId="0" borderId="0" xfId="3" applyFont="1" applyBorder="1" applyAlignment="1" applyProtection="1">
      <alignment horizontal="left" vertical="center"/>
    </xf>
    <xf numFmtId="188" fontId="5" fillId="0" borderId="0" xfId="3" applyNumberFormat="1" applyFont="1" applyBorder="1" applyAlignment="1" applyProtection="1">
      <alignment horizontal="left" vertical="center"/>
    </xf>
    <xf numFmtId="41" fontId="5" fillId="0" borderId="0" xfId="3" applyNumberFormat="1" applyFont="1" applyBorder="1" applyAlignment="1">
      <alignment horizontal="right"/>
    </xf>
    <xf numFmtId="192" fontId="2" fillId="0" borderId="0" xfId="3" applyNumberFormat="1" applyFont="1" applyBorder="1" applyAlignment="1">
      <alignment horizontal="right" vertical="center"/>
    </xf>
    <xf numFmtId="192" fontId="5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 applyProtection="1">
      <alignment horizontal="left" vertical="center"/>
    </xf>
    <xf numFmtId="192" fontId="5" fillId="0" borderId="2" xfId="3" applyNumberFormat="1" applyFont="1" applyBorder="1" applyAlignment="1">
      <alignment horizontal="right" vertical="center"/>
    </xf>
    <xf numFmtId="187" fontId="5" fillId="0" borderId="0" xfId="3" applyNumberFormat="1" applyFont="1" applyBorder="1" applyAlignment="1">
      <alignment horizontal="right"/>
    </xf>
    <xf numFmtId="189" fontId="2" fillId="0" borderId="0" xfId="3" applyNumberFormat="1" applyFont="1" applyAlignment="1">
      <alignment vertical="center"/>
    </xf>
    <xf numFmtId="192" fontId="5" fillId="0" borderId="2" xfId="0" applyNumberFormat="1" applyFont="1" applyBorder="1" applyAlignment="1">
      <alignment horizontal="right"/>
    </xf>
    <xf numFmtId="192" fontId="2" fillId="0" borderId="0" xfId="0" applyNumberFormat="1" applyFont="1" applyBorder="1" applyAlignment="1">
      <alignment horizontal="right"/>
    </xf>
    <xf numFmtId="192" fontId="5" fillId="0" borderId="0" xfId="0" applyNumberFormat="1" applyFont="1" applyBorder="1" applyAlignment="1">
      <alignment horizontal="right"/>
    </xf>
    <xf numFmtId="192" fontId="6" fillId="0" borderId="0" xfId="0" applyNumberFormat="1" applyFont="1" applyBorder="1" applyAlignment="1">
      <alignment horizontal="right"/>
    </xf>
    <xf numFmtId="192" fontId="6" fillId="0" borderId="2" xfId="0" applyNumberFormat="1" applyFont="1" applyBorder="1" applyAlignment="1">
      <alignment horizontal="right"/>
    </xf>
    <xf numFmtId="193" fontId="5" fillId="0" borderId="0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/>
    </xf>
    <xf numFmtId="193" fontId="5" fillId="0" borderId="2" xfId="3" applyNumberFormat="1" applyFont="1" applyBorder="1" applyAlignment="1">
      <alignment horizontal="right" vertical="center"/>
    </xf>
    <xf numFmtId="0" fontId="5" fillId="0" borderId="2" xfId="0" applyFont="1" applyBorder="1"/>
    <xf numFmtId="0" fontId="6" fillId="0" borderId="2" xfId="0" applyFont="1" applyBorder="1"/>
    <xf numFmtId="0" fontId="10" fillId="0" borderId="0" xfId="0" applyFont="1"/>
    <xf numFmtId="190" fontId="10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190" fontId="5" fillId="0" borderId="0" xfId="3" applyNumberFormat="1" applyFont="1" applyBorder="1"/>
    <xf numFmtId="0" fontId="2" fillId="0" borderId="0" xfId="3" applyFont="1" applyAlignment="1">
      <alignment horizontal="center"/>
    </xf>
    <xf numFmtId="195" fontId="6" fillId="0" borderId="0" xfId="0" applyNumberFormat="1" applyFont="1" applyBorder="1" applyAlignment="1">
      <alignment horizontal="right"/>
    </xf>
    <xf numFmtId="41" fontId="2" fillId="0" borderId="0" xfId="3" applyNumberFormat="1" applyFont="1"/>
    <xf numFmtId="41" fontId="2" fillId="0" borderId="0" xfId="1" applyNumberFormat="1" applyFont="1" applyBorder="1" applyAlignment="1">
      <alignment horizontal="right"/>
    </xf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187" fontId="6" fillId="0" borderId="0" xfId="3" applyNumberFormat="1" applyFont="1" applyFill="1" applyAlignment="1">
      <alignment horizontal="right"/>
    </xf>
    <xf numFmtId="0" fontId="4" fillId="2" borderId="0" xfId="3" applyFont="1" applyFill="1" applyAlignment="1">
      <alignment vertical="center"/>
    </xf>
    <xf numFmtId="3" fontId="2" fillId="0" borderId="0" xfId="3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190" fontId="6" fillId="0" borderId="0" xfId="3" applyNumberFormat="1" applyFont="1" applyBorder="1"/>
    <xf numFmtId="3" fontId="4" fillId="0" borderId="0" xfId="3" applyNumberFormat="1" applyFont="1" applyFill="1" applyBorder="1" applyAlignment="1">
      <alignment horizontal="right"/>
    </xf>
    <xf numFmtId="41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190" fontId="10" fillId="0" borderId="0" xfId="0" applyNumberFormat="1" applyFont="1"/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6" fillId="0" borderId="0" xfId="3" applyNumberFormat="1" applyFont="1" applyBorder="1" applyAlignment="1">
      <alignment horizontal="right"/>
    </xf>
    <xf numFmtId="196" fontId="6" fillId="0" borderId="0" xfId="3" applyNumberFormat="1" applyFont="1" applyAlignment="1">
      <alignment horizontal="right"/>
    </xf>
    <xf numFmtId="41" fontId="2" fillId="0" borderId="0" xfId="3" applyNumberFormat="1" applyFont="1" applyAlignment="1">
      <alignment vertical="center"/>
    </xf>
    <xf numFmtId="194" fontId="5" fillId="0" borderId="0" xfId="3" applyNumberFormat="1" applyFont="1" applyBorder="1" applyAlignment="1">
      <alignment horizontal="right" vertical="center"/>
    </xf>
    <xf numFmtId="0" fontId="11" fillId="0" borderId="0" xfId="0" applyFont="1" applyAlignment="1">
      <alignment vertical="top"/>
    </xf>
    <xf numFmtId="190" fontId="6" fillId="0" borderId="0" xfId="0" applyNumberFormat="1" applyFont="1"/>
    <xf numFmtId="0" fontId="12" fillId="0" borderId="0" xfId="0" applyFont="1"/>
    <xf numFmtId="190" fontId="6" fillId="0" borderId="0" xfId="0" applyNumberFormat="1" applyFont="1" applyBorder="1" applyAlignment="1">
      <alignment horizontal="right" vertical="center"/>
    </xf>
    <xf numFmtId="197" fontId="6" fillId="0" borderId="0" xfId="0" applyNumberFormat="1" applyFont="1" applyBorder="1" applyAlignment="1">
      <alignment horizontal="right"/>
    </xf>
    <xf numFmtId="0" fontId="11" fillId="0" borderId="0" xfId="0" applyFont="1" applyAlignment="1"/>
    <xf numFmtId="190" fontId="10" fillId="0" borderId="0" xfId="0" applyNumberFormat="1" applyFont="1" applyAlignment="1"/>
    <xf numFmtId="0" fontId="10" fillId="0" borderId="0" xfId="0" applyFont="1" applyAlignment="1"/>
    <xf numFmtId="0" fontId="10" fillId="0" borderId="0" xfId="0" applyFont="1" applyBorder="1" applyAlignment="1"/>
    <xf numFmtId="0" fontId="11" fillId="0" borderId="0" xfId="3" applyFont="1"/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44"/>
  <sheetViews>
    <sheetView showGridLines="0" view="pageBreakPreview" topLeftCell="A13" zoomScale="80" zoomScaleNormal="90" zoomScaleSheetLayoutView="80" workbookViewId="0">
      <selection activeCell="C24" sqref="C24"/>
    </sheetView>
  </sheetViews>
  <sheetFormatPr defaultRowHeight="24" customHeight="1"/>
  <cols>
    <col min="1" max="1" width="31.5703125" style="1" customWidth="1"/>
    <col min="2" max="4" width="22.7109375" style="1" customWidth="1"/>
    <col min="5" max="5" width="9.140625" style="1"/>
    <col min="6" max="8" width="9.5703125" style="1" bestFit="1" customWidth="1"/>
    <col min="9" max="16384" width="9.140625" style="1"/>
  </cols>
  <sheetData>
    <row r="1" spans="1:10" ht="27.75">
      <c r="A1" s="39" t="s">
        <v>98</v>
      </c>
    </row>
    <row r="2" spans="1:10" ht="27.75">
      <c r="A2" s="2" t="s">
        <v>109</v>
      </c>
    </row>
    <row r="3" spans="1:10" ht="8.1" customHeight="1">
      <c r="A3" s="3"/>
      <c r="B3" s="3"/>
      <c r="C3" s="3"/>
      <c r="D3" s="3"/>
    </row>
    <row r="4" spans="1:10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10" s="2" customFormat="1" ht="27.75">
      <c r="A5" s="1"/>
      <c r="B5" s="177" t="s">
        <v>78</v>
      </c>
      <c r="C5" s="177"/>
      <c r="D5" s="177"/>
      <c r="E5" s="6"/>
    </row>
    <row r="6" spans="1:10" s="10" customFormat="1" ht="6" customHeight="1">
      <c r="A6" s="7"/>
      <c r="C6" s="8"/>
      <c r="D6" s="8"/>
      <c r="E6" s="11"/>
    </row>
    <row r="7" spans="1:10" s="10" customFormat="1" ht="27.75">
      <c r="A7" s="7" t="s">
        <v>4</v>
      </c>
      <c r="B7" s="8">
        <f>C7+D7</f>
        <v>437268</v>
      </c>
      <c r="C7" s="9">
        <f>C8+C13</f>
        <v>215779</v>
      </c>
      <c r="D7" s="9">
        <f>D8+D13</f>
        <v>221489</v>
      </c>
      <c r="E7" s="9"/>
      <c r="F7" s="12"/>
      <c r="G7" s="12"/>
      <c r="H7" s="12"/>
      <c r="I7" s="12"/>
      <c r="J7" s="12"/>
    </row>
    <row r="8" spans="1:10" s="10" customFormat="1" ht="27.75">
      <c r="A8" s="10" t="s">
        <v>17</v>
      </c>
      <c r="B8" s="9">
        <f>B9+B12</f>
        <v>331546</v>
      </c>
      <c r="C8" s="9">
        <f>C9+C12</f>
        <v>180558</v>
      </c>
      <c r="D8" s="9">
        <f>D9+D12</f>
        <v>150988</v>
      </c>
      <c r="E8" s="9"/>
      <c r="F8" s="12"/>
      <c r="G8" s="12"/>
      <c r="H8" s="12"/>
      <c r="I8" s="12"/>
      <c r="J8" s="12"/>
    </row>
    <row r="9" spans="1:10" s="13" customFormat="1" ht="27.75">
      <c r="A9" s="13" t="s">
        <v>19</v>
      </c>
      <c r="B9" s="14">
        <f>B10+B11</f>
        <v>329478</v>
      </c>
      <c r="C9" s="14">
        <f>C10+C11</f>
        <v>179629</v>
      </c>
      <c r="D9" s="14">
        <f>D10+D11</f>
        <v>149849</v>
      </c>
      <c r="E9" s="11"/>
      <c r="F9" s="15"/>
      <c r="G9" s="15"/>
      <c r="H9" s="15"/>
      <c r="I9" s="15"/>
      <c r="J9" s="15"/>
    </row>
    <row r="10" spans="1:10" s="13" customFormat="1" ht="27.75">
      <c r="A10" s="13" t="s">
        <v>20</v>
      </c>
      <c r="B10" s="16">
        <f t="shared" ref="B10:B16" si="0">C10+D10</f>
        <v>328609</v>
      </c>
      <c r="C10" s="17">
        <v>179505</v>
      </c>
      <c r="D10" s="17">
        <v>149104</v>
      </c>
      <c r="E10" s="11"/>
    </row>
    <row r="11" spans="1:10" s="13" customFormat="1" ht="27.75">
      <c r="A11" s="13" t="s">
        <v>21</v>
      </c>
      <c r="B11" s="16">
        <f>C11+D11</f>
        <v>869</v>
      </c>
      <c r="C11" s="17">
        <v>124</v>
      </c>
      <c r="D11" s="14">
        <v>745</v>
      </c>
      <c r="E11" s="11"/>
    </row>
    <row r="12" spans="1:10" s="13" customFormat="1" ht="27.75">
      <c r="A12" s="13" t="s">
        <v>26</v>
      </c>
      <c r="B12" s="16">
        <f>C12+D12</f>
        <v>2068</v>
      </c>
      <c r="C12" s="171">
        <v>929</v>
      </c>
      <c r="D12" s="14">
        <v>1139</v>
      </c>
      <c r="E12" s="141"/>
    </row>
    <row r="13" spans="1:10" s="10" customFormat="1" ht="27.75">
      <c r="A13" s="10" t="s">
        <v>18</v>
      </c>
      <c r="B13" s="18">
        <f>C13+D13</f>
        <v>105722</v>
      </c>
      <c r="C13" s="9">
        <f>SUM(C14:C16)</f>
        <v>35221</v>
      </c>
      <c r="D13" s="19">
        <f>SUM(D14:D16)</f>
        <v>70501</v>
      </c>
      <c r="E13" s="9"/>
      <c r="F13" s="20"/>
    </row>
    <row r="14" spans="1:10" s="13" customFormat="1" ht="27.75">
      <c r="A14" s="13" t="s">
        <v>22</v>
      </c>
      <c r="B14" s="16">
        <f t="shared" si="0"/>
        <v>33241</v>
      </c>
      <c r="C14" s="17">
        <v>1644</v>
      </c>
      <c r="D14" s="17">
        <v>31597</v>
      </c>
      <c r="E14" s="11"/>
    </row>
    <row r="15" spans="1:10" s="13" customFormat="1" ht="27.75">
      <c r="A15" s="13" t="s">
        <v>23</v>
      </c>
      <c r="B15" s="16">
        <f t="shared" si="0"/>
        <v>23666</v>
      </c>
      <c r="C15" s="17">
        <v>9899</v>
      </c>
      <c r="D15" s="17">
        <v>13767</v>
      </c>
      <c r="E15" s="11"/>
    </row>
    <row r="16" spans="1:10" s="13" customFormat="1" ht="27.75">
      <c r="A16" s="21" t="s">
        <v>24</v>
      </c>
      <c r="B16" s="16">
        <f t="shared" si="0"/>
        <v>48815</v>
      </c>
      <c r="C16" s="17">
        <v>23678</v>
      </c>
      <c r="D16" s="17">
        <v>25137</v>
      </c>
    </row>
    <row r="17" spans="1:11" s="13" customFormat="1" ht="27.75">
      <c r="A17" s="1"/>
      <c r="B17" s="178" t="s">
        <v>27</v>
      </c>
      <c r="C17" s="178"/>
      <c r="D17" s="178"/>
    </row>
    <row r="18" spans="1:11" s="10" customFormat="1" ht="6" customHeight="1">
      <c r="A18" s="7"/>
      <c r="B18" s="22"/>
      <c r="C18" s="22"/>
      <c r="D18" s="22"/>
      <c r="F18" s="23"/>
    </row>
    <row r="19" spans="1:11" s="10" customFormat="1" ht="27.75">
      <c r="A19" s="7" t="s">
        <v>4</v>
      </c>
      <c r="B19" s="22">
        <f>B7/$B$7*100</f>
        <v>100</v>
      </c>
      <c r="C19" s="22">
        <f>C7/$C$7*100</f>
        <v>100</v>
      </c>
      <c r="D19" s="22">
        <f>D7/$D$7*100</f>
        <v>100</v>
      </c>
      <c r="F19" s="23">
        <f>F20+F25</f>
        <v>100</v>
      </c>
      <c r="G19" s="23">
        <f>G20+G25</f>
        <v>100</v>
      </c>
      <c r="H19" s="23">
        <f>H20+H25</f>
        <v>100</v>
      </c>
    </row>
    <row r="20" spans="1:11" s="10" customFormat="1" ht="27.75">
      <c r="A20" s="10" t="s">
        <v>17</v>
      </c>
      <c r="B20" s="22">
        <f t="shared" ref="B20:B28" si="1">B8/$B$7*100</f>
        <v>75.8221502602523</v>
      </c>
      <c r="C20" s="22">
        <f t="shared" ref="C20:C28" si="2">C8/$C$7*100</f>
        <v>83.67728092168376</v>
      </c>
      <c r="D20" s="22">
        <f t="shared" ref="D20:D28" si="3">D8/$D$7*100</f>
        <v>68.169525348888655</v>
      </c>
      <c r="F20" s="23">
        <f>F21+F24</f>
        <v>75.8</v>
      </c>
      <c r="G20" s="23">
        <f>G21+G24</f>
        <v>83.600000000000009</v>
      </c>
      <c r="H20" s="23">
        <f>H21+H24</f>
        <v>68.2</v>
      </c>
    </row>
    <row r="21" spans="1:11" s="10" customFormat="1" ht="27.75">
      <c r="A21" s="13" t="s">
        <v>19</v>
      </c>
      <c r="B21" s="170">
        <f>B9/$B$7*100</f>
        <v>75.349213754493817</v>
      </c>
      <c r="C21" s="170">
        <f t="shared" si="2"/>
        <v>83.246747829955652</v>
      </c>
      <c r="D21" s="170">
        <f t="shared" si="3"/>
        <v>67.655278591713369</v>
      </c>
      <c r="F21" s="23">
        <f>F22+F23</f>
        <v>75.3</v>
      </c>
      <c r="G21" s="23">
        <f>G22+G23</f>
        <v>83.2</v>
      </c>
      <c r="H21" s="23">
        <f>H22+H23</f>
        <v>67.7</v>
      </c>
    </row>
    <row r="22" spans="1:11" s="13" customFormat="1" ht="27.75">
      <c r="A22" s="13" t="s">
        <v>20</v>
      </c>
      <c r="B22" s="170">
        <f>B10/$B$7*100-0.02</f>
        <v>75.130479797286782</v>
      </c>
      <c r="C22" s="170">
        <f t="shared" si="2"/>
        <v>83.189281626108198</v>
      </c>
      <c r="D22" s="170">
        <f t="shared" si="3"/>
        <v>67.318918772489837</v>
      </c>
      <c r="F22" s="23">
        <f t="shared" ref="F22:F28" si="4">ROUND(B22,1)</f>
        <v>75.099999999999994</v>
      </c>
      <c r="G22" s="23">
        <f t="shared" ref="G22:G27" si="5">ROUND(C22,1)</f>
        <v>83.2</v>
      </c>
      <c r="H22" s="23">
        <f t="shared" ref="H22:H28" si="6">ROUND(D22,1)</f>
        <v>67.3</v>
      </c>
    </row>
    <row r="23" spans="1:11" s="13" customFormat="1" ht="27.75">
      <c r="A23" s="13" t="s">
        <v>21</v>
      </c>
      <c r="B23" s="170">
        <f t="shared" si="1"/>
        <v>0.19873395720702178</v>
      </c>
      <c r="C23" s="170" t="s">
        <v>96</v>
      </c>
      <c r="D23" s="170">
        <f>D11/$D$7*100+0.02</f>
        <v>0.35635981922352805</v>
      </c>
      <c r="F23" s="23">
        <f t="shared" si="4"/>
        <v>0.2</v>
      </c>
      <c r="G23" s="23">
        <v>0</v>
      </c>
      <c r="H23" s="23">
        <f t="shared" si="6"/>
        <v>0.4</v>
      </c>
    </row>
    <row r="24" spans="1:11" s="13" customFormat="1" ht="27.75">
      <c r="A24" s="13" t="s">
        <v>26</v>
      </c>
      <c r="B24" s="170">
        <f t="shared" si="1"/>
        <v>0.47293650575848223</v>
      </c>
      <c r="C24" s="170">
        <f t="shared" si="2"/>
        <v>0.43053309172811072</v>
      </c>
      <c r="D24" s="170">
        <f t="shared" si="3"/>
        <v>0.51424675717529988</v>
      </c>
      <c r="F24" s="23">
        <f>ROUND(B24,1)</f>
        <v>0.5</v>
      </c>
      <c r="G24" s="23">
        <f t="shared" si="5"/>
        <v>0.4</v>
      </c>
      <c r="H24" s="23">
        <f t="shared" si="6"/>
        <v>0.5</v>
      </c>
    </row>
    <row r="25" spans="1:11" s="10" customFormat="1" ht="27.75">
      <c r="A25" s="10" t="s">
        <v>18</v>
      </c>
      <c r="B25" s="22">
        <f t="shared" si="1"/>
        <v>24.177849739747707</v>
      </c>
      <c r="C25" s="22">
        <f t="shared" si="2"/>
        <v>16.32271907831624</v>
      </c>
      <c r="D25" s="22">
        <f t="shared" si="3"/>
        <v>31.830474651111341</v>
      </c>
      <c r="F25" s="23">
        <f>F26+F27+F28</f>
        <v>24.2</v>
      </c>
      <c r="G25" s="23">
        <f>G26+G27+G28</f>
        <v>16.399999999999999</v>
      </c>
      <c r="H25" s="23">
        <f>H26+H27+H28</f>
        <v>31.8</v>
      </c>
    </row>
    <row r="26" spans="1:11" s="13" customFormat="1" ht="27.75">
      <c r="A26" s="13" t="s">
        <v>22</v>
      </c>
      <c r="B26" s="170">
        <f t="shared" si="1"/>
        <v>7.6019740753954093</v>
      </c>
      <c r="C26" s="170">
        <f t="shared" si="2"/>
        <v>0.76189063810658131</v>
      </c>
      <c r="D26" s="170">
        <f t="shared" si="3"/>
        <v>14.265719742289685</v>
      </c>
      <c r="F26" s="23">
        <f t="shared" si="4"/>
        <v>7.6</v>
      </c>
      <c r="G26" s="23">
        <f t="shared" si="5"/>
        <v>0.8</v>
      </c>
      <c r="H26" s="23">
        <f t="shared" si="6"/>
        <v>14.3</v>
      </c>
    </row>
    <row r="27" spans="1:11" s="13" customFormat="1" ht="27.75">
      <c r="A27" s="13" t="s">
        <v>23</v>
      </c>
      <c r="B27" s="170">
        <f t="shared" si="1"/>
        <v>5.4122414629014699</v>
      </c>
      <c r="C27" s="170">
        <f t="shared" si="2"/>
        <v>4.5875641281125601</v>
      </c>
      <c r="D27" s="170">
        <f t="shared" si="3"/>
        <v>6.2156585654366578</v>
      </c>
      <c r="F27" s="23">
        <f t="shared" si="4"/>
        <v>5.4</v>
      </c>
      <c r="G27" s="23">
        <f t="shared" si="5"/>
        <v>4.5999999999999996</v>
      </c>
      <c r="H27" s="23">
        <f t="shared" si="6"/>
        <v>6.2</v>
      </c>
    </row>
    <row r="28" spans="1:11" s="13" customFormat="1" ht="27.75">
      <c r="A28" s="21" t="s">
        <v>24</v>
      </c>
      <c r="B28" s="170">
        <f t="shared" si="1"/>
        <v>11.163634201450828</v>
      </c>
      <c r="C28" s="170">
        <f t="shared" si="2"/>
        <v>10.973264312097099</v>
      </c>
      <c r="D28" s="170">
        <f t="shared" si="3"/>
        <v>11.349096343384998</v>
      </c>
      <c r="F28" s="23">
        <f t="shared" si="4"/>
        <v>11.2</v>
      </c>
      <c r="G28" s="23">
        <f>ROUND(C28,1)</f>
        <v>11</v>
      </c>
      <c r="H28" s="23">
        <f t="shared" si="6"/>
        <v>11.3</v>
      </c>
    </row>
    <row r="29" spans="1:11" ht="6.75" customHeight="1">
      <c r="A29" s="134"/>
      <c r="B29" s="135"/>
      <c r="C29" s="135"/>
      <c r="D29" s="135"/>
    </row>
    <row r="30" spans="1:11" s="174" customFormat="1" ht="39.75" customHeight="1">
      <c r="A30" s="172" t="s">
        <v>88</v>
      </c>
      <c r="B30" s="173"/>
      <c r="C30" s="173"/>
      <c r="D30" s="173"/>
      <c r="F30" s="175"/>
      <c r="G30" s="175"/>
      <c r="H30" s="175"/>
      <c r="I30" s="175"/>
      <c r="J30" s="175"/>
      <c r="K30" s="175"/>
    </row>
    <row r="31" spans="1:11" s="169" customFormat="1" ht="30.75" customHeight="1">
      <c r="A31" s="169" t="s">
        <v>107</v>
      </c>
    </row>
    <row r="32" spans="1:11" s="169" customFormat="1" ht="27" customHeight="1">
      <c r="A32" s="169" t="s">
        <v>110</v>
      </c>
    </row>
    <row r="33" spans="1:4" ht="27.75">
      <c r="B33" s="24"/>
      <c r="C33" s="24"/>
      <c r="D33" s="24"/>
    </row>
    <row r="34" spans="1:4" ht="24" customHeight="1">
      <c r="A34" s="1" t="s">
        <v>97</v>
      </c>
      <c r="B34" s="168">
        <f>B11/B8*100</f>
        <v>0.26210540920415265</v>
      </c>
      <c r="C34" s="168">
        <f t="shared" ref="C34:D34" si="7">C11/C8*100</f>
        <v>6.8675993309629035E-2</v>
      </c>
      <c r="D34" s="168">
        <f t="shared" si="7"/>
        <v>0.49341669536651922</v>
      </c>
    </row>
    <row r="35" spans="1:4" ht="24" customHeight="1">
      <c r="B35" s="24"/>
      <c r="C35" s="24"/>
      <c r="D35" s="24"/>
    </row>
    <row r="36" spans="1:4" ht="24" customHeight="1">
      <c r="B36" s="24"/>
      <c r="C36" s="24"/>
      <c r="D36" s="24"/>
    </row>
    <row r="37" spans="1:4" ht="24" customHeight="1">
      <c r="B37" s="24"/>
      <c r="C37" s="24"/>
      <c r="D37" s="24"/>
    </row>
    <row r="38" spans="1:4" ht="24" customHeight="1">
      <c r="B38" s="24"/>
      <c r="C38" s="24"/>
      <c r="D38" s="24"/>
    </row>
    <row r="39" spans="1:4" ht="24" customHeight="1">
      <c r="B39" s="24"/>
      <c r="C39" s="24"/>
      <c r="D39" s="24"/>
    </row>
    <row r="40" spans="1:4" ht="24" customHeight="1">
      <c r="B40" s="24"/>
      <c r="C40" s="24"/>
      <c r="D40" s="24"/>
    </row>
    <row r="41" spans="1:4" ht="24" customHeight="1">
      <c r="B41" s="24"/>
      <c r="C41" s="24"/>
      <c r="D41" s="24"/>
    </row>
    <row r="42" spans="1:4" ht="24" customHeight="1">
      <c r="B42" s="24"/>
      <c r="C42" s="24"/>
      <c r="D42" s="24"/>
    </row>
    <row r="43" spans="1:4" ht="24" customHeight="1">
      <c r="B43" s="24"/>
      <c r="C43" s="24"/>
      <c r="D43" s="24"/>
    </row>
    <row r="44" spans="1:4" ht="24" customHeight="1">
      <c r="B44" s="24"/>
      <c r="C44" s="24"/>
      <c r="D44" s="24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40"/>
  <sheetViews>
    <sheetView showGridLines="0" view="pageBreakPreview" topLeftCell="A19" zoomScale="80" zoomScaleNormal="75" zoomScaleSheetLayoutView="80" workbookViewId="0">
      <selection activeCell="B32" sqref="B32"/>
    </sheetView>
  </sheetViews>
  <sheetFormatPr defaultRowHeight="26.25" customHeight="1"/>
  <cols>
    <col min="1" max="1" width="33.28515625" style="2" customWidth="1"/>
    <col min="2" max="4" width="22.7109375" style="1" customWidth="1"/>
    <col min="5" max="5" width="9.140625" style="1"/>
    <col min="6" max="8" width="10.7109375" style="1" customWidth="1"/>
    <col min="9" max="16384" width="9.140625" style="1"/>
  </cols>
  <sheetData>
    <row r="1" spans="1:4" s="2" customFormat="1" ht="27.75">
      <c r="A1" s="2" t="s">
        <v>100</v>
      </c>
      <c r="B1" s="1"/>
      <c r="C1" s="1"/>
      <c r="D1" s="1"/>
    </row>
    <row r="2" spans="1:4" ht="27.75">
      <c r="A2" s="2" t="s">
        <v>109</v>
      </c>
    </row>
    <row r="3" spans="1:4" ht="8.25" customHeight="1"/>
    <row r="4" spans="1:4" s="2" customFormat="1" ht="30" customHeight="1">
      <c r="A4" s="4" t="s">
        <v>29</v>
      </c>
      <c r="B4" s="5" t="s">
        <v>1</v>
      </c>
      <c r="C4" s="5" t="s">
        <v>2</v>
      </c>
      <c r="D4" s="5" t="s">
        <v>3</v>
      </c>
    </row>
    <row r="5" spans="1:4" s="2" customFormat="1" ht="27.75">
      <c r="B5" s="179" t="s">
        <v>78</v>
      </c>
      <c r="C5" s="179"/>
      <c r="D5" s="179"/>
    </row>
    <row r="6" spans="1:4" s="10" customFormat="1" ht="24.95" customHeight="1">
      <c r="A6" s="7" t="s">
        <v>4</v>
      </c>
      <c r="B6" s="157">
        <f>C6+D6</f>
        <v>437268</v>
      </c>
      <c r="C6" s="158">
        <f>C7+C8+C9+C10+C11+C15+C19+C20</f>
        <v>215779</v>
      </c>
      <c r="D6" s="158">
        <f>D7+D8+D9+D10+D11+D15+D19+D20</f>
        <v>221489</v>
      </c>
    </row>
    <row r="7" spans="1:4" s="13" customFormat="1" ht="24.95" customHeight="1">
      <c r="A7" s="25" t="s">
        <v>31</v>
      </c>
      <c r="B7" s="17">
        <f t="shared" ref="B7:B20" si="0">C7+D7</f>
        <v>17259</v>
      </c>
      <c r="C7" s="17">
        <v>6438</v>
      </c>
      <c r="D7" s="17">
        <v>10821</v>
      </c>
    </row>
    <row r="8" spans="1:4" s="13" customFormat="1" ht="24.95" customHeight="1">
      <c r="A8" s="26" t="s">
        <v>30</v>
      </c>
      <c r="B8" s="17">
        <f t="shared" si="0"/>
        <v>153998</v>
      </c>
      <c r="C8" s="17">
        <v>72727</v>
      </c>
      <c r="D8" s="17">
        <v>81271</v>
      </c>
    </row>
    <row r="9" spans="1:4" s="13" customFormat="1" ht="24.95" customHeight="1">
      <c r="A9" s="27" t="s">
        <v>32</v>
      </c>
      <c r="B9" s="17">
        <f t="shared" si="0"/>
        <v>115398</v>
      </c>
      <c r="C9" s="17">
        <v>58350</v>
      </c>
      <c r="D9" s="17">
        <v>57048</v>
      </c>
    </row>
    <row r="10" spans="1:4" s="13" customFormat="1" ht="24.95" customHeight="1">
      <c r="A10" s="27" t="s">
        <v>33</v>
      </c>
      <c r="B10" s="17">
        <f t="shared" si="0"/>
        <v>70568</v>
      </c>
      <c r="C10" s="17">
        <v>38336</v>
      </c>
      <c r="D10" s="17">
        <v>32232</v>
      </c>
    </row>
    <row r="11" spans="1:4" ht="24.95" customHeight="1">
      <c r="A11" s="26" t="s">
        <v>34</v>
      </c>
      <c r="B11" s="17">
        <f>C11+D11</f>
        <v>51319</v>
      </c>
      <c r="C11" s="17">
        <f>C12+C13+C14</f>
        <v>27499</v>
      </c>
      <c r="D11" s="17">
        <f>D12+D13+D14</f>
        <v>23820</v>
      </c>
    </row>
    <row r="12" spans="1:4" ht="24.95" customHeight="1">
      <c r="A12" s="28" t="s">
        <v>35</v>
      </c>
      <c r="B12" s="17">
        <f>C12+D12</f>
        <v>41312</v>
      </c>
      <c r="C12" s="17">
        <v>20535</v>
      </c>
      <c r="D12" s="17">
        <v>20777</v>
      </c>
    </row>
    <row r="13" spans="1:4" ht="24.95" customHeight="1">
      <c r="A13" s="28" t="s">
        <v>36</v>
      </c>
      <c r="B13" s="17">
        <f t="shared" si="0"/>
        <v>9630</v>
      </c>
      <c r="C13" s="17">
        <v>6679</v>
      </c>
      <c r="D13" s="17">
        <v>2951</v>
      </c>
    </row>
    <row r="14" spans="1:4" ht="24.95" customHeight="1">
      <c r="A14" s="29" t="s">
        <v>58</v>
      </c>
      <c r="B14" s="17">
        <f t="shared" si="0"/>
        <v>377</v>
      </c>
      <c r="C14" s="17">
        <v>285</v>
      </c>
      <c r="D14" s="30">
        <v>92</v>
      </c>
    </row>
    <row r="15" spans="1:4" ht="24.95" customHeight="1">
      <c r="A15" s="26" t="s">
        <v>37</v>
      </c>
      <c r="B15" s="17">
        <f>B16+B17+B18</f>
        <v>28726</v>
      </c>
      <c r="C15" s="17">
        <f>C16+C17+C18</f>
        <v>12429</v>
      </c>
      <c r="D15" s="17">
        <f>D16+D17+D18</f>
        <v>16297</v>
      </c>
    </row>
    <row r="16" spans="1:4" s="13" customFormat="1" ht="24.95" customHeight="1">
      <c r="A16" s="29" t="s">
        <v>38</v>
      </c>
      <c r="B16" s="15">
        <f t="shared" si="0"/>
        <v>16567</v>
      </c>
      <c r="C16" s="15">
        <v>7416</v>
      </c>
      <c r="D16" s="15">
        <v>9151</v>
      </c>
    </row>
    <row r="17" spans="1:9" s="13" customFormat="1" ht="24.95" customHeight="1">
      <c r="A17" s="29" t="s">
        <v>39</v>
      </c>
      <c r="B17" s="15">
        <f t="shared" si="0"/>
        <v>6583</v>
      </c>
      <c r="C17" s="15">
        <v>2838</v>
      </c>
      <c r="D17" s="15">
        <v>3745</v>
      </c>
    </row>
    <row r="18" spans="1:9" s="13" customFormat="1" ht="24.95" customHeight="1">
      <c r="A18" s="29" t="s">
        <v>40</v>
      </c>
      <c r="B18" s="15">
        <f t="shared" si="0"/>
        <v>5576</v>
      </c>
      <c r="C18" s="15">
        <v>2175</v>
      </c>
      <c r="D18" s="15">
        <v>3401</v>
      </c>
    </row>
    <row r="19" spans="1:9" s="13" customFormat="1" ht="24.95" customHeight="1">
      <c r="A19" s="28" t="s">
        <v>41</v>
      </c>
      <c r="B19" s="30">
        <f t="shared" si="0"/>
        <v>0</v>
      </c>
      <c r="C19" s="30">
        <v>0</v>
      </c>
      <c r="D19" s="30">
        <v>0</v>
      </c>
    </row>
    <row r="20" spans="1:9" s="13" customFormat="1" ht="24.95" customHeight="1">
      <c r="A20" s="28" t="s">
        <v>42</v>
      </c>
      <c r="B20" s="30">
        <f t="shared" si="0"/>
        <v>0</v>
      </c>
      <c r="C20" s="30">
        <v>0</v>
      </c>
      <c r="D20" s="30">
        <v>0</v>
      </c>
    </row>
    <row r="21" spans="1:9" ht="24.95" customHeight="1">
      <c r="A21" s="1"/>
      <c r="B21" s="180" t="s">
        <v>27</v>
      </c>
      <c r="C21" s="180"/>
      <c r="D21" s="180"/>
      <c r="F21" s="31"/>
      <c r="G21" s="31"/>
      <c r="H21" s="31"/>
    </row>
    <row r="22" spans="1:9" s="2" customFormat="1" ht="27.75">
      <c r="A22" s="32" t="s">
        <v>4</v>
      </c>
      <c r="B22" s="127">
        <f>B23+B24+B25+B26+B27+B31</f>
        <v>100.02000000000001</v>
      </c>
      <c r="C22" s="127">
        <f>C23+C24+C25+C26+C27+C31</f>
        <v>100.02000000000001</v>
      </c>
      <c r="D22" s="127">
        <v>100</v>
      </c>
      <c r="F22" s="33">
        <f>SUM(F23:F27,F31,F35,F36)</f>
        <v>99.999999999999986</v>
      </c>
      <c r="G22" s="33">
        <f>SUM(G23:G27,G31,G36)</f>
        <v>100</v>
      </c>
      <c r="H22" s="33">
        <f>SUM(H23:H27,H31,H35:H36)</f>
        <v>100</v>
      </c>
      <c r="I22" s="33"/>
    </row>
    <row r="23" spans="1:9" ht="24.95" customHeight="1">
      <c r="A23" s="25" t="s">
        <v>31</v>
      </c>
      <c r="B23" s="128">
        <f>B7/$B$6*100+0.02</f>
        <v>3.9670073273141413</v>
      </c>
      <c r="C23" s="128">
        <f>C7/$C$6*100</f>
        <v>2.9836082287896413</v>
      </c>
      <c r="D23" s="128">
        <f>+D7/$D$6*100</f>
        <v>4.885569938010466</v>
      </c>
      <c r="F23" s="34">
        <f>ROUND(B23,1)</f>
        <v>4</v>
      </c>
      <c r="G23" s="34">
        <f>ROUND(C23,1)</f>
        <v>3</v>
      </c>
      <c r="H23" s="34">
        <f>ROUND(D23,1)</f>
        <v>4.9000000000000004</v>
      </c>
      <c r="I23" s="34"/>
    </row>
    <row r="24" spans="1:9" ht="24.95" customHeight="1">
      <c r="A24" s="26" t="s">
        <v>30</v>
      </c>
      <c r="B24" s="128">
        <f t="shared" ref="B24:B36" si="1">B8/$B$6*100</f>
        <v>35.218218575335953</v>
      </c>
      <c r="C24" s="128">
        <f>C8/$C$6*100</f>
        <v>33.704391993660181</v>
      </c>
      <c r="D24" s="128">
        <f t="shared" ref="D24:D29" si="2">+D8/$D$6*100</f>
        <v>36.693018614919929</v>
      </c>
      <c r="F24" s="34">
        <f>ROUND(B24,1)</f>
        <v>35.200000000000003</v>
      </c>
      <c r="G24" s="34">
        <f t="shared" ref="G24:G34" si="3">ROUND(C24,1)</f>
        <v>33.700000000000003</v>
      </c>
      <c r="H24" s="34">
        <f t="shared" ref="H24:H36" si="4">ROUND(D24,1)</f>
        <v>36.700000000000003</v>
      </c>
      <c r="I24" s="34"/>
    </row>
    <row r="25" spans="1:9" ht="24.95" customHeight="1">
      <c r="A25" s="27" t="s">
        <v>32</v>
      </c>
      <c r="B25" s="128">
        <f t="shared" si="1"/>
        <v>26.390680315047067</v>
      </c>
      <c r="C25" s="128">
        <f>C9/$C$6*100</f>
        <v>27.041556407250013</v>
      </c>
      <c r="D25" s="128">
        <f>+D9/$D$6*100-0.02</f>
        <v>25.736583848407822</v>
      </c>
      <c r="F25" s="34">
        <f>ROUND(B25,1)</f>
        <v>26.4</v>
      </c>
      <c r="G25" s="34">
        <f t="shared" si="3"/>
        <v>27</v>
      </c>
      <c r="H25" s="34">
        <f t="shared" si="4"/>
        <v>25.7</v>
      </c>
      <c r="I25" s="34"/>
    </row>
    <row r="26" spans="1:9" ht="24.95" customHeight="1">
      <c r="A26" s="27" t="s">
        <v>33</v>
      </c>
      <c r="B26" s="128">
        <f t="shared" si="1"/>
        <v>16.138386527255598</v>
      </c>
      <c r="C26" s="128">
        <f>C10/$C$6*100</f>
        <v>17.766325731419645</v>
      </c>
      <c r="D26" s="128">
        <f t="shared" si="2"/>
        <v>14.552415695587593</v>
      </c>
      <c r="F26" s="34">
        <f>ROUND(B26,1)</f>
        <v>16.100000000000001</v>
      </c>
      <c r="G26" s="34">
        <f t="shared" si="3"/>
        <v>17.8</v>
      </c>
      <c r="H26" s="34">
        <f t="shared" si="4"/>
        <v>14.6</v>
      </c>
      <c r="I26" s="34"/>
    </row>
    <row r="27" spans="1:9" ht="24.95" customHeight="1">
      <c r="A27" s="1" t="s">
        <v>34</v>
      </c>
      <c r="B27" s="128">
        <f t="shared" si="1"/>
        <v>11.736280724864386</v>
      </c>
      <c r="C27" s="128">
        <f>SUM(C28:C30)</f>
        <v>12.764057577428758</v>
      </c>
      <c r="D27" s="128">
        <f>SUM(D28:D30)-0.02</f>
        <v>10.692947369846809</v>
      </c>
      <c r="F27" s="34">
        <f>F28+F29+F30</f>
        <v>11.700000000000001</v>
      </c>
      <c r="G27" s="34">
        <f>G28+G29+G30</f>
        <v>12.799999999999999</v>
      </c>
      <c r="H27" s="34">
        <f t="shared" si="4"/>
        <v>10.7</v>
      </c>
      <c r="I27" s="35"/>
    </row>
    <row r="28" spans="1:9" ht="24.95" customHeight="1">
      <c r="A28" s="28" t="s">
        <v>35</v>
      </c>
      <c r="B28" s="128">
        <f t="shared" si="1"/>
        <v>9.4477528655195453</v>
      </c>
      <c r="C28" s="129">
        <f>C12/$C$6*100</f>
        <v>9.5166814194152352</v>
      </c>
      <c r="D28" s="129">
        <f t="shared" si="2"/>
        <v>9.3806012939694519</v>
      </c>
      <c r="F28" s="34">
        <f t="shared" ref="F28:F36" si="5">ROUND(B28,1)</f>
        <v>9.4</v>
      </c>
      <c r="G28" s="34">
        <f t="shared" si="3"/>
        <v>9.5</v>
      </c>
      <c r="H28" s="34">
        <f t="shared" si="4"/>
        <v>9.4</v>
      </c>
      <c r="I28" s="34"/>
    </row>
    <row r="29" spans="1:9" ht="24.95" customHeight="1">
      <c r="A29" s="28" t="s">
        <v>36</v>
      </c>
      <c r="B29" s="128">
        <f t="shared" si="1"/>
        <v>2.202310711051346</v>
      </c>
      <c r="C29" s="129">
        <f>C13/$C$6*100</f>
        <v>3.095296576589937</v>
      </c>
      <c r="D29" s="129">
        <f t="shared" si="2"/>
        <v>1.3323460758773573</v>
      </c>
      <c r="F29" s="34">
        <f t="shared" si="5"/>
        <v>2.2000000000000002</v>
      </c>
      <c r="G29" s="34">
        <f t="shared" si="3"/>
        <v>3.1</v>
      </c>
      <c r="H29" s="34">
        <f t="shared" si="4"/>
        <v>1.3</v>
      </c>
      <c r="I29" s="34"/>
    </row>
    <row r="30" spans="1:9" ht="24.95" customHeight="1">
      <c r="A30" s="29" t="s">
        <v>58</v>
      </c>
      <c r="B30" s="128">
        <f>B14/$B$6*100</f>
        <v>8.6217148293495055E-2</v>
      </c>
      <c r="C30" s="129">
        <f>C14/$C$6*100+0.02</f>
        <v>0.15207958142358616</v>
      </c>
      <c r="D30" s="129" t="s">
        <v>96</v>
      </c>
      <c r="F30" s="34">
        <f t="shared" si="5"/>
        <v>0.1</v>
      </c>
      <c r="G30" s="34">
        <f t="shared" si="3"/>
        <v>0.2</v>
      </c>
      <c r="H30" s="34">
        <v>0</v>
      </c>
      <c r="I30" s="36"/>
    </row>
    <row r="31" spans="1:9" ht="24.95" customHeight="1">
      <c r="A31" s="26" t="s">
        <v>37</v>
      </c>
      <c r="B31" s="128">
        <f t="shared" si="1"/>
        <v>6.5694265301828629</v>
      </c>
      <c r="C31" s="129">
        <f>SUM(C32:C34)</f>
        <v>5.7600600614517639</v>
      </c>
      <c r="D31" s="129">
        <f>SUM(D32:D34)</f>
        <v>7.3579274817259535</v>
      </c>
      <c r="F31" s="34">
        <f>F32+F33+F34</f>
        <v>6.6</v>
      </c>
      <c r="G31" s="34">
        <f>G32+G33+G34</f>
        <v>5.7</v>
      </c>
      <c r="H31" s="34">
        <f t="shared" si="4"/>
        <v>7.4</v>
      </c>
      <c r="I31" s="35"/>
    </row>
    <row r="32" spans="1:9" ht="24.95" customHeight="1">
      <c r="A32" s="29" t="s">
        <v>38</v>
      </c>
      <c r="B32" s="128">
        <f t="shared" si="1"/>
        <v>3.7887519781918644</v>
      </c>
      <c r="C32" s="129">
        <f>C16/$C$6*100</f>
        <v>3.4368497397800528</v>
      </c>
      <c r="D32" s="129">
        <f>+D16/$D$6*100</f>
        <v>4.1315821553214827</v>
      </c>
      <c r="F32" s="34">
        <f t="shared" si="5"/>
        <v>3.8</v>
      </c>
      <c r="G32" s="34">
        <f t="shared" si="3"/>
        <v>3.4</v>
      </c>
      <c r="H32" s="34">
        <f t="shared" si="4"/>
        <v>4.0999999999999996</v>
      </c>
      <c r="I32" s="34"/>
    </row>
    <row r="33" spans="1:11" ht="24.95" customHeight="1">
      <c r="A33" s="29" t="s">
        <v>39</v>
      </c>
      <c r="B33" s="128">
        <f t="shared" si="1"/>
        <v>1.5054840509710292</v>
      </c>
      <c r="C33" s="129">
        <f>C17/$C$6*100</f>
        <v>1.3152345687022371</v>
      </c>
      <c r="D33" s="129">
        <f>+D17/$D$6*100</f>
        <v>1.6908288899222985</v>
      </c>
      <c r="F33" s="34">
        <f t="shared" si="5"/>
        <v>1.5</v>
      </c>
      <c r="G33" s="34">
        <f t="shared" si="3"/>
        <v>1.3</v>
      </c>
      <c r="H33" s="34">
        <f t="shared" si="4"/>
        <v>1.7</v>
      </c>
      <c r="I33" s="34"/>
    </row>
    <row r="34" spans="1:11" ht="24.95" customHeight="1">
      <c r="A34" s="29" t="s">
        <v>40</v>
      </c>
      <c r="B34" s="128">
        <f t="shared" si="1"/>
        <v>1.2751905010199693</v>
      </c>
      <c r="C34" s="128">
        <f>C18/$C$6*100</f>
        <v>1.0079757529694735</v>
      </c>
      <c r="D34" s="129">
        <f>+D18/$D$6*100</f>
        <v>1.535516436482173</v>
      </c>
      <c r="F34" s="34">
        <f t="shared" si="5"/>
        <v>1.3</v>
      </c>
      <c r="G34" s="34">
        <f t="shared" si="3"/>
        <v>1</v>
      </c>
      <c r="H34" s="34">
        <f t="shared" si="4"/>
        <v>1.5</v>
      </c>
      <c r="I34" s="34"/>
    </row>
    <row r="35" spans="1:11" ht="24.95" customHeight="1">
      <c r="A35" s="28" t="s">
        <v>41</v>
      </c>
      <c r="B35" s="128">
        <f t="shared" si="1"/>
        <v>0</v>
      </c>
      <c r="C35" s="128">
        <f>C19/$C$6*100</f>
        <v>0</v>
      </c>
      <c r="D35" s="129">
        <f>+D19/$D$6*100</f>
        <v>0</v>
      </c>
      <c r="F35" s="34">
        <f t="shared" si="5"/>
        <v>0</v>
      </c>
      <c r="G35" s="34">
        <f>ROUND(C35,1)</f>
        <v>0</v>
      </c>
      <c r="H35" s="34">
        <f t="shared" si="4"/>
        <v>0</v>
      </c>
      <c r="I35" s="37"/>
    </row>
    <row r="36" spans="1:11" ht="24.95" customHeight="1">
      <c r="A36" s="38" t="s">
        <v>42</v>
      </c>
      <c r="B36" s="126">
        <f t="shared" si="1"/>
        <v>0</v>
      </c>
      <c r="C36" s="126">
        <f>C20/$C$6*100</f>
        <v>0</v>
      </c>
      <c r="D36" s="130">
        <f>+D20/$D$6*100</f>
        <v>0</v>
      </c>
      <c r="F36" s="34">
        <f t="shared" si="5"/>
        <v>0</v>
      </c>
      <c r="G36" s="34">
        <f>ROUND(C36,1)</f>
        <v>0</v>
      </c>
      <c r="H36" s="34">
        <f t="shared" si="4"/>
        <v>0</v>
      </c>
      <c r="I36" s="34"/>
      <c r="J36" s="6"/>
      <c r="K36" s="6"/>
    </row>
    <row r="37" spans="1:11" s="136" customFormat="1" ht="6.75" customHeight="1">
      <c r="A37" s="136" t="s">
        <v>88</v>
      </c>
      <c r="B37" s="137"/>
      <c r="F37" s="138"/>
      <c r="G37" s="138"/>
      <c r="H37" s="138"/>
      <c r="I37" s="138"/>
      <c r="J37" s="138"/>
      <c r="K37" s="138"/>
    </row>
    <row r="38" spans="1:11" s="136" customFormat="1" ht="26.25" customHeight="1">
      <c r="A38" s="167" t="s">
        <v>88</v>
      </c>
      <c r="B38" s="156"/>
      <c r="C38" s="156"/>
      <c r="D38" s="156"/>
      <c r="F38" s="138"/>
      <c r="G38" s="138"/>
      <c r="H38" s="138"/>
      <c r="I38" s="138"/>
      <c r="J38" s="138"/>
      <c r="K38" s="138"/>
    </row>
    <row r="39" spans="1:11" s="169" customFormat="1" ht="24" customHeight="1">
      <c r="A39" s="169" t="s">
        <v>107</v>
      </c>
    </row>
    <row r="40" spans="1:11" s="169" customFormat="1" ht="27" customHeight="1">
      <c r="A40" s="169" t="s">
        <v>110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K56"/>
  <sheetViews>
    <sheetView showGridLines="0" view="pageBreakPreview" topLeftCell="A25" zoomScale="80" zoomScaleNormal="75" zoomScaleSheetLayoutView="80" workbookViewId="0">
      <selection activeCell="C41" sqref="C41"/>
    </sheetView>
  </sheetViews>
  <sheetFormatPr defaultRowHeight="26.25" customHeight="1"/>
  <cols>
    <col min="1" max="1" width="9.140625" style="40" customWidth="1"/>
    <col min="2" max="2" width="40.42578125" style="40" customWidth="1"/>
    <col min="3" max="5" width="18.7109375" style="41" customWidth="1"/>
    <col min="6" max="6" width="13.5703125" style="41" customWidth="1"/>
    <col min="7" max="7" width="12.42578125" style="41" customWidth="1"/>
    <col min="8" max="8" width="11.140625" style="41" customWidth="1"/>
    <col min="9" max="16384" width="9.140625" style="41"/>
  </cols>
  <sheetData>
    <row r="1" spans="1:9" s="40" customFormat="1" ht="27.75">
      <c r="A1" s="40" t="s">
        <v>106</v>
      </c>
      <c r="C1" s="41"/>
      <c r="D1" s="41"/>
      <c r="E1" s="41"/>
    </row>
    <row r="2" spans="1:9" s="1" customFormat="1" ht="27.75">
      <c r="A2" s="2" t="s">
        <v>99</v>
      </c>
      <c r="B2" s="2" t="s">
        <v>111</v>
      </c>
    </row>
    <row r="3" spans="1:9" s="40" customFormat="1" ht="27.75">
      <c r="A3" s="181" t="s">
        <v>14</v>
      </c>
      <c r="B3" s="181"/>
      <c r="C3" s="44" t="s">
        <v>1</v>
      </c>
      <c r="D3" s="44" t="s">
        <v>2</v>
      </c>
      <c r="E3" s="44" t="s">
        <v>3</v>
      </c>
    </row>
    <row r="4" spans="1:9" s="40" customFormat="1" ht="24.95" customHeight="1">
      <c r="A4" s="45"/>
      <c r="B4" s="45"/>
      <c r="C4" s="182" t="s">
        <v>78</v>
      </c>
      <c r="D4" s="182"/>
      <c r="E4" s="182"/>
    </row>
    <row r="5" spans="1:9" s="48" customFormat="1" ht="24" customHeight="1">
      <c r="A5" s="183" t="s">
        <v>4</v>
      </c>
      <c r="B5" s="183"/>
      <c r="C5" s="150">
        <f>D5+E5</f>
        <v>328609</v>
      </c>
      <c r="D5" s="150">
        <f>SUM(D7:D20)</f>
        <v>179505</v>
      </c>
      <c r="E5" s="150">
        <f>SUM(E7:E20)</f>
        <v>149104</v>
      </c>
      <c r="F5" s="150">
        <f>SUM(F7:F20)</f>
        <v>328609</v>
      </c>
      <c r="G5" s="150">
        <f>SUM(G7:G20)</f>
        <v>179505</v>
      </c>
      <c r="H5" s="150">
        <f>SUM(H7:H20)</f>
        <v>149104</v>
      </c>
      <c r="I5" s="47"/>
    </row>
    <row r="6" spans="1:9" s="48" customFormat="1" ht="3.75" customHeight="1">
      <c r="A6" s="46"/>
      <c r="B6" s="46"/>
      <c r="C6" s="49"/>
      <c r="D6" s="50"/>
      <c r="E6" s="49"/>
    </row>
    <row r="7" spans="1:9" s="54" customFormat="1" ht="24" customHeight="1">
      <c r="A7" s="51" t="s">
        <v>5</v>
      </c>
      <c r="B7" s="51"/>
      <c r="C7" s="52">
        <f>D7+E7</f>
        <v>3905</v>
      </c>
      <c r="D7" s="53">
        <v>3322</v>
      </c>
      <c r="E7" s="53">
        <v>583</v>
      </c>
      <c r="F7" s="60">
        <f>ROUND(C7,1)</f>
        <v>3905</v>
      </c>
      <c r="G7" s="60">
        <f t="shared" ref="G7" si="0">ROUND(D7,1)</f>
        <v>3322</v>
      </c>
      <c r="H7" s="60">
        <f t="shared" ref="H7:H10" si="1">ROUND(E7,1)</f>
        <v>583</v>
      </c>
    </row>
    <row r="8" spans="1:9" s="54" customFormat="1" ht="24" customHeight="1">
      <c r="A8" s="51"/>
      <c r="B8" s="55" t="s">
        <v>81</v>
      </c>
      <c r="C8" s="52"/>
      <c r="D8" s="53"/>
      <c r="E8" s="53"/>
    </row>
    <row r="9" spans="1:9" s="54" customFormat="1" ht="24" customHeight="1">
      <c r="A9" s="55" t="s">
        <v>6</v>
      </c>
      <c r="B9" s="55"/>
      <c r="C9" s="52">
        <f t="shared" ref="C9:C22" si="2">D9+E9</f>
        <v>6264</v>
      </c>
      <c r="D9" s="53">
        <v>2491</v>
      </c>
      <c r="E9" s="53">
        <v>3773</v>
      </c>
      <c r="F9" s="60">
        <f>ROUND(C9,1)</f>
        <v>6264</v>
      </c>
      <c r="G9" s="60">
        <f t="shared" ref="G9:G10" si="3">ROUND(D9,1)</f>
        <v>2491</v>
      </c>
      <c r="H9" s="60">
        <f t="shared" si="1"/>
        <v>3773</v>
      </c>
    </row>
    <row r="10" spans="1:9" s="54" customFormat="1" ht="24" customHeight="1">
      <c r="A10" s="51" t="s">
        <v>7</v>
      </c>
      <c r="B10" s="51"/>
      <c r="C10" s="52">
        <f t="shared" si="2"/>
        <v>2796</v>
      </c>
      <c r="D10" s="53">
        <v>1697</v>
      </c>
      <c r="E10" s="53">
        <v>1099</v>
      </c>
      <c r="F10" s="60">
        <f>ROUND(C10,1)</f>
        <v>2796</v>
      </c>
      <c r="G10" s="60">
        <f t="shared" si="3"/>
        <v>1697</v>
      </c>
      <c r="H10" s="60">
        <f t="shared" si="1"/>
        <v>1099</v>
      </c>
    </row>
    <row r="11" spans="1:9" ht="24" customHeight="1">
      <c r="A11" s="51"/>
      <c r="B11" s="51" t="s">
        <v>82</v>
      </c>
      <c r="C11" s="52"/>
      <c r="D11" s="53"/>
      <c r="E11" s="53"/>
    </row>
    <row r="12" spans="1:9" ht="24" customHeight="1">
      <c r="A12" s="55" t="s">
        <v>8</v>
      </c>
      <c r="B12" s="55"/>
      <c r="C12" s="52">
        <f t="shared" si="2"/>
        <v>5622</v>
      </c>
      <c r="D12" s="53">
        <v>1082</v>
      </c>
      <c r="E12" s="53">
        <v>4540</v>
      </c>
      <c r="F12" s="60">
        <f>ROUND(C12,1)</f>
        <v>5622</v>
      </c>
      <c r="G12" s="60">
        <f t="shared" ref="G12:G14" si="4">ROUND(D12,1)</f>
        <v>1082</v>
      </c>
      <c r="H12" s="60">
        <f t="shared" ref="H12:H14" si="5">ROUND(E12,1)</f>
        <v>4540</v>
      </c>
    </row>
    <row r="13" spans="1:9" ht="24" customHeight="1">
      <c r="A13" s="51" t="s">
        <v>28</v>
      </c>
      <c r="B13" s="51"/>
      <c r="C13" s="52">
        <f>D13+E13</f>
        <v>34157</v>
      </c>
      <c r="D13" s="53">
        <v>13801</v>
      </c>
      <c r="E13" s="53">
        <v>20356</v>
      </c>
      <c r="F13" s="60">
        <f>ROUND(C13,1)</f>
        <v>34157</v>
      </c>
      <c r="G13" s="60">
        <f>ROUND(D13,1)</f>
        <v>13801</v>
      </c>
      <c r="H13" s="60">
        <f t="shared" si="5"/>
        <v>20356</v>
      </c>
    </row>
    <row r="14" spans="1:9" ht="24" customHeight="1">
      <c r="A14" s="51" t="s">
        <v>9</v>
      </c>
      <c r="B14" s="51"/>
      <c r="C14" s="52">
        <f t="shared" si="2"/>
        <v>211167</v>
      </c>
      <c r="D14" s="53">
        <v>117364</v>
      </c>
      <c r="E14" s="53">
        <v>93803</v>
      </c>
      <c r="F14" s="60">
        <f>ROUND(C14,1)</f>
        <v>211167</v>
      </c>
      <c r="G14" s="60">
        <f t="shared" si="4"/>
        <v>117364</v>
      </c>
      <c r="H14" s="60">
        <f t="shared" si="5"/>
        <v>93803</v>
      </c>
    </row>
    <row r="15" spans="1:9" ht="24" customHeight="1">
      <c r="B15" s="55" t="s">
        <v>83</v>
      </c>
      <c r="C15" s="52"/>
      <c r="D15" s="53"/>
      <c r="E15" s="53"/>
    </row>
    <row r="16" spans="1:9" ht="24" customHeight="1">
      <c r="A16" s="51" t="s">
        <v>10</v>
      </c>
      <c r="B16" s="51"/>
      <c r="C16" s="52">
        <f t="shared" si="2"/>
        <v>15650</v>
      </c>
      <c r="D16" s="53">
        <v>12174</v>
      </c>
      <c r="E16" s="53">
        <v>3476</v>
      </c>
      <c r="F16" s="60">
        <f>ROUND(C16,1)</f>
        <v>15650</v>
      </c>
      <c r="G16" s="60">
        <f t="shared" ref="G16" si="6">ROUND(D16,1)</f>
        <v>12174</v>
      </c>
      <c r="H16" s="60">
        <f t="shared" ref="H16:H18" si="7">ROUND(E16,1)</f>
        <v>3476</v>
      </c>
    </row>
    <row r="17" spans="1:9" ht="24" customHeight="1">
      <c r="B17" s="55" t="s">
        <v>94</v>
      </c>
      <c r="C17" s="52"/>
      <c r="D17" s="53"/>
      <c r="E17" s="53"/>
      <c r="H17" s="41">
        <f t="shared" si="7"/>
        <v>0</v>
      </c>
    </row>
    <row r="18" spans="1:9" ht="24" customHeight="1">
      <c r="A18" s="51" t="s">
        <v>11</v>
      </c>
      <c r="B18" s="51"/>
      <c r="C18" s="52">
        <f t="shared" si="2"/>
        <v>5922</v>
      </c>
      <c r="D18" s="53">
        <v>4966</v>
      </c>
      <c r="E18" s="53">
        <v>956</v>
      </c>
      <c r="F18" s="60">
        <f>ROUND(C18,1)</f>
        <v>5922</v>
      </c>
      <c r="G18" s="60">
        <f t="shared" ref="G18" si="8">ROUND(D18,1)</f>
        <v>4966</v>
      </c>
      <c r="H18" s="60">
        <f t="shared" si="7"/>
        <v>956</v>
      </c>
    </row>
    <row r="19" spans="1:9" ht="24" customHeight="1">
      <c r="B19" s="55" t="s">
        <v>85</v>
      </c>
      <c r="C19" s="52"/>
      <c r="D19" s="53"/>
      <c r="E19" s="53"/>
    </row>
    <row r="20" spans="1:9" ht="24" customHeight="1">
      <c r="A20" s="55" t="s">
        <v>12</v>
      </c>
      <c r="B20" s="55"/>
      <c r="C20" s="52">
        <f t="shared" si="2"/>
        <v>43126</v>
      </c>
      <c r="D20" s="53">
        <v>22608</v>
      </c>
      <c r="E20" s="53">
        <v>20518</v>
      </c>
      <c r="F20" s="60">
        <f>ROUND(C20,1)</f>
        <v>43126</v>
      </c>
      <c r="G20" s="60">
        <f t="shared" ref="G20" si="9">ROUND(D20,1)</f>
        <v>22608</v>
      </c>
      <c r="H20" s="60">
        <f t="shared" ref="H20" si="10">ROUND(E20,1)</f>
        <v>20518</v>
      </c>
    </row>
    <row r="21" spans="1:9" ht="24" customHeight="1">
      <c r="B21" s="55" t="s">
        <v>86</v>
      </c>
      <c r="C21" s="52"/>
      <c r="D21" s="53"/>
      <c r="E21" s="53"/>
    </row>
    <row r="22" spans="1:9" ht="24" customHeight="1">
      <c r="A22" s="56" t="s">
        <v>13</v>
      </c>
      <c r="B22" s="56"/>
      <c r="C22" s="124">
        <f t="shared" si="2"/>
        <v>0</v>
      </c>
      <c r="D22" s="30">
        <v>0</v>
      </c>
      <c r="E22" s="30">
        <v>0</v>
      </c>
      <c r="F22" s="60">
        <f>ROUND(C22,1)</f>
        <v>0</v>
      </c>
      <c r="G22" s="60">
        <f t="shared" ref="G22" si="11">ROUND(D22,1)</f>
        <v>0</v>
      </c>
      <c r="H22" s="60">
        <f t="shared" ref="H22" si="12">ROUND(E22,1)</f>
        <v>0</v>
      </c>
    </row>
    <row r="23" spans="1:9" ht="24.95" customHeight="1">
      <c r="A23" s="41"/>
      <c r="B23" s="41"/>
      <c r="C23" s="183" t="s">
        <v>27</v>
      </c>
      <c r="D23" s="183"/>
      <c r="E23" s="183"/>
    </row>
    <row r="24" spans="1:9" s="48" customFormat="1" ht="24.95" customHeight="1">
      <c r="A24" s="183" t="s">
        <v>4</v>
      </c>
      <c r="B24" s="183"/>
      <c r="C24" s="57">
        <f>+C5/$C$5*100</f>
        <v>100</v>
      </c>
      <c r="D24" s="57">
        <f>+D5/$D$5*100</f>
        <v>100</v>
      </c>
      <c r="E24" s="57">
        <f>+E5/$E$5*100</f>
        <v>100</v>
      </c>
      <c r="F24" s="58">
        <f>SUM(F26:F39)</f>
        <v>99.999999999999986</v>
      </c>
      <c r="G24" s="58">
        <f>SUM(G26:G39)</f>
        <v>100</v>
      </c>
      <c r="H24" s="58">
        <f>SUM(H26:H39)</f>
        <v>99.999999999999986</v>
      </c>
      <c r="I24" s="58"/>
    </row>
    <row r="25" spans="1:9" s="48" customFormat="1" ht="1.5" customHeight="1">
      <c r="A25" s="46"/>
      <c r="B25" s="46"/>
      <c r="C25" s="57"/>
      <c r="D25" s="59"/>
      <c r="E25" s="57"/>
    </row>
    <row r="26" spans="1:9" s="54" customFormat="1" ht="24" customHeight="1">
      <c r="A26" s="51" t="s">
        <v>5</v>
      </c>
      <c r="B26" s="51"/>
      <c r="C26" s="57">
        <f t="shared" ref="C26:C39" si="13">+C7/$C$5*100</f>
        <v>1.1883423765021652</v>
      </c>
      <c r="D26" s="59">
        <f>+D7/$D$5*100-0.02</f>
        <v>1.8306448288348514</v>
      </c>
      <c r="E26" s="59">
        <f>+E7/$E$5*100</f>
        <v>0.39100225346067174</v>
      </c>
      <c r="F26" s="60">
        <f>ROUND(C26,1)</f>
        <v>1.2</v>
      </c>
      <c r="G26" s="60">
        <f>ROUND(D26,1)</f>
        <v>1.8</v>
      </c>
      <c r="H26" s="60">
        <f>ROUND(E26,1)</f>
        <v>0.4</v>
      </c>
      <c r="I26" s="58"/>
    </row>
    <row r="27" spans="1:9" s="54" customFormat="1" ht="24" customHeight="1">
      <c r="B27" s="55" t="s">
        <v>87</v>
      </c>
      <c r="C27" s="57"/>
      <c r="D27" s="59"/>
      <c r="E27" s="59"/>
      <c r="G27" s="58"/>
      <c r="H27" s="58"/>
      <c r="I27" s="58"/>
    </row>
    <row r="28" spans="1:9" s="54" customFormat="1" ht="24" customHeight="1">
      <c r="A28" s="55" t="s">
        <v>6</v>
      </c>
      <c r="B28" s="55"/>
      <c r="C28" s="57">
        <f t="shared" si="13"/>
        <v>1.9062168108603235</v>
      </c>
      <c r="D28" s="59">
        <f>+D9/$D$5*100</f>
        <v>1.3877050778529847</v>
      </c>
      <c r="E28" s="59">
        <f>+E9/$E$5*100+0.02</f>
        <v>2.5504485459813284</v>
      </c>
      <c r="F28" s="60">
        <f t="shared" ref="F28:H29" si="14">ROUND(C28,1)</f>
        <v>1.9</v>
      </c>
      <c r="G28" s="60">
        <f t="shared" si="14"/>
        <v>1.4</v>
      </c>
      <c r="H28" s="60">
        <f t="shared" si="14"/>
        <v>2.6</v>
      </c>
      <c r="I28" s="58"/>
    </row>
    <row r="29" spans="1:9" s="54" customFormat="1" ht="24" customHeight="1">
      <c r="A29" s="51" t="s">
        <v>7</v>
      </c>
      <c r="B29" s="51"/>
      <c r="C29" s="57">
        <f>+C10/$C$5*100-0.02</f>
        <v>0.83085922783612132</v>
      </c>
      <c r="D29" s="59">
        <f>+D10/$D$5*100</f>
        <v>0.94537756608451018</v>
      </c>
      <c r="E29" s="59">
        <f>+E10/$E$5*100</f>
        <v>0.73706942805022002</v>
      </c>
      <c r="F29" s="60">
        <f t="shared" si="14"/>
        <v>0.8</v>
      </c>
      <c r="G29" s="60">
        <f t="shared" si="14"/>
        <v>0.9</v>
      </c>
      <c r="H29" s="60">
        <f t="shared" si="14"/>
        <v>0.7</v>
      </c>
      <c r="I29" s="58"/>
    </row>
    <row r="30" spans="1:9" ht="24" customHeight="1">
      <c r="B30" s="55" t="s">
        <v>82</v>
      </c>
      <c r="C30" s="57"/>
      <c r="D30" s="59"/>
      <c r="E30" s="59"/>
      <c r="G30" s="58"/>
      <c r="H30" s="58"/>
      <c r="I30" s="58"/>
    </row>
    <row r="31" spans="1:9" ht="24" customHeight="1">
      <c r="A31" s="55" t="s">
        <v>8</v>
      </c>
      <c r="B31" s="55"/>
      <c r="C31" s="57">
        <f t="shared" si="13"/>
        <v>1.7108478465288532</v>
      </c>
      <c r="D31" s="59">
        <f>+D12/$D$5*100</f>
        <v>0.60276872510515034</v>
      </c>
      <c r="E31" s="59">
        <f>+E12/$E$5*100</f>
        <v>3.0448545981328472</v>
      </c>
      <c r="F31" s="60">
        <f t="shared" ref="F31:H33" si="15">ROUND(C31,1)</f>
        <v>1.7</v>
      </c>
      <c r="G31" s="60">
        <f t="shared" si="15"/>
        <v>0.6</v>
      </c>
      <c r="H31" s="60">
        <f t="shared" si="15"/>
        <v>3</v>
      </c>
      <c r="I31" s="58"/>
    </row>
    <row r="32" spans="1:9" ht="24" customHeight="1">
      <c r="A32" s="51" t="s">
        <v>28</v>
      </c>
      <c r="B32" s="51"/>
      <c r="C32" s="57">
        <f t="shared" si="13"/>
        <v>10.394420116308439</v>
      </c>
      <c r="D32" s="59">
        <f>+D13/$D$5*100</f>
        <v>7.6883652265953586</v>
      </c>
      <c r="E32" s="59">
        <f>+E13/$E$5*100</f>
        <v>13.652215902993884</v>
      </c>
      <c r="F32" s="60">
        <f t="shared" si="15"/>
        <v>10.4</v>
      </c>
      <c r="G32" s="60">
        <f t="shared" si="15"/>
        <v>7.7</v>
      </c>
      <c r="H32" s="60">
        <f t="shared" si="15"/>
        <v>13.7</v>
      </c>
      <c r="I32" s="58"/>
    </row>
    <row r="33" spans="1:11" ht="24" customHeight="1">
      <c r="A33" s="51" t="s">
        <v>9</v>
      </c>
      <c r="B33" s="51"/>
      <c r="C33" s="57">
        <f t="shared" si="13"/>
        <v>64.260869300597363</v>
      </c>
      <c r="D33" s="59">
        <f>+D14/$D$5*100</f>
        <v>65.382022784880647</v>
      </c>
      <c r="E33" s="59">
        <f>+E14/$E$5*100</f>
        <v>62.911122438029835</v>
      </c>
      <c r="F33" s="60">
        <f t="shared" si="15"/>
        <v>64.3</v>
      </c>
      <c r="G33" s="60">
        <f>ROUND(D33,1)</f>
        <v>65.400000000000006</v>
      </c>
      <c r="H33" s="60">
        <f t="shared" si="15"/>
        <v>62.9</v>
      </c>
      <c r="I33" s="58"/>
    </row>
    <row r="34" spans="1:11" ht="24" customHeight="1">
      <c r="B34" s="55" t="s">
        <v>83</v>
      </c>
      <c r="C34" s="57"/>
      <c r="D34" s="59"/>
      <c r="E34" s="59"/>
      <c r="G34" s="58"/>
      <c r="H34" s="58"/>
      <c r="I34" s="58"/>
    </row>
    <row r="35" spans="1:11" ht="24" customHeight="1">
      <c r="A35" s="51" t="s">
        <v>10</v>
      </c>
      <c r="B35" s="51"/>
      <c r="C35" s="57">
        <f t="shared" si="13"/>
        <v>4.7624988968652717</v>
      </c>
      <c r="D35" s="59">
        <f>+D16/$D$5*100</f>
        <v>6.7819837887524024</v>
      </c>
      <c r="E35" s="59">
        <f>+E16/$E$5*100</f>
        <v>2.3312587187466467</v>
      </c>
      <c r="F35" s="60">
        <f>ROUND(C35,1)</f>
        <v>4.8</v>
      </c>
      <c r="G35" s="60">
        <f>ROUND(D35,1)</f>
        <v>6.8</v>
      </c>
      <c r="H35" s="60">
        <f>ROUND(E35,1)</f>
        <v>2.2999999999999998</v>
      </c>
      <c r="I35" s="58"/>
    </row>
    <row r="36" spans="1:11" ht="24" customHeight="1">
      <c r="B36" s="55" t="s">
        <v>84</v>
      </c>
      <c r="C36" s="57"/>
      <c r="D36" s="59"/>
      <c r="E36" s="59"/>
      <c r="G36" s="58"/>
      <c r="H36" s="58"/>
      <c r="I36" s="58"/>
    </row>
    <row r="37" spans="1:11" ht="24" customHeight="1">
      <c r="A37" s="51" t="s">
        <v>11</v>
      </c>
      <c r="B37" s="51"/>
      <c r="C37" s="57">
        <f t="shared" si="13"/>
        <v>1.802141755094961</v>
      </c>
      <c r="D37" s="59">
        <f>+D18/$D$5*100</f>
        <v>2.766496754965043</v>
      </c>
      <c r="E37" s="59">
        <f>+E18/$E$5*100</f>
        <v>0.64116321493722506</v>
      </c>
      <c r="F37" s="60">
        <f>ROUND(C37,1)</f>
        <v>1.8</v>
      </c>
      <c r="G37" s="60">
        <f>ROUND(D37,1)</f>
        <v>2.8</v>
      </c>
      <c r="H37" s="60">
        <f>ROUND(E37,1)</f>
        <v>0.6</v>
      </c>
      <c r="I37" s="58"/>
    </row>
    <row r="38" spans="1:11" ht="24" customHeight="1">
      <c r="B38" s="55" t="s">
        <v>85</v>
      </c>
      <c r="C38" s="57"/>
      <c r="D38" s="59"/>
      <c r="E38" s="59"/>
      <c r="G38" s="58"/>
      <c r="H38" s="58"/>
      <c r="I38" s="58"/>
    </row>
    <row r="39" spans="1:11" ht="24" customHeight="1">
      <c r="A39" s="55" t="s">
        <v>12</v>
      </c>
      <c r="B39" s="55"/>
      <c r="C39" s="57">
        <f t="shared" si="13"/>
        <v>13.123803669406497</v>
      </c>
      <c r="D39" s="59">
        <f>+D20/$D$5*100</f>
        <v>12.594635246929057</v>
      </c>
      <c r="E39" s="59">
        <f>+E20/$E$5*100</f>
        <v>13.760864899667347</v>
      </c>
      <c r="F39" s="60">
        <f>ROUND(C39,1)</f>
        <v>13.1</v>
      </c>
      <c r="G39" s="60">
        <f>ROUND(D39,1)</f>
        <v>12.6</v>
      </c>
      <c r="H39" s="60">
        <f>ROUND(E39,1)</f>
        <v>13.8</v>
      </c>
      <c r="I39" s="58"/>
    </row>
    <row r="40" spans="1:11" ht="24" customHeight="1">
      <c r="B40" s="55" t="s">
        <v>86</v>
      </c>
      <c r="C40" s="57"/>
      <c r="D40" s="59"/>
      <c r="E40" s="61"/>
      <c r="G40" s="58"/>
      <c r="H40" s="58"/>
      <c r="I40" s="58"/>
    </row>
    <row r="41" spans="1:11" ht="24" customHeight="1">
      <c r="A41" s="62" t="s">
        <v>13</v>
      </c>
      <c r="B41" s="62"/>
      <c r="C41" s="97" t="s">
        <v>59</v>
      </c>
      <c r="D41" s="97" t="s">
        <v>59</v>
      </c>
      <c r="E41" s="63" t="s">
        <v>59</v>
      </c>
      <c r="G41" s="58"/>
      <c r="H41" s="58"/>
      <c r="I41" s="58"/>
    </row>
    <row r="42" spans="1:11" s="136" customFormat="1" ht="6.75" customHeight="1">
      <c r="A42" s="136" t="s">
        <v>88</v>
      </c>
      <c r="B42" s="137"/>
      <c r="F42" s="138"/>
      <c r="G42" s="138"/>
      <c r="H42" s="138"/>
      <c r="I42" s="138"/>
      <c r="J42" s="138"/>
      <c r="K42" s="138"/>
    </row>
    <row r="43" spans="1:11" s="169" customFormat="1" ht="30.75" customHeight="1">
      <c r="A43" s="169" t="s">
        <v>107</v>
      </c>
    </row>
    <row r="44" spans="1:11" s="169" customFormat="1" ht="27" customHeight="1">
      <c r="A44" s="169" t="s">
        <v>108</v>
      </c>
      <c r="B44" s="169" t="s">
        <v>111</v>
      </c>
    </row>
    <row r="45" spans="1:11" ht="24" customHeight="1"/>
    <row r="46" spans="1:11" ht="24" customHeight="1"/>
    <row r="47" spans="1:11" ht="24" customHeight="1"/>
    <row r="48" spans="1:11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L67"/>
  <sheetViews>
    <sheetView showGridLines="0" view="pageBreakPreview" topLeftCell="A43" zoomScale="80" zoomScaleNormal="75" zoomScaleSheetLayoutView="80" workbookViewId="0">
      <selection activeCell="A7" sqref="A7"/>
    </sheetView>
  </sheetViews>
  <sheetFormatPr defaultRowHeight="18" customHeight="1"/>
  <cols>
    <col min="1" max="1" width="63.28515625" style="41" customWidth="1"/>
    <col min="2" max="2" width="14.7109375" style="41" customWidth="1"/>
    <col min="3" max="4" width="13.7109375" style="41" customWidth="1"/>
    <col min="5" max="7" width="12.85546875" style="41" bestFit="1" customWidth="1"/>
    <col min="8" max="8" width="9.5703125" style="41" bestFit="1" customWidth="1"/>
    <col min="9" max="9" width="11.140625" style="41" bestFit="1" customWidth="1"/>
    <col min="10" max="16384" width="9.140625" style="41"/>
  </cols>
  <sheetData>
    <row r="1" spans="1:9" s="40" customFormat="1" ht="27.75">
      <c r="A1" s="40" t="s">
        <v>105</v>
      </c>
      <c r="B1" s="41"/>
      <c r="C1" s="41"/>
      <c r="D1" s="41"/>
    </row>
    <row r="2" spans="1:9" s="1" customFormat="1" ht="27.75">
      <c r="A2" s="2" t="s">
        <v>109</v>
      </c>
    </row>
    <row r="3" spans="1:9" s="40" customFormat="1" ht="27.75">
      <c r="A3" s="64" t="s">
        <v>15</v>
      </c>
      <c r="B3" s="65" t="s">
        <v>1</v>
      </c>
      <c r="C3" s="66" t="s">
        <v>2</v>
      </c>
      <c r="D3" s="65" t="s">
        <v>3</v>
      </c>
    </row>
    <row r="4" spans="1:9" s="40" customFormat="1" ht="27.75">
      <c r="A4" s="67"/>
      <c r="B4" s="184" t="s">
        <v>78</v>
      </c>
      <c r="C4" s="184"/>
      <c r="D4" s="184"/>
    </row>
    <row r="5" spans="1:9" s="48" customFormat="1" ht="27.75">
      <c r="A5" s="68" t="s">
        <v>4</v>
      </c>
      <c r="B5" s="151">
        <f>C5+D5</f>
        <v>328611</v>
      </c>
      <c r="C5" s="151">
        <f>SUM(C6:C28)</f>
        <v>179507</v>
      </c>
      <c r="D5" s="143">
        <f>SUM(D6:D28)</f>
        <v>149104</v>
      </c>
      <c r="E5" s="165"/>
      <c r="F5" s="165"/>
      <c r="G5" s="165"/>
      <c r="H5" s="58"/>
    </row>
    <row r="6" spans="1:9" s="54" customFormat="1" ht="27.75" customHeight="1">
      <c r="A6" s="69" t="s">
        <v>77</v>
      </c>
      <c r="B6" s="70">
        <f>C6+D6</f>
        <v>225987</v>
      </c>
      <c r="C6" s="71">
        <v>124726</v>
      </c>
      <c r="D6" s="71">
        <v>101261</v>
      </c>
      <c r="E6" s="165"/>
      <c r="F6" s="165"/>
      <c r="G6" s="165"/>
      <c r="H6" s="60"/>
      <c r="I6" s="72"/>
    </row>
    <row r="7" spans="1:9" s="54" customFormat="1" ht="27.75" customHeight="1">
      <c r="A7" s="73" t="s">
        <v>62</v>
      </c>
      <c r="B7" s="70">
        <f t="shared" ref="B7:B26" si="0">C7+D7</f>
        <v>1651</v>
      </c>
      <c r="C7" s="71">
        <v>992</v>
      </c>
      <c r="D7" s="71">
        <v>659</v>
      </c>
      <c r="E7" s="165"/>
      <c r="F7" s="165"/>
      <c r="G7" s="165"/>
      <c r="H7" s="60"/>
    </row>
    <row r="8" spans="1:9" s="54" customFormat="1" ht="27.75" customHeight="1">
      <c r="A8" s="73" t="s">
        <v>63</v>
      </c>
      <c r="B8" s="70">
        <f t="shared" si="0"/>
        <v>6902</v>
      </c>
      <c r="C8" s="71">
        <v>4306</v>
      </c>
      <c r="D8" s="71">
        <v>2596</v>
      </c>
      <c r="E8" s="165"/>
      <c r="F8" s="165"/>
      <c r="G8" s="165"/>
      <c r="H8" s="60"/>
    </row>
    <row r="9" spans="1:9" s="54" customFormat="1" ht="27.75" customHeight="1">
      <c r="A9" s="69" t="s">
        <v>64</v>
      </c>
      <c r="B9" s="70">
        <f t="shared" si="0"/>
        <v>163</v>
      </c>
      <c r="C9" s="71">
        <v>88</v>
      </c>
      <c r="D9" s="71">
        <v>75</v>
      </c>
      <c r="E9" s="165"/>
      <c r="F9" s="165"/>
      <c r="G9" s="165"/>
      <c r="H9" s="60"/>
    </row>
    <row r="10" spans="1:9" s="54" customFormat="1" ht="27.75" customHeight="1">
      <c r="A10" s="73" t="s">
        <v>90</v>
      </c>
      <c r="B10" s="70">
        <f t="shared" si="0"/>
        <v>0</v>
      </c>
      <c r="C10" s="71">
        <v>0</v>
      </c>
      <c r="D10" s="71">
        <v>0</v>
      </c>
      <c r="E10" s="165"/>
      <c r="F10" s="165"/>
      <c r="G10" s="165"/>
      <c r="H10" s="60"/>
    </row>
    <row r="11" spans="1:9" ht="27.75" customHeight="1">
      <c r="A11" s="69" t="s">
        <v>25</v>
      </c>
      <c r="B11" s="70">
        <f t="shared" si="0"/>
        <v>12408</v>
      </c>
      <c r="C11" s="71">
        <v>9290</v>
      </c>
      <c r="D11" s="71">
        <v>3118</v>
      </c>
      <c r="E11" s="165"/>
      <c r="F11" s="165"/>
      <c r="G11" s="165"/>
      <c r="H11" s="61"/>
    </row>
    <row r="12" spans="1:9" ht="27.75" customHeight="1">
      <c r="A12" s="73" t="s">
        <v>60</v>
      </c>
      <c r="B12" s="70">
        <f t="shared" si="0"/>
        <v>28808</v>
      </c>
      <c r="C12" s="71">
        <v>14235</v>
      </c>
      <c r="D12" s="71">
        <v>14573</v>
      </c>
      <c r="E12" s="165"/>
      <c r="F12" s="165"/>
      <c r="G12" s="165"/>
      <c r="H12" s="61"/>
    </row>
    <row r="13" spans="1:9" ht="27.75" customHeight="1">
      <c r="A13" s="73" t="s">
        <v>89</v>
      </c>
      <c r="B13" s="70">
        <f t="shared" si="0"/>
        <v>2101</v>
      </c>
      <c r="C13" s="71">
        <v>1856</v>
      </c>
      <c r="D13" s="71">
        <v>245</v>
      </c>
      <c r="E13" s="165"/>
      <c r="F13" s="165"/>
      <c r="G13" s="165"/>
      <c r="H13" s="61"/>
    </row>
    <row r="14" spans="1:9" s="75" customFormat="1" ht="27.75" customHeight="1">
      <c r="A14" s="74" t="s">
        <v>65</v>
      </c>
      <c r="B14" s="70">
        <f t="shared" si="0"/>
        <v>6783</v>
      </c>
      <c r="C14" s="71">
        <v>1289</v>
      </c>
      <c r="D14" s="71">
        <v>5494</v>
      </c>
      <c r="E14" s="165"/>
      <c r="F14" s="165"/>
      <c r="G14" s="165"/>
      <c r="H14" s="139"/>
    </row>
    <row r="15" spans="1:9" ht="27.75" customHeight="1">
      <c r="A15" s="76" t="s">
        <v>61</v>
      </c>
      <c r="B15" s="70">
        <f t="shared" si="0"/>
        <v>144</v>
      </c>
      <c r="C15" s="71">
        <v>0</v>
      </c>
      <c r="D15" s="71">
        <v>144</v>
      </c>
      <c r="E15" s="165"/>
      <c r="F15" s="165"/>
      <c r="G15" s="165"/>
      <c r="H15" s="61"/>
    </row>
    <row r="16" spans="1:9" ht="27.75" customHeight="1">
      <c r="A16" s="76" t="s">
        <v>75</v>
      </c>
      <c r="B16" s="70">
        <f t="shared" si="0"/>
        <v>1475</v>
      </c>
      <c r="C16" s="71">
        <v>568</v>
      </c>
      <c r="D16" s="71">
        <v>907</v>
      </c>
      <c r="E16" s="165"/>
      <c r="F16" s="165"/>
      <c r="G16" s="165"/>
      <c r="H16" s="61"/>
    </row>
    <row r="17" spans="1:8" ht="27.75" customHeight="1">
      <c r="A17" s="76" t="s">
        <v>66</v>
      </c>
      <c r="B17" s="70">
        <f t="shared" si="0"/>
        <v>0</v>
      </c>
      <c r="C17" s="71">
        <v>0</v>
      </c>
      <c r="D17" s="71">
        <v>0</v>
      </c>
      <c r="E17" s="165"/>
      <c r="F17" s="165"/>
      <c r="G17" s="165"/>
      <c r="H17" s="61"/>
    </row>
    <row r="18" spans="1:8" ht="27.75" customHeight="1">
      <c r="A18" s="76" t="s">
        <v>91</v>
      </c>
      <c r="B18" s="70">
        <f t="shared" si="0"/>
        <v>0</v>
      </c>
      <c r="C18" s="71">
        <v>0</v>
      </c>
      <c r="D18" s="71">
        <v>0</v>
      </c>
      <c r="E18" s="165"/>
      <c r="F18" s="165"/>
      <c r="G18" s="165"/>
      <c r="H18" s="61"/>
    </row>
    <row r="19" spans="1:8" ht="27.75" customHeight="1">
      <c r="A19" s="76" t="s">
        <v>92</v>
      </c>
      <c r="B19" s="70">
        <f t="shared" si="0"/>
        <v>137</v>
      </c>
      <c r="C19" s="71">
        <v>0</v>
      </c>
      <c r="D19" s="71">
        <v>137</v>
      </c>
      <c r="E19" s="165"/>
      <c r="F19" s="165"/>
      <c r="G19" s="165"/>
      <c r="H19" s="61"/>
    </row>
    <row r="20" spans="1:8" ht="27.75" customHeight="1">
      <c r="A20" s="77" t="s">
        <v>67</v>
      </c>
      <c r="B20" s="70">
        <f t="shared" si="0"/>
        <v>11978</v>
      </c>
      <c r="C20" s="71">
        <v>7728</v>
      </c>
      <c r="D20" s="71">
        <v>4250</v>
      </c>
      <c r="E20" s="165"/>
      <c r="F20" s="165"/>
      <c r="G20" s="165"/>
      <c r="H20" s="61"/>
    </row>
    <row r="21" spans="1:8" ht="27.75" customHeight="1">
      <c r="A21" s="77" t="s">
        <v>43</v>
      </c>
      <c r="B21" s="70"/>
      <c r="C21" s="71"/>
      <c r="D21" s="71"/>
      <c r="E21" s="165"/>
      <c r="F21" s="165"/>
      <c r="G21" s="165"/>
      <c r="H21" s="61"/>
    </row>
    <row r="22" spans="1:8" ht="27.75" customHeight="1">
      <c r="A22" s="77" t="s">
        <v>68</v>
      </c>
      <c r="B22" s="70">
        <f t="shared" si="0"/>
        <v>6005</v>
      </c>
      <c r="C22" s="71">
        <v>2351</v>
      </c>
      <c r="D22" s="71">
        <v>3654</v>
      </c>
      <c r="E22" s="165"/>
      <c r="F22" s="165"/>
      <c r="G22" s="165"/>
      <c r="H22" s="61"/>
    </row>
    <row r="23" spans="1:8" ht="27.75" customHeight="1">
      <c r="A23" s="77" t="s">
        <v>69</v>
      </c>
      <c r="B23" s="70">
        <f t="shared" si="0"/>
        <v>3109</v>
      </c>
      <c r="C23" s="71">
        <v>667</v>
      </c>
      <c r="D23" s="71">
        <v>2442</v>
      </c>
      <c r="E23" s="165"/>
      <c r="F23" s="165"/>
      <c r="G23" s="165"/>
      <c r="H23" s="61"/>
    </row>
    <row r="24" spans="1:8" ht="27.75" customHeight="1">
      <c r="A24" s="77" t="s">
        <v>93</v>
      </c>
      <c r="B24" s="70">
        <f t="shared" si="0"/>
        <v>17501</v>
      </c>
      <c r="C24" s="71">
        <v>9766</v>
      </c>
      <c r="D24" s="71">
        <v>7735</v>
      </c>
      <c r="E24" s="165"/>
      <c r="F24" s="165"/>
      <c r="G24" s="165"/>
      <c r="H24" s="61"/>
    </row>
    <row r="25" spans="1:8" ht="27.75" customHeight="1">
      <c r="A25" s="77" t="s">
        <v>70</v>
      </c>
      <c r="B25" s="70">
        <f t="shared" si="0"/>
        <v>2502</v>
      </c>
      <c r="C25" s="71">
        <v>1165</v>
      </c>
      <c r="D25" s="71">
        <v>1337</v>
      </c>
      <c r="E25" s="165"/>
      <c r="F25" s="165"/>
      <c r="G25" s="165"/>
      <c r="H25" s="61"/>
    </row>
    <row r="26" spans="1:8" ht="27.75" customHeight="1">
      <c r="A26" s="77" t="s">
        <v>71</v>
      </c>
      <c r="B26" s="70">
        <f t="shared" si="0"/>
        <v>957</v>
      </c>
      <c r="C26" s="71">
        <v>480</v>
      </c>
      <c r="D26" s="71">
        <v>477</v>
      </c>
      <c r="E26" s="165"/>
      <c r="F26" s="165"/>
      <c r="G26" s="165"/>
      <c r="H26" s="61"/>
    </row>
    <row r="27" spans="1:8" ht="27.75" customHeight="1">
      <c r="A27" s="77" t="s">
        <v>95</v>
      </c>
      <c r="B27" s="70">
        <f>C27+D27</f>
        <v>0</v>
      </c>
      <c r="C27" s="71">
        <v>0</v>
      </c>
      <c r="D27" s="71">
        <v>0</v>
      </c>
      <c r="E27" s="165"/>
      <c r="F27" s="165"/>
      <c r="G27" s="165"/>
      <c r="H27" s="61"/>
    </row>
    <row r="28" spans="1:8" ht="27.75" customHeight="1">
      <c r="A28" s="78" t="s">
        <v>73</v>
      </c>
      <c r="B28" s="79">
        <f>C28+D28</f>
        <v>0</v>
      </c>
      <c r="C28" s="79">
        <v>0</v>
      </c>
      <c r="D28" s="79">
        <v>0</v>
      </c>
      <c r="E28" s="165"/>
      <c r="F28" s="165"/>
      <c r="G28" s="165"/>
      <c r="H28" s="61"/>
    </row>
    <row r="29" spans="1:8" ht="17.25" customHeight="1">
      <c r="A29" s="80"/>
      <c r="B29" s="82"/>
      <c r="C29" s="81"/>
      <c r="D29" s="81"/>
    </row>
    <row r="30" spans="1:8" ht="17.25" customHeight="1">
      <c r="A30" s="80"/>
      <c r="B30" s="82"/>
      <c r="C30" s="81"/>
      <c r="D30" s="81"/>
    </row>
    <row r="31" spans="1:8" ht="17.25" customHeight="1">
      <c r="A31" s="80"/>
      <c r="B31" s="82"/>
      <c r="C31" s="81"/>
      <c r="D31" s="81"/>
    </row>
    <row r="32" spans="1:8" ht="17.25" customHeight="1">
      <c r="A32" s="80"/>
      <c r="B32" s="82"/>
      <c r="C32" s="81"/>
      <c r="D32" s="81"/>
    </row>
    <row r="33" spans="1:12" ht="17.25" customHeight="1">
      <c r="A33" s="80"/>
      <c r="B33" s="82"/>
      <c r="C33" s="81"/>
      <c r="D33" s="81"/>
    </row>
    <row r="34" spans="1:12" ht="17.25" customHeight="1">
      <c r="A34" s="80"/>
      <c r="B34" s="82"/>
      <c r="C34" s="81"/>
      <c r="D34" s="81"/>
    </row>
    <row r="35" spans="1:12" s="40" customFormat="1" ht="27.75">
      <c r="A35" s="40" t="s">
        <v>101</v>
      </c>
      <c r="B35" s="41"/>
      <c r="C35" s="41"/>
      <c r="D35" s="41"/>
    </row>
    <row r="36" spans="1:12" s="1" customFormat="1" ht="27.75">
      <c r="A36" s="2" t="s">
        <v>113</v>
      </c>
    </row>
    <row r="37" spans="1:12" s="40" customFormat="1" ht="27.75">
      <c r="A37" s="99" t="s">
        <v>15</v>
      </c>
      <c r="B37" s="66" t="s">
        <v>1</v>
      </c>
      <c r="C37" s="66" t="s">
        <v>2</v>
      </c>
      <c r="D37" s="66" t="s">
        <v>3</v>
      </c>
    </row>
    <row r="38" spans="1:12" ht="27.75">
      <c r="A38" s="84"/>
      <c r="B38" s="185" t="s">
        <v>27</v>
      </c>
      <c r="C38" s="185"/>
      <c r="D38" s="185"/>
    </row>
    <row r="39" spans="1:12" s="48" customFormat="1" ht="27.75">
      <c r="A39" s="68"/>
      <c r="B39" s="85">
        <f>+B5/$B$5*100</f>
        <v>100</v>
      </c>
      <c r="C39" s="85">
        <f>+C5/$C$5*100</f>
        <v>100</v>
      </c>
      <c r="D39" s="85">
        <f>+D5/$D$5*100</f>
        <v>100</v>
      </c>
      <c r="E39" s="86">
        <f>SUM(E40:E60)</f>
        <v>99.999999999999972</v>
      </c>
      <c r="F39" s="86">
        <f>SUM(F40:F60)</f>
        <v>100</v>
      </c>
      <c r="G39" s="86">
        <f>SUM(G40:G62)</f>
        <v>100</v>
      </c>
      <c r="H39" s="87"/>
      <c r="I39" s="125"/>
      <c r="J39" s="86"/>
      <c r="K39" s="86"/>
      <c r="L39" s="86"/>
    </row>
    <row r="40" spans="1:12" s="54" customFormat="1" ht="27.75">
      <c r="A40" s="69" t="s">
        <v>76</v>
      </c>
      <c r="B40" s="88">
        <f>+B6/$B$5*100</f>
        <v>68.770369829372726</v>
      </c>
      <c r="C40" s="88">
        <f t="shared" ref="C40:C62" si="1">+C6/$C$5*100</f>
        <v>69.482527143788261</v>
      </c>
      <c r="D40" s="88">
        <f>+D6/$D$5*100</f>
        <v>67.913000321922951</v>
      </c>
      <c r="E40" s="86">
        <f>ROUND(B40,1)</f>
        <v>68.8</v>
      </c>
      <c r="F40" s="86">
        <f>ROUND(C40,1)</f>
        <v>69.5</v>
      </c>
      <c r="G40" s="86">
        <f t="shared" ref="E40:G60" si="2">ROUND(D40,1)</f>
        <v>67.900000000000006</v>
      </c>
      <c r="H40" s="89"/>
      <c r="I40" s="60"/>
    </row>
    <row r="41" spans="1:12" s="54" customFormat="1" ht="27.75">
      <c r="A41" s="73" t="s">
        <v>62</v>
      </c>
      <c r="B41" s="88">
        <f>+B7/$B$5*100</f>
        <v>0.50241775229678864</v>
      </c>
      <c r="C41" s="88">
        <f t="shared" si="1"/>
        <v>0.55262468873080151</v>
      </c>
      <c r="D41" s="88">
        <f t="shared" ref="D41:D42" si="3">+D7/$D$5*100</f>
        <v>0.44197338770254319</v>
      </c>
      <c r="E41" s="86">
        <f>ROUND(B41,1)</f>
        <v>0.5</v>
      </c>
      <c r="F41" s="86">
        <f>ROUND(C41,1)</f>
        <v>0.6</v>
      </c>
      <c r="G41" s="86">
        <f t="shared" si="2"/>
        <v>0.4</v>
      </c>
      <c r="H41" s="89"/>
      <c r="I41" s="60"/>
    </row>
    <row r="42" spans="1:12" s="54" customFormat="1" ht="27.75">
      <c r="A42" s="73" t="s">
        <v>63</v>
      </c>
      <c r="B42" s="88">
        <f t="shared" ref="B42:B50" si="4">+B8/$B$5*100</f>
        <v>2.1003557397652544</v>
      </c>
      <c r="C42" s="88">
        <f t="shared" si="1"/>
        <v>2.3987922476560803</v>
      </c>
      <c r="D42" s="88">
        <f t="shared" si="3"/>
        <v>1.7410666380512931</v>
      </c>
      <c r="E42" s="86">
        <f t="shared" si="2"/>
        <v>2.1</v>
      </c>
      <c r="F42" s="86">
        <f t="shared" si="2"/>
        <v>2.4</v>
      </c>
      <c r="G42" s="86">
        <f t="shared" si="2"/>
        <v>1.7</v>
      </c>
      <c r="H42" s="89"/>
      <c r="I42" s="60"/>
    </row>
    <row r="43" spans="1:12" s="54" customFormat="1" ht="27.75">
      <c r="A43" s="69" t="s">
        <v>64</v>
      </c>
      <c r="B43" s="88">
        <f>+B9/$B$5*100+0.02</f>
        <v>6.9602721759162059E-2</v>
      </c>
      <c r="C43" s="88">
        <f>+C9/$C$5*100+0.02</f>
        <v>6.9023157871280785E-2</v>
      </c>
      <c r="D43" s="88" t="s">
        <v>96</v>
      </c>
      <c r="E43" s="86">
        <f t="shared" si="2"/>
        <v>0.1</v>
      </c>
      <c r="F43" s="86">
        <f t="shared" si="2"/>
        <v>0.1</v>
      </c>
      <c r="G43" s="86">
        <v>0</v>
      </c>
      <c r="H43" s="89"/>
      <c r="I43" s="60"/>
    </row>
    <row r="44" spans="1:12" s="54" customFormat="1" ht="27.75">
      <c r="A44" s="73" t="s">
        <v>90</v>
      </c>
      <c r="B44" s="88">
        <f t="shared" si="4"/>
        <v>0</v>
      </c>
      <c r="C44" s="88">
        <f t="shared" si="1"/>
        <v>0</v>
      </c>
      <c r="D44" s="88">
        <f>+D10/$D$5*100</f>
        <v>0</v>
      </c>
      <c r="E44" s="86">
        <f t="shared" si="2"/>
        <v>0</v>
      </c>
      <c r="F44" s="86">
        <f t="shared" si="2"/>
        <v>0</v>
      </c>
      <c r="G44" s="86">
        <f>ROUND(D44,1)</f>
        <v>0</v>
      </c>
      <c r="H44" s="89"/>
      <c r="I44" s="60"/>
    </row>
    <row r="45" spans="1:12" ht="27.75">
      <c r="A45" s="69" t="s">
        <v>25</v>
      </c>
      <c r="B45" s="88">
        <f t="shared" si="4"/>
        <v>3.7758930772250476</v>
      </c>
      <c r="C45" s="88">
        <f t="shared" si="1"/>
        <v>5.1752856434568013</v>
      </c>
      <c r="D45" s="88">
        <f>+D11/$D$5*100</f>
        <v>2.0911578495546732</v>
      </c>
      <c r="E45" s="86">
        <f t="shared" si="2"/>
        <v>3.8</v>
      </c>
      <c r="F45" s="86">
        <f t="shared" si="2"/>
        <v>5.2</v>
      </c>
      <c r="G45" s="86">
        <f t="shared" si="2"/>
        <v>2.1</v>
      </c>
      <c r="H45" s="89"/>
      <c r="I45" s="60"/>
    </row>
    <row r="46" spans="1:12" ht="27.75">
      <c r="A46" s="73" t="s">
        <v>60</v>
      </c>
      <c r="B46" s="88">
        <f t="shared" si="4"/>
        <v>8.7665963707849102</v>
      </c>
      <c r="C46" s="88">
        <f t="shared" si="1"/>
        <v>7.9300528670191133</v>
      </c>
      <c r="D46" s="88">
        <f t="shared" ref="D46:D54" si="5">+D12/$D$5*100</f>
        <v>9.7737149908788492</v>
      </c>
      <c r="E46" s="86">
        <f t="shared" si="2"/>
        <v>8.8000000000000007</v>
      </c>
      <c r="F46" s="86">
        <f t="shared" si="2"/>
        <v>7.9</v>
      </c>
      <c r="G46" s="86">
        <f t="shared" si="2"/>
        <v>9.8000000000000007</v>
      </c>
      <c r="H46" s="89"/>
      <c r="I46" s="60"/>
    </row>
    <row r="47" spans="1:12" ht="27.75">
      <c r="A47" s="73" t="s">
        <v>89</v>
      </c>
      <c r="B47" s="88">
        <f>+B13/$B$5*100+0.02</f>
        <v>0.65935778169324832</v>
      </c>
      <c r="C47" s="88">
        <f t="shared" si="1"/>
        <v>1.0339429660124675</v>
      </c>
      <c r="D47" s="88">
        <f t="shared" si="5"/>
        <v>0.1643148406481382</v>
      </c>
      <c r="E47" s="86">
        <f t="shared" si="2"/>
        <v>0.7</v>
      </c>
      <c r="F47" s="86">
        <f t="shared" si="2"/>
        <v>1</v>
      </c>
      <c r="G47" s="86">
        <f t="shared" si="2"/>
        <v>0.2</v>
      </c>
      <c r="H47" s="89"/>
      <c r="I47" s="60"/>
    </row>
    <row r="48" spans="1:12" s="75" customFormat="1" ht="27.75">
      <c r="A48" s="74" t="s">
        <v>65</v>
      </c>
      <c r="B48" s="88">
        <f t="shared" si="4"/>
        <v>2.0641427097693019</v>
      </c>
      <c r="C48" s="88">
        <f t="shared" si="1"/>
        <v>0.7180778465463743</v>
      </c>
      <c r="D48" s="88">
        <f>+D14/$D$5*100</f>
        <v>3.6846764674321277</v>
      </c>
      <c r="E48" s="86">
        <f t="shared" si="2"/>
        <v>2.1</v>
      </c>
      <c r="F48" s="86">
        <f t="shared" si="2"/>
        <v>0.7</v>
      </c>
      <c r="G48" s="86">
        <f t="shared" si="2"/>
        <v>3.7</v>
      </c>
      <c r="H48" s="89"/>
      <c r="I48" s="60"/>
    </row>
    <row r="49" spans="1:9" ht="27.75">
      <c r="A49" s="76" t="s">
        <v>61</v>
      </c>
      <c r="B49" s="88" t="s">
        <v>96</v>
      </c>
      <c r="C49" s="88">
        <f t="shared" si="1"/>
        <v>0</v>
      </c>
      <c r="D49" s="88">
        <f t="shared" si="5"/>
        <v>9.6576885931966949E-2</v>
      </c>
      <c r="E49" s="86">
        <v>0</v>
      </c>
      <c r="F49" s="86">
        <f t="shared" si="2"/>
        <v>0</v>
      </c>
      <c r="G49" s="86">
        <f t="shared" si="2"/>
        <v>0.1</v>
      </c>
      <c r="H49" s="89"/>
      <c r="I49" s="60"/>
    </row>
    <row r="50" spans="1:9" ht="27.75">
      <c r="A50" s="76" t="s">
        <v>75</v>
      </c>
      <c r="B50" s="88">
        <f t="shared" si="4"/>
        <v>0.44885898524395107</v>
      </c>
      <c r="C50" s="88">
        <f t="shared" si="1"/>
        <v>0.31642220080553962</v>
      </c>
      <c r="D50" s="88">
        <f t="shared" si="5"/>
        <v>0.60830024680759731</v>
      </c>
      <c r="E50" s="86">
        <f t="shared" si="2"/>
        <v>0.4</v>
      </c>
      <c r="F50" s="86">
        <f>ROUND(C50,1)</f>
        <v>0.3</v>
      </c>
      <c r="G50" s="86">
        <f t="shared" si="2"/>
        <v>0.6</v>
      </c>
      <c r="H50" s="89"/>
      <c r="I50" s="60"/>
    </row>
    <row r="51" spans="1:9" ht="27.75">
      <c r="A51" s="76" t="s">
        <v>66</v>
      </c>
      <c r="B51" s="88">
        <f t="shared" ref="B51:B52" si="6">+B17/$B$5*100</f>
        <v>0</v>
      </c>
      <c r="C51" s="88">
        <f t="shared" si="1"/>
        <v>0</v>
      </c>
      <c r="D51" s="88">
        <f t="shared" si="5"/>
        <v>0</v>
      </c>
      <c r="E51" s="86">
        <f>ROUND(B51,1)</f>
        <v>0</v>
      </c>
      <c r="F51" s="86">
        <f>ROUND(C51,1)</f>
        <v>0</v>
      </c>
      <c r="G51" s="86">
        <f>ROUND(D51,1)</f>
        <v>0</v>
      </c>
      <c r="H51" s="89"/>
      <c r="I51" s="60"/>
    </row>
    <row r="52" spans="1:9" ht="27.75">
      <c r="A52" s="76" t="s">
        <v>91</v>
      </c>
      <c r="B52" s="88">
        <f t="shared" si="6"/>
        <v>0</v>
      </c>
      <c r="C52" s="88">
        <f t="shared" si="1"/>
        <v>0</v>
      </c>
      <c r="D52" s="88">
        <f>+D18/$D$5*100</f>
        <v>0</v>
      </c>
      <c r="E52" s="86">
        <f>ROUND(B52,1)</f>
        <v>0</v>
      </c>
      <c r="F52" s="86">
        <f t="shared" si="2"/>
        <v>0</v>
      </c>
      <c r="G52" s="86">
        <f t="shared" si="2"/>
        <v>0</v>
      </c>
      <c r="H52" s="89"/>
      <c r="I52" s="60"/>
    </row>
    <row r="53" spans="1:9" ht="27.75">
      <c r="A53" s="76" t="s">
        <v>92</v>
      </c>
      <c r="B53" s="88" t="s">
        <v>96</v>
      </c>
      <c r="C53" s="88">
        <f t="shared" si="1"/>
        <v>0</v>
      </c>
      <c r="D53" s="88">
        <f t="shared" si="5"/>
        <v>9.1882176199163001E-2</v>
      </c>
      <c r="E53" s="86">
        <v>0</v>
      </c>
      <c r="F53" s="86">
        <f t="shared" si="2"/>
        <v>0</v>
      </c>
      <c r="G53" s="86">
        <f t="shared" si="2"/>
        <v>0.1</v>
      </c>
      <c r="H53" s="89"/>
      <c r="I53" s="60"/>
    </row>
    <row r="54" spans="1:9" ht="27.75">
      <c r="A54" s="77" t="s">
        <v>67</v>
      </c>
      <c r="B54" s="88">
        <f t="shared" ref="B54:B62" si="7">+B20/$B$5*100</f>
        <v>3.645039271357319</v>
      </c>
      <c r="C54" s="88">
        <f t="shared" si="1"/>
        <v>4.305124591241567</v>
      </c>
      <c r="D54" s="88">
        <f t="shared" si="5"/>
        <v>2.8503594806309689</v>
      </c>
      <c r="E54" s="86">
        <f t="shared" si="2"/>
        <v>3.6</v>
      </c>
      <c r="F54" s="86">
        <f t="shared" si="2"/>
        <v>4.3</v>
      </c>
      <c r="G54" s="86">
        <f t="shared" si="2"/>
        <v>2.9</v>
      </c>
      <c r="H54" s="89"/>
      <c r="I54" s="60"/>
    </row>
    <row r="55" spans="1:9" ht="27.75">
      <c r="A55" s="77" t="s">
        <v>43</v>
      </c>
      <c r="B55" s="88"/>
      <c r="C55" s="88"/>
      <c r="D55" s="88"/>
      <c r="E55" s="86"/>
      <c r="F55" s="86"/>
      <c r="G55" s="86"/>
      <c r="H55" s="89"/>
      <c r="I55" s="60"/>
    </row>
    <row r="56" spans="1:9" ht="27.75">
      <c r="A56" s="77" t="s">
        <v>68</v>
      </c>
      <c r="B56" s="88">
        <f t="shared" si="7"/>
        <v>1.8273886145016447</v>
      </c>
      <c r="C56" s="88">
        <f t="shared" si="1"/>
        <v>1.3096982290384218</v>
      </c>
      <c r="D56" s="88">
        <f>+D22/$D$5*100</f>
        <v>2.4506384805236614</v>
      </c>
      <c r="E56" s="86">
        <f t="shared" si="2"/>
        <v>1.8</v>
      </c>
      <c r="F56" s="86">
        <f t="shared" si="2"/>
        <v>1.3</v>
      </c>
      <c r="G56" s="86">
        <f t="shared" si="2"/>
        <v>2.5</v>
      </c>
      <c r="H56" s="89"/>
      <c r="I56" s="60"/>
    </row>
    <row r="57" spans="1:9" ht="27.75">
      <c r="A57" s="77" t="s">
        <v>69</v>
      </c>
      <c r="B57" s="88">
        <f t="shared" si="7"/>
        <v>0.94610344754131781</v>
      </c>
      <c r="C57" s="88">
        <f t="shared" si="1"/>
        <v>0.3715732534107305</v>
      </c>
      <c r="D57" s="88">
        <f>(+D23/$D$5*100)</f>
        <v>1.6377830239296061</v>
      </c>
      <c r="E57" s="86">
        <f t="shared" si="2"/>
        <v>0.9</v>
      </c>
      <c r="F57" s="86">
        <f t="shared" si="2"/>
        <v>0.4</v>
      </c>
      <c r="G57" s="86">
        <f t="shared" si="2"/>
        <v>1.6</v>
      </c>
      <c r="H57" s="89"/>
      <c r="I57" s="60"/>
    </row>
    <row r="58" spans="1:9" ht="27.75">
      <c r="A58" s="77" t="s">
        <v>93</v>
      </c>
      <c r="B58" s="88">
        <f t="shared" si="7"/>
        <v>5.3257498988165342</v>
      </c>
      <c r="C58" s="88">
        <f t="shared" si="1"/>
        <v>5.4404563610332746</v>
      </c>
      <c r="D58" s="88">
        <f t="shared" ref="D58:D59" si="8">+D24/$D$5*100</f>
        <v>5.1876542547483631</v>
      </c>
      <c r="E58" s="86">
        <f t="shared" si="2"/>
        <v>5.3</v>
      </c>
      <c r="F58" s="86">
        <f t="shared" si="2"/>
        <v>5.4</v>
      </c>
      <c r="G58" s="86">
        <f t="shared" si="2"/>
        <v>5.2</v>
      </c>
      <c r="H58" s="89"/>
      <c r="I58" s="60"/>
    </row>
    <row r="59" spans="1:9" ht="27.75">
      <c r="A59" s="77" t="s">
        <v>70</v>
      </c>
      <c r="B59" s="88">
        <f t="shared" si="7"/>
        <v>0.76138656344431566</v>
      </c>
      <c r="C59" s="88">
        <f t="shared" si="1"/>
        <v>0.64899976045502406</v>
      </c>
      <c r="D59" s="88">
        <f t="shared" si="8"/>
        <v>0.89668955896555425</v>
      </c>
      <c r="E59" s="86">
        <f t="shared" si="2"/>
        <v>0.8</v>
      </c>
      <c r="F59" s="86">
        <f t="shared" si="2"/>
        <v>0.6</v>
      </c>
      <c r="G59" s="86">
        <f t="shared" si="2"/>
        <v>0.9</v>
      </c>
      <c r="H59" s="89"/>
      <c r="I59" s="60"/>
    </row>
    <row r="60" spans="1:9" ht="27.75">
      <c r="A60" s="77" t="s">
        <v>71</v>
      </c>
      <c r="B60" s="88">
        <f t="shared" si="7"/>
        <v>0.29122579584980418</v>
      </c>
      <c r="C60" s="88">
        <f t="shared" si="1"/>
        <v>0.26739904293425881</v>
      </c>
      <c r="D60" s="88">
        <f>+D26/$D$5*100</f>
        <v>0.31991093464964054</v>
      </c>
      <c r="E60" s="86">
        <f t="shared" si="2"/>
        <v>0.3</v>
      </c>
      <c r="F60" s="86">
        <f t="shared" si="2"/>
        <v>0.3</v>
      </c>
      <c r="G60" s="86">
        <f t="shared" si="2"/>
        <v>0.3</v>
      </c>
      <c r="H60" s="89"/>
      <c r="I60" s="60"/>
    </row>
    <row r="61" spans="1:9" ht="27.75">
      <c r="A61" s="77" t="s">
        <v>72</v>
      </c>
      <c r="B61" s="88">
        <f t="shared" si="7"/>
        <v>0</v>
      </c>
      <c r="C61" s="88">
        <f t="shared" si="1"/>
        <v>0</v>
      </c>
      <c r="D61" s="88">
        <f t="shared" ref="D61:D62" si="9">D27/$D$5*100</f>
        <v>0</v>
      </c>
      <c r="E61" s="86">
        <f t="shared" ref="E61:G62" si="10">ROUND(B61,1)</f>
        <v>0</v>
      </c>
      <c r="F61" s="86">
        <f t="shared" si="10"/>
        <v>0</v>
      </c>
      <c r="G61" s="86">
        <f t="shared" si="10"/>
        <v>0</v>
      </c>
      <c r="H61" s="89"/>
    </row>
    <row r="62" spans="1:9" ht="27.75">
      <c r="A62" s="78" t="s">
        <v>73</v>
      </c>
      <c r="B62" s="90">
        <f t="shared" si="7"/>
        <v>0</v>
      </c>
      <c r="C62" s="90">
        <f t="shared" si="1"/>
        <v>0</v>
      </c>
      <c r="D62" s="90">
        <f t="shared" si="9"/>
        <v>0</v>
      </c>
      <c r="E62" s="86">
        <f t="shared" si="10"/>
        <v>0</v>
      </c>
      <c r="F62" s="86">
        <f t="shared" si="10"/>
        <v>0</v>
      </c>
      <c r="G62" s="86">
        <f t="shared" si="10"/>
        <v>0</v>
      </c>
      <c r="H62" s="89"/>
    </row>
    <row r="63" spans="1:9" ht="8.25" customHeight="1">
      <c r="A63" s="84"/>
      <c r="B63" s="91"/>
      <c r="C63" s="91"/>
      <c r="D63" s="113"/>
      <c r="F63" s="75"/>
      <c r="G63" s="75"/>
      <c r="H63" s="75"/>
    </row>
    <row r="64" spans="1:9" ht="27.75">
      <c r="A64" s="167" t="s">
        <v>88</v>
      </c>
      <c r="B64" s="91"/>
      <c r="C64" s="91"/>
      <c r="D64" s="91"/>
    </row>
    <row r="65" spans="1:4" s="169" customFormat="1" ht="24" customHeight="1">
      <c r="A65" s="169" t="s">
        <v>107</v>
      </c>
    </row>
    <row r="66" spans="1:4" s="169" customFormat="1" ht="24" customHeight="1">
      <c r="A66" s="169" t="s">
        <v>112</v>
      </c>
    </row>
    <row r="67" spans="1:4" ht="18" customHeight="1">
      <c r="A67" s="84"/>
      <c r="B67" s="84"/>
      <c r="C67" s="84"/>
      <c r="D67" s="84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25"/>
  <sheetViews>
    <sheetView showGridLines="0" view="pageBreakPreview" topLeftCell="A10" zoomScale="80" zoomScaleNormal="75" zoomScaleSheetLayoutView="80" workbookViewId="0">
      <selection activeCell="A25" sqref="A25"/>
    </sheetView>
  </sheetViews>
  <sheetFormatPr defaultRowHeight="14.25" customHeight="1"/>
  <cols>
    <col min="1" max="1" width="51.28515625" style="41" customWidth="1"/>
    <col min="2" max="4" width="17.7109375" style="41" customWidth="1"/>
    <col min="5" max="5" width="8.42578125" style="41" customWidth="1"/>
    <col min="6" max="8" width="7" style="41" bestFit="1" customWidth="1"/>
    <col min="9" max="16384" width="9.140625" style="41"/>
  </cols>
  <sheetData>
    <row r="1" spans="1:9" s="40" customFormat="1" ht="27.75">
      <c r="A1" s="40" t="s">
        <v>104</v>
      </c>
      <c r="B1" s="41"/>
      <c r="C1" s="41"/>
      <c r="D1" s="41"/>
    </row>
    <row r="2" spans="1:9" s="1" customFormat="1" ht="27.75">
      <c r="A2" s="2" t="s">
        <v>109</v>
      </c>
    </row>
    <row r="3" spans="1:9" s="40" customFormat="1" ht="9.9499999999999993" customHeight="1">
      <c r="A3" s="42"/>
      <c r="B3" s="42"/>
      <c r="C3" s="42"/>
      <c r="D3" s="42"/>
    </row>
    <row r="4" spans="1:9" s="40" customFormat="1" ht="27" customHeight="1">
      <c r="A4" s="43" t="s">
        <v>16</v>
      </c>
      <c r="B4" s="44" t="s">
        <v>1</v>
      </c>
      <c r="C4" s="44" t="s">
        <v>2</v>
      </c>
      <c r="D4" s="44" t="s">
        <v>3</v>
      </c>
    </row>
    <row r="5" spans="1:9" s="40" customFormat="1" ht="27.75">
      <c r="A5" s="45"/>
      <c r="B5" s="184" t="s">
        <v>78</v>
      </c>
      <c r="C5" s="184"/>
      <c r="D5" s="184"/>
    </row>
    <row r="6" spans="1:9" s="48" customFormat="1" ht="27.75">
      <c r="A6" s="46" t="s">
        <v>4</v>
      </c>
      <c r="B6" s="159">
        <f>SUM(C6:D6)</f>
        <v>328609</v>
      </c>
      <c r="C6" s="159">
        <f>C8+C9+C10+C11+C12+C13</f>
        <v>179505</v>
      </c>
      <c r="D6" s="160">
        <f>D8+D9+D10+D11+D12+D13</f>
        <v>149104</v>
      </c>
    </row>
    <row r="7" spans="1:9" s="48" customFormat="1" ht="8.25" customHeight="1">
      <c r="A7" s="46"/>
      <c r="B7" s="161"/>
      <c r="C7" s="162"/>
      <c r="D7" s="162"/>
    </row>
    <row r="8" spans="1:9" s="54" customFormat="1" ht="27.75">
      <c r="A8" s="92" t="s">
        <v>44</v>
      </c>
      <c r="B8" s="163">
        <f t="shared" ref="B8:B13" si="0">SUM(C8:D8)</f>
        <v>4208</v>
      </c>
      <c r="C8" s="164">
        <v>2340</v>
      </c>
      <c r="D8" s="164">
        <v>1868</v>
      </c>
    </row>
    <row r="9" spans="1:9" s="54" customFormat="1" ht="27.75">
      <c r="A9" s="92" t="s">
        <v>45</v>
      </c>
      <c r="B9" s="163">
        <f t="shared" si="0"/>
        <v>21596</v>
      </c>
      <c r="C9" s="164">
        <v>10893</v>
      </c>
      <c r="D9" s="164">
        <v>10703</v>
      </c>
    </row>
    <row r="10" spans="1:9" s="54" customFormat="1" ht="27.75">
      <c r="A10" s="92" t="s">
        <v>46</v>
      </c>
      <c r="B10" s="163">
        <f t="shared" si="0"/>
        <v>43790</v>
      </c>
      <c r="C10" s="164">
        <v>24173</v>
      </c>
      <c r="D10" s="164">
        <v>19617</v>
      </c>
    </row>
    <row r="11" spans="1:9" s="54" customFormat="1" ht="27.75">
      <c r="A11" s="92" t="s">
        <v>47</v>
      </c>
      <c r="B11" s="163">
        <f t="shared" si="0"/>
        <v>117342</v>
      </c>
      <c r="C11" s="164">
        <v>84234</v>
      </c>
      <c r="D11" s="164">
        <v>33108</v>
      </c>
    </row>
    <row r="12" spans="1:9" ht="27.75">
      <c r="A12" s="92" t="s">
        <v>48</v>
      </c>
      <c r="B12" s="163">
        <f t="shared" si="0"/>
        <v>140581</v>
      </c>
      <c r="C12" s="164">
        <v>57058</v>
      </c>
      <c r="D12" s="164">
        <v>83523</v>
      </c>
    </row>
    <row r="13" spans="1:9" ht="27.75">
      <c r="A13" s="93" t="s">
        <v>49</v>
      </c>
      <c r="B13" s="163">
        <f t="shared" si="0"/>
        <v>1092</v>
      </c>
      <c r="C13" s="164">
        <v>807</v>
      </c>
      <c r="D13" s="164">
        <v>285</v>
      </c>
    </row>
    <row r="14" spans="1:9" ht="27.75">
      <c r="B14" s="186" t="s">
        <v>27</v>
      </c>
      <c r="C14" s="186"/>
      <c r="D14" s="186"/>
      <c r="H14" s="61"/>
    </row>
    <row r="15" spans="1:9" s="48" customFormat="1" ht="27.75">
      <c r="A15" s="46" t="s">
        <v>4</v>
      </c>
      <c r="B15" s="94">
        <f>+B6/$B$6*100</f>
        <v>100</v>
      </c>
      <c r="C15" s="94">
        <f>+C6/$C$6*100</f>
        <v>100</v>
      </c>
      <c r="D15" s="94">
        <f>+D6/$D$6*100</f>
        <v>100</v>
      </c>
      <c r="F15" s="58">
        <f>SUM(F17:F22)</f>
        <v>100</v>
      </c>
      <c r="G15" s="58">
        <f>SUM(G17:G22)</f>
        <v>100</v>
      </c>
      <c r="H15" s="58">
        <f>SUM(H17:H22)</f>
        <v>100</v>
      </c>
      <c r="I15" s="58"/>
    </row>
    <row r="16" spans="1:9" s="48" customFormat="1" ht="9" customHeight="1">
      <c r="A16" s="46"/>
      <c r="B16" s="94"/>
      <c r="C16" s="94"/>
      <c r="D16" s="94"/>
    </row>
    <row r="17" spans="1:9" s="54" customFormat="1" ht="27.75">
      <c r="A17" s="92" t="s">
        <v>44</v>
      </c>
      <c r="B17" s="95">
        <f>+B8/$B$6*100</f>
        <v>1.2805492241539338</v>
      </c>
      <c r="C17" s="95">
        <f>+C8/$C$6*100</f>
        <v>1.3035848583604914</v>
      </c>
      <c r="D17" s="95">
        <f>+D8/$D$6*100-0.02</f>
        <v>1.2328168258396823</v>
      </c>
      <c r="E17" s="60"/>
      <c r="F17" s="60">
        <f t="shared" ref="F17:G22" si="1">ROUND(B17,1)</f>
        <v>1.3</v>
      </c>
      <c r="G17" s="60">
        <f t="shared" si="1"/>
        <v>1.3</v>
      </c>
      <c r="H17" s="60">
        <f t="shared" ref="H17:H22" si="2">ROUND(D17,1)</f>
        <v>1.2</v>
      </c>
      <c r="I17" s="60"/>
    </row>
    <row r="18" spans="1:9" s="54" customFormat="1" ht="27.75">
      <c r="A18" s="92" t="s">
        <v>45</v>
      </c>
      <c r="B18" s="95">
        <f t="shared" ref="B18:B22" si="3">+B9/$B$6*100</f>
        <v>6.5719441646455214</v>
      </c>
      <c r="C18" s="95">
        <f>+C9/$C$6*100</f>
        <v>6.0683546419319798</v>
      </c>
      <c r="D18" s="95">
        <f t="shared" ref="D18:D21" si="4">+D9/$D$6*100</f>
        <v>7.1782111814572378</v>
      </c>
      <c r="F18" s="60">
        <f t="shared" si="1"/>
        <v>6.6</v>
      </c>
      <c r="G18" s="60">
        <f t="shared" si="1"/>
        <v>6.1</v>
      </c>
      <c r="H18" s="60">
        <f t="shared" si="2"/>
        <v>7.2</v>
      </c>
      <c r="I18" s="60"/>
    </row>
    <row r="19" spans="1:9" s="54" customFormat="1" ht="27.75">
      <c r="A19" s="92" t="s">
        <v>46</v>
      </c>
      <c r="B19" s="95">
        <f t="shared" si="3"/>
        <v>13.325867520366149</v>
      </c>
      <c r="C19" s="95">
        <f t="shared" ref="C19:C22" si="5">+C10/$C$6*100</f>
        <v>13.466477256900921</v>
      </c>
      <c r="D19" s="95">
        <f>+D10/$D$6*100</f>
        <v>13.15658868977358</v>
      </c>
      <c r="F19" s="60">
        <f t="shared" si="1"/>
        <v>13.3</v>
      </c>
      <c r="G19" s="60">
        <f t="shared" si="1"/>
        <v>13.5</v>
      </c>
      <c r="H19" s="60">
        <f t="shared" si="2"/>
        <v>13.2</v>
      </c>
      <c r="I19" s="60"/>
    </row>
    <row r="20" spans="1:9" s="54" customFormat="1" ht="27.75">
      <c r="A20" s="92" t="s">
        <v>47</v>
      </c>
      <c r="B20" s="95">
        <f>+B11/$B$6*100</f>
        <v>35.708699396547267</v>
      </c>
      <c r="C20" s="95">
        <f t="shared" si="5"/>
        <v>46.925712375699838</v>
      </c>
      <c r="D20" s="95">
        <f>+D11/$D$6*100</f>
        <v>22.204635690524736</v>
      </c>
      <c r="F20" s="60">
        <f t="shared" si="1"/>
        <v>35.700000000000003</v>
      </c>
      <c r="G20" s="60">
        <f t="shared" si="1"/>
        <v>46.9</v>
      </c>
      <c r="H20" s="60">
        <f t="shared" si="2"/>
        <v>22.2</v>
      </c>
      <c r="I20" s="60"/>
    </row>
    <row r="21" spans="1:9" ht="27.75">
      <c r="A21" s="92" t="s">
        <v>48</v>
      </c>
      <c r="B21" s="95">
        <f t="shared" si="3"/>
        <v>42.780629867106498</v>
      </c>
      <c r="C21" s="95">
        <f t="shared" si="5"/>
        <v>31.786301217236289</v>
      </c>
      <c r="D21" s="95">
        <f t="shared" si="4"/>
        <v>56.01660585899775</v>
      </c>
      <c r="F21" s="60">
        <f t="shared" si="1"/>
        <v>42.8</v>
      </c>
      <c r="G21" s="60">
        <f t="shared" si="1"/>
        <v>31.8</v>
      </c>
      <c r="H21" s="60">
        <f t="shared" si="2"/>
        <v>56</v>
      </c>
      <c r="I21" s="60"/>
    </row>
    <row r="22" spans="1:9" ht="27.75">
      <c r="A22" s="96" t="s">
        <v>49</v>
      </c>
      <c r="B22" s="97">
        <f t="shared" si="3"/>
        <v>0.33230982718063112</v>
      </c>
      <c r="C22" s="97">
        <f t="shared" si="5"/>
        <v>0.44956964987047715</v>
      </c>
      <c r="D22" s="166">
        <f>+D13/$D$6*100</f>
        <v>0.19114175340701792</v>
      </c>
      <c r="F22" s="60">
        <f t="shared" si="1"/>
        <v>0.3</v>
      </c>
      <c r="G22" s="60">
        <f t="shared" si="1"/>
        <v>0.4</v>
      </c>
      <c r="H22" s="60">
        <f t="shared" si="2"/>
        <v>0.2</v>
      </c>
      <c r="I22" s="60"/>
    </row>
    <row r="23" spans="1:9" ht="8.25" customHeight="1">
      <c r="A23" s="84"/>
      <c r="B23" s="91"/>
      <c r="C23" s="152"/>
      <c r="D23" s="113"/>
      <c r="F23" s="75"/>
      <c r="G23" s="75"/>
      <c r="H23" s="75"/>
    </row>
    <row r="24" spans="1:9" s="169" customFormat="1" ht="26.25" customHeight="1">
      <c r="A24" s="169" t="s">
        <v>107</v>
      </c>
    </row>
    <row r="25" spans="1:9" s="169" customFormat="1" ht="24" customHeight="1">
      <c r="A25" s="169" t="s">
        <v>110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H65"/>
  <sheetViews>
    <sheetView showGridLines="0" view="pageBreakPreview" topLeftCell="A16" zoomScale="80" zoomScaleNormal="75" zoomScaleSheetLayoutView="80" workbookViewId="0">
      <selection activeCell="A29" sqref="A29"/>
    </sheetView>
  </sheetViews>
  <sheetFormatPr defaultRowHeight="30.75" customHeight="1"/>
  <cols>
    <col min="1" max="1" width="44.7109375" style="41" customWidth="1"/>
    <col min="2" max="2" width="17.5703125" style="41" customWidth="1"/>
    <col min="3" max="4" width="17.7109375" style="41" customWidth="1"/>
    <col min="5" max="5" width="1" style="41" hidden="1" customWidth="1"/>
    <col min="6" max="16384" width="9.140625" style="41"/>
  </cols>
  <sheetData>
    <row r="1" spans="1:4" s="83" customFormat="1" ht="27.75">
      <c r="A1" s="98" t="s">
        <v>103</v>
      </c>
      <c r="B1" s="84"/>
      <c r="C1" s="84"/>
      <c r="D1" s="84"/>
    </row>
    <row r="2" spans="1:4" s="1" customFormat="1" ht="27.75">
      <c r="A2" s="2" t="s">
        <v>109</v>
      </c>
    </row>
    <row r="3" spans="1:4" s="84" customFormat="1" ht="9" customHeight="1"/>
    <row r="4" spans="1:4" s="83" customFormat="1" ht="27" customHeight="1">
      <c r="A4" s="99" t="s">
        <v>50</v>
      </c>
      <c r="B4" s="100" t="s">
        <v>1</v>
      </c>
      <c r="C4" s="100" t="s">
        <v>2</v>
      </c>
      <c r="D4" s="100" t="s">
        <v>3</v>
      </c>
    </row>
    <row r="5" spans="1:4" s="83" customFormat="1" ht="27.75">
      <c r="A5" s="101"/>
      <c r="B5" s="184" t="s">
        <v>78</v>
      </c>
      <c r="C5" s="184"/>
      <c r="D5" s="184"/>
    </row>
    <row r="6" spans="1:4" s="103" customFormat="1" ht="25.5" customHeight="1">
      <c r="A6" s="102" t="s">
        <v>4</v>
      </c>
      <c r="B6" s="153">
        <f>SUM(C6:D6)</f>
        <v>328609</v>
      </c>
      <c r="C6" s="150">
        <f>C8+C9+C10+C11+C12+C13+C14+C15</f>
        <v>179505</v>
      </c>
      <c r="D6" s="144">
        <f>D8+D9+D10+D11+D12+D13+D14+D15</f>
        <v>149104</v>
      </c>
    </row>
    <row r="7" spans="1:4" s="103" customFormat="1" ht="13.5" customHeight="1">
      <c r="A7" s="102"/>
      <c r="B7" s="145"/>
      <c r="C7" s="146"/>
      <c r="D7" s="145"/>
    </row>
    <row r="8" spans="1:4" s="92" customFormat="1" ht="31.5">
      <c r="A8" s="104" t="s">
        <v>79</v>
      </c>
      <c r="B8" s="147">
        <f t="shared" ref="B8:B15" si="0">SUM(C8:D8)</f>
        <v>2427</v>
      </c>
      <c r="C8" s="148">
        <v>1564</v>
      </c>
      <c r="D8" s="148">
        <v>863</v>
      </c>
    </row>
    <row r="9" spans="1:4" s="92" customFormat="1" ht="30.75" customHeight="1">
      <c r="A9" s="105" t="s">
        <v>51</v>
      </c>
      <c r="B9" s="147">
        <f t="shared" si="0"/>
        <v>675</v>
      </c>
      <c r="C9" s="148">
        <v>675</v>
      </c>
      <c r="D9" s="148">
        <v>0</v>
      </c>
    </row>
    <row r="10" spans="1:4" s="92" customFormat="1" ht="30.75" customHeight="1">
      <c r="A10" s="104" t="s">
        <v>52</v>
      </c>
      <c r="B10" s="147">
        <f>SUM(C10:D10)</f>
        <v>14931</v>
      </c>
      <c r="C10" s="148">
        <v>7415</v>
      </c>
      <c r="D10" s="148">
        <v>7516</v>
      </c>
    </row>
    <row r="11" spans="1:4" s="92" customFormat="1" ht="30.75" customHeight="1">
      <c r="A11" s="104" t="s">
        <v>53</v>
      </c>
      <c r="B11" s="147">
        <f t="shared" si="0"/>
        <v>21268</v>
      </c>
      <c r="C11" s="148">
        <v>11376</v>
      </c>
      <c r="D11" s="148">
        <v>9892</v>
      </c>
    </row>
    <row r="12" spans="1:4" s="84" customFormat="1" ht="30.75" customHeight="1">
      <c r="A12" s="104" t="s">
        <v>54</v>
      </c>
      <c r="B12" s="147">
        <f t="shared" si="0"/>
        <v>26238</v>
      </c>
      <c r="C12" s="148">
        <v>12484</v>
      </c>
      <c r="D12" s="148">
        <v>13754</v>
      </c>
    </row>
    <row r="13" spans="1:4" s="84" customFormat="1" ht="30.75" customHeight="1">
      <c r="A13" s="104" t="s">
        <v>55</v>
      </c>
      <c r="B13" s="147">
        <f t="shared" si="0"/>
        <v>25262</v>
      </c>
      <c r="C13" s="148">
        <v>12418</v>
      </c>
      <c r="D13" s="148">
        <v>12844</v>
      </c>
    </row>
    <row r="14" spans="1:4" s="84" customFormat="1" ht="30.75" customHeight="1">
      <c r="A14" s="104" t="s">
        <v>56</v>
      </c>
      <c r="B14" s="147">
        <f t="shared" si="0"/>
        <v>143064</v>
      </c>
      <c r="C14" s="148">
        <v>78013</v>
      </c>
      <c r="D14" s="148">
        <v>65051</v>
      </c>
    </row>
    <row r="15" spans="1:4" s="84" customFormat="1" ht="30.75" customHeight="1">
      <c r="A15" s="106" t="s">
        <v>57</v>
      </c>
      <c r="B15" s="147">
        <f t="shared" si="0"/>
        <v>94744</v>
      </c>
      <c r="C15" s="148">
        <v>55560</v>
      </c>
      <c r="D15" s="148">
        <v>39184</v>
      </c>
    </row>
    <row r="16" spans="1:4" s="84" customFormat="1" ht="30" customHeight="1">
      <c r="B16" s="185" t="s">
        <v>27</v>
      </c>
      <c r="C16" s="185"/>
      <c r="D16" s="185"/>
    </row>
    <row r="17" spans="1:8" s="103" customFormat="1" ht="26.25" customHeight="1">
      <c r="A17" s="102" t="s">
        <v>4</v>
      </c>
      <c r="B17" s="107">
        <f>+B6/$B$6*100</f>
        <v>100</v>
      </c>
      <c r="C17" s="107">
        <f>+C6/$C$6*100</f>
        <v>100</v>
      </c>
      <c r="D17" s="107">
        <f>+D6/$D$6*100</f>
        <v>100</v>
      </c>
      <c r="F17" s="108">
        <f>SUM(F19:F26)</f>
        <v>100</v>
      </c>
      <c r="G17" s="108">
        <f>SUM(G19:G26)</f>
        <v>100</v>
      </c>
      <c r="H17" s="108">
        <f>SUM(H19:H26)</f>
        <v>100</v>
      </c>
    </row>
    <row r="18" spans="1:8" s="103" customFormat="1" ht="6" customHeight="1">
      <c r="A18" s="102"/>
      <c r="B18" s="107"/>
      <c r="C18" s="109"/>
      <c r="D18" s="107"/>
      <c r="G18" s="149"/>
    </row>
    <row r="19" spans="1:8" s="92" customFormat="1" ht="27.75" customHeight="1">
      <c r="A19" s="104" t="s">
        <v>79</v>
      </c>
      <c r="B19" s="109">
        <f>(+B8/$B$6*100)+0.02</f>
        <v>0.75856772029980923</v>
      </c>
      <c r="C19" s="109">
        <f>+C8/$C$6*100</f>
        <v>0.87128492242555911</v>
      </c>
      <c r="D19" s="109">
        <f>+D8/$D$6*100</f>
        <v>0.57879064277282966</v>
      </c>
      <c r="F19" s="110">
        <f t="shared" ref="F19:H26" si="1">ROUND(B19,1)</f>
        <v>0.8</v>
      </c>
      <c r="G19" s="110">
        <f>ROUND(C19,1)</f>
        <v>0.9</v>
      </c>
      <c r="H19" s="110">
        <f>ROUND(D19,1)</f>
        <v>0.6</v>
      </c>
    </row>
    <row r="20" spans="1:8" s="92" customFormat="1" ht="30.75" customHeight="1">
      <c r="A20" s="105" t="s">
        <v>51</v>
      </c>
      <c r="B20" s="109">
        <f t="shared" ref="B20:B24" si="2">+B9/$B$6*100</f>
        <v>0.20541129427374175</v>
      </c>
      <c r="C20" s="109">
        <f t="shared" ref="C20:C26" si="3">+C9/$C$6*100</f>
        <v>0.37603409375783403</v>
      </c>
      <c r="D20" s="109">
        <f t="shared" ref="D20:D25" si="4">+D9/$D$6*100</f>
        <v>0</v>
      </c>
      <c r="F20" s="110">
        <f t="shared" si="1"/>
        <v>0.2</v>
      </c>
      <c r="G20" s="110">
        <f t="shared" si="1"/>
        <v>0.4</v>
      </c>
      <c r="H20" s="110">
        <f t="shared" si="1"/>
        <v>0</v>
      </c>
    </row>
    <row r="21" spans="1:8" s="92" customFormat="1" ht="30.75" customHeight="1">
      <c r="A21" s="104" t="s">
        <v>52</v>
      </c>
      <c r="B21" s="109">
        <f>+B10/$B$6*100</f>
        <v>4.5436978293351675</v>
      </c>
      <c r="C21" s="109">
        <f t="shared" si="3"/>
        <v>4.1308041558730952</v>
      </c>
      <c r="D21" s="109">
        <f>+D10/$D$6*100+0.02</f>
        <v>5.0607769073934969</v>
      </c>
      <c r="F21" s="110">
        <f t="shared" si="1"/>
        <v>4.5</v>
      </c>
      <c r="G21" s="110">
        <f t="shared" si="1"/>
        <v>4.0999999999999996</v>
      </c>
      <c r="H21" s="110">
        <f t="shared" si="1"/>
        <v>5.0999999999999996</v>
      </c>
    </row>
    <row r="22" spans="1:8" s="92" customFormat="1" ht="30.75" customHeight="1">
      <c r="A22" s="104" t="s">
        <v>53</v>
      </c>
      <c r="B22" s="109">
        <f t="shared" si="2"/>
        <v>6.4721294912799099</v>
      </c>
      <c r="C22" s="109">
        <f t="shared" si="3"/>
        <v>6.3374279267986955</v>
      </c>
      <c r="D22" s="109">
        <f t="shared" si="4"/>
        <v>6.6342955252709519</v>
      </c>
      <c r="F22" s="110">
        <f t="shared" si="1"/>
        <v>6.5</v>
      </c>
      <c r="G22" s="110">
        <f>ROUND(C22,1)</f>
        <v>6.3</v>
      </c>
      <c r="H22" s="110">
        <f t="shared" si="1"/>
        <v>6.6</v>
      </c>
    </row>
    <row r="23" spans="1:8" s="84" customFormat="1" ht="30.75" customHeight="1">
      <c r="A23" s="104" t="s">
        <v>54</v>
      </c>
      <c r="B23" s="109">
        <f>+B12/$B$6*100</f>
        <v>7.9845652431917573</v>
      </c>
      <c r="C23" s="109">
        <f>+C12/$C$6*100-0.02</f>
        <v>6.934680928107853</v>
      </c>
      <c r="D23" s="109">
        <f>+D12/$D$6*100</f>
        <v>9.224433952140787</v>
      </c>
      <c r="F23" s="110">
        <f t="shared" si="1"/>
        <v>8</v>
      </c>
      <c r="G23" s="110">
        <f t="shared" si="1"/>
        <v>6.9</v>
      </c>
      <c r="H23" s="110">
        <f t="shared" si="1"/>
        <v>9.1999999999999993</v>
      </c>
    </row>
    <row r="24" spans="1:8" s="84" customFormat="1" ht="30.75" customHeight="1">
      <c r="A24" s="104" t="s">
        <v>55</v>
      </c>
      <c r="B24" s="109">
        <f t="shared" si="2"/>
        <v>7.6875557273233541</v>
      </c>
      <c r="C24" s="109">
        <f t="shared" si="3"/>
        <v>6.9179131500515298</v>
      </c>
      <c r="D24" s="109">
        <f>+D13/$D$6*100</f>
        <v>8.614121686876274</v>
      </c>
      <c r="F24" s="110">
        <f t="shared" si="1"/>
        <v>7.7</v>
      </c>
      <c r="G24" s="110">
        <f t="shared" si="1"/>
        <v>6.9</v>
      </c>
      <c r="H24" s="110">
        <f t="shared" si="1"/>
        <v>8.6</v>
      </c>
    </row>
    <row r="25" spans="1:8" s="84" customFormat="1" ht="30.75" customHeight="1">
      <c r="A25" s="104" t="s">
        <v>56</v>
      </c>
      <c r="B25" s="109">
        <f>+B14/$B$6*100</f>
        <v>43.536239117005316</v>
      </c>
      <c r="C25" s="109">
        <f t="shared" si="3"/>
        <v>43.460070750118376</v>
      </c>
      <c r="D25" s="109">
        <f t="shared" si="4"/>
        <v>43.627937546947102</v>
      </c>
      <c r="F25" s="110">
        <f t="shared" si="1"/>
        <v>43.5</v>
      </c>
      <c r="G25" s="110">
        <f t="shared" si="1"/>
        <v>43.5</v>
      </c>
      <c r="H25" s="110">
        <f t="shared" si="1"/>
        <v>43.6</v>
      </c>
    </row>
    <row r="26" spans="1:8" s="84" customFormat="1" ht="30.75" customHeight="1">
      <c r="A26" s="111" t="s">
        <v>57</v>
      </c>
      <c r="B26" s="112">
        <f>+B15/$B$6*100</f>
        <v>28.831833577290944</v>
      </c>
      <c r="C26" s="112">
        <f t="shared" si="3"/>
        <v>30.951784072867049</v>
      </c>
      <c r="D26" s="112">
        <f>+D15/$D$6*100</f>
        <v>26.279643738598562</v>
      </c>
      <c r="F26" s="110">
        <f t="shared" si="1"/>
        <v>28.8</v>
      </c>
      <c r="G26" s="110">
        <f t="shared" si="1"/>
        <v>31</v>
      </c>
      <c r="H26" s="110">
        <f t="shared" si="1"/>
        <v>26.3</v>
      </c>
    </row>
    <row r="27" spans="1:8" s="84" customFormat="1" ht="31.5">
      <c r="A27" s="84" t="s">
        <v>80</v>
      </c>
      <c r="C27" s="113"/>
    </row>
    <row r="28" spans="1:8" s="169" customFormat="1" ht="30.75" customHeight="1">
      <c r="A28" s="169" t="s">
        <v>107</v>
      </c>
    </row>
    <row r="29" spans="1:8" s="169" customFormat="1" ht="27" customHeight="1">
      <c r="A29" s="169" t="s">
        <v>110</v>
      </c>
    </row>
    <row r="65" spans="1:1" ht="30.75" customHeight="1">
      <c r="A65" s="41" t="s">
        <v>74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F40"/>
  <sheetViews>
    <sheetView showGridLines="0" tabSelected="1" view="pageBreakPreview" topLeftCell="A10" zoomScale="80" zoomScaleNormal="75" zoomScaleSheetLayoutView="80" workbookViewId="0">
      <selection activeCell="I26" sqref="I26"/>
    </sheetView>
  </sheetViews>
  <sheetFormatPr defaultRowHeight="30.75" customHeight="1"/>
  <cols>
    <col min="1" max="1" width="40.42578125" style="41" customWidth="1"/>
    <col min="2" max="4" width="21.7109375" style="41" customWidth="1"/>
    <col min="5" max="16384" width="9.140625" style="41"/>
  </cols>
  <sheetData>
    <row r="1" spans="1:6" s="40" customFormat="1" ht="27.75">
      <c r="A1" s="40" t="s">
        <v>102</v>
      </c>
      <c r="B1" s="41"/>
      <c r="C1" s="41"/>
      <c r="D1" s="41"/>
    </row>
    <row r="2" spans="1:6" s="1" customFormat="1" ht="27.75">
      <c r="A2" s="2" t="s">
        <v>109</v>
      </c>
    </row>
    <row r="3" spans="1:6" ht="9" customHeight="1">
      <c r="A3" s="40"/>
    </row>
    <row r="4" spans="1:6" s="40" customFormat="1" ht="26.1" customHeight="1">
      <c r="A4" s="43" t="s">
        <v>29</v>
      </c>
      <c r="B4" s="44" t="s">
        <v>1</v>
      </c>
      <c r="C4" s="44" t="s">
        <v>2</v>
      </c>
      <c r="D4" s="44" t="s">
        <v>3</v>
      </c>
    </row>
    <row r="5" spans="1:6" s="40" customFormat="1" ht="27.75">
      <c r="A5" s="142"/>
      <c r="B5" s="184" t="s">
        <v>78</v>
      </c>
      <c r="C5" s="184"/>
      <c r="D5" s="184"/>
    </row>
    <row r="6" spans="1:6" s="48" customFormat="1" ht="21" customHeight="1">
      <c r="A6" s="140" t="s">
        <v>4</v>
      </c>
      <c r="B6" s="154">
        <f>SUM(C6:D6)</f>
        <v>328609</v>
      </c>
      <c r="C6" s="155">
        <f>C7+C8+C9+C10+C11+C15+C20</f>
        <v>179506</v>
      </c>
      <c r="D6" s="132">
        <f>D7+D8+D9+D10+D11+D15+D20</f>
        <v>149103</v>
      </c>
    </row>
    <row r="7" spans="1:6" s="54" customFormat="1" ht="24.95" customHeight="1">
      <c r="A7" s="93" t="s">
        <v>31</v>
      </c>
      <c r="B7" s="114">
        <f>SUM(C7:D7)</f>
        <v>5845</v>
      </c>
      <c r="C7" s="115">
        <v>3553</v>
      </c>
      <c r="D7" s="115">
        <v>2292</v>
      </c>
      <c r="E7" s="50"/>
      <c r="F7" s="50"/>
    </row>
    <row r="8" spans="1:6" s="54" customFormat="1" ht="24.95" customHeight="1">
      <c r="A8" s="41" t="s">
        <v>30</v>
      </c>
      <c r="B8" s="114">
        <f t="shared" ref="B8:B20" si="0">SUM(C8:D8)</f>
        <v>101488</v>
      </c>
      <c r="C8" s="115">
        <v>54924</v>
      </c>
      <c r="D8" s="115">
        <v>46564</v>
      </c>
      <c r="F8" s="53"/>
    </row>
    <row r="9" spans="1:6" s="54" customFormat="1" ht="24.95" customHeight="1">
      <c r="A9" s="55" t="s">
        <v>32</v>
      </c>
      <c r="B9" s="114">
        <f t="shared" si="0"/>
        <v>104308</v>
      </c>
      <c r="C9" s="115">
        <v>54694</v>
      </c>
      <c r="D9" s="115">
        <v>49614</v>
      </c>
      <c r="F9" s="53"/>
    </row>
    <row r="10" spans="1:6" s="54" customFormat="1" ht="24.95" customHeight="1">
      <c r="A10" s="55" t="s">
        <v>33</v>
      </c>
      <c r="B10" s="114">
        <f t="shared" si="0"/>
        <v>49375</v>
      </c>
      <c r="C10" s="115">
        <v>30357</v>
      </c>
      <c r="D10" s="115">
        <v>19018</v>
      </c>
    </row>
    <row r="11" spans="1:6" ht="24.95" customHeight="1">
      <c r="A11" s="41" t="s">
        <v>34</v>
      </c>
      <c r="B11" s="114">
        <f t="shared" si="0"/>
        <v>41082</v>
      </c>
      <c r="C11" s="116">
        <f>C12+C13+C14</f>
        <v>24638</v>
      </c>
      <c r="D11" s="116">
        <f>D12+D13+D14</f>
        <v>16444</v>
      </c>
    </row>
    <row r="12" spans="1:6" ht="24.95" customHeight="1">
      <c r="A12" s="117" t="s">
        <v>35</v>
      </c>
      <c r="B12" s="114">
        <f t="shared" si="0"/>
        <v>33365</v>
      </c>
      <c r="C12" s="115">
        <v>18923</v>
      </c>
      <c r="D12" s="115">
        <v>14442</v>
      </c>
    </row>
    <row r="13" spans="1:6" ht="24.95" customHeight="1">
      <c r="A13" s="117" t="s">
        <v>36</v>
      </c>
      <c r="B13" s="114">
        <f t="shared" si="0"/>
        <v>7620</v>
      </c>
      <c r="C13" s="115">
        <v>5618</v>
      </c>
      <c r="D13" s="115">
        <v>2002</v>
      </c>
    </row>
    <row r="14" spans="1:6" ht="24.95" customHeight="1">
      <c r="A14" s="118" t="s">
        <v>58</v>
      </c>
      <c r="B14" s="114">
        <f t="shared" si="0"/>
        <v>97</v>
      </c>
      <c r="C14" s="115">
        <v>97</v>
      </c>
      <c r="D14" s="115">
        <v>0</v>
      </c>
    </row>
    <row r="15" spans="1:6" ht="24.95" customHeight="1">
      <c r="A15" s="41" t="s">
        <v>37</v>
      </c>
      <c r="B15" s="114">
        <f t="shared" si="0"/>
        <v>26511</v>
      </c>
      <c r="C15" s="116">
        <f>C16+C17+C18</f>
        <v>11340</v>
      </c>
      <c r="D15" s="116">
        <f>D16+D17+D18</f>
        <v>15171</v>
      </c>
    </row>
    <row r="16" spans="1:6" s="54" customFormat="1" ht="24.95" customHeight="1">
      <c r="A16" s="118" t="s">
        <v>38</v>
      </c>
      <c r="B16" s="114">
        <f t="shared" si="0"/>
        <v>15765</v>
      </c>
      <c r="C16" s="114">
        <v>6835</v>
      </c>
      <c r="D16" s="114">
        <v>8930</v>
      </c>
    </row>
    <row r="17" spans="1:4" s="54" customFormat="1" ht="24.95" customHeight="1">
      <c r="A17" s="118" t="s">
        <v>39</v>
      </c>
      <c r="B17" s="114">
        <f t="shared" si="0"/>
        <v>5911</v>
      </c>
      <c r="C17" s="114">
        <v>2838</v>
      </c>
      <c r="D17" s="114">
        <v>3073</v>
      </c>
    </row>
    <row r="18" spans="1:4" s="54" customFormat="1" ht="24.95" customHeight="1">
      <c r="A18" s="118" t="s">
        <v>40</v>
      </c>
      <c r="B18" s="114">
        <f t="shared" si="0"/>
        <v>4835</v>
      </c>
      <c r="C18" s="114">
        <v>1667</v>
      </c>
      <c r="D18" s="114">
        <v>3168</v>
      </c>
    </row>
    <row r="19" spans="1:4" s="54" customFormat="1" ht="24.95" customHeight="1">
      <c r="A19" s="117" t="s">
        <v>41</v>
      </c>
      <c r="B19" s="114">
        <f t="shared" si="0"/>
        <v>0</v>
      </c>
      <c r="C19" s="119">
        <v>0</v>
      </c>
      <c r="D19" s="119">
        <v>0</v>
      </c>
    </row>
    <row r="20" spans="1:4" s="54" customFormat="1" ht="24.95" customHeight="1">
      <c r="A20" s="117" t="s">
        <v>42</v>
      </c>
      <c r="B20" s="114">
        <f t="shared" si="0"/>
        <v>0</v>
      </c>
      <c r="C20" s="119">
        <v>0</v>
      </c>
      <c r="D20" s="119">
        <v>0</v>
      </c>
    </row>
    <row r="21" spans="1:4" ht="27.75">
      <c r="B21" s="186" t="s">
        <v>27</v>
      </c>
      <c r="C21" s="186"/>
      <c r="D21" s="186"/>
    </row>
    <row r="22" spans="1:4" ht="18.75" customHeight="1">
      <c r="A22" s="45" t="s">
        <v>4</v>
      </c>
      <c r="B22" s="120">
        <f>SUM(B23:B27,B31)</f>
        <v>100</v>
      </c>
      <c r="C22" s="120">
        <f>SUM(C23:C27,C31)</f>
        <v>100</v>
      </c>
      <c r="D22" s="120">
        <f>SUM(D23:D27,D31)</f>
        <v>99.999999999999986</v>
      </c>
    </row>
    <row r="23" spans="1:4" ht="24.95" customHeight="1">
      <c r="A23" s="93" t="s">
        <v>31</v>
      </c>
      <c r="B23" s="121">
        <f>+B7/$B$6*100</f>
        <v>1.7787096518963268</v>
      </c>
      <c r="C23" s="121">
        <f t="shared" ref="C23:C36" si="1">+C7/$C$6*100</f>
        <v>1.9793210254810425</v>
      </c>
      <c r="D23" s="121">
        <f>+D7/$D$6*100</f>
        <v>1.5371924106154806</v>
      </c>
    </row>
    <row r="24" spans="1:4" ht="24.95" customHeight="1">
      <c r="A24" s="41" t="s">
        <v>30</v>
      </c>
      <c r="B24" s="121">
        <f t="shared" ref="B24:B29" si="2">+B8/$B$6*100</f>
        <v>30.884120641857038</v>
      </c>
      <c r="C24" s="121">
        <f t="shared" si="1"/>
        <v>30.597305939634328</v>
      </c>
      <c r="D24" s="121">
        <f>+D8/$D$6*100</f>
        <v>31.229418589833873</v>
      </c>
    </row>
    <row r="25" spans="1:4" ht="24.95" customHeight="1">
      <c r="A25" s="55" t="s">
        <v>32</v>
      </c>
      <c r="B25" s="121">
        <f t="shared" si="2"/>
        <v>31.742283382378449</v>
      </c>
      <c r="C25" s="121">
        <f>+C9/$C$6*100</f>
        <v>30.469176517776564</v>
      </c>
      <c r="D25" s="121">
        <f>+D9/$D$6*100</f>
        <v>33.274984406752381</v>
      </c>
    </row>
    <row r="26" spans="1:4" ht="24.95" customHeight="1">
      <c r="A26" s="55" t="s">
        <v>33</v>
      </c>
      <c r="B26" s="121">
        <f>+B10/$B$6*100</f>
        <v>15.025455784838515</v>
      </c>
      <c r="C26" s="121">
        <f>+C10/$C$6*100</f>
        <v>16.911412431896427</v>
      </c>
      <c r="D26" s="121">
        <f t="shared" ref="D26:D36" si="3">+D10/$D$6*100</f>
        <v>12.754941215133165</v>
      </c>
    </row>
    <row r="27" spans="1:4" ht="24.95" customHeight="1">
      <c r="A27" s="41" t="s">
        <v>34</v>
      </c>
      <c r="B27" s="121">
        <f>+B11/$B$6*100</f>
        <v>12.501787839042752</v>
      </c>
      <c r="C27" s="121">
        <f>SUM(C28:C30)</f>
        <v>13.725446503180953</v>
      </c>
      <c r="D27" s="121">
        <f t="shared" si="3"/>
        <v>11.028617801117347</v>
      </c>
    </row>
    <row r="28" spans="1:4" ht="24.95" customHeight="1">
      <c r="A28" s="117" t="s">
        <v>35</v>
      </c>
      <c r="B28" s="121">
        <f t="shared" si="2"/>
        <v>10.153404197693916</v>
      </c>
      <c r="C28" s="121">
        <f>(+C12/$C$6*100)</f>
        <v>10.541708912236917</v>
      </c>
      <c r="D28" s="121">
        <f t="shared" si="3"/>
        <v>9.6859218124383819</v>
      </c>
    </row>
    <row r="29" spans="1:4" ht="24.95" customHeight="1">
      <c r="A29" s="117" t="s">
        <v>36</v>
      </c>
      <c r="B29" s="121">
        <f t="shared" si="2"/>
        <v>2.3188652775791287</v>
      </c>
      <c r="C29" s="121">
        <f t="shared" si="1"/>
        <v>3.1297003999866297</v>
      </c>
      <c r="D29" s="121">
        <f>+D13/$D$6*100</f>
        <v>1.3426959886789669</v>
      </c>
    </row>
    <row r="30" spans="1:4" ht="24.95" customHeight="1">
      <c r="A30" s="118" t="s">
        <v>58</v>
      </c>
      <c r="B30" s="121" t="s">
        <v>96</v>
      </c>
      <c r="C30" s="121">
        <f t="shared" si="1"/>
        <v>5.4037190957405321E-2</v>
      </c>
      <c r="D30" s="121">
        <f>+D14/$D$6*100</f>
        <v>0</v>
      </c>
    </row>
    <row r="31" spans="1:4" ht="24.95" customHeight="1">
      <c r="A31" s="41" t="s">
        <v>37</v>
      </c>
      <c r="B31" s="121">
        <f>SUM(B32:B34)</f>
        <v>8.067642699986914</v>
      </c>
      <c r="C31" s="121">
        <f>SUM(C32:C34)</f>
        <v>6.3173375820306843</v>
      </c>
      <c r="D31" s="121">
        <f>SUM(D32:D34)</f>
        <v>10.174845576547755</v>
      </c>
    </row>
    <row r="32" spans="1:4" ht="24.95" customHeight="1">
      <c r="A32" s="118" t="s">
        <v>38</v>
      </c>
      <c r="B32" s="121">
        <f>+B16/$B$6*100</f>
        <v>4.7974948951489456</v>
      </c>
      <c r="C32" s="121">
        <f>+C16/$C$6*100</f>
        <v>3.8076721669470661</v>
      </c>
      <c r="D32" s="121">
        <f t="shared" si="3"/>
        <v>5.9891484410105766</v>
      </c>
    </row>
    <row r="33" spans="1:4" ht="24.95" customHeight="1">
      <c r="A33" s="118" t="s">
        <v>39</v>
      </c>
      <c r="B33" s="121">
        <f>+B17/$B$6*100</f>
        <v>1.7987943117808702</v>
      </c>
      <c r="C33" s="121">
        <f t="shared" si="1"/>
        <v>1.5810056488362507</v>
      </c>
      <c r="D33" s="121">
        <f t="shared" si="3"/>
        <v>2.0609913952100225</v>
      </c>
    </row>
    <row r="34" spans="1:4" ht="24.95" customHeight="1">
      <c r="A34" s="118" t="s">
        <v>40</v>
      </c>
      <c r="B34" s="121">
        <f>+B18/$B$6*100</f>
        <v>1.4713534930570982</v>
      </c>
      <c r="C34" s="121">
        <f t="shared" si="1"/>
        <v>0.92865976624736768</v>
      </c>
      <c r="D34" s="121">
        <f>+D18/$D$6*100</f>
        <v>2.1247057403271565</v>
      </c>
    </row>
    <row r="35" spans="1:4" ht="24.95" customHeight="1">
      <c r="A35" s="117" t="s">
        <v>41</v>
      </c>
      <c r="B35" s="131">
        <f>+B19/$B$6*100</f>
        <v>0</v>
      </c>
      <c r="C35" s="121">
        <f t="shared" si="1"/>
        <v>0</v>
      </c>
      <c r="D35" s="121">
        <f t="shared" si="3"/>
        <v>0</v>
      </c>
    </row>
    <row r="36" spans="1:4" ht="24.95" customHeight="1">
      <c r="A36" s="122" t="s">
        <v>42</v>
      </c>
      <c r="B36" s="133">
        <f>+B20/$B$6*100</f>
        <v>0</v>
      </c>
      <c r="C36" s="123">
        <f t="shared" si="1"/>
        <v>0</v>
      </c>
      <c r="D36" s="123">
        <f t="shared" si="3"/>
        <v>0</v>
      </c>
    </row>
    <row r="37" spans="1:4" ht="8.25" customHeight="1">
      <c r="B37" s="61"/>
      <c r="C37" s="61"/>
      <c r="D37" s="61"/>
    </row>
    <row r="38" spans="1:4" ht="30.75" customHeight="1">
      <c r="A38" s="176" t="s">
        <v>88</v>
      </c>
      <c r="B38" s="61"/>
      <c r="C38" s="61"/>
      <c r="D38" s="61"/>
    </row>
    <row r="39" spans="1:4" s="169" customFormat="1" ht="24" customHeight="1">
      <c r="A39" s="169" t="s">
        <v>107</v>
      </c>
    </row>
    <row r="40" spans="1:4" s="169" customFormat="1" ht="23.25" customHeight="1">
      <c r="A40" s="169" t="s">
        <v>110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ตารางที่2!Print_Area</vt:lpstr>
      <vt:lpstr>ตารางที่3!Print_Area</vt:lpstr>
      <vt:lpstr>ตารางที่4!Print_Area</vt:lpstr>
      <vt:lpstr>ตารางที่5!Print_Area</vt:lpstr>
      <vt:lpstr>ตารางที่6!Print_Area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cp:lastPrinted>2015-10-17T03:50:58Z</cp:lastPrinted>
  <dcterms:created xsi:type="dcterms:W3CDTF">2000-11-20T04:06:35Z</dcterms:created>
  <dcterms:modified xsi:type="dcterms:W3CDTF">2015-12-16T04:06:39Z</dcterms:modified>
</cp:coreProperties>
</file>