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9" sheetId="35" r:id="rId1"/>
  </sheets>
  <definedNames>
    <definedName name="_xlnm.Print_Area" localSheetId="0">'T-3.9'!$A$1:$W$27</definedName>
  </definedNames>
  <calcPr calcId="125725"/>
</workbook>
</file>

<file path=xl/calcChain.xml><?xml version="1.0" encoding="utf-8"?>
<calcChain xmlns="http://schemas.openxmlformats.org/spreadsheetml/2006/main">
  <c r="M19" i="35"/>
  <c r="L19"/>
  <c r="J19"/>
  <c r="I19"/>
  <c r="J18" l="1"/>
  <c r="I18"/>
  <c r="L18"/>
  <c r="M17"/>
  <c r="L17"/>
  <c r="J17"/>
  <c r="I17"/>
  <c r="S17" l="1"/>
  <c r="R17"/>
  <c r="P17"/>
  <c r="O17"/>
  <c r="P16"/>
  <c r="O16"/>
  <c r="M16"/>
  <c r="L16"/>
  <c r="J16"/>
  <c r="I16"/>
  <c r="I15"/>
  <c r="J15"/>
  <c r="M15"/>
  <c r="L15"/>
  <c r="J14"/>
  <c r="I14"/>
  <c r="M13"/>
  <c r="L13"/>
  <c r="J13"/>
  <c r="I13"/>
  <c r="P13"/>
  <c r="O13"/>
  <c r="O14" l="1"/>
  <c r="M12"/>
  <c r="L12"/>
  <c r="J12"/>
  <c r="I12"/>
  <c r="M11"/>
  <c r="L11"/>
  <c r="J11"/>
  <c r="I11"/>
  <c r="S11" l="1"/>
  <c r="R11"/>
  <c r="P11"/>
  <c r="O11"/>
  <c r="S19" l="1"/>
  <c r="S18"/>
  <c r="S16"/>
  <c r="S15"/>
  <c r="S14"/>
  <c r="S13"/>
  <c r="S12"/>
  <c r="R19"/>
  <c r="R18"/>
  <c r="R16"/>
  <c r="R15"/>
  <c r="R14"/>
  <c r="R13"/>
  <c r="R12"/>
  <c r="P19"/>
  <c r="P18"/>
  <c r="P15"/>
  <c r="P14"/>
  <c r="P12"/>
  <c r="O19"/>
  <c r="O18"/>
  <c r="O15"/>
  <c r="O12"/>
  <c r="M18"/>
  <c r="I10" l="1"/>
  <c r="J10"/>
  <c r="L10"/>
  <c r="M10"/>
  <c r="O10"/>
  <c r="P10"/>
  <c r="R10"/>
  <c r="S10"/>
  <c r="F12"/>
  <c r="G12"/>
  <c r="F13"/>
  <c r="G13"/>
  <c r="F14"/>
  <c r="G14"/>
  <c r="F15"/>
  <c r="G15"/>
  <c r="F16"/>
  <c r="G16"/>
  <c r="F17"/>
  <c r="G17"/>
  <c r="F18"/>
  <c r="G18"/>
  <c r="F19"/>
  <c r="G19"/>
  <c r="G11"/>
  <c r="F11"/>
  <c r="Q12"/>
  <c r="Q13"/>
  <c r="Q14"/>
  <c r="Q15"/>
  <c r="Q16"/>
  <c r="Q17"/>
  <c r="Q18"/>
  <c r="Q19"/>
  <c r="Q11"/>
  <c r="N12"/>
  <c r="N13"/>
  <c r="N14"/>
  <c r="N15"/>
  <c r="N16"/>
  <c r="N17"/>
  <c r="N18"/>
  <c r="N19"/>
  <c r="N11"/>
  <c r="K12"/>
  <c r="K13"/>
  <c r="K14"/>
  <c r="K15"/>
  <c r="K16"/>
  <c r="K17"/>
  <c r="K18"/>
  <c r="K19"/>
  <c r="K11"/>
  <c r="H12"/>
  <c r="H13"/>
  <c r="H14"/>
  <c r="H15"/>
  <c r="H16"/>
  <c r="H17"/>
  <c r="H18"/>
  <c r="H19"/>
  <c r="H11"/>
  <c r="M14"/>
  <c r="L14"/>
  <c r="Q10" l="1"/>
  <c r="E14"/>
  <c r="E13"/>
  <c r="E12"/>
  <c r="E11"/>
  <c r="E19"/>
  <c r="N10"/>
  <c r="E17"/>
  <c r="E16"/>
  <c r="K10"/>
  <c r="G10"/>
  <c r="E18"/>
  <c r="F10"/>
  <c r="H10"/>
  <c r="E15"/>
  <c r="E10" l="1"/>
  <c r="K20"/>
</calcChain>
</file>

<file path=xl/sharedStrings.xml><?xml version="1.0" encoding="utf-8"?>
<sst xmlns="http://schemas.openxmlformats.org/spreadsheetml/2006/main" count="77" uniqueCount="50">
  <si>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</si>
  <si>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</si>
  <si>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</si>
  <si>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</si>
  <si>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</si>
  <si>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</si>
  <si>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</si>
  <si>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</si>
  <si>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</si>
  <si>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</si>
  <si>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</si>
  <si>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</si>
  <si>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</si>
  <si>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>ระดับการศึกษา Level of  education</t>
  </si>
  <si>
    <t>มัธยมศึกษาตอนต้น</t>
  </si>
  <si>
    <t>มัธยมศึกษาตอนปลาย</t>
  </si>
  <si>
    <t>รวมยอด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</si>
  <si>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</si>
  <si>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</si>
  <si>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</si>
  <si>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</si>
  <si>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</si>
  <si>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</si>
  <si>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</si>
  <si>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</si>
  <si>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</si>
  <si>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</si>
  <si>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</si>
  <si>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</si>
  <si>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</si>
  <si>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</si>
  <si>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</si>
  <si>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</si>
  <si>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</si>
  <si>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</si>
  <si>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</si>
  <si>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</si>
  <si>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</si>
  <si>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ที่มา</t>
  </si>
  <si>
    <t>Source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</si>
  <si>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</si>
  <si>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</si>
  <si>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>:  1. Sukhothai Primary Educational Service Area Office, Area 1,2</t>
  </si>
  <si>
    <t xml:space="preserve">   2. Sukhothai Seconary Educational Service Area Office, Area 38</t>
  </si>
  <si>
    <t>นักเรียน จำแนกตามระดับการศึกษา และเพศ เป็นรายอำเภอ ปีการศึกษา 2561</t>
  </si>
  <si>
    <t>Student by Level of Education, Sex and District: Academic Year 2018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</si>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</sst>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#,##0\ 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8" xfId="0" applyFont="1" applyBorder="1"/>
    <xf numFmtId="0" fontId="4" fillId="0" borderId="0" xfId="0" quotePrefix="1" applyFont="1" applyAlignment="1">
      <alignment horizontal="center"/>
    </xf>
    <xf numFmtId="0" fontId="7" fillId="0" borderId="0" xfId="0" applyFont="1" applyAlignment="1"/>
    <xf numFmtId="0" fontId="7" fillId="0" borderId="1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Fill="1" applyBorder="1"/>
    <xf numFmtId="0" fontId="7" fillId="0" borderId="2" xfId="0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/>
    <xf numFmtId="0" fontId="7" fillId="0" borderId="7" xfId="0" applyFont="1" applyFill="1" applyBorder="1"/>
    <xf numFmtId="0" fontId="7" fillId="0" borderId="6" xfId="0" applyFont="1" applyFill="1" applyBorder="1"/>
    <xf numFmtId="0" fontId="7" fillId="0" borderId="8" xfId="0" applyFont="1" applyFill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6" applyFont="1" applyAlignment="1">
      <alignment horizontal="left"/>
    </xf>
    <xf numFmtId="0" fontId="7" fillId="0" borderId="0" xfId="6" applyFont="1"/>
    <xf numFmtId="189" fontId="7" fillId="0" borderId="7" xfId="0" applyNumberFormat="1" applyFont="1" applyBorder="1" applyAlignment="1">
      <alignment horizontal="right"/>
    </xf>
    <xf numFmtId="187" fontId="7" fillId="0" borderId="4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187" fontId="7" fillId="0" borderId="4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876300</xdr:colOff>
      <xdr:row>5</xdr:row>
      <xdr:rowOff>200025</xdr:rowOff>
    </xdr:from>
    <xdr:to>
      <xdr:col>22</xdr:col>
      <xdr:colOff>266700</xdr:colOff>
      <xdr:row>27</xdr:row>
      <xdr:rowOff>25401</xdr:rowOff>
    </xdr:to>
    <xdr:grpSp>
      <xdr:nvGrpSpPr>
        <xdr:cNvPr id="6" name="Group 5"/>
        <xdr:cNvGrpSpPr/>
      </xdr:nvGrpSpPr>
      <xdr:grpSpPr>
        <a:xfrm>
          <a:off x="9467850" y="1238250"/>
          <a:ext cx="600075" cy="53403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41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4"/>
  <sheetViews>
    <sheetView showGridLines="0" tabSelected="1" view="pageLayout" topLeftCell="A7" zoomScaleNormal="80" zoomScaleSheetLayoutView="120" workbookViewId="0">
      <selection activeCell="D14" sqref="D14"/>
    </sheetView>
  </sheetViews>
  <sheetFormatPr defaultColWidth="9.140625" defaultRowHeight="18.75"/>
  <cols>
    <col min="1" max="1" width="1.7109375" style="3" customWidth="1"/>
    <col min="2" max="2" width="5.85546875" style="3" customWidth="1"/>
    <col min="3" max="3" width="5.42578125" style="3" customWidth="1"/>
    <col min="4" max="4" width="2.28515625" style="3" customWidth="1"/>
    <col min="5" max="19" width="7.7109375" style="3" customWidth="1"/>
    <col min="20" max="20" width="15.28515625" style="3" customWidth="1"/>
    <col min="21" max="21" width="0.85546875" style="3" customWidth="1"/>
    <col min="22" max="22" width="2.140625" style="3" customWidth="1"/>
    <col min="23" max="23" width="4.28515625" style="3" customWidth="1"/>
    <col min="24" max="16384" width="9.140625" style="3"/>
  </cols>
  <sheetData>
    <row r="1" spans="1:21" s="1" customFormat="1" ht="18.600000000000001" customHeight="1">
      <c r="B1" s="1" t="s">
        <v>12</v>
      </c>
      <c r="C1" s="14">
        <v>3.9</v>
      </c>
      <c r="D1" s="1" t="s">
        <v>44</v>
      </c>
    </row>
    <row r="2" spans="1:21" s="10" customFormat="1" ht="18.600000000000001" customHeight="1">
      <c r="B2" s="1" t="s">
        <v>19</v>
      </c>
      <c r="C2" s="14">
        <v>3.9</v>
      </c>
      <c r="D2" s="1" t="s">
        <v>45</v>
      </c>
      <c r="E2" s="1"/>
    </row>
    <row r="3" spans="1:21" ht="6.75" customHeight="1"/>
    <row r="4" spans="1:21" s="4" customFormat="1" ht="21" customHeight="1">
      <c r="A4" s="40" t="s">
        <v>17</v>
      </c>
      <c r="B4" s="40"/>
      <c r="C4" s="40"/>
      <c r="D4" s="41"/>
      <c r="E4" s="16"/>
      <c r="F4" s="17"/>
      <c r="G4" s="18"/>
      <c r="H4" s="51" t="s">
        <v>13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62"/>
      <c r="T4" s="63" t="s">
        <v>18</v>
      </c>
      <c r="U4" s="46"/>
    </row>
    <row r="5" spans="1:21" s="4" customFormat="1" ht="18" customHeight="1">
      <c r="A5" s="54"/>
      <c r="B5" s="54"/>
      <c r="C5" s="54"/>
      <c r="D5" s="42"/>
      <c r="E5" s="64" t="s">
        <v>0</v>
      </c>
      <c r="F5" s="48"/>
      <c r="G5" s="49"/>
      <c r="H5" s="64" t="s">
        <v>6</v>
      </c>
      <c r="I5" s="48"/>
      <c r="J5" s="49"/>
      <c r="K5" s="64" t="s">
        <v>2</v>
      </c>
      <c r="L5" s="48"/>
      <c r="M5" s="49"/>
      <c r="N5" s="63" t="s">
        <v>14</v>
      </c>
      <c r="O5" s="46"/>
      <c r="P5" s="47"/>
      <c r="Q5" s="57" t="s">
        <v>15</v>
      </c>
      <c r="R5" s="58"/>
      <c r="S5" s="59"/>
      <c r="T5" s="64"/>
      <c r="U5" s="48"/>
    </row>
    <row r="6" spans="1:21" s="4" customFormat="1" ht="19.5" customHeight="1">
      <c r="A6" s="54"/>
      <c r="B6" s="54"/>
      <c r="C6" s="54"/>
      <c r="D6" s="42"/>
      <c r="E6" s="64" t="s">
        <v>1</v>
      </c>
      <c r="F6" s="48"/>
      <c r="G6" s="49"/>
      <c r="H6" s="64" t="s">
        <v>7</v>
      </c>
      <c r="I6" s="48"/>
      <c r="J6" s="49"/>
      <c r="K6" s="64" t="s">
        <v>3</v>
      </c>
      <c r="L6" s="48"/>
      <c r="M6" s="49"/>
      <c r="N6" s="64" t="s">
        <v>4</v>
      </c>
      <c r="O6" s="48"/>
      <c r="P6" s="49"/>
      <c r="Q6" s="55" t="s">
        <v>5</v>
      </c>
      <c r="R6" s="56"/>
      <c r="S6" s="53"/>
      <c r="T6" s="64"/>
      <c r="U6" s="48"/>
    </row>
    <row r="7" spans="1:21" s="4" customFormat="1" ht="19.5" customHeight="1">
      <c r="A7" s="54"/>
      <c r="B7" s="54"/>
      <c r="C7" s="54"/>
      <c r="D7" s="42"/>
      <c r="E7" s="11" t="s">
        <v>0</v>
      </c>
      <c r="F7" s="11" t="s">
        <v>8</v>
      </c>
      <c r="G7" s="31" t="s">
        <v>9</v>
      </c>
      <c r="H7" s="11" t="s">
        <v>0</v>
      </c>
      <c r="I7" s="11" t="s">
        <v>8</v>
      </c>
      <c r="J7" s="31" t="s">
        <v>9</v>
      </c>
      <c r="K7" s="11" t="s">
        <v>0</v>
      </c>
      <c r="L7" s="11" t="s">
        <v>8</v>
      </c>
      <c r="M7" s="31" t="s">
        <v>9</v>
      </c>
      <c r="N7" s="11" t="s">
        <v>0</v>
      </c>
      <c r="O7" s="11" t="s">
        <v>8</v>
      </c>
      <c r="P7" s="31" t="s">
        <v>9</v>
      </c>
      <c r="Q7" s="11" t="s">
        <v>0</v>
      </c>
      <c r="R7" s="11" t="s">
        <v>8</v>
      </c>
      <c r="S7" s="32" t="s">
        <v>9</v>
      </c>
      <c r="T7" s="64"/>
      <c r="U7" s="48"/>
    </row>
    <row r="8" spans="1:21" s="4" customFormat="1" ht="19.5" customHeight="1">
      <c r="A8" s="43"/>
      <c r="B8" s="43"/>
      <c r="C8" s="43"/>
      <c r="D8" s="44"/>
      <c r="E8" s="19" t="s">
        <v>1</v>
      </c>
      <c r="F8" s="19" t="s">
        <v>10</v>
      </c>
      <c r="G8" s="33" t="s">
        <v>11</v>
      </c>
      <c r="H8" s="19" t="s">
        <v>1</v>
      </c>
      <c r="I8" s="19" t="s">
        <v>10</v>
      </c>
      <c r="J8" s="33" t="s">
        <v>11</v>
      </c>
      <c r="K8" s="19" t="s">
        <v>1</v>
      </c>
      <c r="L8" s="19" t="s">
        <v>10</v>
      </c>
      <c r="M8" s="33" t="s">
        <v>11</v>
      </c>
      <c r="N8" s="19" t="s">
        <v>1</v>
      </c>
      <c r="O8" s="19" t="s">
        <v>10</v>
      </c>
      <c r="P8" s="33" t="s">
        <v>11</v>
      </c>
      <c r="Q8" s="19" t="s">
        <v>1</v>
      </c>
      <c r="R8" s="19" t="s">
        <v>10</v>
      </c>
      <c r="S8" s="33" t="s">
        <v>11</v>
      </c>
      <c r="T8" s="65"/>
      <c r="U8" s="50"/>
    </row>
    <row r="9" spans="1:21" s="9" customFormat="1" ht="3" customHeight="1">
      <c r="A9" s="28"/>
      <c r="B9" s="28"/>
      <c r="C9" s="28"/>
      <c r="D9" s="29"/>
      <c r="E9" s="5"/>
      <c r="F9" s="5"/>
      <c r="G9" s="32"/>
      <c r="H9" s="5"/>
      <c r="I9" s="5"/>
      <c r="J9" s="32"/>
      <c r="K9" s="5"/>
      <c r="L9" s="5"/>
      <c r="M9" s="32"/>
      <c r="N9" s="5"/>
      <c r="O9" s="5"/>
      <c r="P9" s="5"/>
      <c r="Q9" s="5"/>
      <c r="R9" s="5"/>
      <c r="S9" s="32"/>
    </row>
    <row r="10" spans="1:21" s="8" customFormat="1" ht="24.6" customHeight="1">
      <c r="A10" s="45" t="s">
        <v>16</v>
      </c>
      <c r="B10" s="60"/>
      <c r="C10" s="60"/>
      <c r="D10" s="61"/>
      <c r="E10" s="38">
        <f>SUM(E11:E19)</f>
        <v>76455</v>
      </c>
      <c r="F10" s="38">
        <f t="shared" ref="F10:S10" si="0">SUM(F11:F19)</f>
        <v>38526</v>
      </c>
      <c r="G10" s="38">
        <f t="shared" si="0"/>
        <v>37929</v>
      </c>
      <c r="H10" s="38">
        <f t="shared" si="0"/>
        <v>12900</v>
      </c>
      <c r="I10" s="38">
        <f t="shared" si="0"/>
        <v>6588</v>
      </c>
      <c r="J10" s="38">
        <f t="shared" si="0"/>
        <v>6312</v>
      </c>
      <c r="K10" s="38">
        <f t="shared" si="0"/>
        <v>36116</v>
      </c>
      <c r="L10" s="38">
        <f t="shared" si="0"/>
        <v>18614</v>
      </c>
      <c r="M10" s="38">
        <f t="shared" si="0"/>
        <v>17502</v>
      </c>
      <c r="N10" s="38">
        <f t="shared" si="0"/>
        <v>17988</v>
      </c>
      <c r="O10" s="38">
        <f t="shared" si="0"/>
        <v>9309</v>
      </c>
      <c r="P10" s="38">
        <f t="shared" si="0"/>
        <v>8679</v>
      </c>
      <c r="Q10" s="38">
        <f t="shared" si="0"/>
        <v>9451</v>
      </c>
      <c r="R10" s="38">
        <f t="shared" si="0"/>
        <v>4015</v>
      </c>
      <c r="S10" s="38">
        <f t="shared" si="0"/>
        <v>5436</v>
      </c>
      <c r="T10" s="30" t="s">
        <v>1</v>
      </c>
    </row>
    <row r="11" spans="1:21" s="4" customFormat="1" ht="24.6" customHeight="1">
      <c r="A11" s="9"/>
      <c r="B11" s="9" t="s">
        <v>20</v>
      </c>
      <c r="C11" s="9"/>
      <c r="D11" s="12"/>
      <c r="E11" s="37">
        <f>SUM(F11:G11)</f>
        <v>17579</v>
      </c>
      <c r="F11" s="37">
        <f>I11+L11+O11+R11</f>
        <v>8517</v>
      </c>
      <c r="G11" s="37">
        <f>J11+M11+P11+S11</f>
        <v>9062</v>
      </c>
      <c r="H11" s="37">
        <f>SUM(I11:J11)</f>
        <v>2757</v>
      </c>
      <c r="I11" s="37">
        <f>600+328+35+26+317+25+27</f>
        <v>1358</v>
      </c>
      <c r="J11" s="37">
        <f>593+440+36+35+267+13+15</f>
        <v>1399</v>
      </c>
      <c r="K11" s="37">
        <f>SUM(L11:M11)</f>
        <v>7761</v>
      </c>
      <c r="L11" s="37">
        <f>2587+375+94+73+712+52+66</f>
        <v>3959</v>
      </c>
      <c r="M11" s="37">
        <f>2467+401+72+70+686+54+52</f>
        <v>3802</v>
      </c>
      <c r="N11" s="37">
        <f>SUM(O11:P11)</f>
        <v>4285</v>
      </c>
      <c r="O11" s="37">
        <f>285+1213+29+37+506</f>
        <v>2070</v>
      </c>
      <c r="P11" s="37">
        <f>186+1614+54+36+325</f>
        <v>2215</v>
      </c>
      <c r="Q11" s="37">
        <f>SUM(R11:S11)</f>
        <v>2776</v>
      </c>
      <c r="R11" s="39">
        <f>990+140</f>
        <v>1130</v>
      </c>
      <c r="S11" s="39">
        <f>1533+113</f>
        <v>1646</v>
      </c>
      <c r="T11" s="23" t="s">
        <v>29</v>
      </c>
    </row>
    <row r="12" spans="1:21" s="4" customFormat="1" ht="24.6" customHeight="1">
      <c r="A12" s="9"/>
      <c r="B12" s="9" t="s">
        <v>21</v>
      </c>
      <c r="C12" s="9"/>
      <c r="D12" s="12"/>
      <c r="E12" s="37">
        <f t="shared" ref="E12:E19" si="1">SUM(F12:G12)</f>
        <v>6293</v>
      </c>
      <c r="F12" s="37">
        <f t="shared" ref="F12:F19" si="2">I12+L12+O12+R12</f>
        <v>3186</v>
      </c>
      <c r="G12" s="37">
        <f t="shared" ref="G12:G19" si="3">J12+M12+P12+S12</f>
        <v>3107</v>
      </c>
      <c r="H12" s="37">
        <f t="shared" ref="H12:H19" si="4">SUM(I12:J12)</f>
        <v>1173</v>
      </c>
      <c r="I12" s="37">
        <f>524+37+22</f>
        <v>583</v>
      </c>
      <c r="J12" s="37">
        <f>525+42+23</f>
        <v>590</v>
      </c>
      <c r="K12" s="37">
        <f t="shared" ref="K12:K19" si="5">SUM(L12:M12)</f>
        <v>3257</v>
      </c>
      <c r="L12" s="37">
        <f>1664+41</f>
        <v>1705</v>
      </c>
      <c r="M12" s="37">
        <f>1514+38</f>
        <v>1552</v>
      </c>
      <c r="N12" s="37">
        <f t="shared" ref="N12:N19" si="6">SUM(O12:P12)</f>
        <v>1378</v>
      </c>
      <c r="O12" s="37">
        <f>355+351</f>
        <v>706</v>
      </c>
      <c r="P12" s="37">
        <f>292+380</f>
        <v>672</v>
      </c>
      <c r="Q12" s="37">
        <f t="shared" ref="Q12:Q19" si="7">SUM(R12:S12)</f>
        <v>485</v>
      </c>
      <c r="R12" s="39">
        <f>192</f>
        <v>192</v>
      </c>
      <c r="S12" s="39">
        <f>293</f>
        <v>293</v>
      </c>
      <c r="T12" s="23" t="s">
        <v>30</v>
      </c>
    </row>
    <row r="13" spans="1:21" s="4" customFormat="1" ht="24.6" customHeight="1">
      <c r="A13" s="9"/>
      <c r="B13" s="9" t="s">
        <v>22</v>
      </c>
      <c r="C13" s="9"/>
      <c r="D13" s="12"/>
      <c r="E13" s="37">
        <f t="shared" si="1"/>
        <v>6324</v>
      </c>
      <c r="F13" s="37">
        <f t="shared" si="2"/>
        <v>3267</v>
      </c>
      <c r="G13" s="37">
        <f t="shared" si="3"/>
        <v>3057</v>
      </c>
      <c r="H13" s="37">
        <f t="shared" si="4"/>
        <v>1048</v>
      </c>
      <c r="I13" s="37">
        <f>468+32+27+11</f>
        <v>538</v>
      </c>
      <c r="J13" s="37">
        <f>457+23+22+8</f>
        <v>510</v>
      </c>
      <c r="K13" s="37">
        <f t="shared" si="5"/>
        <v>3224</v>
      </c>
      <c r="L13" s="37">
        <f>1512+83+92+18</f>
        <v>1705</v>
      </c>
      <c r="M13" s="37">
        <f>1338+86+75+20</f>
        <v>1519</v>
      </c>
      <c r="N13" s="37">
        <f t="shared" si="6"/>
        <v>1492</v>
      </c>
      <c r="O13" s="37">
        <f>339+348+65+42</f>
        <v>794</v>
      </c>
      <c r="P13" s="37">
        <f>242+367+65+24</f>
        <v>698</v>
      </c>
      <c r="Q13" s="37">
        <f t="shared" si="7"/>
        <v>560</v>
      </c>
      <c r="R13" s="39">
        <f>230</f>
        <v>230</v>
      </c>
      <c r="S13" s="39">
        <f>330</f>
        <v>330</v>
      </c>
      <c r="T13" s="23" t="s">
        <v>31</v>
      </c>
    </row>
    <row r="14" spans="1:21" s="4" customFormat="1" ht="24.6" customHeight="1">
      <c r="A14" s="9"/>
      <c r="B14" s="9" t="s">
        <v>23</v>
      </c>
      <c r="C14" s="9"/>
      <c r="D14" s="12"/>
      <c r="E14" s="37">
        <f t="shared" si="1"/>
        <v>6138</v>
      </c>
      <c r="F14" s="37">
        <f t="shared" si="2"/>
        <v>3287</v>
      </c>
      <c r="G14" s="37">
        <f t="shared" si="3"/>
        <v>2851</v>
      </c>
      <c r="H14" s="37">
        <f t="shared" si="4"/>
        <v>1069</v>
      </c>
      <c r="I14" s="37">
        <f>519+60</f>
        <v>579</v>
      </c>
      <c r="J14" s="37">
        <f>438+52</f>
        <v>490</v>
      </c>
      <c r="K14" s="37">
        <f t="shared" si="5"/>
        <v>3067</v>
      </c>
      <c r="L14" s="37">
        <f>1634</f>
        <v>1634</v>
      </c>
      <c r="M14" s="37">
        <f>1433</f>
        <v>1433</v>
      </c>
      <c r="N14" s="37">
        <f t="shared" si="6"/>
        <v>1416</v>
      </c>
      <c r="O14" s="37">
        <f>264+513</f>
        <v>777</v>
      </c>
      <c r="P14" s="37">
        <f>180+459</f>
        <v>639</v>
      </c>
      <c r="Q14" s="37">
        <f t="shared" si="7"/>
        <v>586</v>
      </c>
      <c r="R14" s="39">
        <f>297</f>
        <v>297</v>
      </c>
      <c r="S14" s="39">
        <f>289</f>
        <v>289</v>
      </c>
      <c r="T14" s="23" t="s">
        <v>32</v>
      </c>
    </row>
    <row r="15" spans="1:21" s="4" customFormat="1" ht="24.6" customHeight="1">
      <c r="A15" s="9"/>
      <c r="B15" s="9" t="s">
        <v>24</v>
      </c>
      <c r="C15" s="9"/>
      <c r="D15" s="12"/>
      <c r="E15" s="37">
        <f t="shared" si="1"/>
        <v>9942</v>
      </c>
      <c r="F15" s="37">
        <f t="shared" si="2"/>
        <v>5139</v>
      </c>
      <c r="G15" s="37">
        <f t="shared" si="3"/>
        <v>4803</v>
      </c>
      <c r="H15" s="37">
        <f t="shared" si="4"/>
        <v>1607</v>
      </c>
      <c r="I15" s="37">
        <f>672+112+17+45</f>
        <v>846</v>
      </c>
      <c r="J15" s="37">
        <f>607+86+16+52</f>
        <v>761</v>
      </c>
      <c r="K15" s="37">
        <f t="shared" si="5"/>
        <v>4958</v>
      </c>
      <c r="L15" s="37">
        <f>2577+26</f>
        <v>2603</v>
      </c>
      <c r="M15" s="37">
        <f>2340+15</f>
        <v>2355</v>
      </c>
      <c r="N15" s="37">
        <f t="shared" si="6"/>
        <v>2358</v>
      </c>
      <c r="O15" s="37">
        <f>535+719</f>
        <v>1254</v>
      </c>
      <c r="P15" s="37">
        <f>440+664</f>
        <v>1104</v>
      </c>
      <c r="Q15" s="37">
        <f t="shared" si="7"/>
        <v>1019</v>
      </c>
      <c r="R15" s="39">
        <f>436</f>
        <v>436</v>
      </c>
      <c r="S15" s="39">
        <f>583</f>
        <v>583</v>
      </c>
      <c r="T15" s="23" t="s">
        <v>33</v>
      </c>
    </row>
    <row r="16" spans="1:21" s="4" customFormat="1" ht="24.6" customHeight="1">
      <c r="A16" s="9"/>
      <c r="B16" s="9" t="s">
        <v>25</v>
      </c>
      <c r="C16" s="9"/>
      <c r="D16" s="12"/>
      <c r="E16" s="37">
        <f t="shared" si="1"/>
        <v>8417</v>
      </c>
      <c r="F16" s="37">
        <f t="shared" si="2"/>
        <v>4377</v>
      </c>
      <c r="G16" s="37">
        <f t="shared" si="3"/>
        <v>4040</v>
      </c>
      <c r="H16" s="37">
        <f t="shared" si="4"/>
        <v>1530</v>
      </c>
      <c r="I16" s="37">
        <f>499+278+11+30+9</f>
        <v>827</v>
      </c>
      <c r="J16" s="37">
        <f>455+199+14+24+11</f>
        <v>703</v>
      </c>
      <c r="K16" s="37">
        <f t="shared" si="5"/>
        <v>3978</v>
      </c>
      <c r="L16" s="37">
        <f>1873+23+42+44+21</f>
        <v>2003</v>
      </c>
      <c r="M16" s="37">
        <f>1852+20+36+37+30</f>
        <v>1975</v>
      </c>
      <c r="N16" s="37">
        <f t="shared" si="6"/>
        <v>1925</v>
      </c>
      <c r="O16" s="37">
        <f>197+800+74+21</f>
        <v>1092</v>
      </c>
      <c r="P16" s="37">
        <f>122+654+41+16</f>
        <v>833</v>
      </c>
      <c r="Q16" s="37">
        <f t="shared" si="7"/>
        <v>984</v>
      </c>
      <c r="R16" s="39">
        <f>455</f>
        <v>455</v>
      </c>
      <c r="S16" s="39">
        <f>529</f>
        <v>529</v>
      </c>
      <c r="T16" s="23" t="s">
        <v>34</v>
      </c>
    </row>
    <row r="17" spans="1:21" s="24" customFormat="1" ht="24.6" customHeight="1">
      <c r="A17" s="21"/>
      <c r="B17" s="21" t="s">
        <v>26</v>
      </c>
      <c r="C17" s="21"/>
      <c r="D17" s="22"/>
      <c r="E17" s="37">
        <f t="shared" si="1"/>
        <v>12911</v>
      </c>
      <c r="F17" s="37">
        <f t="shared" si="2"/>
        <v>6185</v>
      </c>
      <c r="G17" s="37">
        <f t="shared" si="3"/>
        <v>6726</v>
      </c>
      <c r="H17" s="37">
        <f t="shared" si="4"/>
        <v>2179</v>
      </c>
      <c r="I17" s="37">
        <f>320+198+467+25+34+19+2</f>
        <v>1065</v>
      </c>
      <c r="J17" s="37">
        <f>266+263+508+26+32+18+1</f>
        <v>1114</v>
      </c>
      <c r="K17" s="37">
        <f t="shared" si="5"/>
        <v>5677</v>
      </c>
      <c r="L17" s="37">
        <f>943+334+1412+22+41+41+7</f>
        <v>2800</v>
      </c>
      <c r="M17" s="37">
        <f>809+558+1375+26+66+40+3</f>
        <v>2877</v>
      </c>
      <c r="N17" s="37">
        <f t="shared" si="6"/>
        <v>3227</v>
      </c>
      <c r="O17" s="37">
        <f>217+679+29+672</f>
        <v>1597</v>
      </c>
      <c r="P17" s="37">
        <f>149+863+106+512</f>
        <v>1630</v>
      </c>
      <c r="Q17" s="37">
        <f t="shared" si="7"/>
        <v>1828</v>
      </c>
      <c r="R17" s="39">
        <f>523+200</f>
        <v>723</v>
      </c>
      <c r="S17" s="39">
        <f>795+310</f>
        <v>1105</v>
      </c>
      <c r="T17" s="23" t="s">
        <v>35</v>
      </c>
    </row>
    <row r="18" spans="1:21" s="4" customFormat="1" ht="24.6" customHeight="1">
      <c r="A18" s="9"/>
      <c r="B18" s="9" t="s">
        <v>27</v>
      </c>
      <c r="C18" s="9"/>
      <c r="D18" s="12"/>
      <c r="E18" s="37">
        <f t="shared" si="1"/>
        <v>3034</v>
      </c>
      <c r="F18" s="37">
        <f t="shared" si="2"/>
        <v>1615</v>
      </c>
      <c r="G18" s="37">
        <f t="shared" si="3"/>
        <v>1419</v>
      </c>
      <c r="H18" s="37">
        <f t="shared" si="4"/>
        <v>612</v>
      </c>
      <c r="I18" s="37">
        <f>256+49+24</f>
        <v>329</v>
      </c>
      <c r="J18" s="37">
        <f>232+32+19</f>
        <v>283</v>
      </c>
      <c r="K18" s="37">
        <f t="shared" si="5"/>
        <v>1545</v>
      </c>
      <c r="L18" s="37">
        <f>846</f>
        <v>846</v>
      </c>
      <c r="M18" s="37">
        <f>699</f>
        <v>699</v>
      </c>
      <c r="N18" s="37">
        <f t="shared" si="6"/>
        <v>591</v>
      </c>
      <c r="O18" s="37">
        <f>83+230</f>
        <v>313</v>
      </c>
      <c r="P18" s="37">
        <f>54+224</f>
        <v>278</v>
      </c>
      <c r="Q18" s="37">
        <f t="shared" si="7"/>
        <v>286</v>
      </c>
      <c r="R18" s="39">
        <f>127</f>
        <v>127</v>
      </c>
      <c r="S18" s="39">
        <f>159</f>
        <v>159</v>
      </c>
      <c r="T18" s="23" t="s">
        <v>36</v>
      </c>
    </row>
    <row r="19" spans="1:21" s="4" customFormat="1" ht="24.6" customHeight="1">
      <c r="A19" s="9"/>
      <c r="B19" s="9" t="s">
        <v>28</v>
      </c>
      <c r="C19" s="9"/>
      <c r="D19" s="12"/>
      <c r="E19" s="37">
        <f t="shared" si="1"/>
        <v>5817</v>
      </c>
      <c r="F19" s="37">
        <f t="shared" si="2"/>
        <v>2953</v>
      </c>
      <c r="G19" s="37">
        <f t="shared" si="3"/>
        <v>2864</v>
      </c>
      <c r="H19" s="37">
        <f t="shared" si="4"/>
        <v>925</v>
      </c>
      <c r="I19" s="37">
        <f>426+25+12</f>
        <v>463</v>
      </c>
      <c r="J19" s="37">
        <f>426+27+9</f>
        <v>462</v>
      </c>
      <c r="K19" s="37">
        <f t="shared" si="5"/>
        <v>2649</v>
      </c>
      <c r="L19" s="37">
        <f>1300+45+14</f>
        <v>1359</v>
      </c>
      <c r="M19" s="37">
        <f>1230+43+17</f>
        <v>1290</v>
      </c>
      <c r="N19" s="37">
        <f t="shared" si="6"/>
        <v>1316</v>
      </c>
      <c r="O19" s="37">
        <f>172+534</f>
        <v>706</v>
      </c>
      <c r="P19" s="37">
        <f>125+485</f>
        <v>610</v>
      </c>
      <c r="Q19" s="37">
        <f t="shared" si="7"/>
        <v>927</v>
      </c>
      <c r="R19" s="39">
        <f>425</f>
        <v>425</v>
      </c>
      <c r="S19" s="39">
        <f>502</f>
        <v>502</v>
      </c>
      <c r="T19" s="23" t="s">
        <v>37</v>
      </c>
      <c r="U19" s="9"/>
    </row>
    <row r="20" spans="1:21" s="4" customFormat="1" ht="6.75" customHeight="1">
      <c r="A20" s="13"/>
      <c r="B20" s="13"/>
      <c r="C20" s="13"/>
      <c r="D20" s="6"/>
      <c r="E20" s="7"/>
      <c r="F20" s="7"/>
      <c r="G20" s="6"/>
      <c r="H20" s="7"/>
      <c r="I20" s="7"/>
      <c r="J20" s="6"/>
      <c r="K20" s="36">
        <f t="shared" ref="K20" si="8">SUM(L20:M20)</f>
        <v>0</v>
      </c>
      <c r="L20" s="7"/>
      <c r="M20" s="6"/>
      <c r="N20" s="7"/>
      <c r="O20" s="7"/>
      <c r="P20" s="7"/>
      <c r="Q20" s="7"/>
      <c r="R20" s="25"/>
      <c r="S20" s="26"/>
      <c r="T20" s="27"/>
      <c r="U20" s="13"/>
    </row>
    <row r="21" spans="1:21" s="4" customFormat="1" ht="18.600000000000001" customHeight="1">
      <c r="A21" s="9"/>
      <c r="B21" s="20" t="s">
        <v>38</v>
      </c>
      <c r="C21" s="34" t="s">
        <v>40</v>
      </c>
      <c r="F21" s="9"/>
      <c r="G21" s="9"/>
      <c r="H21" s="9"/>
      <c r="I21" s="9"/>
      <c r="J21" s="9"/>
      <c r="K21" s="9"/>
      <c r="L21" s="9"/>
      <c r="M21" s="20" t="s">
        <v>39</v>
      </c>
      <c r="N21" s="35" t="s">
        <v>42</v>
      </c>
      <c r="O21" s="9"/>
      <c r="P21" s="9"/>
      <c r="Q21" s="9"/>
      <c r="R21" s="9"/>
      <c r="S21" s="9"/>
      <c r="T21" s="9"/>
      <c r="U21" s="9"/>
    </row>
    <row r="22" spans="1:21" s="4" customFormat="1" ht="18.600000000000001" customHeight="1">
      <c r="A22" s="9"/>
      <c r="B22" s="15"/>
      <c r="C22" s="34" t="s">
        <v>41</v>
      </c>
      <c r="F22" s="35"/>
      <c r="G22" s="9"/>
      <c r="H22" s="9"/>
      <c r="I22" s="9"/>
      <c r="J22" s="9"/>
      <c r="K22" s="9"/>
      <c r="L22" s="9"/>
      <c r="M22" s="35"/>
      <c r="N22" s="35" t="s">
        <v>43</v>
      </c>
      <c r="O22" s="9"/>
      <c r="P22" s="9"/>
      <c r="Q22" s="9"/>
      <c r="R22" s="9"/>
      <c r="S22" s="9"/>
      <c r="T22" s="9"/>
    </row>
    <row r="23" spans="1:21" s="4" customFormat="1" ht="18.600000000000001" customHeight="1">
      <c r="A23" s="2"/>
      <c r="B23" s="15"/>
      <c r="C23" s="15" t="s">
        <v>47</v>
      </c>
      <c r="D23" s="10"/>
      <c r="E23" s="34"/>
      <c r="F23" s="35"/>
      <c r="G23" s="2"/>
      <c r="H23" s="2"/>
      <c r="I23" s="2"/>
      <c r="J23" s="2"/>
      <c r="K23" s="2"/>
      <c r="L23" s="2"/>
      <c r="N23" s="15" t="s">
        <v>49</v>
      </c>
      <c r="O23" s="2"/>
      <c r="P23" s="2"/>
      <c r="Q23" s="2"/>
      <c r="R23" s="2"/>
      <c r="S23" s="2"/>
      <c r="T23" s="2"/>
    </row>
    <row r="24" spans="1:21" s="10" customFormat="1" ht="15.75" customHeight="1">
      <c r="C24" s="15" t="s">
        <v>46</v>
      </c>
      <c r="N24" s="15" t="s">
        <v>48</v>
      </c>
    </row>
  </sheetData>
  <mergeCells count="14">
    <mergeCell ref="A10:D10"/>
    <mergeCell ref="A4:D8"/>
    <mergeCell ref="H4:S4"/>
    <mergeCell ref="T4:U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</mergeCells>
  <pageMargins left="0.38" right="0.11574074074074074" top="0.71759259259259256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2019-07-02T04:05:38Z</cp:lastPrinted>
  <dcterms:created xsi:type="dcterms:W3CDTF">1997-06-13T10:07:54Z</dcterms:created>
  <dcterms:modified xsi:type="dcterms:W3CDTF">2020-01-21T03:29:22Z</dcterms:modified>
</cp:coreProperties>
</file>