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7" sheetId="1" r:id="rId1"/>
  </sheets>
  <definedNames>
    <definedName name="_xlnm.Print_Area" localSheetId="0">'T-2.7'!$A$1:$X$22</definedName>
  </definedNames>
  <calcPr calcId="124519"/>
</workbook>
</file>

<file path=xl/calcChain.xml><?xml version="1.0" encoding="utf-8"?>
<calcChain xmlns="http://schemas.openxmlformats.org/spreadsheetml/2006/main">
  <c r="S17" i="1"/>
  <c r="R17"/>
  <c r="Q17"/>
  <c r="P17"/>
  <c r="O17"/>
  <c r="N17"/>
  <c r="M17"/>
  <c r="L17"/>
  <c r="K17"/>
  <c r="J17"/>
  <c r="I17"/>
  <c r="H17"/>
  <c r="G17"/>
  <c r="F17"/>
  <c r="E17"/>
  <c r="S16"/>
  <c r="R16"/>
  <c r="Q16"/>
  <c r="P16"/>
  <c r="O16"/>
  <c r="N16"/>
  <c r="M16"/>
  <c r="L16"/>
  <c r="K16"/>
  <c r="J16"/>
  <c r="I16"/>
  <c r="H16"/>
  <c r="G16"/>
  <c r="F16"/>
  <c r="E16"/>
  <c r="S15"/>
  <c r="R15"/>
  <c r="Q15"/>
  <c r="P15"/>
  <c r="O15"/>
  <c r="N15"/>
  <c r="M15"/>
  <c r="L15"/>
  <c r="K15"/>
  <c r="J15"/>
  <c r="I15"/>
  <c r="H15"/>
  <c r="G15"/>
  <c r="F15"/>
  <c r="E15"/>
  <c r="S14"/>
  <c r="R14"/>
  <c r="Q14"/>
  <c r="P14"/>
  <c r="O14"/>
  <c r="N14"/>
  <c r="M14"/>
  <c r="L14"/>
  <c r="K14"/>
  <c r="J14"/>
  <c r="I14"/>
  <c r="H14"/>
  <c r="G14"/>
  <c r="F14"/>
  <c r="E14"/>
  <c r="S13"/>
  <c r="R13"/>
  <c r="Q13"/>
  <c r="P13"/>
  <c r="O13"/>
  <c r="N13"/>
  <c r="M13"/>
  <c r="L13"/>
  <c r="K13"/>
  <c r="J13"/>
  <c r="I13"/>
  <c r="H13"/>
  <c r="G13"/>
  <c r="F13"/>
  <c r="E13"/>
  <c r="S12"/>
  <c r="R12"/>
  <c r="Q12"/>
  <c r="P12"/>
  <c r="O12"/>
  <c r="N12"/>
  <c r="M12"/>
  <c r="L12"/>
  <c r="K12"/>
  <c r="J12"/>
  <c r="I12"/>
  <c r="H12"/>
  <c r="G12"/>
  <c r="F12"/>
  <c r="E12"/>
  <c r="S11"/>
  <c r="R11"/>
  <c r="Q11"/>
  <c r="P11"/>
  <c r="O11"/>
  <c r="N11"/>
  <c r="M11"/>
  <c r="L11"/>
  <c r="K11"/>
  <c r="J11"/>
  <c r="I11"/>
  <c r="H11"/>
  <c r="G11"/>
  <c r="F11"/>
  <c r="E11"/>
  <c r="S10"/>
  <c r="R10"/>
  <c r="Q10"/>
  <c r="O10"/>
  <c r="N10"/>
  <c r="M10"/>
  <c r="L10"/>
  <c r="K10"/>
  <c r="J10"/>
  <c r="I10"/>
  <c r="H10"/>
  <c r="G10"/>
  <c r="F10"/>
  <c r="E10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<sst xmlns="http://schemas.openxmlformats.org/spreadsheetml/2006/main" count="72" uniqueCount="45">
  <si>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</si>
  <si>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2557 - 2558</t>
  </si>
  <si>
    <t>Table</t>
  </si>
  <si>
    <t>Employed Persons Aged 15 Years and Over by Hours Worked per Week, Sex and Quarterly: 2014 - 2015</t>
  </si>
  <si>
    <t>(หน่วยเป็นพัน   In thousands)</t>
  </si>
  <si>
    <t>ชั่วโมงทำงาน</t>
  </si>
  <si>
    <t>2557 (2014)</t>
  </si>
  <si>
    <t>2558 (2015)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</si>
  <si>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</si>
  <si>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</si>
  <si>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</si>
  <si>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</si>
  <si>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</si>
  <si>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</si>
  <si>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</si>
  <si>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</si>
  <si>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</si>
  <si>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</si>
  <si>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</si>
  <si>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</si>
  <si>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</si>
  <si>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</si>
  <si>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</si>
  <si>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</si>
  <si>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</si>
  <si>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>-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</si>
  <si>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</si>
  <si>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</si>
  <si>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</si>
  <si>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</si>
  <si>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</si>
  <si>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</si>
  <si>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</si>
  <si>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</si>
  <si>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</si>
  <si>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</si>
  <si>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</si>
  <si>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</si>
  <si>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</si>
  <si>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</si>
  <si>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</si>
  <si>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</si>
  <si>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พ.ศ.2557 - 2558  ระดับจังหวัด สำนักงานสถิติแห่งชาติ</t>
  </si>
  <si>
    <t>Source:</t>
  </si>
  <si>
    <t>The  Labour Force Survey: 2014 -2015,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</si>
</sst>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14" xfId="0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7" fillId="0" borderId="8" xfId="0" applyNumberFormat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10" xfId="0" applyFont="1" applyBorder="1"/>
    <xf numFmtId="0" fontId="7" fillId="0" borderId="9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25">
    <cellStyle name="เครื่องหมายจุลภาค 2 2" xfId="1"/>
    <cellStyle name="เครื่องหมายจุลภาค 2 2 2" xfId="2"/>
    <cellStyle name="เครื่องหมายจุลภาค 2 2 3" xfId="3"/>
    <cellStyle name="เครื่องหมายจุลภาค 2 2 4" xfId="4"/>
    <cellStyle name="เครื่องหมายจุลภาค 2 2 5" xfId="5"/>
    <cellStyle name="เครื่องหมายจุลภาค 2 2 6" xfId="6"/>
    <cellStyle name="เครื่องหมายจุลภาค 2 2 7" xfId="7"/>
    <cellStyle name="เครื่องหมายจุลภาค 2 2 8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  <cellStyle name="ปกติ 2" xfId="16"/>
    <cellStyle name="ปกติ 3" xfId="17"/>
    <cellStyle name="ปกติ 3 2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0</xdr:row>
      <xdr:rowOff>9525</xdr:rowOff>
    </xdr:from>
    <xdr:to>
      <xdr:col>24</xdr:col>
      <xdr:colOff>104775</xdr:colOff>
      <xdr:row>22</xdr:row>
      <xdr:rowOff>28575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401175" y="9525"/>
          <a:ext cx="771525" cy="6734175"/>
          <a:chOff x="988" y="0"/>
          <a:chExt cx="63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160"/>
            <a:ext cx="50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59"/>
            <a:ext cx="6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workbookViewId="0">
      <selection activeCell="V2" sqref="V2"/>
    </sheetView>
  </sheetViews>
  <sheetFormatPr defaultRowHeight="18.75"/>
  <cols>
    <col min="1" max="1" width="1.7109375" style="7" customWidth="1"/>
    <col min="2" max="2" width="6.140625" style="7" customWidth="1"/>
    <col min="3" max="3" width="5.42578125" style="7" customWidth="1"/>
    <col min="4" max="4" width="1.28515625" style="7" customWidth="1"/>
    <col min="5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5" style="6" customWidth="1"/>
    <col min="24" max="24" width="4.140625" style="7" customWidth="1"/>
    <col min="25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 t="s">
        <v>4</v>
      </c>
    </row>
    <row r="4" spans="1:23" ht="21.75" customHeight="1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0"/>
      <c r="U8" s="21"/>
      <c r="V8" s="21"/>
      <c r="W8" s="18"/>
    </row>
    <row r="9" spans="1:23" s="39" customFormat="1" ht="36" customHeight="1">
      <c r="A9" s="31" t="s">
        <v>23</v>
      </c>
      <c r="B9" s="31"/>
      <c r="C9" s="31"/>
      <c r="D9" s="32"/>
      <c r="E9" s="33">
        <f>513793.84/1000</f>
        <v>513.79384000000005</v>
      </c>
      <c r="F9" s="34">
        <f>285084.34/1000</f>
        <v>285.08434</v>
      </c>
      <c r="G9" s="35">
        <f>228709.5/1000</f>
        <v>228.70949999999999</v>
      </c>
      <c r="H9" s="36">
        <f>537726.88/1000</f>
        <v>537.72688000000005</v>
      </c>
      <c r="I9" s="34">
        <f>299489.61/1000</f>
        <v>299.48960999999997</v>
      </c>
      <c r="J9" s="36">
        <f>238237.27/1000</f>
        <v>238.23727</v>
      </c>
      <c r="K9" s="34">
        <f>568527.14/1000</f>
        <v>568.52714000000003</v>
      </c>
      <c r="L9" s="36">
        <f>312666.18/1000</f>
        <v>312.66618</v>
      </c>
      <c r="M9" s="34">
        <f>255860.96/1000</f>
        <v>255.86096000000001</v>
      </c>
      <c r="N9" s="34">
        <f>545407.41/1000</f>
        <v>545.40741000000003</v>
      </c>
      <c r="O9" s="34">
        <f>290023.42/1000</f>
        <v>290.02341999999999</v>
      </c>
      <c r="P9" s="34">
        <f>255383.99/1000</f>
        <v>255.38398999999998</v>
      </c>
      <c r="Q9" s="36">
        <f>493606.05/1000</f>
        <v>493.60604999999998</v>
      </c>
      <c r="R9" s="34">
        <f>277070.49/1000</f>
        <v>277.07049000000001</v>
      </c>
      <c r="S9" s="36">
        <f>216535.56/1000</f>
        <v>216.53556</v>
      </c>
      <c r="T9" s="37" t="s">
        <v>20</v>
      </c>
      <c r="U9" s="31"/>
      <c r="V9" s="31"/>
      <c r="W9" s="38"/>
    </row>
    <row r="10" spans="1:23" s="19" customFormat="1" ht="31.5" customHeight="1">
      <c r="A10" s="40" t="s">
        <v>24</v>
      </c>
      <c r="B10" s="41"/>
      <c r="C10" s="41"/>
      <c r="D10" s="41"/>
      <c r="E10" s="42">
        <f>3504.69/1000</f>
        <v>3.5046900000000001</v>
      </c>
      <c r="F10" s="42">
        <f>2032.13/1000</f>
        <v>2.03213</v>
      </c>
      <c r="G10" s="43">
        <f>1472.56/1000</f>
        <v>1.4725599999999999</v>
      </c>
      <c r="H10" s="44">
        <f>4460/1000</f>
        <v>4.46</v>
      </c>
      <c r="I10" s="42">
        <f>3271.17/1000</f>
        <v>3.2711700000000001</v>
      </c>
      <c r="J10" s="44">
        <f>1188.83/1000</f>
        <v>1.1888299999999998</v>
      </c>
      <c r="K10" s="42">
        <f>2147.71/1000</f>
        <v>2.14771</v>
      </c>
      <c r="L10" s="44">
        <f>692.19/1000</f>
        <v>0.69219000000000008</v>
      </c>
      <c r="M10" s="42">
        <f>1455.51/1000</f>
        <v>1.4555100000000001</v>
      </c>
      <c r="N10" s="42">
        <f>100.7/1000</f>
        <v>0.1007</v>
      </c>
      <c r="O10" s="42">
        <f>100.7/1000</f>
        <v>0.1007</v>
      </c>
      <c r="P10" s="45" t="s">
        <v>25</v>
      </c>
      <c r="Q10" s="44">
        <f>12038.26/1000</f>
        <v>12.038260000000001</v>
      </c>
      <c r="R10" s="42">
        <f>10076.72/1000</f>
        <v>10.07672</v>
      </c>
      <c r="S10" s="44">
        <f>1961.54/1000</f>
        <v>1.9615400000000001</v>
      </c>
      <c r="T10" s="46" t="s">
        <v>26</v>
      </c>
      <c r="U10" s="47"/>
      <c r="V10" s="41"/>
      <c r="W10" s="18"/>
    </row>
    <row r="11" spans="1:23" s="19" customFormat="1" ht="31.5" customHeight="1">
      <c r="A11" s="40" t="s">
        <v>27</v>
      </c>
      <c r="B11" s="41"/>
      <c r="C11" s="41"/>
      <c r="D11" s="41"/>
      <c r="E11" s="48">
        <f>8213.94/1000</f>
        <v>8.2139400000000009</v>
      </c>
      <c r="F11" s="42">
        <f>2244.36/1000</f>
        <v>2.2443599999999999</v>
      </c>
      <c r="G11" s="43">
        <f>5969.57/1000</f>
        <v>5.96957</v>
      </c>
      <c r="H11" s="44">
        <f>9940.03/1000</f>
        <v>9.9400300000000001</v>
      </c>
      <c r="I11" s="42">
        <f>5553.05/1000</f>
        <v>5.5530499999999998</v>
      </c>
      <c r="J11" s="44">
        <f>4386.97/1000</f>
        <v>4.3869699999999998</v>
      </c>
      <c r="K11" s="42">
        <f>17212.23/1000</f>
        <v>17.212229999999998</v>
      </c>
      <c r="L11" s="44">
        <f>10643.14/1000</f>
        <v>10.643139999999999</v>
      </c>
      <c r="M11" s="42">
        <f>6569.09/1000</f>
        <v>6.5690900000000001</v>
      </c>
      <c r="N11" s="42">
        <f>6892.15/1000</f>
        <v>6.89215</v>
      </c>
      <c r="O11" s="42">
        <f>2069.65/1000</f>
        <v>2.0696500000000002</v>
      </c>
      <c r="P11" s="42">
        <f>4822.5/1000</f>
        <v>4.8224999999999998</v>
      </c>
      <c r="Q11" s="44">
        <f>2928.95/1000</f>
        <v>2.9289499999999999</v>
      </c>
      <c r="R11" s="42">
        <f>1905.87/1000</f>
        <v>1.90587</v>
      </c>
      <c r="S11" s="44">
        <f>1023.07/1000</f>
        <v>1.0230700000000001</v>
      </c>
      <c r="T11" s="49" t="s">
        <v>28</v>
      </c>
      <c r="U11" s="50"/>
      <c r="V11" s="41"/>
    </row>
    <row r="12" spans="1:23" s="19" customFormat="1" ht="31.5" customHeight="1">
      <c r="A12" s="40" t="s">
        <v>29</v>
      </c>
      <c r="B12" s="41"/>
      <c r="C12" s="41"/>
      <c r="D12" s="41"/>
      <c r="E12" s="48">
        <f>37354.36/1000</f>
        <v>37.35436</v>
      </c>
      <c r="F12" s="42">
        <f>18975.73/1000</f>
        <v>18.975729999999999</v>
      </c>
      <c r="G12" s="43">
        <f>18378.63/1000</f>
        <v>18.378630000000001</v>
      </c>
      <c r="H12" s="44">
        <f>43827.2/1000</f>
        <v>43.827199999999998</v>
      </c>
      <c r="I12" s="42">
        <f>18892.68/1000</f>
        <v>18.892679999999999</v>
      </c>
      <c r="J12" s="44">
        <f>24934.52/1000</f>
        <v>24.934519999999999</v>
      </c>
      <c r="K12" s="42">
        <f>36981.87/1000</f>
        <v>36.981870000000001</v>
      </c>
      <c r="L12" s="44">
        <f>18009.3/1000</f>
        <v>18.0093</v>
      </c>
      <c r="M12" s="42">
        <f>18972.56/1000</f>
        <v>18.972560000000001</v>
      </c>
      <c r="N12" s="42">
        <f>28402/1000</f>
        <v>28.402000000000001</v>
      </c>
      <c r="O12" s="42">
        <f>13938.23/1000</f>
        <v>13.938229999999999</v>
      </c>
      <c r="P12" s="42">
        <f>14463.77/1000</f>
        <v>14.46377</v>
      </c>
      <c r="Q12" s="44">
        <f>32156.09/1000</f>
        <v>32.156089999999999</v>
      </c>
      <c r="R12" s="42">
        <f>14053.79/1000</f>
        <v>14.053790000000001</v>
      </c>
      <c r="S12" s="44">
        <f>18102.3/1000</f>
        <v>18.1023</v>
      </c>
      <c r="T12" s="49" t="s">
        <v>30</v>
      </c>
      <c r="U12" s="51"/>
      <c r="V12" s="51"/>
    </row>
    <row r="13" spans="1:23" s="19" customFormat="1" ht="31.5" customHeight="1">
      <c r="A13" s="40" t="s">
        <v>31</v>
      </c>
      <c r="B13" s="41"/>
      <c r="C13" s="41"/>
      <c r="D13" s="41"/>
      <c r="E13" s="48">
        <f>67447.04/1000</f>
        <v>67.447039999999987</v>
      </c>
      <c r="F13" s="42">
        <f>35500.78/1000</f>
        <v>35.500779999999999</v>
      </c>
      <c r="G13" s="43">
        <f>31946.25/1000</f>
        <v>31.946249999999999</v>
      </c>
      <c r="H13" s="44">
        <f>97005.63/1000</f>
        <v>97.005630000000011</v>
      </c>
      <c r="I13" s="42">
        <f>48998.07/1000</f>
        <v>48.998069999999998</v>
      </c>
      <c r="J13" s="44">
        <f>48007.56/1000</f>
        <v>48.007559999999998</v>
      </c>
      <c r="K13" s="42">
        <f>97734/1000</f>
        <v>97.733999999999995</v>
      </c>
      <c r="L13" s="44">
        <f>51141.04/1000</f>
        <v>51.141040000000004</v>
      </c>
      <c r="M13" s="42">
        <f>46592.96/1000</f>
        <v>46.592959999999998</v>
      </c>
      <c r="N13" s="42">
        <f>76657.98/1000</f>
        <v>76.657979999999995</v>
      </c>
      <c r="O13" s="42">
        <f>34997.9/1000</f>
        <v>34.997900000000001</v>
      </c>
      <c r="P13" s="42">
        <f>41660.07/1000</f>
        <v>41.660069999999997</v>
      </c>
      <c r="Q13" s="44">
        <f>83550.7/1000</f>
        <v>83.550699999999992</v>
      </c>
      <c r="R13" s="42">
        <f>48647.66/1000</f>
        <v>48.647660000000002</v>
      </c>
      <c r="S13" s="44">
        <f>34903.04/1000</f>
        <v>34.903040000000004</v>
      </c>
      <c r="T13" s="49" t="s">
        <v>32</v>
      </c>
      <c r="U13" s="51"/>
      <c r="V13" s="51"/>
    </row>
    <row r="14" spans="1:23" s="19" customFormat="1" ht="31.5" customHeight="1">
      <c r="A14" s="40" t="s">
        <v>33</v>
      </c>
      <c r="B14" s="41"/>
      <c r="C14" s="41"/>
      <c r="D14" s="41"/>
      <c r="E14" s="48">
        <f>20245.45/1000</f>
        <v>20.245450000000002</v>
      </c>
      <c r="F14" s="42">
        <f>10157.07/1000</f>
        <v>10.157069999999999</v>
      </c>
      <c r="G14" s="43">
        <f>10088.38/1000</f>
        <v>10.088379999999999</v>
      </c>
      <c r="H14" s="44">
        <f>22335.85/1000</f>
        <v>22.335849999999997</v>
      </c>
      <c r="I14" s="42">
        <f>14694.4/1000</f>
        <v>14.6944</v>
      </c>
      <c r="J14" s="44">
        <f>7641.46/1000</f>
        <v>7.6414600000000004</v>
      </c>
      <c r="K14" s="42">
        <f>33116.14/1000</f>
        <v>33.116140000000001</v>
      </c>
      <c r="L14" s="44">
        <f>12838.63/1000</f>
        <v>12.838629999999998</v>
      </c>
      <c r="M14" s="42">
        <f>20277.51/1000</f>
        <v>20.277509999999999</v>
      </c>
      <c r="N14" s="42">
        <f>37173.72/1000</f>
        <v>37.173720000000003</v>
      </c>
      <c r="O14" s="42">
        <f>20274.15/1000</f>
        <v>20.274150000000002</v>
      </c>
      <c r="P14" s="42">
        <f>16899.56/1000</f>
        <v>16.899560000000001</v>
      </c>
      <c r="Q14" s="44">
        <f>27752.19/1000</f>
        <v>27.752189999999999</v>
      </c>
      <c r="R14" s="42">
        <f>17703.02/1000</f>
        <v>17.703020000000002</v>
      </c>
      <c r="S14" s="44">
        <f>10049.18/1000</f>
        <v>10.04918</v>
      </c>
      <c r="T14" s="49" t="s">
        <v>34</v>
      </c>
      <c r="U14" s="51"/>
      <c r="V14" s="51"/>
    </row>
    <row r="15" spans="1:23" s="19" customFormat="1" ht="31.5" customHeight="1">
      <c r="A15" s="40" t="s">
        <v>35</v>
      </c>
      <c r="B15" s="41"/>
      <c r="C15" s="41"/>
      <c r="D15" s="41"/>
      <c r="E15" s="48">
        <f>43764.36/1000</f>
        <v>43.764360000000003</v>
      </c>
      <c r="F15" s="42">
        <f>25388.83/1000</f>
        <v>25.388830000000002</v>
      </c>
      <c r="G15" s="43">
        <f>18375.53/1000</f>
        <v>18.375529999999998</v>
      </c>
      <c r="H15" s="44">
        <f>37448.73/1000</f>
        <v>37.448730000000005</v>
      </c>
      <c r="I15" s="42">
        <f>19188.74/1000</f>
        <v>19.188740000000003</v>
      </c>
      <c r="J15" s="44">
        <f>18260/1000</f>
        <v>18.260000000000002</v>
      </c>
      <c r="K15" s="42">
        <f>54372.32/1000</f>
        <v>54.372320000000002</v>
      </c>
      <c r="L15" s="44">
        <f>27336.27/1000</f>
        <v>27.336269999999999</v>
      </c>
      <c r="M15" s="42">
        <f>27036.05/1000</f>
        <v>27.036049999999999</v>
      </c>
      <c r="N15" s="42">
        <f>37327.8/1000</f>
        <v>37.327800000000003</v>
      </c>
      <c r="O15" s="42">
        <f>22577.91/1000</f>
        <v>22.577909999999999</v>
      </c>
      <c r="P15" s="42">
        <f>14749.89/1000</f>
        <v>14.749889999999999</v>
      </c>
      <c r="Q15" s="44">
        <f>42454.86/1000</f>
        <v>42.454860000000004</v>
      </c>
      <c r="R15" s="42">
        <f>22401.02/1000</f>
        <v>22.401019999999999</v>
      </c>
      <c r="S15" s="44">
        <f>20053.84/1000</f>
        <v>20.053840000000001</v>
      </c>
      <c r="T15" s="49" t="s">
        <v>36</v>
      </c>
      <c r="U15" s="51"/>
      <c r="V15" s="51"/>
    </row>
    <row r="16" spans="1:23" s="19" customFormat="1" ht="31.5" customHeight="1">
      <c r="A16" s="40" t="s">
        <v>37</v>
      </c>
      <c r="B16" s="41"/>
      <c r="C16" s="41"/>
      <c r="D16" s="41"/>
      <c r="E16" s="48">
        <f>122397.28/1000</f>
        <v>122.39727999999999</v>
      </c>
      <c r="F16" s="42">
        <f>62956.24/1000</f>
        <v>62.956240000000001</v>
      </c>
      <c r="G16" s="43">
        <f>59441.04/1000</f>
        <v>59.441040000000001</v>
      </c>
      <c r="H16" s="44">
        <f>139326.81/1000</f>
        <v>139.32680999999999</v>
      </c>
      <c r="I16" s="42">
        <f>78791.74/1000</f>
        <v>78.791740000000004</v>
      </c>
      <c r="J16" s="44">
        <f>60535.07/1000</f>
        <v>60.535069999999997</v>
      </c>
      <c r="K16" s="42">
        <f>147762.91/1000</f>
        <v>147.76291000000001</v>
      </c>
      <c r="L16" s="44">
        <f>84716.68/1000</f>
        <v>84.716679999999997</v>
      </c>
      <c r="M16" s="42">
        <f>63046.23/1000</f>
        <v>63.046230000000001</v>
      </c>
      <c r="N16" s="42">
        <f>166966.39/1000</f>
        <v>166.96639000000002</v>
      </c>
      <c r="O16" s="42">
        <f>80857.24/1000</f>
        <v>80.857240000000004</v>
      </c>
      <c r="P16" s="42">
        <f>86109.15/1000</f>
        <v>86.10915</v>
      </c>
      <c r="Q16" s="44">
        <f>144177.57/1000</f>
        <v>144.17757</v>
      </c>
      <c r="R16" s="42">
        <f>79048/1000</f>
        <v>79.048000000000002</v>
      </c>
      <c r="S16" s="44">
        <f>65129.57/1000</f>
        <v>65.129570000000001</v>
      </c>
      <c r="T16" s="49" t="s">
        <v>38</v>
      </c>
      <c r="U16" s="51"/>
      <c r="V16" s="51"/>
    </row>
    <row r="17" spans="1:23" s="19" customFormat="1" ht="31.5" customHeight="1">
      <c r="A17" s="52" t="s">
        <v>39</v>
      </c>
      <c r="B17" s="41"/>
      <c r="C17" s="41"/>
      <c r="D17" s="41"/>
      <c r="E17" s="48">
        <f>210866.72/1000</f>
        <v>210.86672000000002</v>
      </c>
      <c r="F17" s="42">
        <f>127829.19/1000</f>
        <v>127.82919</v>
      </c>
      <c r="G17" s="43">
        <f>83037.53/1000</f>
        <v>83.037530000000004</v>
      </c>
      <c r="H17" s="44">
        <f>183382.63/1000</f>
        <v>183.38263000000001</v>
      </c>
      <c r="I17" s="42">
        <f>110099.77/1000</f>
        <v>110.09977000000001</v>
      </c>
      <c r="J17" s="44">
        <f>73282.86/1000</f>
        <v>73.282859999999999</v>
      </c>
      <c r="K17" s="42">
        <f>179199.97/1000</f>
        <v>179.19997000000001</v>
      </c>
      <c r="L17" s="44">
        <f>107288.92/1000</f>
        <v>107.28892</v>
      </c>
      <c r="M17" s="42">
        <f>71911.04/1000</f>
        <v>71.91104</v>
      </c>
      <c r="N17" s="42">
        <f>191886.68/1000</f>
        <v>191.88667999999998</v>
      </c>
      <c r="O17" s="42">
        <f>115207.63/1000</f>
        <v>115.20763000000001</v>
      </c>
      <c r="P17" s="42">
        <f>76679.05/1000</f>
        <v>76.679050000000004</v>
      </c>
      <c r="Q17" s="44">
        <f>148547.44/1000</f>
        <v>148.54743999999999</v>
      </c>
      <c r="R17" s="42">
        <f>83234.41/1000</f>
        <v>83.234409999999997</v>
      </c>
      <c r="S17" s="44">
        <f>65313.02/1000</f>
        <v>65.313019999999995</v>
      </c>
      <c r="T17" s="53" t="s">
        <v>40</v>
      </c>
      <c r="U17" s="50"/>
      <c r="V17" s="41"/>
    </row>
    <row r="18" spans="1:23" s="19" customFormat="1" ht="16.5" customHeight="1">
      <c r="A18" s="54"/>
      <c r="B18" s="54"/>
      <c r="C18" s="54"/>
      <c r="D18" s="54"/>
      <c r="E18" s="55"/>
      <c r="F18" s="56"/>
      <c r="G18" s="57"/>
      <c r="H18" s="54"/>
      <c r="I18" s="56"/>
      <c r="J18" s="54"/>
      <c r="K18" s="56"/>
      <c r="L18" s="54"/>
      <c r="M18" s="56"/>
      <c r="N18" s="56"/>
      <c r="O18" s="56"/>
      <c r="P18" s="56"/>
      <c r="Q18" s="54"/>
      <c r="R18" s="56"/>
      <c r="S18" s="54"/>
      <c r="T18" s="55"/>
      <c r="U18" s="54"/>
      <c r="V18" s="54"/>
      <c r="W18" s="18"/>
    </row>
    <row r="19" spans="1:23" s="19" customFormat="1" ht="4.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  <c r="T19" s="59"/>
      <c r="U19" s="59"/>
      <c r="V19" s="58"/>
      <c r="W19" s="18"/>
    </row>
    <row r="20" spans="1:23" s="63" customFormat="1" ht="18" customHeight="1">
      <c r="A20" s="60"/>
      <c r="B20" s="61" t="s">
        <v>41</v>
      </c>
      <c r="C20" s="62" t="s">
        <v>42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1:23" s="63" customFormat="1" ht="20.25" customHeight="1">
      <c r="A21" s="60"/>
      <c r="B21" s="61" t="s">
        <v>43</v>
      </c>
      <c r="C21" s="64" t="s">
        <v>44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spans="1:23" s="19" customFormat="1" ht="15.75">
      <c r="W22" s="18"/>
    </row>
    <row r="23" spans="1:23" s="19" customFormat="1" ht="15.75">
      <c r="W23" s="18"/>
    </row>
    <row r="24" spans="1:23" s="19" customFormat="1" ht="15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2015-09-07T07:22:52Z</dcterms:created>
  <dcterms:modified xsi:type="dcterms:W3CDTF">2015-09-07T07:22:58Z</dcterms:modified>
</cp:coreProperties>
</file>