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 11.7 ปี2558" sheetId="2" r:id="rId1"/>
    <sheet name="T-11.8ปี2559" sheetId="1" r:id="rId2"/>
  </sheets>
  <definedNames>
    <definedName name="_xlnm.Print_Area" localSheetId="1">'T-11.8ปี2559'!$A$1:$L$26</definedName>
  </definedNames>
  <calcPr calcId="124519"/>
</workbook>
</file>

<file path=xl/calcChain.xml><?xml version="1.0" encoding="utf-8"?>
<calcChain xmlns="http://schemas.openxmlformats.org/spreadsheetml/2006/main">
  <c r="E9" i="2"/>
  <c r="E8" s="1"/>
  <c r="F9"/>
  <c r="F8" s="1"/>
  <c r="H9"/>
  <c r="H8" s="1"/>
  <c r="G10"/>
  <c r="G9" s="1"/>
  <c r="G11"/>
  <c r="G12"/>
  <c r="G13"/>
  <c r="G14"/>
  <c r="G15"/>
  <c r="G16"/>
  <c r="G17"/>
  <c r="G18"/>
  <c r="G19"/>
  <c r="G20"/>
  <c r="E21"/>
  <c r="F21"/>
  <c r="H21"/>
  <c r="G22"/>
  <c r="G21" s="1"/>
  <c r="G23"/>
  <c r="G24"/>
  <c r="E8" i="1"/>
  <c r="E7" s="1"/>
  <c r="F8"/>
  <c r="F7" s="1"/>
  <c r="H8"/>
  <c r="H7" s="1"/>
  <c r="G9"/>
  <c r="G8" s="1"/>
  <c r="G10"/>
  <c r="G11"/>
  <c r="G12"/>
  <c r="G13"/>
  <c r="G14"/>
  <c r="G15"/>
  <c r="G16"/>
  <c r="G17"/>
  <c r="G18"/>
  <c r="G19"/>
  <c r="E20"/>
  <c r="F20"/>
  <c r="H20"/>
  <c r="G21"/>
  <c r="G20" s="1"/>
  <c r="G22"/>
  <c r="G23"/>
  <c r="G8" i="2" l="1"/>
  <c r="G7" i="1"/>
</calcChain>
</file>

<file path=xl/sharedStrings.xml><?xml version="1.0" encoding="utf-8"?>
<sst xmlns="http://schemas.openxmlformats.org/spreadsheetml/2006/main" count="100" uniqueCount="54">
  <si>
    <t xml:space="preserve">               Source: Nakhon Ratchasima Provincial Agricultural Extension Office</t>
  </si>
  <si>
    <t xml:space="preserve">    ที่มา:   สำนักงานเกษตรจังหวัดนครราชสีมา</t>
  </si>
  <si>
    <t>Eucalyptus Eucalyptus.</t>
  </si>
  <si>
    <t>ยูคาลิปตัส</t>
  </si>
  <si>
    <t>Rubber tree</t>
  </si>
  <si>
    <t>ยางพารา</t>
  </si>
  <si>
    <t>Coconut</t>
  </si>
  <si>
    <t>มะพร้าว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</si>
  <si>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</si>
  <si>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</si>
  <si>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</si>
  <si>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</si>
  <si>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</si>
  <si>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</si>
  <si>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</si>
  <si>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</si>
  <si>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</si>
  <si>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</si>
  <si>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</si>
  <si>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</si>
  <si>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</si>
  <si>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 xml:space="preserve">มะขามเทศ </t>
  </si>
  <si>
    <t>Tamarind</t>
  </si>
  <si>
    <t xml:space="preserve">มะขาม </t>
  </si>
  <si>
    <t>Monkey  apple</t>
  </si>
  <si>
    <t xml:space="preserve">พุทรา </t>
  </si>
  <si>
    <t>Sugar  apple</t>
  </si>
  <si>
    <t>น้อยหน่า</t>
  </si>
  <si>
    <t>Jack fruit</t>
  </si>
  <si>
    <t>ขนุนหนัง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</si>
  <si>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</si>
  <si>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</si>
  <si>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</si>
  <si>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</si>
  <si>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</si>
  <si>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</si>
  <si>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Yield per rai (kgs.)</t>
  </si>
  <si>
    <t>Production (ton)</t>
  </si>
  <si>
    <t>Harvested area (rai)</t>
  </si>
  <si>
    <t>Planted area  (rai)</t>
  </si>
  <si>
    <t>ผลผลิตเฉลี่ยต่อไร่ (กก.)</t>
  </si>
  <si>
    <t>ผลผลิต (ตัน)</t>
  </si>
  <si>
    <t>เนื้อที่เก็บเกี่ยว (ไร่)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</si>
  <si>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</si>
  <si>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</si>
  <si>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</si>
  <si>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Planted Area of Fruit Trees and Tree Crops, Harvested Area, Production and Yield per Rai by Type of Fruit Trees and Tree Crops: Crop Year 2016</t>
  </si>
  <si>
    <t>Table 11.7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</si>
  <si>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</si>
  <si>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ตาราง 11.7</t>
  </si>
  <si>
    <t>Planted Area of Fruit Trees and Tree Crops, Harvested Area, Production and Yield per Rai by Type of Fruit Trees and Tree Crops: Crop Year 2015</t>
  </si>
  <si>
    <t>Table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</si>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</sst>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t&quot;$&quot;#,##0.00_);[Red]\(t&quot;$&quot;#,##0.00\)"/>
  </numFmts>
  <fonts count="12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1" applyFont="1"/>
    <xf numFmtId="0" fontId="3" fillId="0" borderId="0" xfId="1" applyFont="1" applyBorder="1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3" fillId="0" borderId="0" xfId="1" applyFont="1" applyBorder="1" applyAlignment="1">
      <alignment horizontal="left"/>
    </xf>
    <xf numFmtId="0" fontId="3" fillId="0" borderId="5" xfId="1" applyFont="1" applyBorder="1" applyAlignment="1"/>
    <xf numFmtId="187" fontId="3" fillId="0" borderId="6" xfId="2" applyNumberFormat="1" applyFont="1" applyBorder="1" applyAlignment="1"/>
    <xf numFmtId="187" fontId="3" fillId="0" borderId="7" xfId="2" applyNumberFormat="1" applyFont="1" applyBorder="1" applyAlignment="1"/>
    <xf numFmtId="0" fontId="4" fillId="0" borderId="0" xfId="1" applyFont="1" applyBorder="1" applyAlignment="1">
      <alignment horizontal="center"/>
    </xf>
    <xf numFmtId="0" fontId="3" fillId="0" borderId="0" xfId="1" applyFont="1" applyBorder="1" applyAlignment="1"/>
    <xf numFmtId="0" fontId="5" fillId="0" borderId="0" xfId="1" applyFont="1" applyBorder="1" applyAlignment="1"/>
    <xf numFmtId="0" fontId="6" fillId="0" borderId="0" xfId="1" applyFont="1" applyAlignment="1">
      <alignment horizontal="center"/>
    </xf>
    <xf numFmtId="0" fontId="4" fillId="0" borderId="5" xfId="1" applyFont="1" applyBorder="1" applyAlignment="1"/>
    <xf numFmtId="187" fontId="4" fillId="0" borderId="7" xfId="2" applyNumberFormat="1" applyFont="1" applyBorder="1" applyAlignment="1"/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/>
    <xf numFmtId="0" fontId="7" fillId="0" borderId="0" xfId="0" applyFont="1" applyBorder="1"/>
    <xf numFmtId="0" fontId="4" fillId="0" borderId="5" xfId="1" applyFont="1" applyBorder="1" applyAlignment="1">
      <alignment horizontal="center"/>
    </xf>
    <xf numFmtId="187" fontId="4" fillId="0" borderId="7" xfId="1" applyNumberFormat="1" applyFont="1" applyBorder="1" applyAlignment="1"/>
    <xf numFmtId="0" fontId="4" fillId="0" borderId="8" xfId="1" applyFont="1" applyBorder="1" applyAlignment="1">
      <alignment horizontal="center"/>
    </xf>
    <xf numFmtId="187" fontId="4" fillId="0" borderId="9" xfId="1" applyNumberFormat="1" applyFont="1" applyBorder="1" applyAlignment="1"/>
    <xf numFmtId="0" fontId="4" fillId="0" borderId="10" xfId="1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Border="1"/>
    <xf numFmtId="0" fontId="4" fillId="0" borderId="0" xfId="0" applyFont="1"/>
    <xf numFmtId="0" fontId="9" fillId="0" borderId="0" xfId="0" applyFont="1"/>
    <xf numFmtId="188" fontId="9" fillId="0" borderId="0" xfId="0" applyNumberFormat="1" applyFont="1" applyAlignment="1">
      <alignment horizontal="center"/>
    </xf>
    <xf numFmtId="0" fontId="9" fillId="0" borderId="0" xfId="0" applyFont="1" applyBorder="1"/>
    <xf numFmtId="0" fontId="2" fillId="0" borderId="0" xfId="1" applyFont="1" applyBorder="1"/>
    <xf numFmtId="0" fontId="2" fillId="0" borderId="0" xfId="1" applyFont="1" applyBorder="1" applyAlignment="1"/>
    <xf numFmtId="187" fontId="3" fillId="0" borderId="6" xfId="7" applyNumberFormat="1" applyFont="1" applyBorder="1" applyAlignment="1"/>
    <xf numFmtId="187" fontId="3" fillId="0" borderId="7" xfId="7" applyNumberFormat="1" applyFont="1" applyBorder="1" applyAlignment="1"/>
    <xf numFmtId="0" fontId="11" fillId="0" borderId="0" xfId="1" applyFont="1" applyBorder="1" applyAlignment="1"/>
    <xf numFmtId="0" fontId="9" fillId="0" borderId="0" xfId="1" applyFont="1" applyBorder="1" applyAlignment="1"/>
    <xf numFmtId="187" fontId="4" fillId="0" borderId="7" xfId="7" applyNumberFormat="1" applyFont="1" applyBorder="1" applyAlignment="1"/>
    <xf numFmtId="0" fontId="7" fillId="0" borderId="0" xfId="1" applyFont="1" applyBorder="1" applyAlignment="1"/>
    <xf numFmtId="0" fontId="8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/>
    <xf numFmtId="0" fontId="3" fillId="0" borderId="11" xfId="1" applyFont="1" applyBorder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0" fontId="9" fillId="0" borderId="0" xfId="1" applyFont="1"/>
    <xf numFmtId="188" fontId="9" fillId="0" borderId="0" xfId="1" applyNumberFormat="1" applyFont="1" applyAlignment="1">
      <alignment horizontal="center"/>
    </xf>
    <xf numFmtId="0" fontId="9" fillId="0" borderId="0" xfId="1" applyFont="1" applyBorder="1"/>
  </cellXfs>
  <cellStyles count="10">
    <cellStyle name="Normal 2" xfId="3"/>
    <cellStyle name="Normal 2 2" xfId="4"/>
    <cellStyle name="เครื่องหมายจุลภาค 2" xfId="5"/>
    <cellStyle name="เครื่องหมายจุลภาค 3" xfId="2"/>
    <cellStyle name="เครื่องหมายจุลภาค 3 2" xfId="6"/>
    <cellStyle name="เครื่องหมายจุลภาค 4" xfId="7"/>
    <cellStyle name="ปกติ" xfId="0" builtinId="0"/>
    <cellStyle name="ปกติ 2" xfId="8"/>
    <cellStyle name="ปกติ 8" xfId="1"/>
    <cellStyle name="ปกติ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28575</xdr:rowOff>
    </xdr:from>
    <xdr:to>
      <xdr:col>12</xdr:col>
      <xdr:colOff>66675</xdr:colOff>
      <xdr:row>27</xdr:row>
      <xdr:rowOff>209550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696450" y="28575"/>
          <a:ext cx="390525" cy="6505575"/>
          <a:chOff x="1004" y="0"/>
          <a:chExt cx="38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6" cy="4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36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19050</xdr:colOff>
      <xdr:row>25</xdr:row>
      <xdr:rowOff>114300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82150" y="0"/>
          <a:ext cx="447675" cy="63627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F11" workbookViewId="0">
      <selection activeCell="E19" sqref="E19"/>
    </sheetView>
  </sheetViews>
  <sheetFormatPr defaultRowHeight="18.75"/>
  <cols>
    <col min="1" max="1" width="1.7109375" style="7" customWidth="1"/>
    <col min="2" max="2" width="5.85546875" style="7" customWidth="1"/>
    <col min="3" max="3" width="5.5703125" style="7" customWidth="1"/>
    <col min="4" max="4" width="8.7109375" style="7" customWidth="1"/>
    <col min="5" max="6" width="25.140625" style="7" customWidth="1"/>
    <col min="7" max="7" width="19.42578125" style="7" customWidth="1"/>
    <col min="8" max="8" width="20" style="7" customWidth="1"/>
    <col min="9" max="9" width="2.140625" style="7" customWidth="1"/>
    <col min="10" max="10" width="29.140625" style="7" customWidth="1"/>
    <col min="11" max="11" width="2.42578125" style="53" customWidth="1"/>
    <col min="12" max="12" width="5" style="53" customWidth="1"/>
    <col min="13" max="13" width="2.7109375" style="53" customWidth="1"/>
    <col min="14" max="16384" width="9.140625" style="53"/>
  </cols>
  <sheetData>
    <row r="1" spans="1:10" s="80" customFormat="1">
      <c r="A1" s="78"/>
      <c r="B1" s="78" t="s">
        <v>53</v>
      </c>
      <c r="C1" s="79">
        <v>11.7</v>
      </c>
      <c r="D1" s="78" t="s">
        <v>52</v>
      </c>
      <c r="E1" s="78"/>
      <c r="F1" s="78"/>
      <c r="G1" s="78"/>
      <c r="H1" s="78"/>
      <c r="I1" s="7"/>
      <c r="J1" s="7"/>
    </row>
    <row r="2" spans="1:10" s="76" customFormat="1">
      <c r="A2" s="77"/>
      <c r="B2" s="78" t="s">
        <v>51</v>
      </c>
      <c r="C2" s="79">
        <v>11.7</v>
      </c>
      <c r="D2" s="78" t="s">
        <v>50</v>
      </c>
      <c r="E2" s="77"/>
      <c r="F2" s="77"/>
      <c r="G2" s="77"/>
      <c r="H2" s="77"/>
      <c r="I2" s="5"/>
      <c r="J2" s="5"/>
    </row>
    <row r="3" spans="1:10" ht="6" customHeight="1">
      <c r="A3" s="53"/>
      <c r="B3" s="53"/>
      <c r="C3" s="53"/>
      <c r="D3" s="53"/>
      <c r="E3" s="8"/>
      <c r="F3" s="8"/>
      <c r="G3" s="8"/>
      <c r="H3" s="8"/>
    </row>
    <row r="4" spans="1:10" s="61" customFormat="1" ht="18" customHeight="1">
      <c r="A4" s="72" t="s">
        <v>45</v>
      </c>
      <c r="B4" s="72"/>
      <c r="C4" s="72"/>
      <c r="D4" s="75"/>
      <c r="E4" s="5"/>
      <c r="F4" s="74"/>
      <c r="G4" s="73"/>
      <c r="H4" s="73"/>
      <c r="I4" s="72" t="s">
        <v>44</v>
      </c>
      <c r="J4" s="72"/>
    </row>
    <row r="5" spans="1:10" s="61" customFormat="1" ht="21" customHeight="1">
      <c r="A5" s="66"/>
      <c r="B5" s="66"/>
      <c r="C5" s="66"/>
      <c r="D5" s="70"/>
      <c r="E5" s="69" t="s">
        <v>43</v>
      </c>
      <c r="F5" s="68" t="s">
        <v>42</v>
      </c>
      <c r="G5" s="68" t="s">
        <v>41</v>
      </c>
      <c r="H5" s="71" t="s">
        <v>40</v>
      </c>
      <c r="I5" s="66"/>
      <c r="J5" s="66"/>
    </row>
    <row r="6" spans="1:10" s="61" customFormat="1" ht="21" customHeight="1">
      <c r="A6" s="66"/>
      <c r="B6" s="66"/>
      <c r="C6" s="66"/>
      <c r="D6" s="70"/>
      <c r="E6" s="69" t="s">
        <v>39</v>
      </c>
      <c r="F6" s="68" t="s">
        <v>38</v>
      </c>
      <c r="G6" s="67" t="s">
        <v>37</v>
      </c>
      <c r="H6" s="67" t="s">
        <v>36</v>
      </c>
      <c r="I6" s="66"/>
      <c r="J6" s="66"/>
    </row>
    <row r="7" spans="1:10" s="61" customFormat="1" ht="18" customHeight="1">
      <c r="A7" s="62"/>
      <c r="B7" s="62"/>
      <c r="C7" s="62"/>
      <c r="D7" s="65"/>
      <c r="E7" s="64"/>
      <c r="F7" s="63"/>
      <c r="G7" s="63"/>
      <c r="H7" s="63"/>
      <c r="I7" s="62"/>
      <c r="J7" s="62"/>
    </row>
    <row r="8" spans="1:10" s="60" customFormat="1" ht="22.5" customHeight="1">
      <c r="A8" s="30"/>
      <c r="B8" s="23" t="s">
        <v>35</v>
      </c>
      <c r="C8" s="23"/>
      <c r="D8" s="22"/>
      <c r="E8" s="29">
        <f>E9+E21</f>
        <v>212685.53</v>
      </c>
      <c r="F8" s="29">
        <f>F9+F21</f>
        <v>56200</v>
      </c>
      <c r="G8" s="29">
        <f>G9+G21</f>
        <v>88325.695009999996</v>
      </c>
      <c r="H8" s="29">
        <f>H9+H21</f>
        <v>29326.89</v>
      </c>
      <c r="I8" s="28"/>
      <c r="J8" s="16" t="s">
        <v>34</v>
      </c>
    </row>
    <row r="9" spans="1:10" s="60" customFormat="1" ht="22.5" customHeight="1">
      <c r="A9" s="16"/>
      <c r="B9" s="23" t="s">
        <v>33</v>
      </c>
      <c r="C9" s="23"/>
      <c r="D9" s="22"/>
      <c r="E9" s="27">
        <f>SUM(E10:E20)</f>
        <v>83116</v>
      </c>
      <c r="F9" s="27">
        <f>SUM(F10:F20)</f>
        <v>31701</v>
      </c>
      <c r="G9" s="27">
        <f>SUM(G10:G20)</f>
        <v>49980.992000000006</v>
      </c>
      <c r="H9" s="27">
        <f>SUM(H10:H20)</f>
        <v>17687</v>
      </c>
      <c r="I9" s="26"/>
      <c r="J9" s="16" t="s">
        <v>32</v>
      </c>
    </row>
    <row r="10" spans="1:10" s="54" customFormat="1" ht="22.5" customHeight="1">
      <c r="A10" s="17"/>
      <c r="B10" s="12" t="s">
        <v>31</v>
      </c>
      <c r="C10" s="17"/>
      <c r="D10" s="17"/>
      <c r="E10" s="56">
        <v>8953</v>
      </c>
      <c r="F10" s="56">
        <v>3105</v>
      </c>
      <c r="G10" s="55">
        <f>2275530/1000</f>
        <v>2275.5300000000002</v>
      </c>
      <c r="H10" s="55">
        <v>732.86</v>
      </c>
      <c r="I10" s="13"/>
      <c r="J10" s="12" t="s">
        <v>30</v>
      </c>
    </row>
    <row r="11" spans="1:10" s="54" customFormat="1" ht="22.5" customHeight="1">
      <c r="A11" s="17"/>
      <c r="B11" s="12" t="s">
        <v>29</v>
      </c>
      <c r="C11" s="17"/>
      <c r="D11" s="17"/>
      <c r="E11" s="56">
        <v>2524</v>
      </c>
      <c r="F11" s="56">
        <v>1221</v>
      </c>
      <c r="G11" s="55">
        <f>207600/1000</f>
        <v>207.6</v>
      </c>
      <c r="H11" s="55">
        <v>170.02</v>
      </c>
      <c r="I11" s="13"/>
      <c r="J11" s="12" t="s">
        <v>28</v>
      </c>
    </row>
    <row r="12" spans="1:10" s="54" customFormat="1" ht="20.25" customHeight="1">
      <c r="A12" s="17"/>
      <c r="B12" s="12" t="s">
        <v>27</v>
      </c>
      <c r="C12" s="17"/>
      <c r="D12" s="17"/>
      <c r="E12" s="56">
        <v>23220</v>
      </c>
      <c r="F12" s="56">
        <v>15178</v>
      </c>
      <c r="G12" s="55">
        <f>27745877/1000</f>
        <v>27745.877</v>
      </c>
      <c r="H12" s="55">
        <v>1828.03</v>
      </c>
      <c r="I12" s="13"/>
      <c r="J12" s="12" t="s">
        <v>26</v>
      </c>
    </row>
    <row r="13" spans="1:10" s="54" customFormat="1" ht="20.25" customHeight="1">
      <c r="A13" s="17"/>
      <c r="B13" s="12" t="s">
        <v>25</v>
      </c>
      <c r="C13" s="17"/>
      <c r="D13" s="17"/>
      <c r="E13" s="56">
        <v>565</v>
      </c>
      <c r="F13" s="56">
        <v>125</v>
      </c>
      <c r="G13" s="55">
        <f>270500/1000</f>
        <v>270.5</v>
      </c>
      <c r="H13" s="55">
        <v>2164</v>
      </c>
      <c r="I13" s="13"/>
      <c r="J13" s="12" t="s">
        <v>24</v>
      </c>
    </row>
    <row r="14" spans="1:10" s="54" customFormat="1" ht="20.25" customHeight="1">
      <c r="A14" s="17"/>
      <c r="B14" s="12" t="s">
        <v>23</v>
      </c>
      <c r="C14" s="17"/>
      <c r="D14" s="17"/>
      <c r="E14" s="56">
        <v>2756</v>
      </c>
      <c r="F14" s="56">
        <v>251</v>
      </c>
      <c r="G14" s="55">
        <f>292930/1000</f>
        <v>292.93</v>
      </c>
      <c r="H14" s="55">
        <v>1167.05</v>
      </c>
      <c r="I14" s="13"/>
      <c r="J14" s="12" t="s">
        <v>22</v>
      </c>
    </row>
    <row r="15" spans="1:10" s="54" customFormat="1" ht="20.25" customHeight="1">
      <c r="A15" s="17"/>
      <c r="B15" s="12" t="s">
        <v>21</v>
      </c>
      <c r="C15" s="17"/>
      <c r="D15" s="17"/>
      <c r="E15" s="56">
        <v>1871</v>
      </c>
      <c r="F15" s="56">
        <v>1108</v>
      </c>
      <c r="G15" s="55">
        <f>689200/1000</f>
        <v>689.2</v>
      </c>
      <c r="H15" s="55">
        <v>622.02</v>
      </c>
      <c r="I15" s="13"/>
      <c r="J15" s="12" t="s">
        <v>20</v>
      </c>
    </row>
    <row r="16" spans="1:10" s="54" customFormat="1" ht="20.25" customHeight="1">
      <c r="A16" s="17"/>
      <c r="B16" s="12" t="s">
        <v>19</v>
      </c>
      <c r="C16" s="17"/>
      <c r="D16" s="17"/>
      <c r="E16" s="56">
        <v>715.25</v>
      </c>
      <c r="F16" s="56">
        <v>280.25</v>
      </c>
      <c r="G16" s="55">
        <f>533687/1000</f>
        <v>533.68700000000001</v>
      </c>
      <c r="H16" s="55">
        <v>1904.32</v>
      </c>
      <c r="I16" s="13"/>
      <c r="J16" s="12" t="s">
        <v>18</v>
      </c>
    </row>
    <row r="17" spans="1:13" s="54" customFormat="1" ht="20.25" customHeight="1">
      <c r="A17" s="17"/>
      <c r="B17" s="12" t="s">
        <v>17</v>
      </c>
      <c r="C17" s="17"/>
      <c r="D17" s="17"/>
      <c r="E17" s="56">
        <v>38406.75</v>
      </c>
      <c r="F17" s="56">
        <v>8254.75</v>
      </c>
      <c r="G17" s="55">
        <f>12704092/1000</f>
        <v>12704.092000000001</v>
      </c>
      <c r="H17" s="55">
        <v>1539</v>
      </c>
      <c r="I17" s="13"/>
      <c r="J17" s="12" t="s">
        <v>16</v>
      </c>
    </row>
    <row r="18" spans="1:13" s="54" customFormat="1" ht="20.25" customHeight="1">
      <c r="A18" s="17"/>
      <c r="B18" s="12" t="s">
        <v>15</v>
      </c>
      <c r="C18" s="17"/>
      <c r="D18" s="17"/>
      <c r="E18" s="56">
        <v>653</v>
      </c>
      <c r="F18" s="56">
        <v>271</v>
      </c>
      <c r="G18" s="55">
        <f>817616/1000</f>
        <v>817.61599999999999</v>
      </c>
      <c r="H18" s="55">
        <v>3017.03</v>
      </c>
      <c r="I18" s="13"/>
      <c r="J18" s="12" t="s">
        <v>14</v>
      </c>
    </row>
    <row r="19" spans="1:13" s="54" customFormat="1" ht="20.25" customHeight="1">
      <c r="A19" s="17"/>
      <c r="B19" s="12" t="s">
        <v>13</v>
      </c>
      <c r="C19" s="17"/>
      <c r="D19" s="17"/>
      <c r="E19" s="56">
        <v>1319</v>
      </c>
      <c r="F19" s="56">
        <v>776</v>
      </c>
      <c r="G19" s="55">
        <f>1516600/1000</f>
        <v>1516.6</v>
      </c>
      <c r="H19" s="55">
        <v>1954.38</v>
      </c>
      <c r="I19" s="13"/>
      <c r="J19" s="12" t="s">
        <v>12</v>
      </c>
    </row>
    <row r="20" spans="1:13" s="54" customFormat="1" ht="20.25" customHeight="1">
      <c r="A20" s="17"/>
      <c r="B20" s="12" t="s">
        <v>11</v>
      </c>
      <c r="C20" s="17"/>
      <c r="D20" s="17"/>
      <c r="E20" s="56">
        <v>2133</v>
      </c>
      <c r="F20" s="56">
        <v>1131</v>
      </c>
      <c r="G20" s="55">
        <f>2927360/1000</f>
        <v>2927.36</v>
      </c>
      <c r="H20" s="55">
        <v>2588.29</v>
      </c>
      <c r="I20" s="13"/>
      <c r="J20" s="12" t="s">
        <v>10</v>
      </c>
    </row>
    <row r="21" spans="1:13" s="58" customFormat="1" ht="20.25" customHeight="1">
      <c r="A21" s="24"/>
      <c r="B21" s="23" t="s">
        <v>9</v>
      </c>
      <c r="C21" s="23"/>
      <c r="D21" s="22"/>
      <c r="E21" s="59">
        <f>SUM(E22:E24)</f>
        <v>129569.53</v>
      </c>
      <c r="F21" s="59">
        <f>SUM(F22:F24)</f>
        <v>24499</v>
      </c>
      <c r="G21" s="59">
        <f>SUM(G22:G24)</f>
        <v>38344.703009999997</v>
      </c>
      <c r="H21" s="59">
        <f>SUM(H22:H24)</f>
        <v>11639.89</v>
      </c>
      <c r="I21" s="20"/>
      <c r="J21" s="19" t="s">
        <v>8</v>
      </c>
    </row>
    <row r="22" spans="1:13" s="54" customFormat="1" ht="20.25" customHeight="1">
      <c r="A22" s="18"/>
      <c r="B22" s="17" t="s">
        <v>7</v>
      </c>
      <c r="C22" s="16"/>
      <c r="D22" s="16"/>
      <c r="E22" s="56">
        <v>8391</v>
      </c>
      <c r="F22" s="56">
        <v>1472</v>
      </c>
      <c r="G22" s="55">
        <f>2515338.01/1000</f>
        <v>2515.3380099999999</v>
      </c>
      <c r="H22" s="55">
        <v>1708.79</v>
      </c>
      <c r="I22" s="13"/>
      <c r="J22" s="12" t="s">
        <v>6</v>
      </c>
    </row>
    <row r="23" spans="1:13" s="54" customFormat="1" ht="20.25" customHeight="1">
      <c r="A23" s="18"/>
      <c r="B23" s="17" t="s">
        <v>5</v>
      </c>
      <c r="C23" s="16"/>
      <c r="D23" s="16"/>
      <c r="E23" s="56">
        <v>57881.279999999999</v>
      </c>
      <c r="F23" s="56">
        <v>21031</v>
      </c>
      <c r="G23" s="55">
        <f>17685365/1000</f>
        <v>17685.365000000002</v>
      </c>
      <c r="H23" s="55">
        <v>840.92</v>
      </c>
      <c r="I23" s="13"/>
      <c r="J23" s="12" t="s">
        <v>4</v>
      </c>
      <c r="M23" s="57"/>
    </row>
    <row r="24" spans="1:13" s="54" customFormat="1" ht="20.25" customHeight="1">
      <c r="A24" s="18"/>
      <c r="B24" s="17" t="s">
        <v>3</v>
      </c>
      <c r="C24" s="16"/>
      <c r="D24" s="16"/>
      <c r="E24" s="56">
        <v>63297.25</v>
      </c>
      <c r="F24" s="56">
        <v>1996</v>
      </c>
      <c r="G24" s="55">
        <f>18144000/1000</f>
        <v>18144</v>
      </c>
      <c r="H24" s="55">
        <v>9090.18</v>
      </c>
      <c r="I24" s="13"/>
      <c r="J24" s="12" t="s">
        <v>2</v>
      </c>
    </row>
    <row r="25" spans="1:13" ht="3" customHeight="1">
      <c r="A25" s="8"/>
      <c r="B25" s="8"/>
      <c r="C25" s="8"/>
      <c r="D25" s="8"/>
      <c r="E25" s="11"/>
      <c r="F25" s="11"/>
      <c r="G25" s="10"/>
      <c r="H25" s="10"/>
      <c r="I25" s="9"/>
      <c r="J25" s="8"/>
    </row>
    <row r="26" spans="1:13" ht="3" customHeight="1"/>
    <row r="27" spans="1:13" s="6" customFormat="1" ht="17.25">
      <c r="A27" s="5"/>
      <c r="B27" s="5" t="s">
        <v>1</v>
      </c>
      <c r="C27" s="5"/>
      <c r="D27" s="5"/>
      <c r="F27" s="5" t="s">
        <v>0</v>
      </c>
      <c r="H27" s="5"/>
      <c r="I27" s="5"/>
      <c r="J27" s="5"/>
    </row>
    <row r="28" spans="1:13">
      <c r="K28" s="7"/>
      <c r="L28" s="7"/>
    </row>
  </sheetData>
  <mergeCells count="5">
    <mergeCell ref="A4:D7"/>
    <mergeCell ref="I4:J7"/>
    <mergeCell ref="B9:D9"/>
    <mergeCell ref="B8:D8"/>
    <mergeCell ref="B21:D21"/>
  </mergeCells>
  <pageMargins left="0.44" right="0.35433070866141736" top="0.95" bottom="0.16" header="0.51181102362204722" footer="0.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showGridLines="0" topLeftCell="F11" workbookViewId="0">
      <selection activeCell="K1" sqref="K1"/>
    </sheetView>
  </sheetViews>
  <sheetFormatPr defaultRowHeight="18.75"/>
  <cols>
    <col min="1" max="1" width="1.7109375" style="2" customWidth="1"/>
    <col min="2" max="2" width="5.85546875" style="2" customWidth="1"/>
    <col min="3" max="3" width="4.28515625" style="2" customWidth="1"/>
    <col min="4" max="4" width="12.28515625" style="2" customWidth="1"/>
    <col min="5" max="6" width="25.140625" style="2" customWidth="1"/>
    <col min="7" max="7" width="21" style="2" customWidth="1"/>
    <col min="8" max="8" width="21.140625" style="2" customWidth="1"/>
    <col min="9" max="9" width="1.42578125" style="2" customWidth="1"/>
    <col min="10" max="10" width="25.7109375" style="2" customWidth="1"/>
    <col min="11" max="11" width="2.28515625" style="1" customWidth="1"/>
    <col min="12" max="12" width="4.140625" style="1" customWidth="1"/>
    <col min="13" max="16384" width="9.140625" style="1"/>
  </cols>
  <sheetData>
    <row r="1" spans="1:10" s="52" customFormat="1">
      <c r="A1" s="50"/>
      <c r="B1" s="50" t="s">
        <v>49</v>
      </c>
      <c r="C1" s="51"/>
      <c r="D1" s="50" t="s">
        <v>48</v>
      </c>
      <c r="E1" s="50"/>
      <c r="F1" s="50"/>
      <c r="G1" s="50"/>
      <c r="H1" s="50"/>
      <c r="I1" s="2"/>
      <c r="J1" s="2"/>
    </row>
    <row r="2" spans="1:10" s="48" customFormat="1">
      <c r="A2" s="49"/>
      <c r="B2" s="50" t="s">
        <v>47</v>
      </c>
      <c r="C2" s="51"/>
      <c r="D2" s="50" t="s">
        <v>46</v>
      </c>
      <c r="E2" s="49"/>
      <c r="F2" s="49"/>
      <c r="G2" s="49"/>
      <c r="H2" s="49"/>
      <c r="I2" s="3"/>
      <c r="J2" s="3"/>
    </row>
    <row r="3" spans="1:10" s="1" customFormat="1" ht="6" customHeight="1">
      <c r="E3" s="47"/>
      <c r="F3" s="47"/>
      <c r="G3" s="47"/>
      <c r="H3" s="47"/>
      <c r="I3" s="2"/>
      <c r="J3" s="2"/>
    </row>
    <row r="4" spans="1:10" s="31" customFormat="1" ht="18" customHeight="1">
      <c r="A4" s="42" t="s">
        <v>45</v>
      </c>
      <c r="B4" s="42"/>
      <c r="C4" s="42"/>
      <c r="D4" s="46"/>
      <c r="E4" s="45"/>
      <c r="F4" s="44"/>
      <c r="G4" s="43"/>
      <c r="H4" s="43"/>
      <c r="I4" s="42" t="s">
        <v>44</v>
      </c>
      <c r="J4" s="42"/>
    </row>
    <row r="5" spans="1:10" s="31" customFormat="1" ht="21" customHeight="1">
      <c r="A5" s="37"/>
      <c r="B5" s="37"/>
      <c r="C5" s="37"/>
      <c r="D5" s="41"/>
      <c r="E5" s="40" t="s">
        <v>43</v>
      </c>
      <c r="F5" s="39" t="s">
        <v>42</v>
      </c>
      <c r="G5" s="39" t="s">
        <v>41</v>
      </c>
      <c r="H5" s="38" t="s">
        <v>40</v>
      </c>
      <c r="I5" s="37"/>
      <c r="J5" s="37"/>
    </row>
    <row r="6" spans="1:10" s="31" customFormat="1" ht="21" customHeight="1">
      <c r="A6" s="32"/>
      <c r="B6" s="32"/>
      <c r="C6" s="32"/>
      <c r="D6" s="36"/>
      <c r="E6" s="35" t="s">
        <v>39</v>
      </c>
      <c r="F6" s="34" t="s">
        <v>38</v>
      </c>
      <c r="G6" s="33" t="s">
        <v>37</v>
      </c>
      <c r="H6" s="33" t="s">
        <v>36</v>
      </c>
      <c r="I6" s="32"/>
      <c r="J6" s="32"/>
    </row>
    <row r="7" spans="1:10" s="25" customFormat="1" ht="22.5" customHeight="1">
      <c r="A7" s="30"/>
      <c r="B7" s="23" t="s">
        <v>35</v>
      </c>
      <c r="C7" s="23"/>
      <c r="D7" s="22"/>
      <c r="E7" s="29">
        <f>E8+E20</f>
        <v>162560.33000000002</v>
      </c>
      <c r="F7" s="29">
        <f>F8+F20</f>
        <v>54394.5</v>
      </c>
      <c r="G7" s="29">
        <f>G8+G20</f>
        <v>63968.118999999999</v>
      </c>
      <c r="H7" s="29">
        <f>H8+H20</f>
        <v>12128.32</v>
      </c>
      <c r="I7" s="28"/>
      <c r="J7" s="16" t="s">
        <v>34</v>
      </c>
    </row>
    <row r="8" spans="1:10" s="25" customFormat="1" ht="22.5" customHeight="1">
      <c r="A8" s="16"/>
      <c r="B8" s="23" t="s">
        <v>33</v>
      </c>
      <c r="C8" s="23"/>
      <c r="D8" s="22"/>
      <c r="E8" s="27">
        <f>SUM(E9:E19)</f>
        <v>69920</v>
      </c>
      <c r="F8" s="27">
        <f>SUM(F9:F19)</f>
        <v>36964.25</v>
      </c>
      <c r="G8" s="27">
        <f>SUM(G9:G19)</f>
        <v>50865.358</v>
      </c>
      <c r="H8" s="27">
        <f>SUM(H9:H19)</f>
        <v>10834.93</v>
      </c>
      <c r="I8" s="26"/>
      <c r="J8" s="16" t="s">
        <v>32</v>
      </c>
    </row>
    <row r="9" spans="1:10" s="1" customFormat="1" ht="22.5" customHeight="1">
      <c r="A9" s="17"/>
      <c r="B9" s="12" t="s">
        <v>31</v>
      </c>
      <c r="C9" s="17"/>
      <c r="D9" s="17"/>
      <c r="E9" s="15">
        <v>7549</v>
      </c>
      <c r="F9" s="15">
        <v>1986</v>
      </c>
      <c r="G9" s="14">
        <f>4304630/1000</f>
        <v>4304.63</v>
      </c>
      <c r="H9" s="14">
        <v>893.45</v>
      </c>
      <c r="I9" s="13"/>
      <c r="J9" s="12" t="s">
        <v>30</v>
      </c>
    </row>
    <row r="10" spans="1:10" s="1" customFormat="1" ht="22.5" customHeight="1">
      <c r="A10" s="17"/>
      <c r="B10" s="12" t="s">
        <v>29</v>
      </c>
      <c r="C10" s="17"/>
      <c r="D10" s="17"/>
      <c r="E10" s="15">
        <v>2387</v>
      </c>
      <c r="F10" s="15">
        <v>348</v>
      </c>
      <c r="G10" s="14">
        <f>616124/1000</f>
        <v>616.12400000000002</v>
      </c>
      <c r="H10" s="14">
        <v>375.91</v>
      </c>
      <c r="I10" s="13"/>
      <c r="J10" s="12" t="s">
        <v>28</v>
      </c>
    </row>
    <row r="11" spans="1:10" s="1" customFormat="1" ht="22.5" customHeight="1">
      <c r="A11" s="17"/>
      <c r="B11" s="12" t="s">
        <v>27</v>
      </c>
      <c r="C11" s="17"/>
      <c r="D11" s="17"/>
      <c r="E11" s="15">
        <v>19325</v>
      </c>
      <c r="F11" s="15">
        <v>16108</v>
      </c>
      <c r="G11" s="14">
        <f>16420090/1000</f>
        <v>16420.09</v>
      </c>
      <c r="H11" s="14">
        <v>869.2</v>
      </c>
      <c r="I11" s="13"/>
      <c r="J11" s="12" t="s">
        <v>26</v>
      </c>
    </row>
    <row r="12" spans="1:10" s="1" customFormat="1" ht="22.5" customHeight="1">
      <c r="A12" s="17"/>
      <c r="B12" s="12" t="s">
        <v>25</v>
      </c>
      <c r="C12" s="17"/>
      <c r="D12" s="17"/>
      <c r="E12" s="15">
        <v>695</v>
      </c>
      <c r="F12" s="15">
        <v>187</v>
      </c>
      <c r="G12" s="14">
        <f>247140/1000</f>
        <v>247.14</v>
      </c>
      <c r="H12" s="14">
        <v>692.27</v>
      </c>
      <c r="I12" s="13"/>
      <c r="J12" s="12" t="s">
        <v>24</v>
      </c>
    </row>
    <row r="13" spans="1:10" s="1" customFormat="1" ht="22.5" customHeight="1">
      <c r="A13" s="17"/>
      <c r="B13" s="12" t="s">
        <v>23</v>
      </c>
      <c r="C13" s="17"/>
      <c r="D13" s="17"/>
      <c r="E13" s="15">
        <v>2744</v>
      </c>
      <c r="F13" s="15">
        <v>235</v>
      </c>
      <c r="G13" s="14">
        <f>304400/1000</f>
        <v>304.39999999999998</v>
      </c>
      <c r="H13" s="14">
        <v>167.62</v>
      </c>
      <c r="I13" s="13"/>
      <c r="J13" s="12" t="s">
        <v>22</v>
      </c>
    </row>
    <row r="14" spans="1:10" s="1" customFormat="1" ht="22.5" customHeight="1">
      <c r="A14" s="17"/>
      <c r="B14" s="12" t="s">
        <v>21</v>
      </c>
      <c r="C14" s="17"/>
      <c r="D14" s="17"/>
      <c r="E14" s="15">
        <v>1882</v>
      </c>
      <c r="F14" s="15">
        <v>992</v>
      </c>
      <c r="G14" s="14">
        <f>924390/1000</f>
        <v>924.39</v>
      </c>
      <c r="H14" s="14">
        <v>656.06</v>
      </c>
      <c r="I14" s="13"/>
      <c r="J14" s="12" t="s">
        <v>20</v>
      </c>
    </row>
    <row r="15" spans="1:10" s="1" customFormat="1" ht="22.5" customHeight="1">
      <c r="A15" s="17"/>
      <c r="B15" s="12" t="s">
        <v>19</v>
      </c>
      <c r="C15" s="17"/>
      <c r="D15" s="17"/>
      <c r="E15" s="15">
        <v>766</v>
      </c>
      <c r="F15" s="15">
        <v>309.25</v>
      </c>
      <c r="G15" s="14">
        <f>386217/1000</f>
        <v>386.21699999999998</v>
      </c>
      <c r="H15" s="14">
        <v>891.44</v>
      </c>
      <c r="I15" s="13"/>
      <c r="J15" s="12" t="s">
        <v>18</v>
      </c>
    </row>
    <row r="16" spans="1:10" s="1" customFormat="1" ht="22.5" customHeight="1">
      <c r="A16" s="17"/>
      <c r="B16" s="12" t="s">
        <v>17</v>
      </c>
      <c r="C16" s="17"/>
      <c r="D16" s="17"/>
      <c r="E16" s="15">
        <v>30844</v>
      </c>
      <c r="F16" s="15">
        <v>14322</v>
      </c>
      <c r="G16" s="14">
        <f>22006957/1000</f>
        <v>22006.956999999999</v>
      </c>
      <c r="H16" s="14">
        <v>953.55</v>
      </c>
      <c r="I16" s="13"/>
      <c r="J16" s="12" t="s">
        <v>16</v>
      </c>
    </row>
    <row r="17" spans="1:10" s="1" customFormat="1" ht="22.5" customHeight="1">
      <c r="A17" s="17"/>
      <c r="B17" s="12" t="s">
        <v>15</v>
      </c>
      <c r="C17" s="17"/>
      <c r="D17" s="17"/>
      <c r="E17" s="15">
        <v>408</v>
      </c>
      <c r="F17" s="15">
        <v>213</v>
      </c>
      <c r="G17" s="14">
        <f>593140/1000</f>
        <v>593.14</v>
      </c>
      <c r="H17" s="14">
        <v>1791.96</v>
      </c>
      <c r="I17" s="13"/>
      <c r="J17" s="12" t="s">
        <v>14</v>
      </c>
    </row>
    <row r="18" spans="1:10" s="1" customFormat="1" ht="22.5" customHeight="1">
      <c r="A18" s="17"/>
      <c r="B18" s="12" t="s">
        <v>13</v>
      </c>
      <c r="C18" s="17"/>
      <c r="D18" s="17"/>
      <c r="E18" s="15">
        <v>1324</v>
      </c>
      <c r="F18" s="15">
        <v>958</v>
      </c>
      <c r="G18" s="14">
        <f>2429750/1000</f>
        <v>2429.75</v>
      </c>
      <c r="H18" s="14">
        <v>1969</v>
      </c>
      <c r="I18" s="13"/>
      <c r="J18" s="12" t="s">
        <v>12</v>
      </c>
    </row>
    <row r="19" spans="1:10" s="1" customFormat="1" ht="22.5" customHeight="1">
      <c r="A19" s="17"/>
      <c r="B19" s="12" t="s">
        <v>11</v>
      </c>
      <c r="C19" s="17"/>
      <c r="D19" s="17"/>
      <c r="E19" s="15">
        <v>1996</v>
      </c>
      <c r="F19" s="15">
        <v>1306</v>
      </c>
      <c r="G19" s="14">
        <f>2632520/1000</f>
        <v>2632.52</v>
      </c>
      <c r="H19" s="14">
        <v>1574.47</v>
      </c>
      <c r="I19" s="13"/>
      <c r="J19" s="12" t="s">
        <v>10</v>
      </c>
    </row>
    <row r="20" spans="1:10" s="1" customFormat="1" ht="22.5" customHeight="1">
      <c r="A20" s="24"/>
      <c r="B20" s="23" t="s">
        <v>9</v>
      </c>
      <c r="C20" s="23"/>
      <c r="D20" s="22"/>
      <c r="E20" s="21">
        <f>SUM(E21:E23)</f>
        <v>92640.33</v>
      </c>
      <c r="F20" s="21">
        <f>SUM(F21:F23)</f>
        <v>17430.25</v>
      </c>
      <c r="G20" s="21">
        <f>SUM(G21:G23)</f>
        <v>13102.760999999999</v>
      </c>
      <c r="H20" s="21">
        <f>SUM(H21:H23)</f>
        <v>1293.3899999999999</v>
      </c>
      <c r="I20" s="20"/>
      <c r="J20" s="19" t="s">
        <v>8</v>
      </c>
    </row>
    <row r="21" spans="1:10" s="1" customFormat="1" ht="22.5" customHeight="1">
      <c r="A21" s="18"/>
      <c r="B21" s="17" t="s">
        <v>7</v>
      </c>
      <c r="C21" s="16"/>
      <c r="D21" s="16"/>
      <c r="E21" s="15">
        <v>6622</v>
      </c>
      <c r="F21" s="15">
        <v>885</v>
      </c>
      <c r="G21" s="14">
        <f>1518596/1000</f>
        <v>1518.596</v>
      </c>
      <c r="H21" s="14">
        <v>280.49</v>
      </c>
      <c r="I21" s="13"/>
      <c r="J21" s="12" t="s">
        <v>6</v>
      </c>
    </row>
    <row r="22" spans="1:10" s="1" customFormat="1" ht="22.5" customHeight="1">
      <c r="A22" s="18"/>
      <c r="B22" s="17" t="s">
        <v>5</v>
      </c>
      <c r="C22" s="16"/>
      <c r="D22" s="16"/>
      <c r="E22" s="15">
        <v>57885.33</v>
      </c>
      <c r="F22" s="15">
        <v>15945.25</v>
      </c>
      <c r="G22" s="14">
        <f>5283965/1000</f>
        <v>5283.9650000000001</v>
      </c>
      <c r="H22" s="14">
        <v>200.29</v>
      </c>
      <c r="I22" s="13"/>
      <c r="J22" s="12" t="s">
        <v>4</v>
      </c>
    </row>
    <row r="23" spans="1:10" s="1" customFormat="1" ht="22.5" customHeight="1">
      <c r="A23" s="18"/>
      <c r="B23" s="17" t="s">
        <v>3</v>
      </c>
      <c r="C23" s="16"/>
      <c r="D23" s="16"/>
      <c r="E23" s="15">
        <v>28133</v>
      </c>
      <c r="F23" s="15">
        <v>600</v>
      </c>
      <c r="G23" s="14">
        <f>6300200/1000</f>
        <v>6300.2</v>
      </c>
      <c r="H23" s="14">
        <v>812.61</v>
      </c>
      <c r="I23" s="13"/>
      <c r="J23" s="12" t="s">
        <v>2</v>
      </c>
    </row>
    <row r="24" spans="1:10" s="1" customFormat="1" ht="3" customHeight="1">
      <c r="A24" s="8"/>
      <c r="B24" s="8"/>
      <c r="C24" s="8"/>
      <c r="D24" s="8"/>
      <c r="E24" s="11"/>
      <c r="F24" s="11"/>
      <c r="G24" s="10"/>
      <c r="H24" s="10"/>
      <c r="I24" s="9"/>
      <c r="J24" s="8"/>
    </row>
    <row r="25" spans="1:10" s="1" customFormat="1" ht="3" customHeight="1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s="4" customFormat="1" ht="17.25">
      <c r="A26" s="5"/>
      <c r="B26" s="5" t="s">
        <v>1</v>
      </c>
      <c r="C26" s="5"/>
      <c r="D26" s="5"/>
      <c r="E26" s="6"/>
      <c r="F26" s="5" t="s">
        <v>0</v>
      </c>
      <c r="G26" s="6"/>
      <c r="H26" s="5"/>
      <c r="I26" s="5"/>
      <c r="J26" s="5"/>
    </row>
    <row r="27" spans="1:10" s="1" customFormat="1">
      <c r="A27" s="3"/>
      <c r="B27" s="4"/>
      <c r="C27" s="3"/>
      <c r="D27" s="3"/>
      <c r="E27" s="3"/>
      <c r="F27" s="4"/>
      <c r="G27" s="4"/>
      <c r="H27" s="3"/>
      <c r="I27" s="3"/>
      <c r="J27" s="3"/>
    </row>
  </sheetData>
  <mergeCells count="5">
    <mergeCell ref="A4:D6"/>
    <mergeCell ref="I4:J6"/>
    <mergeCell ref="B7:D7"/>
    <mergeCell ref="B8:D8"/>
    <mergeCell ref="B20:D2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T- 11.7 ปี2558</vt:lpstr>
      <vt:lpstr>T-11.8ปี2559</vt:lpstr>
      <vt:lpstr>'T-11.8ปี2559'!Print_Area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2017-06-07T09:14:04Z</dcterms:created>
  <dcterms:modified xsi:type="dcterms:W3CDTF">2017-06-07T09:17:22Z</dcterms:modified>
</cp:coreProperties>
</file>