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9720" windowHeight="5970" tabRatio="713"/>
  </bookViews>
  <sheets>
    <sheet name="T-3.8" sheetId="45" r:id="rId1"/>
  </sheets>
  <calcPr calcId="124519"/>
</workbook>
</file>

<file path=xl/calcChain.xml><?xml version="1.0" encoding="utf-8"?>
<calcChain xmlns="http://schemas.openxmlformats.org/spreadsheetml/2006/main">
  <c r="P13" i="45"/>
  <c r="M47"/>
  <c r="J21"/>
  <c r="J16"/>
  <c r="J15"/>
  <c r="L47"/>
  <c r="I39"/>
  <c r="I38"/>
  <c r="I35"/>
  <c r="I34"/>
  <c r="I21"/>
  <c r="I16"/>
  <c r="I15"/>
  <c r="H34"/>
  <c r="H39" s="1"/>
  <c r="S13"/>
  <c r="R13"/>
  <c r="P22"/>
  <c r="P21"/>
  <c r="P20"/>
  <c r="P19"/>
  <c r="P18"/>
  <c r="P17"/>
  <c r="P16"/>
  <c r="P15"/>
  <c r="P14"/>
  <c r="O22"/>
  <c r="O21"/>
  <c r="O20"/>
  <c r="O19"/>
  <c r="O18"/>
  <c r="O17"/>
  <c r="O16"/>
  <c r="O15"/>
  <c r="O14"/>
  <c r="O13"/>
  <c r="K20"/>
  <c r="K21"/>
  <c r="R12" l="1"/>
  <c r="G22"/>
  <c r="F22"/>
  <c r="G20"/>
  <c r="F20"/>
  <c r="F18"/>
  <c r="G17"/>
  <c r="F16"/>
  <c r="F14"/>
  <c r="S12"/>
  <c r="G18"/>
  <c r="G14"/>
  <c r="E104"/>
  <c r="C104" s="1"/>
  <c r="E103"/>
  <c r="C103" s="1"/>
  <c r="E102"/>
  <c r="C102" s="1"/>
  <c r="E101"/>
  <c r="C101" s="1"/>
  <c r="E100"/>
  <c r="C100" s="1"/>
  <c r="E99"/>
  <c r="C99" s="1"/>
  <c r="E98"/>
  <c r="C98" s="1"/>
  <c r="E97"/>
  <c r="C97" s="1"/>
  <c r="E96"/>
  <c r="C96" s="1"/>
  <c r="E95"/>
  <c r="C95" s="1"/>
  <c r="D94"/>
  <c r="M93"/>
  <c r="L93"/>
  <c r="G93"/>
  <c r="K93" s="1"/>
  <c r="M92"/>
  <c r="L92"/>
  <c r="G92"/>
  <c r="C92"/>
  <c r="K92" s="1"/>
  <c r="M91"/>
  <c r="L91"/>
  <c r="K91"/>
  <c r="G91"/>
  <c r="C91"/>
  <c r="M90"/>
  <c r="L90"/>
  <c r="G90"/>
  <c r="K90" s="1"/>
  <c r="C90"/>
  <c r="M89"/>
  <c r="L89"/>
  <c r="G89"/>
  <c r="C89"/>
  <c r="K89" s="1"/>
  <c r="M88"/>
  <c r="L88"/>
  <c r="G88"/>
  <c r="C88"/>
  <c r="K88" s="1"/>
  <c r="M87"/>
  <c r="L87"/>
  <c r="K87"/>
  <c r="G87"/>
  <c r="C87"/>
  <c r="M86"/>
  <c r="L86"/>
  <c r="G86"/>
  <c r="K86" s="1"/>
  <c r="C86"/>
  <c r="M85"/>
  <c r="L85"/>
  <c r="G85"/>
  <c r="C85"/>
  <c r="K85" s="1"/>
  <c r="M84"/>
  <c r="L84"/>
  <c r="G84"/>
  <c r="C84"/>
  <c r="K84" s="1"/>
  <c r="M83"/>
  <c r="L83"/>
  <c r="K83"/>
  <c r="G83"/>
  <c r="C83"/>
  <c r="L82"/>
  <c r="I82"/>
  <c r="H82"/>
  <c r="G82"/>
  <c r="E82"/>
  <c r="M82" s="1"/>
  <c r="D82"/>
  <c r="C82" s="1"/>
  <c r="K82" s="1"/>
  <c r="G78"/>
  <c r="G77"/>
  <c r="G76"/>
  <c r="G75"/>
  <c r="G74"/>
  <c r="G73"/>
  <c r="G72"/>
  <c r="G71"/>
  <c r="G70"/>
  <c r="G69"/>
  <c r="G68"/>
  <c r="I67"/>
  <c r="H67"/>
  <c r="G67" s="1"/>
  <c r="G66"/>
  <c r="G65"/>
  <c r="G64"/>
  <c r="G63" s="1"/>
  <c r="G58" s="1"/>
  <c r="I63"/>
  <c r="H63"/>
  <c r="K62"/>
  <c r="G62"/>
  <c r="K61"/>
  <c r="G61"/>
  <c r="K60"/>
  <c r="K59" s="1"/>
  <c r="G60"/>
  <c r="I59"/>
  <c r="H59"/>
  <c r="H58" s="1"/>
  <c r="G59"/>
  <c r="I58"/>
  <c r="N23"/>
  <c r="K23"/>
  <c r="H23"/>
  <c r="G23"/>
  <c r="F23"/>
  <c r="Q22"/>
  <c r="K22"/>
  <c r="H22"/>
  <c r="Q21"/>
  <c r="H21"/>
  <c r="G21"/>
  <c r="Q20"/>
  <c r="N20"/>
  <c r="H20"/>
  <c r="Q19"/>
  <c r="N19"/>
  <c r="K19"/>
  <c r="H19"/>
  <c r="G19"/>
  <c r="Q18"/>
  <c r="K18"/>
  <c r="H18"/>
  <c r="Q17"/>
  <c r="K17"/>
  <c r="H17"/>
  <c r="Q16"/>
  <c r="K16"/>
  <c r="H16"/>
  <c r="Q15"/>
  <c r="K15"/>
  <c r="H15"/>
  <c r="Q14"/>
  <c r="K14"/>
  <c r="H14"/>
  <c r="K13"/>
  <c r="H13"/>
  <c r="M12"/>
  <c r="L12"/>
  <c r="J12"/>
  <c r="I12"/>
  <c r="E23" l="1"/>
  <c r="K12"/>
  <c r="E22"/>
  <c r="N21"/>
  <c r="E20"/>
  <c r="E18"/>
  <c r="N16"/>
  <c r="N15"/>
  <c r="E14"/>
  <c r="F13"/>
  <c r="N17"/>
  <c r="G16"/>
  <c r="E16" s="1"/>
  <c r="G15"/>
  <c r="G13"/>
  <c r="Q12"/>
  <c r="N13"/>
  <c r="H12"/>
  <c r="P12"/>
  <c r="G12" s="1"/>
  <c r="Q13"/>
  <c r="N14"/>
  <c r="N18"/>
  <c r="N22"/>
  <c r="E94"/>
  <c r="C94" s="1"/>
  <c r="O12"/>
  <c r="F17"/>
  <c r="E17" s="1"/>
  <c r="F21"/>
  <c r="E21" s="1"/>
  <c r="F15"/>
  <c r="F19"/>
  <c r="E19" s="1"/>
  <c r="E13" l="1"/>
  <c r="E15"/>
  <c r="N12"/>
  <c r="E12" s="1"/>
  <c r="F12"/>
</calcChain>
</file>

<file path=xl/sharedStrings.xml><?xml version="1.0" encoding="utf-8"?>
<sst xmlns="http://schemas.openxmlformats.org/spreadsheetml/2006/main" count="97" uniqueCount="67">
  <si>
    <t>รวม</t>
  </si>
  <si>
    <t>Total</t>
  </si>
  <si>
    <t>ประถมศึกษา</t>
  </si>
  <si>
    <t>Elementary</t>
  </si>
  <si>
    <t>Lower Secondary</t>
  </si>
  <si>
    <t>Upper Secondary</t>
  </si>
  <si>
    <t>Secondary</t>
  </si>
  <si>
    <t>ก่อนประถมศึกษา</t>
  </si>
  <si>
    <t>มัธยมศึกษา</t>
  </si>
  <si>
    <t>Pre-elementary</t>
  </si>
  <si>
    <t>ชาย</t>
  </si>
  <si>
    <t>หญิง</t>
  </si>
  <si>
    <t>Male</t>
  </si>
  <si>
    <t>Female</t>
  </si>
  <si>
    <t>TABLE</t>
  </si>
  <si>
    <t xml:space="preserve">ตาราง     </t>
  </si>
  <si>
    <t>ระดับการศึกษา Level of  education</t>
  </si>
  <si>
    <t>อำเภอเมืองพัทลุง</t>
  </si>
  <si>
    <t>อำเภอกงหรา</t>
  </si>
  <si>
    <t>อำเภอเขาชัยสน</t>
  </si>
  <si>
    <t>อำเภอตะโหมด</t>
  </si>
  <si>
    <t>อำเภอควนขนุน</t>
  </si>
  <si>
    <t>อำเภอปากพะยูน</t>
  </si>
  <si>
    <t>อำเภอศรีบรรพต</t>
  </si>
  <si>
    <t>อำเภอป่าบอน</t>
  </si>
  <si>
    <t>อำเภอบางแก้ว</t>
  </si>
  <si>
    <t>อำเภอป่าพะยอม</t>
  </si>
  <si>
    <t xml:space="preserve"> Mueang Phatthalung District</t>
  </si>
  <si>
    <t xml:space="preserve"> Kong Ra District</t>
  </si>
  <si>
    <t xml:space="preserve"> Khao Chaison District</t>
  </si>
  <si>
    <t xml:space="preserve"> Tamot District</t>
  </si>
  <si>
    <t xml:space="preserve"> Khuan Khanun District</t>
  </si>
  <si>
    <t xml:space="preserve"> Pak Phayun District</t>
  </si>
  <si>
    <t xml:space="preserve"> Si Banphot District</t>
  </si>
  <si>
    <t xml:space="preserve"> Pa Bon District</t>
  </si>
  <si>
    <t xml:space="preserve"> Bang Kaeo District</t>
  </si>
  <si>
    <t xml:space="preserve"> Pa Phayom District</t>
  </si>
  <si>
    <t>-</t>
  </si>
  <si>
    <t>อำเภอศรีนครินทร์</t>
  </si>
  <si>
    <t xml:space="preserve"> Srinagarindra District</t>
  </si>
  <si>
    <t>อำเภอ</t>
  </si>
  <si>
    <t>District</t>
  </si>
  <si>
    <t>มัธยมต้น</t>
  </si>
  <si>
    <t>มัธยมปลาย</t>
  </si>
  <si>
    <t>รวมยอด</t>
  </si>
  <si>
    <t xml:space="preserve">    ที่มา : สำนักงานเขตพื้นที่การศึกษาพัทลุง เขต 1 เขต 2</t>
  </si>
  <si>
    <t xml:space="preserve">Source : Phatthalung Educational Service Area Office Area 1 Area 2 </t>
  </si>
  <si>
    <t>3.8ต้น</t>
  </si>
  <si>
    <t>3.8 ปลาย</t>
  </si>
  <si>
    <t>ต้น</t>
  </si>
  <si>
    <t>ปลาย</t>
  </si>
  <si>
    <t>1+2</t>
  </si>
  <si>
    <t>เมือง</t>
  </si>
  <si>
    <t>กงหรา</t>
  </si>
  <si>
    <t>เขาชัยสน</t>
  </si>
  <si>
    <t>ตะโหมด</t>
  </si>
  <si>
    <t>ควนขนุน</t>
  </si>
  <si>
    <t>ปากพะยูน</t>
  </si>
  <si>
    <t>ศรีบรรพต</t>
  </si>
  <si>
    <t>ป่าบอน</t>
  </si>
  <si>
    <t>ป่าพะยอม</t>
  </si>
  <si>
    <t>ศรนครินทร์</t>
  </si>
  <si>
    <t>บางแก้ว</t>
  </si>
  <si>
    <t xml:space="preserve">             สำนักงานเขตพื้นที่การศึกษามัธยมศึกษาเขต 12</t>
  </si>
  <si>
    <t xml:space="preserve">             The Secondary Educational Service Area Office Area 12</t>
  </si>
  <si>
    <t>นักเรียน จำแนกตามระดับการศึกษา และเพศ เป็นรายอำเภอ ปีการศึกษา 2557</t>
  </si>
  <si>
    <t>Student by Level of Education, Sex and District : Academic Year 2014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</si>
</sst>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8" formatCode="_-* #,##0_-;\-* #,##0_-;_-* &quot;-&quot;??_-;_-@_-"/>
  </numFmts>
  <fonts count="11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2"/>
      <name val="TH SarabunPSK"/>
      <family val="2"/>
    </font>
    <font>
      <sz val="14"/>
      <color theme="1"/>
      <name val="TH SarabunPSK"/>
      <family val="2"/>
    </font>
    <font>
      <sz val="12"/>
      <color theme="0"/>
      <name val="AngsanaUPC"/>
      <family val="1"/>
      <charset val="22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sz val="12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 applyBorder="1"/>
    <xf numFmtId="0" fontId="3" fillId="0" borderId="7" xfId="0" applyFont="1" applyBorder="1"/>
    <xf numFmtId="0" fontId="3" fillId="0" borderId="0" xfId="0" applyFont="1" applyAlignment="1">
      <alignment vertical="center"/>
    </xf>
    <xf numFmtId="0" fontId="3" fillId="0" borderId="0" xfId="0" applyFont="1" applyAlignme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Border="1" applyAlignment="1"/>
    <xf numFmtId="0" fontId="3" fillId="0" borderId="11" xfId="0" applyFont="1" applyBorder="1"/>
    <xf numFmtId="188" fontId="3" fillId="0" borderId="5" xfId="1" applyNumberFormat="1" applyFont="1" applyBorder="1" applyAlignment="1">
      <alignment horizontal="right"/>
    </xf>
    <xf numFmtId="0" fontId="4" fillId="0" borderId="0" xfId="0" applyFont="1"/>
    <xf numFmtId="0" fontId="3" fillId="0" borderId="3" xfId="0" applyFont="1" applyBorder="1" applyAlignment="1"/>
    <xf numFmtId="0" fontId="2" fillId="0" borderId="0" xfId="0" quotePrefix="1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0" xfId="0" applyFont="1" applyBorder="1" applyAlignment="1"/>
    <xf numFmtId="188" fontId="3" fillId="0" borderId="0" xfId="1" applyNumberFormat="1" applyFont="1"/>
    <xf numFmtId="188" fontId="3" fillId="0" borderId="3" xfId="1" applyNumberFormat="1" applyFont="1" applyBorder="1" applyAlignment="1">
      <alignment horizontal="center"/>
    </xf>
    <xf numFmtId="188" fontId="3" fillId="0" borderId="3" xfId="1" applyNumberFormat="1" applyFont="1" applyBorder="1" applyAlignment="1"/>
    <xf numFmtId="188" fontId="3" fillId="0" borderId="0" xfId="0" applyNumberFormat="1" applyFont="1"/>
    <xf numFmtId="188" fontId="4" fillId="0" borderId="3" xfId="1" applyNumberFormat="1" applyFont="1" applyBorder="1" applyAlignment="1"/>
    <xf numFmtId="188" fontId="4" fillId="0" borderId="5" xfId="1" applyNumberFormat="1" applyFont="1" applyBorder="1" applyAlignment="1"/>
    <xf numFmtId="188" fontId="3" fillId="0" borderId="5" xfId="1" applyNumberFormat="1" applyFont="1" applyBorder="1" applyAlignment="1"/>
    <xf numFmtId="188" fontId="3" fillId="0" borderId="5" xfId="1" applyNumberFormat="1" applyFont="1" applyBorder="1" applyAlignment="1">
      <alignment horizontal="center"/>
    </xf>
    <xf numFmtId="188" fontId="3" fillId="0" borderId="5" xfId="1" applyNumberFormat="1" applyFont="1" applyFill="1" applyBorder="1" applyAlignment="1">
      <alignment horizontal="center"/>
    </xf>
    <xf numFmtId="188" fontId="3" fillId="0" borderId="3" xfId="1" applyNumberFormat="1" applyFont="1" applyFill="1" applyBorder="1" applyAlignment="1">
      <alignment horizontal="center"/>
    </xf>
    <xf numFmtId="188" fontId="3" fillId="0" borderId="0" xfId="0" applyNumberFormat="1" applyFont="1" applyAlignment="1">
      <alignment vertical="center"/>
    </xf>
    <xf numFmtId="188" fontId="6" fillId="0" borderId="3" xfId="1" applyNumberFormat="1" applyFont="1" applyBorder="1" applyAlignme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88" fontId="6" fillId="0" borderId="5" xfId="1" applyNumberFormat="1" applyFont="1" applyBorder="1" applyAlignment="1"/>
    <xf numFmtId="188" fontId="6" fillId="0" borderId="5" xfId="1" applyNumberFormat="1" applyFont="1" applyBorder="1" applyAlignment="1">
      <alignment horizontal="center"/>
    </xf>
    <xf numFmtId="188" fontId="6" fillId="0" borderId="3" xfId="1" applyNumberFormat="1" applyFont="1" applyBorder="1" applyAlignment="1">
      <alignment horizontal="center"/>
    </xf>
    <xf numFmtId="0" fontId="6" fillId="0" borderId="0" xfId="0" applyFont="1" applyBorder="1" applyAlignment="1"/>
    <xf numFmtId="0" fontId="6" fillId="0" borderId="3" xfId="0" applyFont="1" applyBorder="1" applyAlignment="1"/>
    <xf numFmtId="0" fontId="6" fillId="0" borderId="0" xfId="0" applyFont="1"/>
    <xf numFmtId="188" fontId="6" fillId="0" borderId="0" xfId="1" applyNumberFormat="1" applyFont="1"/>
    <xf numFmtId="0" fontId="6" fillId="0" borderId="0" xfId="0" applyFont="1" applyFill="1" applyBorder="1" applyAlignment="1"/>
    <xf numFmtId="0" fontId="6" fillId="0" borderId="3" xfId="0" applyFont="1" applyFill="1" applyBorder="1" applyAlignment="1"/>
    <xf numFmtId="188" fontId="6" fillId="0" borderId="5" xfId="1" applyNumberFormat="1" applyFont="1" applyFill="1" applyBorder="1" applyAlignment="1">
      <alignment horizontal="center"/>
    </xf>
    <xf numFmtId="188" fontId="6" fillId="0" borderId="3" xfId="1" applyNumberFormat="1" applyFont="1" applyFill="1" applyBorder="1" applyAlignment="1">
      <alignment horizontal="center"/>
    </xf>
    <xf numFmtId="0" fontId="6" fillId="0" borderId="0" xfId="0" applyFont="1" applyFill="1"/>
    <xf numFmtId="188" fontId="6" fillId="0" borderId="0" xfId="1" applyNumberFormat="1" applyFont="1" applyFill="1"/>
    <xf numFmtId="0" fontId="10" fillId="0" borderId="0" xfId="0" applyFont="1"/>
    <xf numFmtId="188" fontId="3" fillId="0" borderId="5" xfId="1" applyNumberFormat="1" applyFont="1" applyFill="1" applyBorder="1" applyAlignment="1">
      <alignment horizontal="right"/>
    </xf>
    <xf numFmtId="188" fontId="3" fillId="2" borderId="5" xfId="1" applyNumberFormat="1" applyFont="1" applyFill="1" applyBorder="1" applyAlignment="1"/>
    <xf numFmtId="188" fontId="4" fillId="2" borderId="5" xfId="1" applyNumberFormat="1" applyFont="1" applyFill="1" applyBorder="1" applyAlignment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 vertical="center" shrinkToFit="1"/>
    </xf>
    <xf numFmtId="0" fontId="3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AA104"/>
  <sheetViews>
    <sheetView showGridLines="0" tabSelected="1" workbookViewId="0">
      <selection activeCell="D2" sqref="D2"/>
    </sheetView>
  </sheetViews>
  <sheetFormatPr defaultRowHeight="18.75"/>
  <cols>
    <col min="1" max="1" width="1.7109375" style="2" customWidth="1"/>
    <col min="2" max="2" width="6.5703125" style="2" customWidth="1"/>
    <col min="3" max="3" width="5.85546875" style="2" customWidth="1"/>
    <col min="4" max="4" width="6.5703125" style="2" customWidth="1"/>
    <col min="5" max="5" width="8.42578125" style="2" customWidth="1"/>
    <col min="6" max="6" width="8.7109375" style="2" customWidth="1"/>
    <col min="7" max="7" width="8.5703125" style="2" customWidth="1"/>
    <col min="8" max="8" width="8.42578125" style="2" customWidth="1"/>
    <col min="9" max="10" width="7.7109375" style="2" customWidth="1"/>
    <col min="11" max="11" width="8.28515625" style="2" customWidth="1"/>
    <col min="12" max="12" width="8.5703125" style="2" customWidth="1"/>
    <col min="13" max="13" width="8.42578125" style="2" customWidth="1"/>
    <col min="14" max="19" width="7.7109375" style="2" customWidth="1"/>
    <col min="20" max="20" width="24.85546875" style="2" bestFit="1" customWidth="1"/>
    <col min="21" max="21" width="15.140625" style="2" customWidth="1"/>
    <col min="22" max="22" width="8.85546875" style="2" customWidth="1"/>
    <col min="23" max="23" width="10" style="2" bestFit="1" customWidth="1"/>
    <col min="24" max="16384" width="9.140625" style="2"/>
  </cols>
  <sheetData>
    <row r="1" spans="1:27" s="1" customFormat="1" ht="21">
      <c r="B1" s="1" t="s">
        <v>15</v>
      </c>
      <c r="C1" s="18">
        <v>3.8</v>
      </c>
      <c r="D1" s="1" t="s">
        <v>65</v>
      </c>
    </row>
    <row r="2" spans="1:27" s="1" customFormat="1" ht="21">
      <c r="B2" s="1" t="s">
        <v>14</v>
      </c>
      <c r="C2" s="18">
        <v>3.8</v>
      </c>
      <c r="D2" s="1" t="s">
        <v>66</v>
      </c>
    </row>
    <row r="3" spans="1:27" ht="6" customHeight="1"/>
    <row r="4" spans="1:27" ht="21" customHeight="1">
      <c r="A4" s="70" t="s">
        <v>40</v>
      </c>
      <c r="B4" s="70"/>
      <c r="C4" s="70"/>
      <c r="D4" s="71"/>
      <c r="E4" s="14"/>
      <c r="F4" s="3"/>
      <c r="G4" s="4"/>
      <c r="H4" s="82" t="s">
        <v>16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T4" s="3"/>
    </row>
    <row r="5" spans="1:27" ht="18" customHeight="1">
      <c r="A5" s="85"/>
      <c r="B5" s="85"/>
      <c r="C5" s="85"/>
      <c r="D5" s="72"/>
      <c r="E5" s="75" t="s">
        <v>0</v>
      </c>
      <c r="F5" s="79"/>
      <c r="G5" s="76"/>
      <c r="H5" s="75" t="s">
        <v>7</v>
      </c>
      <c r="I5" s="79"/>
      <c r="J5" s="76"/>
      <c r="K5" s="75" t="s">
        <v>2</v>
      </c>
      <c r="L5" s="79"/>
      <c r="M5" s="76"/>
      <c r="N5" s="79" t="s">
        <v>8</v>
      </c>
      <c r="O5" s="79"/>
      <c r="P5" s="79"/>
      <c r="Q5" s="79"/>
      <c r="R5" s="79"/>
      <c r="S5" s="76"/>
      <c r="T5" s="5"/>
    </row>
    <row r="6" spans="1:27" ht="18" customHeight="1">
      <c r="A6" s="85"/>
      <c r="B6" s="85"/>
      <c r="C6" s="85"/>
      <c r="D6" s="72"/>
      <c r="E6" s="93" t="s">
        <v>1</v>
      </c>
      <c r="F6" s="80"/>
      <c r="G6" s="81"/>
      <c r="H6" s="93" t="s">
        <v>9</v>
      </c>
      <c r="I6" s="80"/>
      <c r="J6" s="81"/>
      <c r="K6" s="93" t="s">
        <v>3</v>
      </c>
      <c r="L6" s="80"/>
      <c r="M6" s="81"/>
      <c r="N6" s="93" t="s">
        <v>6</v>
      </c>
      <c r="O6" s="80"/>
      <c r="P6" s="80"/>
      <c r="Q6" s="80"/>
      <c r="R6" s="80"/>
      <c r="S6" s="81"/>
    </row>
    <row r="7" spans="1:27" ht="19.5" customHeight="1">
      <c r="A7" s="85"/>
      <c r="B7" s="85"/>
      <c r="C7" s="85"/>
      <c r="D7" s="72"/>
      <c r="E7" s="19"/>
      <c r="F7" s="19"/>
      <c r="G7" s="47"/>
      <c r="H7" s="19"/>
      <c r="I7" s="19"/>
      <c r="J7" s="47"/>
      <c r="K7" s="19"/>
      <c r="L7" s="19"/>
      <c r="M7" s="47"/>
      <c r="N7" s="90" t="s">
        <v>42</v>
      </c>
      <c r="O7" s="77"/>
      <c r="P7" s="78"/>
      <c r="Q7" s="86" t="s">
        <v>43</v>
      </c>
      <c r="R7" s="87"/>
      <c r="S7" s="88"/>
      <c r="T7" s="46" t="s">
        <v>41</v>
      </c>
    </row>
    <row r="8" spans="1:27" ht="19.5" customHeight="1">
      <c r="A8" s="85"/>
      <c r="B8" s="85"/>
      <c r="C8" s="85"/>
      <c r="D8" s="72"/>
      <c r="E8" s="20"/>
      <c r="F8" s="20"/>
      <c r="G8" s="47"/>
      <c r="H8" s="20"/>
      <c r="I8" s="20"/>
      <c r="J8" s="47"/>
      <c r="K8" s="20"/>
      <c r="L8" s="20"/>
      <c r="M8" s="47"/>
      <c r="N8" s="83" t="s">
        <v>4</v>
      </c>
      <c r="O8" s="84"/>
      <c r="P8" s="89"/>
      <c r="Q8" s="83" t="s">
        <v>5</v>
      </c>
      <c r="R8" s="84"/>
      <c r="S8" s="89"/>
      <c r="T8" s="49"/>
    </row>
    <row r="9" spans="1:27" ht="19.5" customHeight="1">
      <c r="A9" s="85"/>
      <c r="B9" s="85"/>
      <c r="C9" s="85"/>
      <c r="D9" s="72"/>
      <c r="E9" s="20" t="s">
        <v>0</v>
      </c>
      <c r="F9" s="20" t="s">
        <v>10</v>
      </c>
      <c r="G9" s="47" t="s">
        <v>11</v>
      </c>
      <c r="H9" s="20" t="s">
        <v>0</v>
      </c>
      <c r="I9" s="20" t="s">
        <v>10</v>
      </c>
      <c r="J9" s="47" t="s">
        <v>11</v>
      </c>
      <c r="K9" s="20" t="s">
        <v>0</v>
      </c>
      <c r="L9" s="20" t="s">
        <v>10</v>
      </c>
      <c r="M9" s="47" t="s">
        <v>11</v>
      </c>
      <c r="N9" s="19" t="s">
        <v>0</v>
      </c>
      <c r="O9" s="19" t="s">
        <v>10</v>
      </c>
      <c r="P9" s="47" t="s">
        <v>11</v>
      </c>
      <c r="Q9" s="19" t="s">
        <v>0</v>
      </c>
      <c r="R9" s="19" t="s">
        <v>10</v>
      </c>
      <c r="S9" s="47" t="s">
        <v>11</v>
      </c>
      <c r="T9" s="5"/>
    </row>
    <row r="10" spans="1:27" ht="19.5" customHeight="1">
      <c r="A10" s="73"/>
      <c r="B10" s="73"/>
      <c r="C10" s="73"/>
      <c r="D10" s="74"/>
      <c r="E10" s="21" t="s">
        <v>1</v>
      </c>
      <c r="F10" s="21" t="s">
        <v>12</v>
      </c>
      <c r="G10" s="48" t="s">
        <v>13</v>
      </c>
      <c r="H10" s="21" t="s">
        <v>1</v>
      </c>
      <c r="I10" s="21" t="s">
        <v>12</v>
      </c>
      <c r="J10" s="48" t="s">
        <v>13</v>
      </c>
      <c r="K10" s="21" t="s">
        <v>1</v>
      </c>
      <c r="L10" s="21" t="s">
        <v>12</v>
      </c>
      <c r="M10" s="48" t="s">
        <v>13</v>
      </c>
      <c r="N10" s="21" t="s">
        <v>1</v>
      </c>
      <c r="O10" s="21" t="s">
        <v>12</v>
      </c>
      <c r="P10" s="48" t="s">
        <v>13</v>
      </c>
      <c r="Q10" s="21" t="s">
        <v>1</v>
      </c>
      <c r="R10" s="21" t="s">
        <v>12</v>
      </c>
      <c r="S10" s="48" t="s">
        <v>13</v>
      </c>
      <c r="T10" s="6"/>
    </row>
    <row r="11" spans="1:27" s="5" customFormat="1" ht="3" customHeight="1">
      <c r="A11" s="44"/>
      <c r="B11" s="44"/>
      <c r="C11" s="44"/>
      <c r="D11" s="45"/>
      <c r="E11" s="20"/>
      <c r="F11" s="20"/>
      <c r="G11" s="47"/>
      <c r="H11" s="20"/>
      <c r="I11" s="20"/>
      <c r="J11" s="47"/>
      <c r="K11" s="20"/>
      <c r="L11" s="20"/>
      <c r="M11" s="47"/>
      <c r="N11" s="20"/>
      <c r="O11" s="20"/>
      <c r="P11" s="20"/>
      <c r="Q11" s="20"/>
      <c r="R11" s="20"/>
      <c r="S11" s="47"/>
      <c r="W11" s="2"/>
    </row>
    <row r="12" spans="1:27" s="7" customFormat="1" ht="24.95" customHeight="1">
      <c r="A12" s="91" t="s">
        <v>44</v>
      </c>
      <c r="B12" s="91"/>
      <c r="C12" s="91"/>
      <c r="D12" s="92"/>
      <c r="E12" s="30">
        <f t="shared" ref="E12:G23" si="0">SUM(H12,K12,N12,Q12)</f>
        <v>72255</v>
      </c>
      <c r="F12" s="31">
        <f t="shared" si="0"/>
        <v>35599</v>
      </c>
      <c r="G12" s="31">
        <f t="shared" si="0"/>
        <v>36656</v>
      </c>
      <c r="H12" s="31">
        <f>SUM(I12:J12)</f>
        <v>11743</v>
      </c>
      <c r="I12" s="31">
        <f>SUM(I13:I23)</f>
        <v>5923</v>
      </c>
      <c r="J12" s="31">
        <f>SUM(J13:J23)</f>
        <v>5820</v>
      </c>
      <c r="K12" s="31">
        <f>SUM(L12:M12)</f>
        <v>35538</v>
      </c>
      <c r="L12" s="31">
        <f>SUM(L13:L23)</f>
        <v>18237</v>
      </c>
      <c r="M12" s="31">
        <f>SUM(M13:M23)</f>
        <v>17301</v>
      </c>
      <c r="N12" s="31">
        <f>SUM(O12:P12)</f>
        <v>15143</v>
      </c>
      <c r="O12" s="31">
        <f>SUM(O13:O23)</f>
        <v>7626</v>
      </c>
      <c r="P12" s="67">
        <f>SUM(P13:P23)</f>
        <v>7517</v>
      </c>
      <c r="Q12" s="31">
        <f>SUM(R12:S12)</f>
        <v>9831</v>
      </c>
      <c r="R12" s="31">
        <f>SUM(R13:R23)</f>
        <v>3813</v>
      </c>
      <c r="S12" s="31">
        <f>SUM(S13:S23)</f>
        <v>6018</v>
      </c>
      <c r="T12" s="50" t="s">
        <v>1</v>
      </c>
      <c r="U12" s="36"/>
      <c r="W12" s="2"/>
    </row>
    <row r="13" spans="1:27" ht="24.95" customHeight="1">
      <c r="A13" s="13"/>
      <c r="B13" s="8" t="s">
        <v>17</v>
      </c>
      <c r="C13" s="13"/>
      <c r="D13" s="17"/>
      <c r="E13" s="28">
        <f>SUM(F13:G13)</f>
        <v>25827</v>
      </c>
      <c r="F13" s="32">
        <f>SUM(I13+L13+O13+R13)</f>
        <v>12157</v>
      </c>
      <c r="G13" s="66">
        <f t="shared" si="0"/>
        <v>13670</v>
      </c>
      <c r="H13" s="32">
        <f t="shared" ref="H13:H23" si="1">SUM(I13:J13)</f>
        <v>3367</v>
      </c>
      <c r="I13" s="32">
        <v>1708</v>
      </c>
      <c r="J13" s="28">
        <v>1659</v>
      </c>
      <c r="K13" s="32">
        <f t="shared" ref="K13:K23" si="2">SUM(L13:M13)</f>
        <v>10384</v>
      </c>
      <c r="L13" s="32">
        <v>5233</v>
      </c>
      <c r="M13" s="28">
        <v>5151</v>
      </c>
      <c r="N13" s="32">
        <f t="shared" ref="N13:N23" si="3">SUM(O13:P13)</f>
        <v>6748</v>
      </c>
      <c r="O13" s="32">
        <f>1123+2067</f>
        <v>3190</v>
      </c>
      <c r="P13" s="28">
        <f>1065+2493</f>
        <v>3558</v>
      </c>
      <c r="Q13" s="32">
        <f>SUM(R13:S13)</f>
        <v>5328</v>
      </c>
      <c r="R13" s="32">
        <f>254+1772</f>
        <v>2026</v>
      </c>
      <c r="S13" s="28">
        <f>406+2896</f>
        <v>3302</v>
      </c>
      <c r="T13" s="13" t="s">
        <v>27</v>
      </c>
      <c r="U13" s="29"/>
      <c r="W13" s="26"/>
      <c r="X13" s="26"/>
      <c r="Y13" s="26"/>
      <c r="Z13" s="26"/>
      <c r="AA13" s="26"/>
    </row>
    <row r="14" spans="1:27" ht="24.95" customHeight="1">
      <c r="A14" s="13"/>
      <c r="B14" s="17" t="s">
        <v>18</v>
      </c>
      <c r="C14" s="13"/>
      <c r="D14" s="17"/>
      <c r="E14" s="28">
        <f t="shared" ref="E14:E23" si="4">SUM(F14:G14)</f>
        <v>3652</v>
      </c>
      <c r="F14" s="32">
        <f t="shared" si="0"/>
        <v>1850</v>
      </c>
      <c r="G14" s="32">
        <f t="shared" si="0"/>
        <v>1802</v>
      </c>
      <c r="H14" s="32">
        <f t="shared" si="1"/>
        <v>775</v>
      </c>
      <c r="I14" s="33">
        <v>376</v>
      </c>
      <c r="J14" s="27">
        <v>399</v>
      </c>
      <c r="K14" s="32">
        <f t="shared" si="2"/>
        <v>2238</v>
      </c>
      <c r="L14" s="33">
        <v>1167</v>
      </c>
      <c r="M14" s="27">
        <v>1071</v>
      </c>
      <c r="N14" s="32">
        <f t="shared" si="3"/>
        <v>370</v>
      </c>
      <c r="O14" s="33">
        <f>51+131</f>
        <v>182</v>
      </c>
      <c r="P14" s="27">
        <f>49+139</f>
        <v>188</v>
      </c>
      <c r="Q14" s="32">
        <f t="shared" ref="Q14:Q22" si="5">SUM(R14:S14)</f>
        <v>269</v>
      </c>
      <c r="R14" s="15">
        <v>125</v>
      </c>
      <c r="S14" s="15">
        <v>144</v>
      </c>
      <c r="T14" s="13" t="s">
        <v>28</v>
      </c>
      <c r="U14" s="29"/>
      <c r="W14" s="26"/>
      <c r="X14" s="26"/>
      <c r="Y14" s="26"/>
      <c r="Z14" s="26"/>
      <c r="AA14" s="26"/>
    </row>
    <row r="15" spans="1:27" ht="24.95" customHeight="1">
      <c r="A15" s="13"/>
      <c r="B15" s="17" t="s">
        <v>19</v>
      </c>
      <c r="C15" s="13"/>
      <c r="D15" s="17"/>
      <c r="E15" s="28">
        <f t="shared" si="4"/>
        <v>4859</v>
      </c>
      <c r="F15" s="32">
        <f t="shared" si="0"/>
        <v>2504</v>
      </c>
      <c r="G15" s="32">
        <f t="shared" si="0"/>
        <v>2355</v>
      </c>
      <c r="H15" s="32">
        <f t="shared" si="1"/>
        <v>852</v>
      </c>
      <c r="I15" s="33">
        <f>126+280</f>
        <v>406</v>
      </c>
      <c r="J15" s="27">
        <f>130+316</f>
        <v>446</v>
      </c>
      <c r="K15" s="32">
        <f t="shared" si="2"/>
        <v>2816</v>
      </c>
      <c r="L15" s="33">
        <v>1488</v>
      </c>
      <c r="M15" s="27">
        <v>1328</v>
      </c>
      <c r="N15" s="32">
        <f t="shared" si="3"/>
        <v>809</v>
      </c>
      <c r="O15" s="33">
        <f>135+333</f>
        <v>468</v>
      </c>
      <c r="P15" s="27">
        <f>66+275</f>
        <v>341</v>
      </c>
      <c r="Q15" s="32">
        <f t="shared" si="5"/>
        <v>382</v>
      </c>
      <c r="R15" s="15">
        <v>142</v>
      </c>
      <c r="S15" s="15">
        <v>240</v>
      </c>
      <c r="T15" s="13" t="s">
        <v>29</v>
      </c>
      <c r="W15" s="26"/>
      <c r="X15" s="26"/>
      <c r="Y15" s="26"/>
      <c r="Z15" s="26"/>
      <c r="AA15" s="26"/>
    </row>
    <row r="16" spans="1:27" s="56" customFormat="1" ht="24.95" customHeight="1">
      <c r="A16" s="54"/>
      <c r="B16" s="55" t="s">
        <v>20</v>
      </c>
      <c r="C16" s="54"/>
      <c r="D16" s="55"/>
      <c r="E16" s="37">
        <f t="shared" si="4"/>
        <v>4866</v>
      </c>
      <c r="F16" s="51">
        <f t="shared" si="0"/>
        <v>2335</v>
      </c>
      <c r="G16" s="51">
        <f t="shared" si="0"/>
        <v>2531</v>
      </c>
      <c r="H16" s="51">
        <f t="shared" si="1"/>
        <v>622</v>
      </c>
      <c r="I16" s="52">
        <f>54+268</f>
        <v>322</v>
      </c>
      <c r="J16" s="53">
        <f>46+254</f>
        <v>300</v>
      </c>
      <c r="K16" s="51">
        <f t="shared" si="2"/>
        <v>2168</v>
      </c>
      <c r="L16" s="52">
        <v>1112</v>
      </c>
      <c r="M16" s="53">
        <v>1056</v>
      </c>
      <c r="N16" s="32">
        <f t="shared" si="3"/>
        <v>1266</v>
      </c>
      <c r="O16" s="33">
        <f>8+599</f>
        <v>607</v>
      </c>
      <c r="P16" s="27">
        <f>5+654</f>
        <v>659</v>
      </c>
      <c r="Q16" s="32">
        <f t="shared" si="5"/>
        <v>810</v>
      </c>
      <c r="R16" s="15">
        <v>294</v>
      </c>
      <c r="S16" s="15">
        <v>516</v>
      </c>
      <c r="T16" s="54" t="s">
        <v>30</v>
      </c>
      <c r="W16" s="57"/>
      <c r="X16" s="57"/>
      <c r="Y16" s="57"/>
      <c r="Z16" s="57"/>
      <c r="AA16" s="57"/>
    </row>
    <row r="17" spans="1:27" s="56" customFormat="1" ht="24.95" customHeight="1">
      <c r="A17" s="54"/>
      <c r="B17" s="55" t="s">
        <v>21</v>
      </c>
      <c r="C17" s="54"/>
      <c r="D17" s="55"/>
      <c r="E17" s="37">
        <f t="shared" si="4"/>
        <v>8957</v>
      </c>
      <c r="F17" s="51">
        <f t="shared" si="0"/>
        <v>4462</v>
      </c>
      <c r="G17" s="51">
        <f t="shared" si="0"/>
        <v>4495</v>
      </c>
      <c r="H17" s="51">
        <f t="shared" si="1"/>
        <v>1716</v>
      </c>
      <c r="I17" s="51">
        <v>872</v>
      </c>
      <c r="J17" s="37">
        <v>844</v>
      </c>
      <c r="K17" s="51">
        <f t="shared" si="2"/>
        <v>4475</v>
      </c>
      <c r="L17" s="51">
        <v>2258</v>
      </c>
      <c r="M17" s="37">
        <v>2217</v>
      </c>
      <c r="N17" s="32">
        <f t="shared" si="3"/>
        <v>1769</v>
      </c>
      <c r="O17" s="32">
        <f>284+624</f>
        <v>908</v>
      </c>
      <c r="P17" s="28">
        <f>228+633</f>
        <v>861</v>
      </c>
      <c r="Q17" s="32">
        <f t="shared" si="5"/>
        <v>997</v>
      </c>
      <c r="R17" s="15">
        <v>424</v>
      </c>
      <c r="S17" s="15">
        <v>573</v>
      </c>
      <c r="T17" s="54" t="s">
        <v>31</v>
      </c>
      <c r="W17" s="57"/>
      <c r="X17" s="57"/>
      <c r="Y17" s="57"/>
      <c r="Z17" s="57"/>
      <c r="AA17" s="57"/>
    </row>
    <row r="18" spans="1:27" s="62" customFormat="1" ht="24.95" customHeight="1">
      <c r="A18" s="58"/>
      <c r="B18" s="59" t="s">
        <v>22</v>
      </c>
      <c r="C18" s="58"/>
      <c r="D18" s="59"/>
      <c r="E18" s="37">
        <f t="shared" si="4"/>
        <v>7599</v>
      </c>
      <c r="F18" s="51">
        <f t="shared" si="0"/>
        <v>3830</v>
      </c>
      <c r="G18" s="51">
        <f t="shared" si="0"/>
        <v>3769</v>
      </c>
      <c r="H18" s="51">
        <f t="shared" si="1"/>
        <v>1163</v>
      </c>
      <c r="I18" s="60">
        <v>597</v>
      </c>
      <c r="J18" s="61">
        <v>566</v>
      </c>
      <c r="K18" s="51">
        <f t="shared" si="2"/>
        <v>3898</v>
      </c>
      <c r="L18" s="60">
        <v>1983</v>
      </c>
      <c r="M18" s="61">
        <v>1915</v>
      </c>
      <c r="N18" s="32">
        <f t="shared" si="3"/>
        <v>1606</v>
      </c>
      <c r="O18" s="34">
        <f>86+785</f>
        <v>871</v>
      </c>
      <c r="P18" s="35">
        <f>36+699</f>
        <v>735</v>
      </c>
      <c r="Q18" s="32">
        <f t="shared" si="5"/>
        <v>932</v>
      </c>
      <c r="R18" s="65">
        <v>379</v>
      </c>
      <c r="S18" s="65">
        <v>553</v>
      </c>
      <c r="T18" s="58" t="s">
        <v>32</v>
      </c>
      <c r="W18" s="63"/>
      <c r="X18" s="63"/>
      <c r="Y18" s="63"/>
      <c r="Z18" s="63"/>
      <c r="AA18" s="63"/>
    </row>
    <row r="19" spans="1:27" s="56" customFormat="1" ht="24.95" customHeight="1">
      <c r="A19" s="54"/>
      <c r="B19" s="55" t="s">
        <v>23</v>
      </c>
      <c r="C19" s="54"/>
      <c r="D19" s="55"/>
      <c r="E19" s="37">
        <f t="shared" si="4"/>
        <v>2007</v>
      </c>
      <c r="F19" s="51">
        <f t="shared" si="0"/>
        <v>1082</v>
      </c>
      <c r="G19" s="51">
        <f t="shared" si="0"/>
        <v>925</v>
      </c>
      <c r="H19" s="51">
        <f t="shared" si="1"/>
        <v>441</v>
      </c>
      <c r="I19" s="51">
        <v>220</v>
      </c>
      <c r="J19" s="37">
        <v>221</v>
      </c>
      <c r="K19" s="51">
        <f t="shared" si="2"/>
        <v>1111</v>
      </c>
      <c r="L19" s="51">
        <v>581</v>
      </c>
      <c r="M19" s="37">
        <v>530</v>
      </c>
      <c r="N19" s="32">
        <f t="shared" si="3"/>
        <v>326</v>
      </c>
      <c r="O19" s="32">
        <f>69+135</f>
        <v>204</v>
      </c>
      <c r="P19" s="28">
        <f>28+94</f>
        <v>122</v>
      </c>
      <c r="Q19" s="32">
        <f t="shared" si="5"/>
        <v>129</v>
      </c>
      <c r="R19" s="15">
        <v>77</v>
      </c>
      <c r="S19" s="15">
        <v>52</v>
      </c>
      <c r="T19" s="54" t="s">
        <v>33</v>
      </c>
      <c r="W19" s="57"/>
      <c r="X19" s="57"/>
      <c r="Y19" s="57"/>
      <c r="Z19" s="57"/>
      <c r="AA19" s="57"/>
    </row>
    <row r="20" spans="1:27" s="62" customFormat="1" ht="24.95" customHeight="1">
      <c r="A20" s="58"/>
      <c r="B20" s="59" t="s">
        <v>24</v>
      </c>
      <c r="C20" s="58"/>
      <c r="D20" s="59"/>
      <c r="E20" s="37">
        <f t="shared" si="4"/>
        <v>4564</v>
      </c>
      <c r="F20" s="51">
        <f t="shared" si="0"/>
        <v>2361</v>
      </c>
      <c r="G20" s="51">
        <f t="shared" si="0"/>
        <v>2203</v>
      </c>
      <c r="H20" s="51">
        <f t="shared" si="1"/>
        <v>1029</v>
      </c>
      <c r="I20" s="60">
        <v>527</v>
      </c>
      <c r="J20" s="61">
        <v>502</v>
      </c>
      <c r="K20" s="51">
        <f t="shared" ref="K20:K21" si="6">SUM(L20:M20)</f>
        <v>2971</v>
      </c>
      <c r="L20" s="51">
        <v>1552</v>
      </c>
      <c r="M20" s="61">
        <v>1419</v>
      </c>
      <c r="N20" s="32">
        <f t="shared" si="3"/>
        <v>443</v>
      </c>
      <c r="O20" s="34">
        <f>146+100</f>
        <v>246</v>
      </c>
      <c r="P20" s="35">
        <f>88+109</f>
        <v>197</v>
      </c>
      <c r="Q20" s="32">
        <f t="shared" si="5"/>
        <v>121</v>
      </c>
      <c r="R20" s="65">
        <v>36</v>
      </c>
      <c r="S20" s="65">
        <v>85</v>
      </c>
      <c r="T20" s="58" t="s">
        <v>34</v>
      </c>
      <c r="W20" s="63"/>
      <c r="X20" s="63"/>
      <c r="Y20" s="63"/>
      <c r="Z20" s="63"/>
      <c r="AA20" s="63"/>
    </row>
    <row r="21" spans="1:27" s="56" customFormat="1" ht="24.95" customHeight="1">
      <c r="A21" s="54"/>
      <c r="B21" s="55" t="s">
        <v>25</v>
      </c>
      <c r="C21" s="54"/>
      <c r="D21" s="55"/>
      <c r="E21" s="37">
        <f t="shared" si="4"/>
        <v>2695</v>
      </c>
      <c r="F21" s="51">
        <f t="shared" si="0"/>
        <v>1353</v>
      </c>
      <c r="G21" s="51">
        <f t="shared" si="0"/>
        <v>1342</v>
      </c>
      <c r="H21" s="51">
        <f t="shared" si="1"/>
        <v>267</v>
      </c>
      <c r="I21" s="52">
        <f>9+128</f>
        <v>137</v>
      </c>
      <c r="J21" s="53">
        <f>6+124</f>
        <v>130</v>
      </c>
      <c r="K21" s="51">
        <f t="shared" si="6"/>
        <v>1621</v>
      </c>
      <c r="L21" s="60">
        <v>868</v>
      </c>
      <c r="M21" s="53">
        <v>753</v>
      </c>
      <c r="N21" s="32">
        <f t="shared" si="3"/>
        <v>566</v>
      </c>
      <c r="O21" s="33">
        <f>83+187</f>
        <v>270</v>
      </c>
      <c r="P21" s="27">
        <f>78+218</f>
        <v>296</v>
      </c>
      <c r="Q21" s="32">
        <f t="shared" si="5"/>
        <v>241</v>
      </c>
      <c r="R21" s="15">
        <v>78</v>
      </c>
      <c r="S21" s="15">
        <v>163</v>
      </c>
      <c r="T21" s="54" t="s">
        <v>35</v>
      </c>
      <c r="W21" s="57"/>
      <c r="X21" s="57"/>
      <c r="Y21" s="57"/>
      <c r="Z21" s="57"/>
      <c r="AA21" s="57"/>
    </row>
    <row r="22" spans="1:27" s="56" customFormat="1" ht="24.95" customHeight="1">
      <c r="A22" s="54"/>
      <c r="B22" s="55" t="s">
        <v>26</v>
      </c>
      <c r="C22" s="54"/>
      <c r="D22" s="55"/>
      <c r="E22" s="37">
        <f t="shared" si="4"/>
        <v>5375</v>
      </c>
      <c r="F22" s="51">
        <f t="shared" si="0"/>
        <v>2666</v>
      </c>
      <c r="G22" s="51">
        <f t="shared" si="0"/>
        <v>2709</v>
      </c>
      <c r="H22" s="51">
        <f t="shared" si="1"/>
        <v>1148</v>
      </c>
      <c r="I22" s="51">
        <v>569</v>
      </c>
      <c r="J22" s="37">
        <v>579</v>
      </c>
      <c r="K22" s="51">
        <f t="shared" si="2"/>
        <v>2586</v>
      </c>
      <c r="L22" s="51">
        <v>1329</v>
      </c>
      <c r="M22" s="37">
        <v>1257</v>
      </c>
      <c r="N22" s="32">
        <f t="shared" si="3"/>
        <v>1019</v>
      </c>
      <c r="O22" s="32">
        <f>139+397</f>
        <v>536</v>
      </c>
      <c r="P22" s="28">
        <f>79+404</f>
        <v>483</v>
      </c>
      <c r="Q22" s="32">
        <f t="shared" si="5"/>
        <v>622</v>
      </c>
      <c r="R22" s="15">
        <v>232</v>
      </c>
      <c r="S22" s="15">
        <v>390</v>
      </c>
      <c r="T22" s="54" t="s">
        <v>36</v>
      </c>
      <c r="W22" s="57"/>
      <c r="X22" s="57"/>
      <c r="Y22" s="57"/>
      <c r="Z22" s="57"/>
      <c r="AA22" s="57"/>
    </row>
    <row r="23" spans="1:27" s="56" customFormat="1" ht="24.95" customHeight="1">
      <c r="A23" s="54"/>
      <c r="B23" s="55" t="s">
        <v>38</v>
      </c>
      <c r="C23" s="54"/>
      <c r="D23" s="55"/>
      <c r="E23" s="37">
        <f t="shared" si="4"/>
        <v>1854</v>
      </c>
      <c r="F23" s="51">
        <f t="shared" si="0"/>
        <v>999</v>
      </c>
      <c r="G23" s="51">
        <f t="shared" si="0"/>
        <v>855</v>
      </c>
      <c r="H23" s="51">
        <f t="shared" si="1"/>
        <v>363</v>
      </c>
      <c r="I23" s="51">
        <v>189</v>
      </c>
      <c r="J23" s="37">
        <v>174</v>
      </c>
      <c r="K23" s="51">
        <f t="shared" si="2"/>
        <v>1270</v>
      </c>
      <c r="L23" s="51">
        <v>666</v>
      </c>
      <c r="M23" s="37">
        <v>604</v>
      </c>
      <c r="N23" s="32">
        <f t="shared" si="3"/>
        <v>221</v>
      </c>
      <c r="O23" s="32">
        <v>144</v>
      </c>
      <c r="P23" s="28">
        <v>77</v>
      </c>
      <c r="Q23" s="15" t="s">
        <v>37</v>
      </c>
      <c r="R23" s="15" t="s">
        <v>37</v>
      </c>
      <c r="S23" s="15" t="s">
        <v>37</v>
      </c>
      <c r="T23" s="54" t="s">
        <v>39</v>
      </c>
      <c r="W23" s="57"/>
      <c r="X23" s="57"/>
      <c r="Y23" s="57"/>
      <c r="Z23" s="64"/>
      <c r="AA23" s="57"/>
    </row>
    <row r="24" spans="1:27" s="16" customFormat="1" ht="3" customHeight="1">
      <c r="A24" s="22"/>
      <c r="B24" s="22"/>
      <c r="C24" s="22"/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2"/>
      <c r="W24" s="26"/>
    </row>
    <row r="25" spans="1:27" s="16" customFormat="1" ht="3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7" s="9" customFormat="1" ht="15.75">
      <c r="E26" s="9" t="s">
        <v>45</v>
      </c>
      <c r="I26" s="10"/>
      <c r="L26" s="10" t="s">
        <v>46</v>
      </c>
      <c r="O26" s="10"/>
      <c r="P26" s="10"/>
      <c r="Q26" s="10"/>
      <c r="R26" s="10"/>
      <c r="S26" s="10"/>
    </row>
    <row r="27" spans="1:27" s="39" customFormat="1" ht="18">
      <c r="E27" s="11" t="s">
        <v>63</v>
      </c>
      <c r="F27" s="11"/>
      <c r="G27" s="11"/>
      <c r="H27" s="11"/>
      <c r="J27" s="11"/>
      <c r="K27" s="12"/>
      <c r="L27" s="12" t="s">
        <v>64</v>
      </c>
      <c r="M27" s="11"/>
      <c r="N27" s="12"/>
      <c r="O27" s="12"/>
      <c r="P27" s="11"/>
      <c r="Q27" s="12"/>
      <c r="R27" s="11"/>
      <c r="S27" s="11"/>
    </row>
    <row r="33" spans="8:13">
      <c r="H33" s="2">
        <v>376</v>
      </c>
      <c r="I33" s="2">
        <v>376</v>
      </c>
      <c r="L33" s="2">
        <v>1708</v>
      </c>
      <c r="M33" s="2">
        <v>1659</v>
      </c>
    </row>
    <row r="34" spans="8:13">
      <c r="H34" s="2">
        <f>126+280</f>
        <v>406</v>
      </c>
      <c r="I34" s="2">
        <f>130+316</f>
        <v>446</v>
      </c>
      <c r="L34" s="2">
        <v>872</v>
      </c>
      <c r="M34" s="2">
        <v>844</v>
      </c>
    </row>
    <row r="35" spans="8:13">
      <c r="H35" s="2">
        <v>268</v>
      </c>
      <c r="I35" s="2">
        <f>46+254</f>
        <v>300</v>
      </c>
      <c r="L35" s="2">
        <v>220</v>
      </c>
      <c r="M35" s="2">
        <v>221</v>
      </c>
    </row>
    <row r="36" spans="8:13">
      <c r="H36" s="2">
        <v>597</v>
      </c>
      <c r="I36" s="2">
        <v>566</v>
      </c>
      <c r="L36" s="2">
        <v>569</v>
      </c>
      <c r="M36" s="2">
        <v>579</v>
      </c>
    </row>
    <row r="37" spans="8:13">
      <c r="H37" s="2">
        <v>527</v>
      </c>
      <c r="I37" s="2">
        <v>502</v>
      </c>
      <c r="L37" s="2">
        <v>189</v>
      </c>
      <c r="M37" s="2">
        <v>174</v>
      </c>
    </row>
    <row r="38" spans="8:13">
      <c r="H38" s="2">
        <v>128</v>
      </c>
      <c r="I38" s="2">
        <f>6+124</f>
        <v>130</v>
      </c>
      <c r="L38" s="2">
        <v>376</v>
      </c>
      <c r="M38" s="2">
        <v>399</v>
      </c>
    </row>
    <row r="39" spans="8:13">
      <c r="H39" s="16">
        <f>SUM(H33:H38)</f>
        <v>2302</v>
      </c>
      <c r="I39" s="16">
        <f>SUM(I33:I38)</f>
        <v>2320</v>
      </c>
      <c r="J39" s="16"/>
      <c r="K39" s="16"/>
      <c r="L39" s="16">
        <v>126</v>
      </c>
      <c r="M39" s="16">
        <v>130</v>
      </c>
    </row>
    <row r="40" spans="8:13">
      <c r="L40" s="2">
        <v>280</v>
      </c>
      <c r="M40" s="2">
        <v>316</v>
      </c>
    </row>
    <row r="41" spans="8:13">
      <c r="L41" s="2">
        <v>54</v>
      </c>
      <c r="M41" s="2">
        <v>46</v>
      </c>
    </row>
    <row r="42" spans="8:13">
      <c r="L42" s="2">
        <v>268</v>
      </c>
      <c r="M42" s="2">
        <v>254</v>
      </c>
    </row>
    <row r="43" spans="8:13">
      <c r="L43" s="2">
        <v>597</v>
      </c>
      <c r="M43" s="2">
        <v>566</v>
      </c>
    </row>
    <row r="44" spans="8:13">
      <c r="L44" s="2">
        <v>527</v>
      </c>
      <c r="M44" s="2">
        <v>502</v>
      </c>
    </row>
    <row r="45" spans="8:13">
      <c r="L45" s="2">
        <v>9</v>
      </c>
      <c r="M45" s="2">
        <v>6</v>
      </c>
    </row>
    <row r="46" spans="8:13">
      <c r="L46" s="2">
        <v>128</v>
      </c>
      <c r="M46" s="2">
        <v>124</v>
      </c>
    </row>
    <row r="47" spans="8:13">
      <c r="L47" s="2">
        <f>SUM(L33:L46)</f>
        <v>5923</v>
      </c>
      <c r="M47" s="2">
        <f>SUM(M33:M46)</f>
        <v>5820</v>
      </c>
    </row>
    <row r="57" spans="6:12">
      <c r="H57" s="2">
        <v>12</v>
      </c>
      <c r="L57" s="2">
        <v>1</v>
      </c>
    </row>
    <row r="58" spans="6:12" s="16" customFormat="1">
      <c r="F58" s="40">
        <v>3.6</v>
      </c>
      <c r="G58" s="16">
        <f>SUM(G59,G63)</f>
        <v>20992</v>
      </c>
      <c r="H58" s="16">
        <f t="shared" ref="H58:I58" si="7">SUM(H59,H63)</f>
        <v>9233</v>
      </c>
      <c r="I58" s="16">
        <f t="shared" si="7"/>
        <v>11759</v>
      </c>
    </row>
    <row r="59" spans="6:12" s="16" customFormat="1">
      <c r="F59" s="16" t="s">
        <v>49</v>
      </c>
      <c r="G59" s="16">
        <f>SUM(G60:G62)</f>
        <v>11744</v>
      </c>
      <c r="H59" s="16">
        <f t="shared" ref="H59:I59" si="8">SUM(H60:H62)</f>
        <v>5731</v>
      </c>
      <c r="I59" s="16">
        <f t="shared" si="8"/>
        <v>6013</v>
      </c>
      <c r="K59" s="16">
        <f>SUM(K60:K62)</f>
        <v>0</v>
      </c>
    </row>
    <row r="60" spans="6:12">
      <c r="G60" s="2">
        <f>SUM(H60:I60)</f>
        <v>3719</v>
      </c>
      <c r="H60" s="2">
        <v>1802</v>
      </c>
      <c r="I60" s="2">
        <v>1917</v>
      </c>
      <c r="K60" s="2">
        <f>SUM(L60:M60)</f>
        <v>0</v>
      </c>
    </row>
    <row r="61" spans="6:12">
      <c r="G61" s="2">
        <f t="shared" ref="G61:G62" si="9">SUM(H61:I61)</f>
        <v>3947</v>
      </c>
      <c r="H61" s="2">
        <v>1979</v>
      </c>
      <c r="I61" s="2">
        <v>1968</v>
      </c>
      <c r="K61" s="2">
        <f t="shared" ref="K61:K62" si="10">SUM(L61:M61)</f>
        <v>0</v>
      </c>
    </row>
    <row r="62" spans="6:12">
      <c r="G62" s="2">
        <f t="shared" si="9"/>
        <v>4078</v>
      </c>
      <c r="H62" s="2">
        <v>1950</v>
      </c>
      <c r="I62" s="2">
        <v>2128</v>
      </c>
      <c r="K62" s="2">
        <f t="shared" si="10"/>
        <v>0</v>
      </c>
    </row>
    <row r="63" spans="6:12" s="16" customFormat="1">
      <c r="F63" s="16" t="s">
        <v>50</v>
      </c>
      <c r="G63" s="16">
        <f>SUM(G64:G66)</f>
        <v>9248</v>
      </c>
      <c r="H63" s="16">
        <f t="shared" ref="H63:I63" si="11">SUM(H64:H66)</f>
        <v>3502</v>
      </c>
      <c r="I63" s="16">
        <f t="shared" si="11"/>
        <v>5746</v>
      </c>
    </row>
    <row r="64" spans="6:12">
      <c r="G64" s="2">
        <f>SUM(H64:I64)</f>
        <v>3280</v>
      </c>
      <c r="H64" s="2">
        <v>1245</v>
      </c>
      <c r="I64" s="2">
        <v>2035</v>
      </c>
    </row>
    <row r="65" spans="6:22">
      <c r="G65" s="2">
        <f t="shared" ref="G65:G66" si="12">SUM(H65:I65)</f>
        <v>3059</v>
      </c>
      <c r="H65" s="2">
        <v>1233</v>
      </c>
      <c r="I65" s="2">
        <v>1826</v>
      </c>
    </row>
    <row r="66" spans="6:22">
      <c r="G66" s="2">
        <f t="shared" si="12"/>
        <v>2909</v>
      </c>
      <c r="H66" s="2">
        <v>1024</v>
      </c>
      <c r="I66" s="2">
        <v>1885</v>
      </c>
    </row>
    <row r="67" spans="6:22" s="41" customFormat="1">
      <c r="F67" s="41">
        <v>3.7</v>
      </c>
      <c r="G67" s="16">
        <f>SUM(H67:I67)</f>
        <v>20992</v>
      </c>
      <c r="H67" s="16">
        <f>SUM(H68:H78)</f>
        <v>9233</v>
      </c>
      <c r="I67" s="16">
        <f t="shared" ref="I67" si="13">SUM(I68:I78)</f>
        <v>11759</v>
      </c>
      <c r="J67" s="40"/>
      <c r="K67" s="16"/>
      <c r="L67" s="40"/>
      <c r="M67" s="16"/>
      <c r="N67" s="16"/>
      <c r="O67" s="16"/>
      <c r="P67" s="42"/>
      <c r="Q67" s="16"/>
      <c r="R67" s="16"/>
      <c r="S67" s="16"/>
      <c r="T67" s="43"/>
      <c r="U67" s="43"/>
      <c r="V67" s="43"/>
    </row>
    <row r="68" spans="6:22">
      <c r="G68" s="2">
        <f>SUM(H68:I68)</f>
        <v>9439</v>
      </c>
      <c r="H68" s="2">
        <v>3870</v>
      </c>
      <c r="I68" s="2">
        <v>5569</v>
      </c>
      <c r="T68" s="43"/>
      <c r="U68" s="43"/>
      <c r="V68" s="43"/>
    </row>
    <row r="69" spans="6:22">
      <c r="G69" s="2">
        <f t="shared" ref="G69:G78" si="14">SUM(H69:I69)</f>
        <v>524</v>
      </c>
      <c r="H69" s="2">
        <v>238</v>
      </c>
      <c r="I69" s="2">
        <v>286</v>
      </c>
      <c r="K69" s="41"/>
      <c r="L69" s="41"/>
      <c r="M69" s="41"/>
      <c r="N69" s="41"/>
      <c r="O69" s="41"/>
      <c r="T69" s="43"/>
      <c r="U69" s="43"/>
      <c r="V69" s="43"/>
    </row>
    <row r="70" spans="6:22">
      <c r="G70" s="2">
        <f t="shared" si="14"/>
        <v>995</v>
      </c>
      <c r="H70" s="2">
        <v>453</v>
      </c>
      <c r="I70" s="2">
        <v>542</v>
      </c>
      <c r="K70" s="41"/>
      <c r="L70" s="41"/>
      <c r="M70" s="41"/>
      <c r="N70" s="41"/>
      <c r="O70" s="41"/>
      <c r="T70" s="43"/>
      <c r="U70" s="43"/>
      <c r="V70" s="43"/>
    </row>
    <row r="71" spans="6:22">
      <c r="G71" s="2">
        <f t="shared" si="14"/>
        <v>2037</v>
      </c>
      <c r="H71" s="2">
        <v>892</v>
      </c>
      <c r="I71" s="2">
        <v>1145</v>
      </c>
      <c r="T71" s="43"/>
      <c r="U71" s="43"/>
      <c r="V71" s="43"/>
    </row>
    <row r="72" spans="6:22">
      <c r="G72" s="2">
        <f t="shared" si="14"/>
        <v>2531</v>
      </c>
      <c r="H72" s="2">
        <v>1210</v>
      </c>
      <c r="I72" s="2">
        <v>1321</v>
      </c>
      <c r="T72" s="43"/>
      <c r="U72" s="43"/>
      <c r="V72" s="43"/>
    </row>
    <row r="73" spans="6:22">
      <c r="G73" s="2">
        <f t="shared" si="14"/>
        <v>2528</v>
      </c>
      <c r="H73" s="2">
        <v>1203</v>
      </c>
      <c r="I73" s="2">
        <v>1325</v>
      </c>
      <c r="T73" s="43"/>
      <c r="U73" s="43"/>
      <c r="V73" s="43"/>
    </row>
    <row r="74" spans="6:22">
      <c r="G74" s="2">
        <f t="shared" si="14"/>
        <v>376</v>
      </c>
      <c r="H74" s="2">
        <v>207</v>
      </c>
      <c r="I74" s="2">
        <v>169</v>
      </c>
      <c r="K74" s="41"/>
      <c r="L74" s="41"/>
      <c r="M74" s="41"/>
      <c r="N74" s="41"/>
      <c r="O74" s="41"/>
      <c r="T74" s="43"/>
      <c r="U74" s="43"/>
      <c r="V74" s="43"/>
    </row>
    <row r="75" spans="6:22">
      <c r="G75" s="2">
        <f t="shared" si="14"/>
        <v>352</v>
      </c>
      <c r="H75" s="2">
        <v>154</v>
      </c>
      <c r="I75" s="2">
        <v>198</v>
      </c>
      <c r="K75" s="41"/>
      <c r="L75" s="41"/>
      <c r="M75" s="41"/>
      <c r="N75" s="41"/>
      <c r="O75" s="41"/>
      <c r="T75" s="43"/>
      <c r="U75" s="43"/>
      <c r="V75" s="43"/>
    </row>
    <row r="76" spans="6:22">
      <c r="G76" s="2">
        <f t="shared" si="14"/>
        <v>679</v>
      </c>
      <c r="H76" s="2">
        <v>303</v>
      </c>
      <c r="I76" s="2">
        <v>376</v>
      </c>
      <c r="K76" s="41"/>
      <c r="L76" s="41"/>
      <c r="M76" s="41"/>
      <c r="N76" s="41"/>
      <c r="O76" s="41"/>
      <c r="T76" s="43"/>
      <c r="U76" s="43"/>
      <c r="V76" s="43"/>
    </row>
    <row r="77" spans="6:22">
      <c r="G77" s="2">
        <f t="shared" si="14"/>
        <v>1531</v>
      </c>
      <c r="H77" s="2">
        <v>703</v>
      </c>
      <c r="I77" s="2">
        <v>828</v>
      </c>
      <c r="K77" s="41"/>
      <c r="L77" s="41"/>
      <c r="M77" s="41"/>
      <c r="N77" s="41"/>
      <c r="O77" s="41"/>
      <c r="T77" s="43"/>
      <c r="U77" s="43"/>
      <c r="V77" s="43"/>
    </row>
    <row r="78" spans="6:22">
      <c r="G78" s="2">
        <f t="shared" si="14"/>
        <v>0</v>
      </c>
    </row>
    <row r="81" spans="2:14">
      <c r="D81" s="2">
        <v>12</v>
      </c>
      <c r="I81" s="2" t="s">
        <v>51</v>
      </c>
      <c r="L81" s="2" t="s">
        <v>0</v>
      </c>
    </row>
    <row r="82" spans="2:14">
      <c r="B82" s="40" t="s">
        <v>47</v>
      </c>
      <c r="C82" s="16">
        <f>SUM(D82:E82)</f>
        <v>11744</v>
      </c>
      <c r="D82" s="16">
        <f>SUM(D83:D93)</f>
        <v>5731</v>
      </c>
      <c r="E82" s="16">
        <f>SUM(E83:E93)</f>
        <v>6013</v>
      </c>
      <c r="F82" s="42"/>
      <c r="G82" s="16">
        <f>SUM(H82:I82)</f>
        <v>8566</v>
      </c>
      <c r="H82" s="16">
        <f>SUM(H83:H94)</f>
        <v>4628</v>
      </c>
      <c r="I82" s="16">
        <f t="shared" ref="I82" si="15">SUM(I83:I94)</f>
        <v>3938</v>
      </c>
      <c r="K82" s="16">
        <f>SUM(C82,G82)</f>
        <v>20310</v>
      </c>
      <c r="L82" s="16">
        <f t="shared" ref="L82:M93" si="16">SUM(D82,H82)</f>
        <v>10359</v>
      </c>
      <c r="M82" s="16">
        <f t="shared" si="16"/>
        <v>9951</v>
      </c>
      <c r="N82" s="16"/>
    </row>
    <row r="83" spans="2:14">
      <c r="B83" s="2" t="s">
        <v>52</v>
      </c>
      <c r="C83" s="2">
        <f>SUM(D83:E83)</f>
        <v>4736</v>
      </c>
      <c r="D83" s="2">
        <v>2148</v>
      </c>
      <c r="E83" s="2">
        <v>2588</v>
      </c>
      <c r="G83" s="2">
        <f>SUM(H83:I83)</f>
        <v>2588</v>
      </c>
      <c r="H83" s="2">
        <v>1364</v>
      </c>
      <c r="I83" s="2">
        <v>1224</v>
      </c>
      <c r="J83" s="16"/>
      <c r="K83" s="2">
        <f t="shared" ref="K83:K93" si="17">SUM(C83,G83)</f>
        <v>7324</v>
      </c>
      <c r="L83" s="2">
        <f t="shared" si="16"/>
        <v>3512</v>
      </c>
      <c r="M83" s="2">
        <f t="shared" si="16"/>
        <v>3812</v>
      </c>
    </row>
    <row r="84" spans="2:14">
      <c r="B84" s="41" t="s">
        <v>53</v>
      </c>
      <c r="C84" s="41">
        <f t="shared" ref="C84:C92" si="18">SUM(D84:E84)</f>
        <v>243</v>
      </c>
      <c r="D84" s="41">
        <v>116</v>
      </c>
      <c r="E84" s="41">
        <v>127</v>
      </c>
      <c r="G84" s="2">
        <f t="shared" ref="G84:G93" si="19">SUM(H84:I84)</f>
        <v>2283</v>
      </c>
      <c r="H84" s="2">
        <v>1174</v>
      </c>
      <c r="I84" s="2">
        <v>1109</v>
      </c>
      <c r="K84" s="2">
        <f t="shared" si="17"/>
        <v>2526</v>
      </c>
      <c r="L84" s="2">
        <f t="shared" si="16"/>
        <v>1290</v>
      </c>
      <c r="M84" s="2">
        <f t="shared" si="16"/>
        <v>1236</v>
      </c>
    </row>
    <row r="85" spans="2:14">
      <c r="B85" s="41" t="s">
        <v>54</v>
      </c>
      <c r="C85" s="41">
        <f t="shared" si="18"/>
        <v>599</v>
      </c>
      <c r="D85" s="41">
        <v>298</v>
      </c>
      <c r="E85" s="41">
        <v>301</v>
      </c>
      <c r="G85" s="2">
        <f t="shared" si="19"/>
        <v>358</v>
      </c>
      <c r="H85" s="2">
        <v>216</v>
      </c>
      <c r="I85" s="2">
        <v>142</v>
      </c>
      <c r="K85" s="2">
        <f t="shared" si="17"/>
        <v>957</v>
      </c>
      <c r="L85" s="2">
        <f t="shared" si="16"/>
        <v>514</v>
      </c>
      <c r="M85" s="2">
        <f t="shared" si="16"/>
        <v>443</v>
      </c>
    </row>
    <row r="86" spans="2:14">
      <c r="B86" s="2" t="s">
        <v>55</v>
      </c>
      <c r="C86" s="2">
        <f t="shared" si="18"/>
        <v>1261</v>
      </c>
      <c r="D86" s="2">
        <v>609</v>
      </c>
      <c r="E86" s="2">
        <v>652</v>
      </c>
      <c r="G86" s="2">
        <f t="shared" si="19"/>
        <v>233</v>
      </c>
      <c r="H86" s="2">
        <v>113</v>
      </c>
      <c r="I86" s="2">
        <v>120</v>
      </c>
      <c r="K86" s="2">
        <f t="shared" si="17"/>
        <v>1494</v>
      </c>
      <c r="L86" s="2">
        <f t="shared" si="16"/>
        <v>722</v>
      </c>
      <c r="M86" s="2">
        <f t="shared" si="16"/>
        <v>772</v>
      </c>
    </row>
    <row r="87" spans="2:14">
      <c r="B87" s="2" t="s">
        <v>56</v>
      </c>
      <c r="C87" s="2">
        <f t="shared" si="18"/>
        <v>1495</v>
      </c>
      <c r="D87" s="2">
        <v>778</v>
      </c>
      <c r="E87" s="2">
        <v>717</v>
      </c>
      <c r="G87" s="2">
        <f t="shared" si="19"/>
        <v>547</v>
      </c>
      <c r="H87" s="2">
        <v>310</v>
      </c>
      <c r="I87" s="2">
        <v>237</v>
      </c>
      <c r="K87" s="2">
        <f t="shared" si="17"/>
        <v>2042</v>
      </c>
      <c r="L87" s="2">
        <f t="shared" si="16"/>
        <v>1088</v>
      </c>
      <c r="M87" s="2">
        <f t="shared" si="16"/>
        <v>954</v>
      </c>
    </row>
    <row r="88" spans="2:14">
      <c r="B88" s="2" t="s">
        <v>57</v>
      </c>
      <c r="C88" s="2">
        <f t="shared" si="18"/>
        <v>1583</v>
      </c>
      <c r="D88" s="2">
        <v>828</v>
      </c>
      <c r="E88" s="2">
        <v>755</v>
      </c>
      <c r="G88" s="2">
        <f t="shared" si="19"/>
        <v>913</v>
      </c>
      <c r="H88" s="2">
        <v>508</v>
      </c>
      <c r="I88" s="2">
        <v>405</v>
      </c>
      <c r="K88" s="2">
        <f t="shared" si="17"/>
        <v>2496</v>
      </c>
      <c r="L88" s="2">
        <f t="shared" si="16"/>
        <v>1336</v>
      </c>
      <c r="M88" s="2">
        <f t="shared" si="16"/>
        <v>1160</v>
      </c>
    </row>
    <row r="89" spans="2:14">
      <c r="B89" s="41" t="s">
        <v>58</v>
      </c>
      <c r="C89" s="41">
        <f t="shared" si="18"/>
        <v>253</v>
      </c>
      <c r="D89" s="41">
        <v>145</v>
      </c>
      <c r="E89" s="41">
        <v>108</v>
      </c>
      <c r="G89" s="2">
        <f t="shared" si="19"/>
        <v>106</v>
      </c>
      <c r="H89" s="2">
        <v>71</v>
      </c>
      <c r="I89" s="2">
        <v>35</v>
      </c>
      <c r="K89" s="2">
        <f t="shared" si="17"/>
        <v>359</v>
      </c>
      <c r="L89" s="2">
        <f t="shared" si="16"/>
        <v>216</v>
      </c>
      <c r="M89" s="2">
        <f t="shared" si="16"/>
        <v>143</v>
      </c>
    </row>
    <row r="90" spans="2:14">
      <c r="B90" s="41" t="s">
        <v>59</v>
      </c>
      <c r="C90" s="41">
        <f t="shared" si="18"/>
        <v>242</v>
      </c>
      <c r="D90" s="41">
        <v>119</v>
      </c>
      <c r="E90" s="41">
        <v>123</v>
      </c>
      <c r="G90" s="2">
        <f t="shared" si="19"/>
        <v>814</v>
      </c>
      <c r="H90" s="2">
        <v>424</v>
      </c>
      <c r="I90" s="2">
        <v>390</v>
      </c>
      <c r="K90" s="2">
        <f t="shared" si="17"/>
        <v>1056</v>
      </c>
      <c r="L90" s="2">
        <f t="shared" si="16"/>
        <v>543</v>
      </c>
      <c r="M90" s="2">
        <f t="shared" si="16"/>
        <v>513</v>
      </c>
    </row>
    <row r="91" spans="2:14">
      <c r="B91" s="41" t="s">
        <v>62</v>
      </c>
      <c r="C91" s="41">
        <f t="shared" si="18"/>
        <v>443</v>
      </c>
      <c r="D91" s="41">
        <v>231</v>
      </c>
      <c r="E91" s="41">
        <v>212</v>
      </c>
      <c r="G91" s="2">
        <f t="shared" si="19"/>
        <v>216</v>
      </c>
      <c r="H91" s="2">
        <v>119</v>
      </c>
      <c r="I91" s="2">
        <v>97</v>
      </c>
      <c r="K91" s="2">
        <f t="shared" si="17"/>
        <v>659</v>
      </c>
      <c r="L91" s="2">
        <f t="shared" si="16"/>
        <v>350</v>
      </c>
      <c r="M91" s="2">
        <f t="shared" si="16"/>
        <v>309</v>
      </c>
    </row>
    <row r="92" spans="2:14">
      <c r="B92" s="41" t="s">
        <v>60</v>
      </c>
      <c r="C92" s="41">
        <f t="shared" si="18"/>
        <v>889</v>
      </c>
      <c r="D92" s="41">
        <v>459</v>
      </c>
      <c r="E92" s="41">
        <v>430</v>
      </c>
      <c r="G92" s="2">
        <f t="shared" si="19"/>
        <v>246</v>
      </c>
      <c r="H92" s="2">
        <v>158</v>
      </c>
      <c r="I92" s="2">
        <v>88</v>
      </c>
      <c r="K92" s="2">
        <f t="shared" si="17"/>
        <v>1135</v>
      </c>
      <c r="L92" s="2">
        <f t="shared" si="16"/>
        <v>617</v>
      </c>
      <c r="M92" s="2">
        <f t="shared" si="16"/>
        <v>518</v>
      </c>
    </row>
    <row r="93" spans="2:14">
      <c r="B93" s="41" t="s">
        <v>61</v>
      </c>
      <c r="C93" s="41"/>
      <c r="D93" s="41"/>
      <c r="E93" s="41"/>
      <c r="G93" s="2">
        <f t="shared" si="19"/>
        <v>262</v>
      </c>
      <c r="H93" s="2">
        <v>171</v>
      </c>
      <c r="I93" s="2">
        <v>91</v>
      </c>
      <c r="K93" s="2">
        <f t="shared" si="17"/>
        <v>262</v>
      </c>
      <c r="L93" s="2">
        <f t="shared" si="16"/>
        <v>171</v>
      </c>
      <c r="M93" s="2">
        <f t="shared" si="16"/>
        <v>91</v>
      </c>
    </row>
    <row r="94" spans="2:14">
      <c r="B94" s="42" t="s">
        <v>48</v>
      </c>
      <c r="C94" s="16">
        <f>SUM(D94:E94)</f>
        <v>9248</v>
      </c>
      <c r="D94" s="16">
        <f>SUM(D95:D105)</f>
        <v>3502</v>
      </c>
      <c r="E94" s="16">
        <f t="shared" ref="E94" si="20">SUM(E95:E105)</f>
        <v>5746</v>
      </c>
      <c r="F94" s="41"/>
      <c r="L94" s="38"/>
    </row>
    <row r="95" spans="2:14">
      <c r="C95" s="2">
        <f>SUM(D95:E95)</f>
        <v>4750</v>
      </c>
      <c r="D95" s="2">
        <v>1739</v>
      </c>
      <c r="E95" s="2">
        <f>2984+27</f>
        <v>3011</v>
      </c>
    </row>
    <row r="96" spans="2:14">
      <c r="C96" s="2">
        <f t="shared" ref="C96:C104" si="21">SUM(D96:E96)</f>
        <v>326</v>
      </c>
      <c r="D96" s="2">
        <v>139</v>
      </c>
      <c r="E96" s="2">
        <f>160+27</f>
        <v>187</v>
      </c>
    </row>
    <row r="97" spans="3:5">
      <c r="C97" s="2">
        <f t="shared" si="21"/>
        <v>441</v>
      </c>
      <c r="D97" s="2">
        <v>172</v>
      </c>
      <c r="E97" s="2">
        <f>242+27</f>
        <v>269</v>
      </c>
    </row>
    <row r="98" spans="3:5">
      <c r="C98" s="2">
        <f t="shared" si="21"/>
        <v>822</v>
      </c>
      <c r="D98" s="2">
        <v>299</v>
      </c>
      <c r="E98" s="2">
        <f>496+27</f>
        <v>523</v>
      </c>
    </row>
    <row r="99" spans="3:5">
      <c r="C99" s="2">
        <f t="shared" si="21"/>
        <v>1082</v>
      </c>
      <c r="D99" s="2">
        <v>448</v>
      </c>
      <c r="E99" s="2">
        <f>607+27</f>
        <v>634</v>
      </c>
    </row>
    <row r="100" spans="3:5">
      <c r="C100" s="2">
        <f t="shared" si="21"/>
        <v>990</v>
      </c>
      <c r="D100" s="2">
        <v>391</v>
      </c>
      <c r="E100" s="2">
        <f>572+27</f>
        <v>599</v>
      </c>
    </row>
    <row r="101" spans="3:5">
      <c r="C101" s="2">
        <f t="shared" si="21"/>
        <v>168</v>
      </c>
      <c r="D101" s="2">
        <v>79</v>
      </c>
      <c r="E101" s="2">
        <f>62+27</f>
        <v>89</v>
      </c>
    </row>
    <row r="102" spans="3:5">
      <c r="C102" s="2">
        <f t="shared" si="21"/>
        <v>154</v>
      </c>
      <c r="D102" s="2">
        <v>45</v>
      </c>
      <c r="E102" s="2">
        <f>82+27</f>
        <v>109</v>
      </c>
    </row>
    <row r="103" spans="3:5">
      <c r="C103" s="2">
        <f t="shared" si="21"/>
        <v>281</v>
      </c>
      <c r="D103" s="2">
        <v>89</v>
      </c>
      <c r="E103" s="2">
        <f>165+27</f>
        <v>192</v>
      </c>
    </row>
    <row r="104" spans="3:5">
      <c r="C104" s="2">
        <f t="shared" si="21"/>
        <v>234</v>
      </c>
      <c r="D104" s="2">
        <v>101</v>
      </c>
      <c r="E104" s="2">
        <f>106+27</f>
        <v>133</v>
      </c>
    </row>
  </sheetData>
  <mergeCells count="15">
    <mergeCell ref="N7:P7"/>
    <mergeCell ref="Q7:S7"/>
    <mergeCell ref="N8:P8"/>
    <mergeCell ref="Q8:S8"/>
    <mergeCell ref="A12:D12"/>
    <mergeCell ref="A4:D10"/>
    <mergeCell ref="H4:S4"/>
    <mergeCell ref="E5:G5"/>
    <mergeCell ref="H5:J5"/>
    <mergeCell ref="K5:M5"/>
    <mergeCell ref="N5:S5"/>
    <mergeCell ref="E6:G6"/>
    <mergeCell ref="H6:J6"/>
    <mergeCell ref="K6:M6"/>
    <mergeCell ref="N6:S6"/>
  </mergeCells>
  <printOptions horizontalCentered="1"/>
  <pageMargins left="0.19685039370078741" right="0.11811023622047245" top="0.78740157480314965" bottom="0.59055118110236227" header="0.51181102362204722" footer="0.51181102362204722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T-3.8</vt:lpstr>
    </vt:vector>
  </TitlesOfParts>
  <Company>Raja Image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v-sirick95</dc:creator>
  <cp:lastModifiedBy>WarcomPT</cp:lastModifiedBy>
  <cp:lastPrinted>2015-08-13T04:43:41Z</cp:lastPrinted>
  <dcterms:created xsi:type="dcterms:W3CDTF">1997-06-13T10:07:54Z</dcterms:created>
  <dcterms:modified xsi:type="dcterms:W3CDTF">2015-10-12T07:26:46Z</dcterms:modified>
</cp:coreProperties>
</file>