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G:\3พฤษภา2565\"/>
    </mc:Choice>
  </mc:AlternateContent>
  <xr:revisionPtr revIDLastSave="0" documentId="13_ncr:1_{404C6F7C-B59F-4670-8CD9-3358B59DABA7}" xr6:coauthVersionLast="43" xr6:coauthVersionMax="47" xr10:uidLastSave="{00000000-0000-0000-0000-000000000000}"/>
  <bookViews>
    <workbookView xWindow="-120" yWindow="-120" windowWidth="20730" windowHeight="11160" xr2:uid="{B492AD63-8E17-4C3A-80BE-060A62545815}"/>
  </bookViews>
  <sheets>
    <sheet name="ตารางที่8ไตรมาส 1 พ.ศ.2564 " sheetId="5" r:id="rId1"/>
    <sheet name="ตารางที่8ไตรมาส 2 พ.ศ.2564" sheetId="2" r:id="rId2"/>
    <sheet name="ตารางที่8ไตรมาส 3 พ.ศ.2564" sheetId="1" r:id="rId3"/>
    <sheet name="ตารางที่8ไตรมาส 4 พ.ศ.2564" sheetId="3" r:id="rId4"/>
    <sheet name="ตาราง 1" sheetId="6" r:id="rId5"/>
    <sheet name="คาดประมาณประชากร" sheetId="7" r:id="rId6"/>
    <sheet name="wi nter" sheetId="8" r:id="rId7"/>
    <sheet name="winter" sheetId="9" r:id="rId8"/>
    <sheet name="winter spss" sheetId="10" r:id="rId9"/>
    <sheet name="movingaverage" sheetId="11" r:id="rId10"/>
    <sheet name="Single    Expo Smoot" sheetId="12" r:id="rId11"/>
    <sheet name="Single Expo Smoot" sheetId="13" r:id="rId12"/>
    <sheet name="Double Expo Smoot" sheetId="14" r:id="rId13"/>
    <sheet name="spssExpo Smoot" sheetId="15" r:id="rId14"/>
    <sheet name="spssผู้มีงานทำ" sheetId="17" r:id="rId15"/>
  </sheets>
  <definedNames>
    <definedName name="HTML_CodePage" hidden="1">874</definedName>
    <definedName name="HTML_Control" localSheetId="8" hidden="1">{"'ตารางที่17 '!$A$1:$I$26"}</definedName>
    <definedName name="HTML_Control" localSheetId="5" hidden="1">{"'ตารางที่17 '!$A$1:$I$26"}</definedName>
    <definedName name="HTML_Control" localSheetId="4" hidden="1">{"'ตารางที่17 '!$A$1:$I$26"}</definedName>
    <definedName name="HTML_Control" hidden="1">{"'ตารางที่17 '!$A$1:$I$26"}</definedName>
    <definedName name="HTML_Description" hidden="1">""</definedName>
    <definedName name="HTML_Email" hidden="1">""</definedName>
    <definedName name="HTML_Header" hidden="1">"ตารางที่17(ต่อ)"</definedName>
    <definedName name="HTML_LastUpdate" hidden="1">"27/4/00"</definedName>
    <definedName name="HTML_LineAfter" hidden="1">FALSE</definedName>
    <definedName name="HTML_LineBefore" hidden="1">FALSE</definedName>
    <definedName name="HTML_Name" hidden="1">"ธนาคารแห่งประเทศไทย"</definedName>
    <definedName name="HTML_OBDlg2" hidden="1">TRUE</definedName>
    <definedName name="HTML_OBDlg4" hidden="1">TRUE</definedName>
    <definedName name="HTML_OS" hidden="1">0</definedName>
    <definedName name="HTML_PathFile" hidden="1">"M:\INTERNET\DATABANK\indicato\เครื่องชี้เดือนเมย\tab17.htm"</definedName>
    <definedName name="HTML_Title" hidden="1">"TAB17"</definedName>
    <definedName name="OLE_LINK1" localSheetId="0">'ตารางที่8ไตรมาส 1 พ.ศ.2564 '!#REF!</definedName>
    <definedName name="OLE_LINK1" localSheetId="1">'ตารางที่8ไตรมาส 2 พ.ศ.2564'!#REF!</definedName>
    <definedName name="OLE_LINK1" localSheetId="2">'ตารางที่8ไตรมาส 3 พ.ศ.2564'!#REF!</definedName>
    <definedName name="OLE_LINK1" localSheetId="3">'ตารางที่8ไตรมาส 4 พ.ศ.2564'!#REF!</definedName>
    <definedName name="SAPBEXdnldView" hidden="1">"3ZY5706QR6UW8T5CLKDTEF6F5"</definedName>
    <definedName name="SAPBEXsysID" hidden="1">"BWP"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77" i="14" l="1"/>
  <c r="N178" i="14"/>
  <c r="N182" i="14" s="1"/>
  <c r="O181" i="14" s="1"/>
  <c r="D192" i="13"/>
  <c r="D241" i="13"/>
  <c r="F365" i="13"/>
  <c r="F410" i="13" s="1"/>
  <c r="H365" i="13"/>
  <c r="I365" i="13"/>
  <c r="I410" i="13" s="1"/>
  <c r="F366" i="13"/>
  <c r="H366" i="13"/>
  <c r="I366" i="13"/>
  <c r="F367" i="13"/>
  <c r="H367" i="13"/>
  <c r="I367" i="13"/>
  <c r="F368" i="13"/>
  <c r="H368" i="13"/>
  <c r="I368" i="13"/>
  <c r="F369" i="13"/>
  <c r="H369" i="13"/>
  <c r="I369" i="13"/>
  <c r="F370" i="13"/>
  <c r="H370" i="13"/>
  <c r="I370" i="13"/>
  <c r="F371" i="13"/>
  <c r="H371" i="13"/>
  <c r="I371" i="13"/>
  <c r="F372" i="13"/>
  <c r="H372" i="13"/>
  <c r="I372" i="13"/>
  <c r="F373" i="13"/>
  <c r="H373" i="13"/>
  <c r="I373" i="13"/>
  <c r="F374" i="13"/>
  <c r="H374" i="13"/>
  <c r="I374" i="13"/>
  <c r="F375" i="13"/>
  <c r="H375" i="13"/>
  <c r="I375" i="13"/>
  <c r="F376" i="13"/>
  <c r="H376" i="13"/>
  <c r="I376" i="13"/>
  <c r="F377" i="13"/>
  <c r="H377" i="13"/>
  <c r="I377" i="13"/>
  <c r="F378" i="13"/>
  <c r="H378" i="13"/>
  <c r="I378" i="13"/>
  <c r="F379" i="13"/>
  <c r="H379" i="13"/>
  <c r="I379" i="13"/>
  <c r="F380" i="13"/>
  <c r="H380" i="13"/>
  <c r="I380" i="13"/>
  <c r="F381" i="13"/>
  <c r="H381" i="13"/>
  <c r="I381" i="13"/>
  <c r="F382" i="13"/>
  <c r="H382" i="13"/>
  <c r="I382" i="13"/>
  <c r="F383" i="13"/>
  <c r="H383" i="13"/>
  <c r="I383" i="13"/>
  <c r="F384" i="13"/>
  <c r="H384" i="13"/>
  <c r="I384" i="13"/>
  <c r="F385" i="13"/>
  <c r="H385" i="13"/>
  <c r="I385" i="13"/>
  <c r="F386" i="13"/>
  <c r="H386" i="13"/>
  <c r="I386" i="13"/>
  <c r="F387" i="13"/>
  <c r="H387" i="13"/>
  <c r="I387" i="13"/>
  <c r="F388" i="13"/>
  <c r="H388" i="13"/>
  <c r="I388" i="13"/>
  <c r="F389" i="13"/>
  <c r="H389" i="13"/>
  <c r="I389" i="13"/>
  <c r="F390" i="13"/>
  <c r="H390" i="13"/>
  <c r="I390" i="13"/>
  <c r="F391" i="13"/>
  <c r="H391" i="13"/>
  <c r="I391" i="13"/>
  <c r="F392" i="13"/>
  <c r="H392" i="13"/>
  <c r="I392" i="13"/>
  <c r="F393" i="13"/>
  <c r="H393" i="13"/>
  <c r="I393" i="13"/>
  <c r="F394" i="13"/>
  <c r="H394" i="13"/>
  <c r="I394" i="13"/>
  <c r="F395" i="13"/>
  <c r="H395" i="13"/>
  <c r="I395" i="13"/>
  <c r="F396" i="13"/>
  <c r="H396" i="13"/>
  <c r="I396" i="13"/>
  <c r="F397" i="13"/>
  <c r="H397" i="13"/>
  <c r="I397" i="13"/>
  <c r="F398" i="13"/>
  <c r="H398" i="13"/>
  <c r="I398" i="13"/>
  <c r="F399" i="13"/>
  <c r="H399" i="13"/>
  <c r="I399" i="13"/>
  <c r="F400" i="13"/>
  <c r="H400" i="13"/>
  <c r="I400" i="13"/>
  <c r="F401" i="13"/>
  <c r="H401" i="13"/>
  <c r="I401" i="13"/>
  <c r="F402" i="13"/>
  <c r="H402" i="13"/>
  <c r="I402" i="13"/>
  <c r="F403" i="13"/>
  <c r="H403" i="13"/>
  <c r="I403" i="13"/>
  <c r="F404" i="13"/>
  <c r="H404" i="13"/>
  <c r="I404" i="13"/>
  <c r="F405" i="13"/>
  <c r="H405" i="13"/>
  <c r="I405" i="13"/>
  <c r="F406" i="13"/>
  <c r="H406" i="13"/>
  <c r="I406" i="13"/>
  <c r="F407" i="13"/>
  <c r="H407" i="13"/>
  <c r="I407" i="13"/>
  <c r="F408" i="13"/>
  <c r="H408" i="13"/>
  <c r="I408" i="13"/>
  <c r="E412" i="13"/>
  <c r="J415" i="13"/>
  <c r="J416" i="13" s="1"/>
  <c r="D192" i="12"/>
  <c r="D241" i="12"/>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H166" i="11"/>
  <c r="I166" i="11"/>
  <c r="H167" i="11"/>
  <c r="I167" i="11"/>
  <c r="I209" i="11" s="1"/>
  <c r="H168" i="11"/>
  <c r="I168" i="11"/>
  <c r="H169" i="11"/>
  <c r="I169" i="11"/>
  <c r="H170" i="11"/>
  <c r="I170" i="11"/>
  <c r="H171" i="11"/>
  <c r="I171" i="11"/>
  <c r="H172" i="11"/>
  <c r="I172" i="11"/>
  <c r="H173" i="11"/>
  <c r="I173" i="11"/>
  <c r="H174" i="11"/>
  <c r="I174" i="11"/>
  <c r="H175" i="11"/>
  <c r="I175" i="11"/>
  <c r="H176" i="11"/>
  <c r="I176" i="11"/>
  <c r="H177" i="11"/>
  <c r="I177" i="11"/>
  <c r="H178" i="11"/>
  <c r="I178" i="11"/>
  <c r="H179" i="11"/>
  <c r="I179" i="11"/>
  <c r="H180" i="11"/>
  <c r="I180" i="11"/>
  <c r="H181" i="11"/>
  <c r="I181" i="11"/>
  <c r="H182" i="11"/>
  <c r="I182" i="11"/>
  <c r="H183" i="11"/>
  <c r="I183" i="11"/>
  <c r="H184" i="11"/>
  <c r="I184" i="11"/>
  <c r="H185" i="11"/>
  <c r="I185" i="11"/>
  <c r="H186" i="11"/>
  <c r="I186" i="11"/>
  <c r="H187" i="11"/>
  <c r="I187" i="11"/>
  <c r="H188" i="11"/>
  <c r="I188" i="11"/>
  <c r="H189" i="11"/>
  <c r="I189" i="11"/>
  <c r="H190" i="11"/>
  <c r="I190" i="11"/>
  <c r="H191" i="11"/>
  <c r="I191" i="11"/>
  <c r="H192" i="11"/>
  <c r="I192" i="11"/>
  <c r="H193" i="11"/>
  <c r="I193" i="11"/>
  <c r="H194" i="11"/>
  <c r="I194" i="11"/>
  <c r="H195" i="11"/>
  <c r="I195" i="11"/>
  <c r="H196" i="11"/>
  <c r="I196" i="11"/>
  <c r="H197" i="11"/>
  <c r="I197" i="11"/>
  <c r="H198" i="11"/>
  <c r="I198" i="11"/>
  <c r="H199" i="11"/>
  <c r="I199" i="11"/>
  <c r="H200" i="11"/>
  <c r="I200" i="11"/>
  <c r="H201" i="11"/>
  <c r="I201" i="11"/>
  <c r="H202" i="11"/>
  <c r="I202" i="11"/>
  <c r="H203" i="11"/>
  <c r="I203" i="11"/>
  <c r="H204" i="11"/>
  <c r="I204" i="11"/>
  <c r="H205" i="11"/>
  <c r="I205" i="11"/>
  <c r="B207" i="11"/>
  <c r="E208" i="11"/>
  <c r="E210" i="11"/>
  <c r="E211" i="11"/>
  <c r="E5" i="9"/>
  <c r="E6" i="9"/>
  <c r="E7" i="9"/>
  <c r="D8" i="9"/>
  <c r="E8" i="9"/>
  <c r="F5" i="7"/>
  <c r="G5" i="7"/>
  <c r="I5" i="7"/>
  <c r="J5" i="7"/>
  <c r="C6" i="7"/>
  <c r="C5" i="7" s="1"/>
  <c r="D6" i="7"/>
  <c r="D5" i="7" s="1"/>
  <c r="E6" i="7"/>
  <c r="E5" i="7" s="1"/>
  <c r="H6" i="7"/>
  <c r="H5" i="7" s="1"/>
  <c r="C7" i="7"/>
  <c r="B7" i="7" s="1"/>
  <c r="D7" i="7"/>
  <c r="E7" i="7"/>
  <c r="H7" i="7"/>
  <c r="C8" i="7"/>
  <c r="B8" i="7" s="1"/>
  <c r="D8" i="7"/>
  <c r="E8" i="7"/>
  <c r="H8" i="7"/>
  <c r="C9" i="7"/>
  <c r="B9" i="7" s="1"/>
  <c r="D9" i="7"/>
  <c r="E9" i="7"/>
  <c r="H9" i="7"/>
  <c r="B10" i="7"/>
  <c r="C10" i="7"/>
  <c r="D10" i="7"/>
  <c r="E10" i="7"/>
  <c r="H10" i="7"/>
  <c r="C11" i="7"/>
  <c r="B11" i="7" s="1"/>
  <c r="D11" i="7"/>
  <c r="E11" i="7"/>
  <c r="H11" i="7"/>
  <c r="B12" i="7"/>
  <c r="C12" i="7"/>
  <c r="D12" i="7"/>
  <c r="E12" i="7"/>
  <c r="H12" i="7"/>
  <c r="C13" i="7"/>
  <c r="B13" i="7" s="1"/>
  <c r="D13" i="7"/>
  <c r="E13" i="7"/>
  <c r="H13" i="7"/>
  <c r="C14" i="7"/>
  <c r="B14" i="7" s="1"/>
  <c r="D14" i="7"/>
  <c r="E14" i="7"/>
  <c r="H14" i="7"/>
  <c r="C15" i="7"/>
  <c r="B15" i="7" s="1"/>
  <c r="D15" i="7"/>
  <c r="E15" i="7"/>
  <c r="H15" i="7"/>
  <c r="F21" i="7"/>
  <c r="G21" i="7"/>
  <c r="I21" i="7"/>
  <c r="J21" i="7"/>
  <c r="C22" i="7"/>
  <c r="C21" i="7" s="1"/>
  <c r="D22" i="7"/>
  <c r="E22" i="7"/>
  <c r="E21" i="7" s="1"/>
  <c r="H22" i="7"/>
  <c r="H21" i="7" s="1"/>
  <c r="C23" i="7"/>
  <c r="B23" i="7" s="1"/>
  <c r="D23" i="7"/>
  <c r="E23" i="7"/>
  <c r="H23" i="7"/>
  <c r="C24" i="7"/>
  <c r="B24" i="7" s="1"/>
  <c r="D24" i="7"/>
  <c r="E24" i="7"/>
  <c r="H24" i="7"/>
  <c r="C25" i="7"/>
  <c r="B25" i="7" s="1"/>
  <c r="D25" i="7"/>
  <c r="D21" i="7" s="1"/>
  <c r="E25" i="7"/>
  <c r="H25" i="7"/>
  <c r="C26" i="7"/>
  <c r="D26" i="7"/>
  <c r="B26" i="7" s="1"/>
  <c r="E26" i="7"/>
  <c r="H26" i="7"/>
  <c r="B27" i="7"/>
  <c r="C27" i="7"/>
  <c r="D27" i="7"/>
  <c r="E27" i="7"/>
  <c r="H27" i="7"/>
  <c r="C28" i="7"/>
  <c r="B28" i="7" s="1"/>
  <c r="D28" i="7"/>
  <c r="E28" i="7"/>
  <c r="H28" i="7"/>
  <c r="B29" i="7"/>
  <c r="C29" i="7"/>
  <c r="D29" i="7"/>
  <c r="E29" i="7"/>
  <c r="H29" i="7"/>
  <c r="C30" i="7"/>
  <c r="B30" i="7" s="1"/>
  <c r="D30" i="7"/>
  <c r="E30" i="7"/>
  <c r="H30" i="7"/>
  <c r="C31" i="7"/>
  <c r="B31" i="7" s="1"/>
  <c r="D31" i="7"/>
  <c r="E31" i="7"/>
  <c r="H31" i="7"/>
  <c r="N6" i="6"/>
  <c r="V9" i="6"/>
  <c r="W9" i="6"/>
  <c r="X9" i="6"/>
  <c r="Y9" i="6"/>
  <c r="Z9" i="6"/>
  <c r="AA9" i="6"/>
  <c r="AA22" i="6" s="1"/>
  <c r="AB9" i="6"/>
  <c r="AB22" i="6" s="1"/>
  <c r="AC9" i="6"/>
  <c r="N17" i="6"/>
  <c r="O17" i="6"/>
  <c r="P17" i="6"/>
  <c r="Q17" i="6"/>
  <c r="R17" i="6"/>
  <c r="S17" i="6"/>
  <c r="S30" i="6" s="1"/>
  <c r="T17" i="6"/>
  <c r="T30" i="6" s="1"/>
  <c r="U17" i="6"/>
  <c r="V17" i="6"/>
  <c r="W17" i="6"/>
  <c r="X17" i="6"/>
  <c r="Y17" i="6"/>
  <c r="Z17" i="6"/>
  <c r="AA17" i="6"/>
  <c r="AA30" i="6" s="1"/>
  <c r="AB17" i="6"/>
  <c r="AB30" i="6" s="1"/>
  <c r="AC17" i="6"/>
  <c r="AD17" i="6"/>
  <c r="AE17" i="6"/>
  <c r="AF17" i="6"/>
  <c r="AG17" i="6"/>
  <c r="AH17" i="6"/>
  <c r="AI17" i="6"/>
  <c r="AI30" i="6" s="1"/>
  <c r="AJ17" i="6"/>
  <c r="AJ30" i="6" s="1"/>
  <c r="AK17" i="6"/>
  <c r="AL17" i="6"/>
  <c r="AM17" i="6"/>
  <c r="AN17" i="6"/>
  <c r="AO17" i="6"/>
  <c r="AP17" i="6"/>
  <c r="AQ17" i="6"/>
  <c r="AQ30" i="6" s="1"/>
  <c r="AR17" i="6"/>
  <c r="AR30" i="6" s="1"/>
  <c r="AS17" i="6"/>
  <c r="AT17" i="6"/>
  <c r="AU17" i="6"/>
  <c r="AV17" i="6"/>
  <c r="AW17"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B20" i="6"/>
  <c r="C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B21" i="6"/>
  <c r="C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B22" i="6"/>
  <c r="C22" i="6"/>
  <c r="E22" i="6"/>
  <c r="F22" i="6"/>
  <c r="G22" i="6"/>
  <c r="H22" i="6"/>
  <c r="I22" i="6"/>
  <c r="J22" i="6"/>
  <c r="K22" i="6"/>
  <c r="L22" i="6"/>
  <c r="M22" i="6"/>
  <c r="N22" i="6"/>
  <c r="O22" i="6"/>
  <c r="P22" i="6"/>
  <c r="Q22" i="6"/>
  <c r="R22" i="6"/>
  <c r="S22" i="6"/>
  <c r="T22" i="6"/>
  <c r="U22" i="6"/>
  <c r="V22" i="6"/>
  <c r="W22" i="6"/>
  <c r="X22" i="6"/>
  <c r="Y22" i="6"/>
  <c r="Z22" i="6"/>
  <c r="AC22" i="6"/>
  <c r="AD22" i="6"/>
  <c r="AE22" i="6"/>
  <c r="AF22" i="6"/>
  <c r="AG22" i="6"/>
  <c r="AH22" i="6"/>
  <c r="AI22" i="6"/>
  <c r="AJ22" i="6"/>
  <c r="AK22" i="6"/>
  <c r="AL22" i="6"/>
  <c r="AM22" i="6"/>
  <c r="AN22" i="6"/>
  <c r="AO22" i="6"/>
  <c r="AP22" i="6"/>
  <c r="AQ22" i="6"/>
  <c r="AR22" i="6"/>
  <c r="AS22" i="6"/>
  <c r="AT22" i="6"/>
  <c r="AU22" i="6"/>
  <c r="AV22" i="6"/>
  <c r="AW22" i="6"/>
  <c r="B23" i="6"/>
  <c r="C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B24" i="6"/>
  <c r="C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B25" i="6"/>
  <c r="C25" i="6"/>
  <c r="E25" i="6"/>
  <c r="F25" i="6"/>
  <c r="G25" i="6"/>
  <c r="H25" i="6"/>
  <c r="I25" i="6"/>
  <c r="J25" i="6"/>
  <c r="K25" i="6"/>
  <c r="L25" i="6"/>
  <c r="M25" i="6"/>
  <c r="N25" i="6"/>
  <c r="O25" i="6"/>
  <c r="P25" i="6"/>
  <c r="Q25" i="6"/>
  <c r="R25" i="6"/>
  <c r="S25" i="6"/>
  <c r="T25" i="6"/>
  <c r="U25" i="6"/>
  <c r="V25" i="6"/>
  <c r="W25" i="6"/>
  <c r="X25" i="6"/>
  <c r="Y25" i="6"/>
  <c r="Z25" i="6"/>
  <c r="AA25" i="6"/>
  <c r="AB25" i="6"/>
  <c r="AC25" i="6"/>
  <c r="AD25" i="6"/>
  <c r="AE25" i="6"/>
  <c r="AF25" i="6"/>
  <c r="AG25" i="6"/>
  <c r="AH25" i="6"/>
  <c r="AI25" i="6"/>
  <c r="AJ25" i="6"/>
  <c r="AK25" i="6"/>
  <c r="AL25" i="6"/>
  <c r="AM25" i="6"/>
  <c r="AN25" i="6"/>
  <c r="AO25" i="6"/>
  <c r="AP25" i="6"/>
  <c r="AQ25" i="6"/>
  <c r="AR25" i="6"/>
  <c r="AS25" i="6"/>
  <c r="AT25" i="6"/>
  <c r="AU25" i="6"/>
  <c r="AV25" i="6"/>
  <c r="AW25" i="6"/>
  <c r="B26" i="6"/>
  <c r="C26" i="6"/>
  <c r="E26" i="6"/>
  <c r="F26" i="6"/>
  <c r="G26" i="6"/>
  <c r="H26" i="6"/>
  <c r="I26" i="6"/>
  <c r="J26" i="6"/>
  <c r="K26" i="6"/>
  <c r="L26" i="6"/>
  <c r="M26" i="6"/>
  <c r="N26" i="6"/>
  <c r="O26" i="6"/>
  <c r="P26" i="6"/>
  <c r="Q26" i="6"/>
  <c r="R26"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AS26" i="6"/>
  <c r="AT26" i="6"/>
  <c r="AU26" i="6"/>
  <c r="AV26" i="6"/>
  <c r="AW26" i="6"/>
  <c r="B27" i="6"/>
  <c r="C27" i="6"/>
  <c r="E27" i="6"/>
  <c r="F27" i="6"/>
  <c r="G27" i="6"/>
  <c r="H27" i="6"/>
  <c r="I27" i="6"/>
  <c r="J27" i="6"/>
  <c r="K27" i="6"/>
  <c r="L27" i="6"/>
  <c r="M27" i="6"/>
  <c r="N27" i="6"/>
  <c r="O27" i="6"/>
  <c r="P27" i="6"/>
  <c r="Q27" i="6"/>
  <c r="R27" i="6"/>
  <c r="S27" i="6"/>
  <c r="T27" i="6"/>
  <c r="U27" i="6"/>
  <c r="V27" i="6"/>
  <c r="W27" i="6"/>
  <c r="X27" i="6"/>
  <c r="Y27" i="6"/>
  <c r="Z27" i="6"/>
  <c r="AA27" i="6"/>
  <c r="AB27" i="6"/>
  <c r="AC27" i="6"/>
  <c r="AD27" i="6"/>
  <c r="AE27" i="6"/>
  <c r="AF27" i="6"/>
  <c r="AG27" i="6"/>
  <c r="AH27" i="6"/>
  <c r="AI27" i="6"/>
  <c r="AJ27" i="6"/>
  <c r="AK27" i="6"/>
  <c r="AL27" i="6"/>
  <c r="AM27" i="6"/>
  <c r="AN27" i="6"/>
  <c r="AO27" i="6"/>
  <c r="AP27" i="6"/>
  <c r="AQ27" i="6"/>
  <c r="AR27" i="6"/>
  <c r="AS27" i="6"/>
  <c r="AT27" i="6"/>
  <c r="AU27" i="6"/>
  <c r="AV27" i="6"/>
  <c r="AW27" i="6"/>
  <c r="B28" i="6"/>
  <c r="C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AI28" i="6"/>
  <c r="AJ28" i="6"/>
  <c r="AK28" i="6"/>
  <c r="AL28" i="6"/>
  <c r="AM28" i="6"/>
  <c r="AN28" i="6"/>
  <c r="AO28" i="6"/>
  <c r="AP28" i="6"/>
  <c r="AQ28" i="6"/>
  <c r="AR28" i="6"/>
  <c r="AS28" i="6"/>
  <c r="AT28" i="6"/>
  <c r="AU28" i="6"/>
  <c r="AV28" i="6"/>
  <c r="AW28" i="6"/>
  <c r="B29" i="6"/>
  <c r="C29" i="6"/>
  <c r="E29" i="6"/>
  <c r="F29" i="6"/>
  <c r="G29" i="6"/>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AI29" i="6"/>
  <c r="AJ29" i="6"/>
  <c r="AK29" i="6"/>
  <c r="AL29" i="6"/>
  <c r="AM29" i="6"/>
  <c r="AN29" i="6"/>
  <c r="AO29" i="6"/>
  <c r="AP29" i="6"/>
  <c r="AQ29" i="6"/>
  <c r="AR29" i="6"/>
  <c r="AS29" i="6"/>
  <c r="AT29" i="6"/>
  <c r="AU29" i="6"/>
  <c r="AV29" i="6"/>
  <c r="AW29" i="6"/>
  <c r="B30" i="6"/>
  <c r="C30" i="6"/>
  <c r="E30" i="6"/>
  <c r="F30" i="6"/>
  <c r="G30" i="6"/>
  <c r="H30" i="6"/>
  <c r="I30" i="6"/>
  <c r="J30" i="6"/>
  <c r="K30" i="6"/>
  <c r="L30" i="6"/>
  <c r="M30" i="6"/>
  <c r="N30" i="6"/>
  <c r="O30" i="6"/>
  <c r="P30" i="6"/>
  <c r="Q30" i="6"/>
  <c r="R30" i="6"/>
  <c r="U30" i="6"/>
  <c r="V30" i="6"/>
  <c r="W30" i="6"/>
  <c r="X30" i="6"/>
  <c r="Y30" i="6"/>
  <c r="Z30" i="6"/>
  <c r="AC30" i="6"/>
  <c r="AD30" i="6"/>
  <c r="AE30" i="6"/>
  <c r="AF30" i="6"/>
  <c r="AG30" i="6"/>
  <c r="AH30" i="6"/>
  <c r="AK30" i="6"/>
  <c r="AL30" i="6"/>
  <c r="AM30" i="6"/>
  <c r="AN30" i="6"/>
  <c r="AO30" i="6"/>
  <c r="AP30" i="6"/>
  <c r="AS30" i="6"/>
  <c r="AT30" i="6"/>
  <c r="AU30" i="6"/>
  <c r="AV30" i="6"/>
  <c r="AW30" i="6"/>
  <c r="N185" i="14" l="1"/>
  <c r="B22" i="7"/>
  <c r="B21" i="7" s="1"/>
  <c r="B6" i="7"/>
  <c r="B5" i="7" s="1"/>
  <c r="C8" i="9"/>
  <c r="D13" i="5"/>
  <c r="C13" i="5"/>
  <c r="B13" i="5"/>
  <c r="D12" i="5"/>
  <c r="C12" i="5"/>
  <c r="B12" i="5"/>
  <c r="Q13" i="5"/>
  <c r="P13" i="5"/>
  <c r="O13" i="5"/>
  <c r="D10" i="5"/>
  <c r="C10" i="5"/>
  <c r="B10" i="5"/>
  <c r="B10" i="3"/>
  <c r="C10" i="3"/>
  <c r="D10" i="3"/>
  <c r="B12" i="3"/>
  <c r="C12" i="3"/>
  <c r="D12" i="3"/>
  <c r="B13" i="3"/>
  <c r="C13" i="3"/>
  <c r="D13" i="3"/>
  <c r="O13" i="3"/>
  <c r="P13" i="3"/>
  <c r="Q13" i="3"/>
  <c r="B10" i="2"/>
  <c r="C10" i="2"/>
  <c r="D10" i="2"/>
  <c r="B12" i="2"/>
  <c r="C12" i="2"/>
  <c r="D12" i="2"/>
  <c r="B13" i="2"/>
  <c r="C13" i="2"/>
  <c r="D13" i="2"/>
  <c r="O13" i="2"/>
  <c r="P13" i="2"/>
  <c r="Q13" i="2"/>
  <c r="C9" i="9" l="1"/>
  <c r="F9" i="9"/>
  <c r="B10" i="1"/>
  <c r="C10" i="1"/>
  <c r="D10" i="1"/>
  <c r="B12" i="1"/>
  <c r="C12" i="1"/>
  <c r="D12" i="1"/>
  <c r="B13" i="1"/>
  <c r="C13" i="1"/>
  <c r="D13" i="1"/>
  <c r="O13" i="1"/>
  <c r="P13" i="1"/>
  <c r="Q13" i="1"/>
  <c r="E9" i="9" l="1"/>
  <c r="D9" i="9"/>
  <c r="F10" i="9" s="1"/>
  <c r="C10" i="9"/>
  <c r="C11" i="9" l="1"/>
  <c r="E10" i="9"/>
  <c r="D10" i="9"/>
  <c r="F11" i="9" s="1"/>
  <c r="E11" i="9" l="1"/>
  <c r="D11" i="9"/>
  <c r="F12" i="9"/>
  <c r="C12" i="9"/>
  <c r="E12" i="9" l="1"/>
  <c r="D12" i="9"/>
  <c r="F13" i="9" s="1"/>
  <c r="C13" i="9"/>
  <c r="E13" i="9" l="1"/>
  <c r="D13" i="9"/>
  <c r="F14" i="9" s="1"/>
  <c r="C14" i="9"/>
  <c r="E14" i="9" l="1"/>
  <c r="D14" i="9"/>
  <c r="F15" i="9" s="1"/>
  <c r="C15" i="9"/>
  <c r="E15" i="9" l="1"/>
  <c r="D15" i="9"/>
  <c r="F16" i="9" s="1"/>
  <c r="C16" i="9"/>
  <c r="E16" i="9" l="1"/>
  <c r="D16" i="9"/>
  <c r="F17" i="9" s="1"/>
  <c r="C17" i="9"/>
  <c r="E17" i="9" l="1"/>
  <c r="D17" i="9"/>
  <c r="F18" i="9"/>
  <c r="C18" i="9"/>
  <c r="E18" i="9" l="1"/>
  <c r="D18" i="9"/>
  <c r="F19" i="9" s="1"/>
  <c r="C19" i="9"/>
  <c r="E19" i="9" l="1"/>
  <c r="D19" i="9"/>
  <c r="F20" i="9" s="1"/>
  <c r="C20" i="9"/>
  <c r="E20" i="9" l="1"/>
  <c r="D20" i="9"/>
  <c r="F21" i="9" s="1"/>
  <c r="C21" i="9"/>
  <c r="E21" i="9" l="1"/>
  <c r="D21" i="9"/>
  <c r="F22" i="9" s="1"/>
  <c r="C22" i="9"/>
  <c r="D22" i="9" l="1"/>
  <c r="F23" i="9" s="1"/>
  <c r="E22" i="9"/>
  <c r="C23" i="9"/>
  <c r="E23" i="9" l="1"/>
  <c r="D23" i="9"/>
  <c r="F24" i="9" s="1"/>
  <c r="C24" i="9"/>
  <c r="E24" i="9" l="1"/>
  <c r="D24" i="9"/>
  <c r="F25" i="9" s="1"/>
  <c r="C25" i="9"/>
  <c r="E25" i="9" l="1"/>
  <c r="D25" i="9"/>
  <c r="F26" i="9" s="1"/>
  <c r="C26" i="9"/>
  <c r="E26" i="9" l="1"/>
  <c r="D26" i="9"/>
  <c r="F27" i="9" s="1"/>
  <c r="C27" i="9"/>
  <c r="E27" i="9" l="1"/>
  <c r="D27" i="9"/>
  <c r="F28" i="9" s="1"/>
  <c r="C28" i="9"/>
  <c r="E28" i="9" l="1"/>
  <c r="D28" i="9"/>
  <c r="F29" i="9" s="1"/>
  <c r="C29" i="9"/>
  <c r="E29" i="9" l="1"/>
  <c r="D29" i="9"/>
  <c r="F30" i="9" s="1"/>
  <c r="C30" i="9"/>
  <c r="E30" i="9" l="1"/>
  <c r="D30" i="9"/>
  <c r="F31" i="9" s="1"/>
  <c r="C31" i="9"/>
  <c r="E31" i="9" l="1"/>
  <c r="D31" i="9"/>
  <c r="F32" i="9" s="1"/>
  <c r="C32" i="9"/>
  <c r="F33" i="9" l="1"/>
  <c r="E32" i="9"/>
  <c r="D32" i="9"/>
  <c r="C33" i="9"/>
  <c r="E33" i="9" l="1"/>
  <c r="D33" i="9"/>
  <c r="F34" i="9" s="1"/>
  <c r="C34" i="9"/>
  <c r="E34" i="9" l="1"/>
  <c r="D34" i="9"/>
  <c r="F35" i="9" s="1"/>
  <c r="C35" i="9"/>
  <c r="E35" i="9" l="1"/>
  <c r="D35" i="9"/>
  <c r="F36" i="9" s="1"/>
  <c r="C36" i="9"/>
  <c r="E36" i="9" l="1"/>
  <c r="D36" i="9"/>
  <c r="F37" i="9" s="1"/>
  <c r="C37" i="9"/>
  <c r="E37" i="9" l="1"/>
  <c r="D37" i="9"/>
  <c r="F38" i="9"/>
  <c r="C38" i="9"/>
  <c r="F39" i="9" l="1"/>
  <c r="D38" i="9"/>
  <c r="E38" i="9"/>
  <c r="C39" i="9"/>
  <c r="E39" i="9" l="1"/>
  <c r="D39" i="9"/>
  <c r="F40" i="9" s="1"/>
  <c r="C40" i="9"/>
  <c r="F41" i="9" l="1"/>
  <c r="E40" i="9"/>
  <c r="D40" i="9"/>
  <c r="C41" i="9"/>
  <c r="E41" i="9" l="1"/>
  <c r="D41" i="9"/>
  <c r="F42" i="9"/>
  <c r="C42" i="9"/>
  <c r="F43" i="9" l="1"/>
  <c r="E42" i="9"/>
  <c r="D42" i="9"/>
  <c r="C43" i="9"/>
  <c r="E43" i="9" l="1"/>
  <c r="D43" i="9"/>
  <c r="F44" i="9" s="1"/>
  <c r="C44" i="9"/>
  <c r="E44" i="9" l="1"/>
  <c r="D44" i="9"/>
  <c r="F45" i="9" s="1"/>
  <c r="C45" i="9"/>
  <c r="E45" i="9" l="1"/>
  <c r="D45" i="9"/>
  <c r="F46" i="9" s="1"/>
  <c r="C46" i="9"/>
  <c r="F47" i="9" l="1"/>
  <c r="E46" i="9"/>
  <c r="D46" i="9"/>
  <c r="C47" i="9"/>
  <c r="E47" i="9" l="1"/>
  <c r="D47" i="9"/>
  <c r="F48" i="9" s="1"/>
  <c r="C48" i="9"/>
  <c r="F51" i="9" l="1"/>
  <c r="D48" i="9"/>
  <c r="F49" i="9" s="1"/>
  <c r="E48" i="9"/>
  <c r="F50" i="9"/>
  <c r="F52" i="9" l="1"/>
</calcChain>
</file>

<file path=xl/sharedStrings.xml><?xml version="1.0" encoding="utf-8"?>
<sst xmlns="http://schemas.openxmlformats.org/spreadsheetml/2006/main" count="1031" uniqueCount="501">
  <si>
    <t>2. นอกภาคเกษตร</t>
  </si>
  <si>
    <t>1. ภาคเกษตร</t>
  </si>
  <si>
    <t>ยอดรวม</t>
  </si>
  <si>
    <t>ร้อยละ</t>
  </si>
  <si>
    <t>จำนวน</t>
  </si>
  <si>
    <t>หญิง</t>
  </si>
  <si>
    <t>ชาย</t>
  </si>
  <si>
    <t>รวม</t>
  </si>
  <si>
    <t>ระดับการศึกษาที่สำเร็จ</t>
  </si>
  <si>
    <t xml:space="preserve">ตารางที่ 8 จำนวนผู้เสมือนว่างงาน จำแนกตามภาคอุตสาหกรรม และเพศ </t>
  </si>
  <si>
    <t>-  0.0  น้อยกว่าร้อยละ 0.1</t>
  </si>
  <si>
    <t xml:space="preserve"> -  น้อยกว่าร้อยละ 0.1</t>
  </si>
  <si>
    <t>ผู้มีอายุต่ำกว่า  15  ปี</t>
  </si>
  <si>
    <t xml:space="preserve">   2.3  อื่นๆ</t>
  </si>
  <si>
    <t xml:space="preserve">   2.2  เรียนหนังสือ</t>
  </si>
  <si>
    <t xml:space="preserve">   2.1  ทำงานบ้าน</t>
  </si>
  <si>
    <t xml:space="preserve"> 2. ผู้ไม่อยู่ในกำลังแรงงาน</t>
  </si>
  <si>
    <t xml:space="preserve">   1.2  ผู้ที่รอฤดูกาล</t>
  </si>
  <si>
    <t xml:space="preserve">      1.1.2  ผู้ว่างงาน</t>
  </si>
  <si>
    <t xml:space="preserve">      1.1.1  ผู้มีงานทำ</t>
  </si>
  <si>
    <t xml:space="preserve">   1.1  กำลังแรงงานปัจจุบัน</t>
  </si>
  <si>
    <t>1. ผู้อยู่ในกำลังแรงงาน</t>
  </si>
  <si>
    <t>ผู้มีอายุ  15  ปีขึ้นไป</t>
  </si>
  <si>
    <t xml:space="preserve">                   -</t>
  </si>
  <si>
    <t>ไตรมาสที่ 4</t>
  </si>
  <si>
    <t>ไตรมาสที่ 3</t>
  </si>
  <si>
    <t>ไตรมาสที่ 2</t>
  </si>
  <si>
    <t>ไตรมาสที่ 1</t>
  </si>
  <si>
    <t>พ.ศ. 2564</t>
  </si>
  <si>
    <t>พ.ศ. 2563</t>
  </si>
  <si>
    <t>พ.ศ. 2562</t>
  </si>
  <si>
    <t>พ.ศ. 2561</t>
  </si>
  <si>
    <t>พ.ศ. 2560</t>
  </si>
  <si>
    <t>พ.ศ. 2559</t>
  </si>
  <si>
    <t>พ.ศ. 2558</t>
  </si>
  <si>
    <t>พ.ศ. 2557</t>
  </si>
  <si>
    <t>พ.ศ. 2556</t>
  </si>
  <si>
    <t>พ.ศ. 2555</t>
  </si>
  <si>
    <t>พ.ศ. 2554</t>
  </si>
  <si>
    <t>พ.ศ. 2553</t>
  </si>
  <si>
    <t>สถานภาพแรงงาน</t>
  </si>
  <si>
    <t>ตาราง ก  จำนวนและร้อยละของประชากร  จำแนกตามสถานภาพแรงงาน</t>
  </si>
  <si>
    <t>60+</t>
  </si>
  <si>
    <t>50-59</t>
  </si>
  <si>
    <t>40-49</t>
  </si>
  <si>
    <t>35-39</t>
  </si>
  <si>
    <t>30-34</t>
  </si>
  <si>
    <t>25-29</t>
  </si>
  <si>
    <t>20-24</t>
  </si>
  <si>
    <t>18-19</t>
  </si>
  <si>
    <t>15-17</t>
  </si>
  <si>
    <t>&lt;15</t>
  </si>
  <si>
    <t>นครราชสีมา</t>
  </si>
  <si>
    <t>และหมวดอายุ</t>
  </si>
  <si>
    <t>นอกเขตเทศบาล</t>
  </si>
  <si>
    <t>ในเขตเทศบาล</t>
  </si>
  <si>
    <t>ภาค จังหวัด</t>
  </si>
  <si>
    <t>จำนวนประชากร ณ วันที่ 1 พฤศจิกายน 2564 จำแนกตามเพศ หมวดอายุ ทั่วราชอาณาจักร เขตการปกครอง และภาค</t>
  </si>
  <si>
    <t>จำนวนประชากร ณ วันที่ 1 สิงหาาคม 2564 จำแนกตามเพศ หมวดอายุ ทั่วราชอาณาจักร เขตการปกครอง และภาค</t>
  </si>
  <si>
    <t>จำนวนประชากร ณ วันที่ 1 พฤษภาคม 2564 จำแนกตามเพศ หมวดอายุ ทั่วราชอาณาจักร เขตการปกครอง และภาค</t>
  </si>
  <si>
    <t>จำนวนประชากร ณ วันที่ 1 กุมภาพันธ์ 2564 จำแนกตามเพศ หมวดอายุ ทั่วราชอาณาจักร เขตการปกครอง และภาค</t>
  </si>
  <si>
    <t>ที่ระดับนัยสำคัญ 0.01, (B) ที่ระดับนัยสำคัญ 0.05 และ (C) ที่ระดับนัยสำคัญ 0.10</t>
  </si>
  <si>
    <t>square distance function การทดสอบของ AndersonDarling (1952) มีรูปแบบคือ</t>
  </si>
  <si>
    <t xml:space="preserve"> การทดสอบของ Anderson-Darling (AD)แนวคิดของวิธีการทดสอบนี้ มีพื้นฐานจาก Accumulating</t>
  </si>
  <si>
    <t>1.1 การแจกแจงแบบปกติ (Normal Distribution) ที่มีค่าเฉลี่ย (µ) เท่ากับ 0 และความ แปรปรวน(Q2 ) เท่ากับ 1</t>
  </si>
  <si>
    <t xml:space="preserve">H1 : ข้อมูลไม่มีการแจกแจงแบบปกติ </t>
  </si>
  <si>
    <t xml:space="preserve">H0 : ข้อมูลมีการแจกแจงแบบปกติ </t>
  </si>
  <si>
    <t>ค่าADการทดสอบของแอนเดอร์สัน-ดาร์ลิ่ง เป็นการคำนวณADยิ่งน้อยยิ่งดี และตรวจจากp valueที่ได้มากกว่า0.05แสดงว่าข้อมูลเป็นnormal distribution ถ้าน้อยกว่าผต้องใช้nonparametrictest</t>
  </si>
  <si>
    <t>ถ้าจุดใกล้เส้นสีฟ้า</t>
  </si>
  <si>
    <t>สิ่งที่ได้propbability plotข้อมูลที่plotอยู่ที่ใกล้เส้นตรงสีฟ้าที่เป็นเส้นnormal</t>
  </si>
  <si>
    <t>แผนภาพโดยใช้วิธีการทางสถิติบนโปรแกรม Minitab หากผลการวิเคราะห์จากกราฟ</t>
  </si>
  <si>
    <t>คงที่ หรือไม่คงที่ โดยการสร้างแผนภาพระหว่างความคลาดเคลื่อนกับเวลา โดยวิเคราะห์จาก</t>
  </si>
  <si>
    <t>ความแปรปรวนของค่าความคลาดเคลื่อนการตรวจสอบว่า ค่าความคลาดเคลื่อนที่ได้จากการทดลอง มีความแปรปรวน แบบ</t>
  </si>
  <si>
    <t>ใน โปรแกรม Minitab</t>
  </si>
  <si>
    <t>แจกแจงแบบปกติหรือไม่ สามารถทาได้โดยการวิเคราะห์เชิงสถิติ ด้วยวิธี Normal Probability Test</t>
  </si>
  <si>
    <t>การตรวจสอบว่า ค่าความคลาดเคลื่อนระหว่างค่าพยากรณ์และข้อมูลในอดีต ว่ามีการ</t>
  </si>
  <si>
    <t>ศึกษาการแจกแจงแบบปกติ ของค่าความคลาดเคลื่อนที่ได้จากการทดลอง</t>
  </si>
  <si>
    <t>วิธีที่เหมาะสมจากวิธีพยากรณ์ที่ให้ค่า MSD ต่ำที่สุด</t>
  </si>
  <si>
    <t xml:space="preserve">Absolute Percent Error (MAPE) , Mean squared deviation (MSD) </t>
  </si>
  <si>
    <t>ที่สุดจากค่าความคลาดเคลื่อนของการพยากรณ์ในรูป Mean Absolute Deviation (MAD) , Mean</t>
  </si>
  <si>
    <t>เลือกวิธีวิเคราะห์อนุกรมเวลา และสมการที่ใช้ในการพยากรณ์ที่ให้ผลที่ถูกต้อง</t>
  </si>
  <si>
    <t>รูปแบบหรือองค์ประกอบใด เช่น แนวโน้ม ฤดูกาลหรือมีทั้ง 2 องค์ประกอบ</t>
  </si>
  <si>
    <t xml:space="preserve"> เพื่อศึกษาความสัมพันธ์ของผู้มีงานทำ(คน) กับเวลา (ไตรมาส) ว่าลักษณะของข้อมูลมี</t>
  </si>
  <si>
    <t>ถ้าสังเกตุมี  s  คือseason  หนึ่งปีมี4 ไตรมาส แต่ละไตรมาสมี3เดือน</t>
  </si>
  <si>
    <t>วิธีแบบบวกมีความคงที่บางช่วง และบางช่วงมีแนวโน้มและบางช่วงมีฤดูการ</t>
  </si>
  <si>
    <t>Winters’ Method</t>
  </si>
  <si>
    <t>forecast</t>
  </si>
  <si>
    <t>seasonal</t>
  </si>
  <si>
    <t>trend</t>
  </si>
  <si>
    <t>level</t>
  </si>
  <si>
    <t>ผู้มีงานทำ</t>
  </si>
  <si>
    <t>ไตรมาสที่</t>
  </si>
  <si>
    <t>g</t>
  </si>
  <si>
    <t>b</t>
  </si>
  <si>
    <t>St = d (Yt - Lt) +  (1 - d) St-p</t>
  </si>
  <si>
    <t>Tt = g [Lt - Lt-1] + (1 - g)Tt-1</t>
  </si>
  <si>
    <t>= a (Yt - St- p) + (1- a) [Lt-1 + Tt-1]</t>
  </si>
  <si>
    <t>a</t>
  </si>
  <si>
    <t>LCL</t>
  </si>
  <si>
    <t>UCL</t>
  </si>
  <si>
    <t>Forecast</t>
  </si>
  <si>
    <t>ผู้มีงานทำ-Model_1</t>
  </si>
  <si>
    <t>Q4 2565</t>
  </si>
  <si>
    <t>Q3 2565</t>
  </si>
  <si>
    <t>Q2 2565</t>
  </si>
  <si>
    <t>Q1 2565</t>
  </si>
  <si>
    <t>Model</t>
  </si>
  <si>
    <t>Sig.</t>
  </si>
  <si>
    <t>DF</t>
  </si>
  <si>
    <t>Statistics</t>
  </si>
  <si>
    <t>MAE</t>
  </si>
  <si>
    <t>MAPE</t>
  </si>
  <si>
    <t>Stationary R-squared</t>
  </si>
  <si>
    <t>Number of Outliers</t>
  </si>
  <si>
    <t>Ljung-Box Q(18)</t>
  </si>
  <si>
    <t>Model Fit statistics</t>
  </si>
  <si>
    <t>Number of Predictors</t>
  </si>
  <si>
    <t>Model Statistics</t>
  </si>
  <si>
    <t>Normalized BIC</t>
  </si>
  <si>
    <t>MaxAE</t>
  </si>
  <si>
    <t>MaxAPE</t>
  </si>
  <si>
    <t>RMSE</t>
  </si>
  <si>
    <t>R-squared</t>
  </si>
  <si>
    <t>95</t>
  </si>
  <si>
    <t>90</t>
  </si>
  <si>
    <t>75</t>
  </si>
  <si>
    <t>50</t>
  </si>
  <si>
    <t>25</t>
  </si>
  <si>
    <t>10</t>
  </si>
  <si>
    <t>5</t>
  </si>
  <si>
    <t>Percentile</t>
  </si>
  <si>
    <t>Maximum</t>
  </si>
  <si>
    <t>Minimum</t>
  </si>
  <si>
    <t>SE</t>
  </si>
  <si>
    <t>Mean</t>
  </si>
  <si>
    <t>Fit Statistic</t>
  </si>
  <si>
    <t>Model Fit</t>
  </si>
  <si>
    <t>Winters' Additive</t>
  </si>
  <si>
    <t>Model_1</t>
  </si>
  <si>
    <t>Model ID</t>
  </si>
  <si>
    <t>Model Type</t>
  </si>
  <si>
    <t/>
  </si>
  <si>
    <t>Model Description</t>
  </si>
  <si>
    <t xml:space="preserve">   /EXSMOOTH TYPE=WINTERSADDITIVE  TRANSFORM=NONE.</t>
  </si>
  <si>
    <t xml:space="preserve">      PREFIX='Model'</t>
  </si>
  <si>
    <t xml:space="preserve">      OUTFILE='C:\Users\User\Documents\1234.xml'</t>
  </si>
  <si>
    <t xml:space="preserve">   /MODEL DEPENDENT=ผู้มีงานทำ</t>
  </si>
  <si>
    <t xml:space="preserve">   /MISSING USERMISSING=EXCLUDE</t>
  </si>
  <si>
    <t xml:space="preserve">   /AUXILIARY  CILEVEL=95 MAXACFLAGS=4</t>
  </si>
  <si>
    <t xml:space="preserve">   /SAVE  PREDICTED(Predicted)</t>
  </si>
  <si>
    <t xml:space="preserve">   /OUTPUTFILTER DISPLAY=ALLMODELS</t>
  </si>
  <si>
    <t xml:space="preserve">   /SERIESPLOT OBSERVED FORECAST FIT</t>
  </si>
  <si>
    <t xml:space="preserve">   /MODELDETAILS  PRINT=[ FORECASTS]</t>
  </si>
  <si>
    <t xml:space="preserve">   /MODELSTATISTICS  DISPLAY=YES MODELFIT=[ SRSQUARE MAPE MAE]</t>
  </si>
  <si>
    <t xml:space="preserve">   /MODELSUMMARY  PRINT=[MODELFIT]</t>
  </si>
  <si>
    <t>TSMODEL</t>
  </si>
  <si>
    <t>* Time Series Modeler.</t>
  </si>
  <si>
    <t>PREDICT THRU YEAR 2565 QUARTER 4.</t>
  </si>
  <si>
    <t>45       1171085  1033188  1308982</t>
  </si>
  <si>
    <t>Period  Forecast    Lower    Upper</t>
  </si>
  <si>
    <t>Forecasts</t>
  </si>
  <si>
    <t>MAPE=</t>
  </si>
  <si>
    <t>MSD=SUMPRODUCT((ABS(E166:E205)^2))/4</t>
  </si>
  <si>
    <t>MSD=</t>
  </si>
  <si>
    <t>MAPE=SUM(I166:I205)*100/44</t>
  </si>
  <si>
    <t>MAD=</t>
  </si>
  <si>
    <t>MAD=SUMPRODUCT((ABS(E166:E205)))/4</t>
  </si>
  <si>
    <t>s</t>
  </si>
  <si>
    <t>=-</t>
  </si>
  <si>
    <t>'=(1098034+1173778+1259323+1153205)/4</t>
  </si>
  <si>
    <t>Forecast=</t>
  </si>
  <si>
    <t>=1153205-1219686</t>
  </si>
  <si>
    <t>'=(1347607+1098034+1173778+1259323)/4</t>
  </si>
  <si>
    <t>=1259323-1227182</t>
  </si>
  <si>
    <t>'=(1289307+1347607+1098034+1173778)/4</t>
  </si>
  <si>
    <t>=1173778-1242515</t>
  </si>
  <si>
    <t>'=(1235110+1289307+1347607+1098034)/4</t>
  </si>
  <si>
    <t>=1098034-1248765</t>
  </si>
  <si>
    <t>'=(1123034+1235110+1289307+1347607)/4</t>
  </si>
  <si>
    <t>=1347607-1211542</t>
  </si>
  <si>
    <t>'=(1198717+1123034+1235110+1289307)/4</t>
  </si>
  <si>
    <t>=1289307-1180301</t>
  </si>
  <si>
    <t>'=(1164344+1198717+1123034+1235110)/4</t>
  </si>
  <si>
    <t>=1235110-1164298</t>
  </si>
  <si>
    <t>'=(1171095+1164344+1198717+1123034)/4</t>
  </si>
  <si>
    <t>=1123034-1179577</t>
  </si>
  <si>
    <t>'=(1184151+1171095+1164344+1198717)/4</t>
  </si>
  <si>
    <t>=1198717-1195668</t>
  </si>
  <si>
    <t>'=(1263081+1184151+1171095+1164344)/4</t>
  </si>
  <si>
    <t>=1164344-1229535</t>
  </si>
  <si>
    <t>'=(1299811+1263081+1184151+1171095)/4</t>
  </si>
  <si>
    <t>=1171095-1249898</t>
  </si>
  <si>
    <t>'=(1252549+1299811+1263081+1184151)/4</t>
  </si>
  <si>
    <t>=1184151-1262950</t>
  </si>
  <si>
    <t>'=(1236358+1252549+1299811+1263081)/4</t>
  </si>
  <si>
    <t>=1263081-1273885</t>
  </si>
  <si>
    <t>'=(1306823+1236358+1252549+1299811)/4</t>
  </si>
  <si>
    <t>=1299811-1289280</t>
  </si>
  <si>
    <t>'=(1361389+1306823+1236358+1252549)/4</t>
  </si>
  <si>
    <t>=1252549-1292205</t>
  </si>
  <si>
    <t>'=(1264250+1361389+1306823+1236358)/4</t>
  </si>
  <si>
    <t>=1236358-1294230</t>
  </si>
  <si>
    <t>'=(1244459+1264250+1361389+1306823)/4</t>
  </si>
  <si>
    <t>=1306823-1296329</t>
  </si>
  <si>
    <t>'=(1315216+1244459+1264250+1361389)/4</t>
  </si>
  <si>
    <t>=1361389-1289137</t>
  </si>
  <si>
    <t>'=(1332622+1315216+1244459+1264250)/4</t>
  </si>
  <si>
    <t>=1264250-1293329</t>
  </si>
  <si>
    <t>'=(1281018+1332622+1315216+1244459)/4</t>
  </si>
  <si>
    <t>=1244459-1302266</t>
  </si>
  <si>
    <t>'=(1280209+1281018+1332622+1315216)/4</t>
  </si>
  <si>
    <t>=1315216-1320892</t>
  </si>
  <si>
    <t>'=(1389717+1280209+1281018+1332622)/4</t>
  </si>
  <si>
    <t>=1332622-1329299</t>
  </si>
  <si>
    <t>'=(1366252+1389717+1280209+1281018)/4</t>
  </si>
  <si>
    <t>=1281018-1351133</t>
  </si>
  <si>
    <t>'=(1368352+1366252+1389717+1280209)/4</t>
  </si>
  <si>
    <t>=1280209-1371724</t>
  </si>
  <si>
    <t>'=(1362576+1368352+1366252+1389717)/4</t>
  </si>
  <si>
    <t>=1389717-1378397</t>
  </si>
  <si>
    <t>'=(1416408+1362576+1368352+1366252)/4</t>
  </si>
  <si>
    <t>=1366252-1388123</t>
  </si>
  <si>
    <t>'=(1405156+1416408+1362576+1368352)/4</t>
  </si>
  <si>
    <t>=1368352-1395370</t>
  </si>
  <si>
    <t>'=(1397341+1405156+1416408+1362576)/4</t>
  </si>
  <si>
    <t>=1362576-1392103</t>
  </si>
  <si>
    <t>'=(1349508+1397341+1405156+1416408)/4</t>
  </si>
  <si>
    <t>=1416408-1435073</t>
  </si>
  <si>
    <t>'=(1588286+1349508+1397341+1405156)/4</t>
  </si>
  <si>
    <t>=1405156-1483680</t>
  </si>
  <si>
    <t>'=(1599586+1588286+1349508+1397341)/4</t>
  </si>
  <si>
    <t>=1397341-1509841</t>
  </si>
  <si>
    <t>'=(1501983+1599586+1588286+1349508)/4</t>
  </si>
  <si>
    <t>=1349508-1548309</t>
  </si>
  <si>
    <t>'=(1503381+1501983+1599586+1588286)/4</t>
  </si>
  <si>
    <t>=1588286-1555259</t>
  </si>
  <si>
    <t>'=(1616084+1503381+1501983+1599586)/4</t>
  </si>
  <si>
    <t>=1599586-1556154</t>
  </si>
  <si>
    <t>'=(1603168+1616084+1503381+1501983)/4</t>
  </si>
  <si>
    <t>=1501983-1570241</t>
  </si>
  <si>
    <t>'=(1558330+1603168+1616084+1503381)/4</t>
  </si>
  <si>
    <t>=1503381-1562827</t>
  </si>
  <si>
    <t>'=(1473725+1558330+1603168+1616084)/4</t>
  </si>
  <si>
    <t>=1616084-1557919</t>
  </si>
  <si>
    <t>'=(1596453+1473725+1558330+1603168)/4</t>
  </si>
  <si>
    <t>=1603168-1549302</t>
  </si>
  <si>
    <t>'=(1568700+1596453+1473725+1558330)/4</t>
  </si>
  <si>
    <t>=1558330-1535240</t>
  </si>
  <si>
    <t>'=(1502083+1568700+1596453+1473725)/4</t>
  </si>
  <si>
    <t>=1473725-1527871</t>
  </si>
  <si>
    <t>=(1444247+1502083+1568700+1596453)/4</t>
  </si>
  <si>
    <t>*</t>
  </si>
  <si>
    <t>Error</t>
  </si>
  <si>
    <t>Predict</t>
  </si>
  <si>
    <t>MA</t>
  </si>
  <si>
    <t xml:space="preserve">Moving Average MA Length = 4 </t>
  </si>
  <si>
    <t xml:space="preserve"> MAPE</t>
  </si>
  <si>
    <t>MAD</t>
  </si>
  <si>
    <t xml:space="preserve"> MSD</t>
  </si>
  <si>
    <t>วิธีการพยากรณ์</t>
  </si>
  <si>
    <t>FITS1</t>
  </si>
  <si>
    <t>Use average of first K observations K = : By default, if you specify a weight, Minitab uses the average of the first six observations for the initial smoothed value. You can change this default by entering a different value here. If you instructed Minitab to use an optimal weight, this option will not be available since in that case Minitab computes the initial smoothed value by backcasting.</t>
  </si>
  <si>
    <t>Set initial smoothed value</t>
  </si>
  <si>
    <t>Title: To replace the default title with your own custom title, type the desired text in this box.</t>
  </si>
  <si>
    <t>Dialog box items</t>
  </si>
  <si>
    <t>Specify a customized title and the initial smoothed value.</t>
  </si>
  <si>
    <t>Stat &gt; Time Series &gt; Single Exp Smoothing &gt; Options</t>
  </si>
  <si>
    <t>Period  Forecast =</t>
  </si>
  <si>
    <t>=(1210869.08682266)+((1259323-1210869.08682266)*0.2)</t>
  </si>
  <si>
    <t>=(1220141.85852833)+((1173778-1220141.85852833)*0.2)</t>
  </si>
  <si>
    <t>=(1250668.82316041)+((1098034-1250668.82316041)*0.2)</t>
  </si>
  <si>
    <t>=(1226434.27895052)+((1347607-1226434.27895052)*0.2)</t>
  </si>
  <si>
    <t>=(1210716.09868814)+((1289307-1210716.09868814)*0.2)</t>
  </si>
  <si>
    <t>=(1204617.62336018)+((1235110-1204617.62336018)*0.2)</t>
  </si>
  <si>
    <t>=(1225013.52920022)+((1123034-1225013.52920022)*0.2)</t>
  </si>
  <si>
    <t>=(1231587.66150028)+((1198717-1231587.66150028)*0.2)</t>
  </si>
  <si>
    <t>=(1248398.57687535)+((1164344-1248398.57687535)*0.2)</t>
  </si>
  <si>
    <t>=(1267724.47109419)+((1171095-1267724.47109419)*0.2)</t>
  </si>
  <si>
    <t>=(1288617.83886774)+((1184151-1288617.83886774)*0.2)</t>
  </si>
  <si>
    <t>=(1295002.04858467)+((1263081-1295002.04858467)*0.2)</t>
  </si>
  <si>
    <t>=(1293799.81073084)+((1299811-1293799.81073084)*0.2)</t>
  </si>
  <si>
    <t>=(1304112.51341355)+((1252549-1304112.51341355)*0.2)</t>
  </si>
  <si>
    <t>=(1321051.14176693)+((1236358-1321051.14176693)*0.2)</t>
  </si>
  <si>
    <t>=(1324608.17720867)+((1306823-1324608.17720867)*0.2)</t>
  </si>
  <si>
    <t>=(1315412.97151083)+((1361389-1315412.97151083)*0.2)</t>
  </si>
  <si>
    <t>=(1328203.71438854)+((1264250-1328203.71438854)*0.2)</t>
  </si>
  <si>
    <t>=(1349139.89298567)+((1244459-1349139.89298567)*0.2)</t>
  </si>
  <si>
    <t>=(1357620.86623209)+((1315216-1357620.86623209)*0.2)</t>
  </si>
  <si>
    <t>=(1363870.58279011)+((1332622-1363870.58279011)*0.2)</t>
  </si>
  <si>
    <t>=(1384583.72848764)+((1281018-1384583.72848764)*0.2)</t>
  </si>
  <si>
    <t>=(1410677.41060955)+((1280209-1410677.41060955)*0.2)</t>
  </si>
  <si>
    <t>=(1415917.51326194)+((1389717-1415917.51326194)*0.2)</t>
  </si>
  <si>
    <t>=(1428333.89157743)+((1366252-1428333.89157743)*0.2)</t>
  </si>
  <si>
    <t>=(1443329.36447178)+((1368352-1443329.36447178)*0.2)</t>
  </si>
  <si>
    <t>=(1463517.70558973)+((1362576-1463517.70558973)*0.2)</t>
  </si>
  <si>
    <t>=(1475295.13198716)+((1416408-1475295.13198716)*0.2)</t>
  </si>
  <si>
    <t>=(1492829.91498395)+((1405156-1492829.91498395)*0.2)</t>
  </si>
  <si>
    <t>=(1516702.14372994)+((1397341-1516702.14372994)*0.2)</t>
  </si>
  <si>
    <t>If you instructed Minitab to use an optimal weight, this option will not be available since in that case Minitab computes the initial smoothed value by backcasting.</t>
  </si>
  <si>
    <t>=(1558500.67966243)+((1349508-1558500.67966243)*0.2)</t>
  </si>
  <si>
    <t xml:space="preserve">Minitab uses the average of the first six observations for the initial smoothed value. You can change this default by entering a different value here. </t>
  </si>
  <si>
    <t>=(1551054.34957804)+((1588286-1551054.34957804)*0.2)</t>
  </si>
  <si>
    <r>
      <t>Use average of first K observations K = :</t>
    </r>
    <r>
      <rPr>
        <sz val="14"/>
        <rFont val="Cordia New"/>
        <charset val="222"/>
      </rPr>
      <t xml:space="preserve"> By default, if you specify a weight, </t>
    </r>
  </si>
  <si>
    <t>=(1538921.43697254)+((1599586-1538921.43697254)*0.2)</t>
  </si>
  <si>
    <t>=(1548156.04621568)+((1501983-1548156.04621568)*0.2)</t>
  </si>
  <si>
    <t>=(1559349.8077696)+((1503381-1559349.8077696)*0.2)</t>
  </si>
  <si>
    <t>=(1545166.259712)+((1616084-1545166.259712)*0.2)</t>
  </si>
  <si>
    <r>
      <t>Title:</t>
    </r>
    <r>
      <rPr>
        <sz val="14"/>
        <rFont val="Cordia New"/>
        <charset val="222"/>
      </rPr>
      <t xml:space="preserve"> To replace the default title with your own custom title, type the desired text in this box.</t>
    </r>
  </si>
  <si>
    <t>=(1530665.82464)+((1603168-1530665.82464)*0.2)</t>
  </si>
  <si>
    <t>=(1523749.7808)+((1558330-1523749.7808)*0.2)</t>
  </si>
  <si>
    <t>=(1536255.976)+((1473725-1536255.976)*0.2)</t>
  </si>
  <si>
    <t>=(1521206.72)+((1596453-1521206.72)*0.2)</t>
  </si>
  <si>
    <t>=(1509333.4)+((1568700-1509333.4)*0.2)</t>
  </si>
  <si>
    <t>=(1511146)+((1502083-1511146)*0.2)</t>
  </si>
  <si>
    <t>=(1527870.75)+((1444247-1527870.75)*0.2)</t>
  </si>
  <si>
    <t>=(1444247+1502083+1568700+1596453</t>
  </si>
  <si>
    <t>=AVERAGE(B197:B200)</t>
  </si>
  <si>
    <t>alpha=</t>
  </si>
  <si>
    <r>
      <t>Store ACF:</t>
    </r>
    <r>
      <rPr>
        <sz val="14"/>
        <rFont val="Cordia New"/>
        <charset val="222"/>
      </rPr>
      <t xml:space="preserve"> Check to store the autocorrelation values in the next available column.</t>
    </r>
  </si>
  <si>
    <r>
      <t>Number of lags:</t>
    </r>
    <r>
      <rPr>
        <sz val="14"/>
        <rFont val="Cordia New"/>
        <charset val="222"/>
      </rPr>
      <t xml:space="preserve"> Choose to enter the number of lags to use instead of the default. The maximum number of lags is n </t>
    </r>
    <r>
      <rPr>
        <sz val="11"/>
        <color indexed="8"/>
        <rFont val="Symbol"/>
        <family val="1"/>
        <charset val="2"/>
      </rPr>
      <t>-</t>
    </r>
    <r>
      <rPr>
        <sz val="14"/>
        <rFont val="Cordia New"/>
        <charset val="222"/>
      </rPr>
      <t xml:space="preserve"> 1.</t>
    </r>
  </si>
  <si>
    <t> + 45 for a series with more than 240 observations, where n is the number of observations in the series.</t>
  </si>
  <si>
    <r>
      <t>Default number of lags:</t>
    </r>
    <r>
      <rPr>
        <sz val="14"/>
        <rFont val="Cordia New"/>
        <charset val="222"/>
      </rPr>
      <t xml:space="preserve"> Choose to use the default number of lags, which is n / 4 for a series with less than or equal to 240 observations or  </t>
    </r>
  </si>
  <si>
    <t>Stat &gt; Time Series &gt; Autocorrelation</t>
  </si>
  <si>
    <t xml:space="preserve"> ค่าเบี่ยงเบนกำลังสองเฉลี่ย (MSD) – การวัดความแม่นยำของค่าอนุกรมเวลาที่ติดตั้งโดยทั่วไป ค่าผิดปกติมีอิทธิพลต่อ MSD มากกว่า MAD</t>
  </si>
  <si>
    <t>ค่าผิดปกติมีผลกระทบต่อ MAD น้อยกว่า MSD</t>
  </si>
  <si>
    <t>ค่าเบี่ยงเบนสัมบูรณ์เฉลี่ย (MAD) – แสดงความแม่นยำในหน่วยเดียวกับข้อมูล ซึ่งช่วยกำหนดแนวคิดเกี่ยวกับจำนวนข้อผิดพลาด</t>
  </si>
  <si>
    <t>อาจจะเข้าใจง่ายกว่าสถิติอื่นๆ ตัวอย่างเช่น หาก MAPE เป็น 5 โดยเฉลี่ยแล้ว การคาดการณ์จะลดลง 5%</t>
  </si>
  <si>
    <t>ข้อผิดพลาดเปอร์เซ็นต์สัมบูรณ์เฉลี่ย (MAPE) – แสดงความแม่นยำเป็นเปอร์เซ็นต์ของข้อผิดพลาด เพราะตัวเลขนี้เป็นเปอร์เซ็นต์</t>
  </si>
  <si>
    <r>
      <rPr>
        <b/>
        <sz val="11"/>
        <color indexed="8"/>
        <rFont val="Tahoma"/>
        <family val="2"/>
        <charset val="222"/>
      </rPr>
      <t xml:space="preserve"> Mean squared deviation (MSD)</t>
    </r>
    <r>
      <rPr>
        <sz val="14"/>
        <rFont val="Cordia New"/>
        <charset val="222"/>
      </rPr>
      <t xml:space="preserve"> – A commonly-used measure of accuracy of fitted time series values. Outliers have more influence on MSD than MAD.</t>
    </r>
  </si>
  <si>
    <t>Outliers have less of an affect on MAD than on MSD.  </t>
  </si>
  <si>
    <r>
      <t>Mean absolute deviation (MAD)</t>
    </r>
    <r>
      <rPr>
        <sz val="14"/>
        <rFont val="Cordia New"/>
        <charset val="222"/>
      </rPr>
      <t xml:space="preserve"> – Expresses accuracy in the same units as the data, which helps conceptualize the amount of error. </t>
    </r>
  </si>
  <si>
    <t>it may be easier to understand than the other statistics. For example, if the MAPE is 5, on average the forecast is off by 5%.  </t>
  </si>
  <si>
    <r>
      <t>Mean absolute percentage error (MAPE)</t>
    </r>
    <r>
      <rPr>
        <sz val="14"/>
        <rFont val="Cordia New"/>
        <charset val="222"/>
      </rPr>
      <t xml:space="preserve"> – Expresses accuracy as a percentage of the error. Because this number is a percentage, </t>
    </r>
  </si>
  <si>
    <r>
      <t>Lower 95% Prediction Interval:</t>
    </r>
    <r>
      <rPr>
        <sz val="14"/>
        <rFont val="Cordia New"/>
        <charset val="222"/>
      </rPr>
      <t xml:space="preserve"> Check to store the lower 95% prediction limits for the forecasts.</t>
    </r>
  </si>
  <si>
    <r>
      <t>Upper 95% Prediction Interval:</t>
    </r>
    <r>
      <rPr>
        <sz val="14"/>
        <rFont val="Cordia New"/>
        <charset val="222"/>
      </rPr>
      <t xml:space="preserve"> Check to store the upper 95% prediction limits for the forecasts.</t>
    </r>
  </si>
  <si>
    <r>
      <t>Forecasts:</t>
    </r>
    <r>
      <rPr>
        <sz val="14"/>
        <rFont val="Cordia New"/>
        <charset val="222"/>
      </rPr>
      <t xml:space="preserve"> Check to store the forecasts. This option is available only if you generated forecasts in the main Single Exponential Smoothing dialog box.</t>
    </r>
  </si>
  <si>
    <t xml:space="preserve"> These residuals are used to calculate MAPE, MAD and MSD . If you store the residuals you can generate diagnostic plots using Autocorrelation.</t>
  </si>
  <si>
    <r>
      <t>Residuals:</t>
    </r>
    <r>
      <rPr>
        <sz val="14"/>
        <rFont val="Cordia New"/>
        <charset val="222"/>
      </rPr>
      <t xml:space="preserve"> Check to store the residuals . The residual at time T is the difference between the actual data at time T and the fitted value at time T.</t>
    </r>
  </si>
  <si>
    <r>
      <t>Fits (one-period-ahead forecasts):</t>
    </r>
    <r>
      <rPr>
        <sz val="14"/>
        <rFont val="Cordia New"/>
        <charset val="222"/>
      </rPr>
      <t xml:space="preserve"> Check to store the fitted values. You should store the fitted values if you want to generate diagnostic residual plots.</t>
    </r>
  </si>
  <si>
    <r>
      <t>Smoothed data:</t>
    </r>
    <r>
      <rPr>
        <sz val="14"/>
        <rFont val="Cordia New"/>
        <charset val="222"/>
      </rPr>
      <t xml:space="preserve"> Check to store the smoothed data. The smoothed value at time T is the fitted value for time T+1.</t>
    </r>
  </si>
  <si>
    <t>Stat &gt; Time Series &gt; Single Exp Smoothing &gt; Storage</t>
  </si>
  <si>
    <r>
      <t xml:space="preserve">In naive forecasting, </t>
    </r>
    <r>
      <rPr>
        <sz val="11"/>
        <color indexed="12"/>
        <rFont val="Tahoma"/>
        <family val="2"/>
      </rPr>
      <t>the forecast for time t is the data value at time t-1</t>
    </r>
    <r>
      <rPr>
        <sz val="14"/>
        <rFont val="Cordia New"/>
        <charset val="222"/>
      </rPr>
      <t>. Perform single exponential smoothing with a weight of one to give naive forecasting.</t>
    </r>
  </si>
  <si>
    <t>Minitab generates forecasts from the end of the data.</t>
  </si>
  <si>
    <t xml:space="preserve">Minitab computes forecasts for periods 49, 50, 51, and 52, based on the smoothed value at period 48. If you leave this space blank, </t>
  </si>
  <si>
    <r>
      <t>Starting from origin:</t>
    </r>
    <r>
      <rPr>
        <sz val="14"/>
        <rFont val="Cordia New"/>
        <charset val="222"/>
      </rPr>
      <t xml:space="preserve"> Enter a positive integer to specify a starting point for the forecasts. For example, if you specify</t>
    </r>
    <r>
      <rPr>
        <sz val="11"/>
        <color indexed="12"/>
        <rFont val="Tahoma"/>
        <family val="2"/>
      </rPr>
      <t xml:space="preserve"> 4 forecasts and 48 for the origin,</t>
    </r>
    <r>
      <rPr>
        <sz val="14"/>
        <rFont val="Cordia New"/>
        <charset val="222"/>
      </rPr>
      <t xml:space="preserve"> </t>
    </r>
  </si>
  <si>
    <r>
      <t>Number of forecasts:</t>
    </r>
    <r>
      <rPr>
        <sz val="14"/>
        <rFont val="Cordia New"/>
        <charset val="222"/>
      </rPr>
      <t xml:space="preserve"> Enter an integer to indicate how many forecasts you want.</t>
    </r>
  </si>
  <si>
    <t>Generate forecasts: Check to generate forecasts. Forecasts appear in green on the time series plot with 95% prediction interval bands.</t>
  </si>
  <si>
    <t>for the initial smoothed value by default. You can change this default by specifying a different value in the Single Exponential Smoothing - Options dialog box.</t>
  </si>
  <si>
    <t xml:space="preserve"> With this option, Minitab uses the average of the first six observations (or all the observations if there are less than six observations) </t>
  </si>
  <si>
    <r>
      <t>Use: Choose to enter a specific weight, then type</t>
    </r>
    <r>
      <rPr>
        <sz val="11"/>
        <color indexed="12"/>
        <rFont val="Tahoma"/>
        <family val="2"/>
      </rPr>
      <t xml:space="preserve"> a number greater than or equal to 0 and less than 2</t>
    </r>
    <r>
      <rPr>
        <sz val="14"/>
        <rFont val="Cordia New"/>
        <charset val="222"/>
      </rPr>
      <t>.</t>
    </r>
  </si>
  <si>
    <t>With this option, Minitab calculates the initial smoothed value by backcasting.</t>
  </si>
  <si>
    <r>
      <t>Optimal ARIMA:</t>
    </r>
    <r>
      <rPr>
        <sz val="14"/>
        <rFont val="Cordia New"/>
        <charset val="222"/>
      </rPr>
      <t xml:space="preserve"> Choose to use the default weight, which</t>
    </r>
    <r>
      <rPr>
        <sz val="11"/>
        <color indexed="12"/>
        <rFont val="Tahoma"/>
        <family val="2"/>
      </rPr>
      <t xml:space="preserve"> Minitab computes by fitting an ARIMA (0, 1, 1) model</t>
    </r>
    <r>
      <rPr>
        <sz val="14"/>
        <rFont val="Cordia New"/>
        <charset val="222"/>
      </rPr>
      <t xml:space="preserve"> to the data. </t>
    </r>
  </si>
  <si>
    <t>Weight to Use in Smoothing: Use the options below to specify which weight to use. See Computing Weights, or Smoothed Values for details.</t>
  </si>
  <si>
    <r>
      <t>Variable:</t>
    </r>
    <r>
      <rPr>
        <sz val="14"/>
        <rFont val="Cordia New"/>
        <charset val="222"/>
      </rPr>
      <t xml:space="preserve"> Enter the column containing the time series.</t>
    </r>
  </si>
  <si>
    <t>Stat &gt; Time Series &gt; Single Exp Smoothing</t>
  </si>
  <si>
    <t>Single Exponential Smoothing</t>
  </si>
  <si>
    <t>=I412/44</t>
  </si>
  <si>
    <t>=SUMPRODUCT((E365:E408)^2)</t>
  </si>
  <si>
    <t>45       1207089  1035240  1378938</t>
  </si>
  <si>
    <r>
      <t>MAD=SUMPRODUCT((ABS(E365:E408)))</t>
    </r>
    <r>
      <rPr>
        <sz val="22"/>
        <color indexed="8"/>
        <rFont val="Tahoma"/>
        <family val="2"/>
      </rPr>
      <t>/44=</t>
    </r>
  </si>
  <si>
    <t>=SUM(F365:F408)/44</t>
  </si>
  <si>
    <t>Smooth</t>
  </si>
  <si>
    <t>Time</t>
  </si>
  <si>
    <t>'=1153205-1220559.86945813</t>
  </si>
  <si>
    <t>'=1259323-1210869.08682266</t>
  </si>
  <si>
    <t>'=1173778-1220141.85852833</t>
  </si>
  <si>
    <t>'=1098034-1250668.82316041</t>
  </si>
  <si>
    <t>'=1347607-1226434.27895052</t>
  </si>
  <si>
    <t>'=1289307-1210716.09868814</t>
  </si>
  <si>
    <t>'=1235110-1204617.62336018</t>
  </si>
  <si>
    <t>'=1123034-1225013.52920022</t>
  </si>
  <si>
    <t>'=1198717-1231587.66150028</t>
  </si>
  <si>
    <t>'=1164344-1248398.57687535</t>
  </si>
  <si>
    <t>'=1171095-1267724.47109419</t>
  </si>
  <si>
    <t>'=1184151-1288617.83886774</t>
  </si>
  <si>
    <t>'=1263081-1295002.04858467</t>
  </si>
  <si>
    <t>'=1299811-1293799.81073084</t>
  </si>
  <si>
    <t>'=1252549-1304112.51341355</t>
  </si>
  <si>
    <t>'=1236358-1321051.14176693</t>
  </si>
  <si>
    <t>'=1306823-1324608.17720867</t>
  </si>
  <si>
    <t>'=1361389-1315412.97151083</t>
  </si>
  <si>
    <t>'=1264250-1328203.71438854</t>
  </si>
  <si>
    <t>'=1244459-1349139.89298567</t>
  </si>
  <si>
    <t>'=1315216-1357620.86623209</t>
  </si>
  <si>
    <t>'=1332622-1363870.58279011</t>
  </si>
  <si>
    <t>'=1281018-1384583.72848764</t>
  </si>
  <si>
    <t>'=1280209-1410677.41060955</t>
  </si>
  <si>
    <t>'=1389717-1415917.51326194</t>
  </si>
  <si>
    <t>'=1366252-1428333.89157743</t>
  </si>
  <si>
    <t>'=1368352-1443329.36447178</t>
  </si>
  <si>
    <t>'=1362576-1463517.70558973</t>
  </si>
  <si>
    <t>'=1416408-1475295.13198716</t>
  </si>
  <si>
    <t>'=1405156-1492829.91498395</t>
  </si>
  <si>
    <t>'=1397341-1516702.14372994</t>
  </si>
  <si>
    <t>'=1349508-1558500.67966243</t>
  </si>
  <si>
    <t>'=1588286-1551054.34957804</t>
  </si>
  <si>
    <t>'=1599586-1538921.43697254</t>
  </si>
  <si>
    <t>'=1501983-1548156.04621568</t>
  </si>
  <si>
    <t>'=1503381-1559349.8077696</t>
  </si>
  <si>
    <t>'=1616084-1545166.259712</t>
  </si>
  <si>
    <t>'=1603168-1530665.82464</t>
  </si>
  <si>
    <t>'=1558330-1523749.7808</t>
  </si>
  <si>
    <t>'=1473725-1536255.976</t>
  </si>
  <si>
    <t>'=1596453-1521206.72</t>
  </si>
  <si>
    <t>'=1568700-1509333.4</t>
  </si>
  <si>
    <t>'=1502083-1511146</t>
  </si>
  <si>
    <t>'=1444247-1527870.75</t>
  </si>
  <si>
    <t>FORE1</t>
  </si>
  <si>
    <t>RESI1</t>
  </si>
  <si>
    <t>TREN1</t>
  </si>
  <si>
    <t>LEVE1</t>
  </si>
  <si>
    <t>Upper</t>
  </si>
  <si>
    <t>Lower</t>
  </si>
  <si>
    <t>Period</t>
  </si>
  <si>
    <t>predict=forecasts=</t>
  </si>
  <si>
    <t>a=</t>
  </si>
  <si>
    <t>x1</t>
  </si>
  <si>
    <t>b1*((alpha)/(1-alpha))</t>
  </si>
  <si>
    <t>b1*4=</t>
  </si>
  <si>
    <t>b1=</t>
  </si>
  <si>
    <t>=((1502083-1444247)+(1596453-1568700))/2</t>
  </si>
  <si>
    <r>
      <t>Starting from origin:</t>
    </r>
    <r>
      <rPr>
        <sz val="14"/>
        <rFont val="Cordia New"/>
        <charset val="222"/>
      </rPr>
      <t xml:space="preserve"> Enter a positive integer to specify a starting point for the forecasts. For example, if you specify 4 forecasts and 48 for the origin, Minitab computes forecasts for periods 49, 50, 51, and 52, based on the level and trend components at period 48. If you leave this space blank, Minitab generates forecasts from the end of the data.</t>
    </r>
  </si>
  <si>
    <r>
      <t>Number of forecasts:</t>
    </r>
    <r>
      <rPr>
        <sz val="14"/>
        <rFont val="Cordia New"/>
        <charset val="222"/>
      </rPr>
      <t xml:space="preserve"> Enter an integer to indicate how many forecasts that you want.</t>
    </r>
  </si>
  <si>
    <r>
      <t>Generate forecasts:</t>
    </r>
    <r>
      <rPr>
        <sz val="14"/>
        <rFont val="Cordia New"/>
        <charset val="222"/>
      </rPr>
      <t xml:space="preserve"> Check to generate forecasts. Forecasts appear in green on the time series plot with 95% prediction interval bands.</t>
    </r>
  </si>
  <si>
    <r>
      <t>Use:</t>
    </r>
    <r>
      <rPr>
        <sz val="14"/>
        <rFont val="Cordia New"/>
        <charset val="222"/>
      </rPr>
      <t xml:space="preserve"> Choose to enter specific values for the smoothing parameters. You must specify the appropriate weights greater than 0 and less than 2 for the level component and greater than 0 and less than [4 / (weight for level component) </t>
    </r>
    <r>
      <rPr>
        <sz val="11"/>
        <color indexed="8"/>
        <rFont val="Symbol"/>
        <family val="1"/>
        <charset val="2"/>
      </rPr>
      <t>-</t>
    </r>
    <r>
      <rPr>
        <sz val="14"/>
        <rFont val="Cordia New"/>
        <charset val="222"/>
      </rPr>
      <t xml:space="preserve"> 2] for the trend component.</t>
    </r>
  </si>
  <si>
    <r>
      <t>Optimal ARIMA:</t>
    </r>
    <r>
      <rPr>
        <sz val="14"/>
        <rFont val="Cordia New"/>
        <charset val="222"/>
      </rPr>
      <t xml:space="preserve"> Choose to use the default weights, or smoothing parameters, which Minitab computes by fitting an ARIMA (0,2,2) model to the data.</t>
    </r>
  </si>
  <si>
    <t>Weight to Use in Smoothing: The method Minitab uses to calculate level and trend components is determined by the option chosen below. See Calculating Level and Trend Components for details.</t>
  </si>
  <si>
    <t>Double exponential smoothing smoothes your data by Holt (and Brown as a special case) double exponential smoothing and provides short-term forecasts. This procedure can work well when a trend is present but it can also serve as a general smoothing method. Dynamic estimates are calculated for two components: level and trend.</t>
  </si>
  <si>
    <t>Stat &gt; Time Series &gt; Double Exp Smoothing</t>
  </si>
  <si>
    <t>Double Exponential Smoothing</t>
  </si>
  <si>
    <t>alpha=0.2</t>
  </si>
  <si>
    <t>Expo Smoot</t>
  </si>
  <si>
    <t>Q4 2564</t>
  </si>
  <si>
    <t>Q3 2564</t>
  </si>
  <si>
    <t>Q2 2564</t>
  </si>
  <si>
    <t>Q1 2564</t>
  </si>
  <si>
    <t>Q4 2563</t>
  </si>
  <si>
    <t>Q3 2563</t>
  </si>
  <si>
    <t>Q2 2563</t>
  </si>
  <si>
    <t>Q1 2563</t>
  </si>
  <si>
    <t>Q4 2562</t>
  </si>
  <si>
    <t>Q3 2562</t>
  </si>
  <si>
    <t>Q2 2562</t>
  </si>
  <si>
    <t>Q1 2562</t>
  </si>
  <si>
    <t>Q4 2561</t>
  </si>
  <si>
    <t>Q3 2561</t>
  </si>
  <si>
    <t>Q2 2561</t>
  </si>
  <si>
    <t>Q1 2561</t>
  </si>
  <si>
    <t>Q4 2560</t>
  </si>
  <si>
    <t>Q3 2560</t>
  </si>
  <si>
    <t>Q2 2560</t>
  </si>
  <si>
    <t>Q1 2560</t>
  </si>
  <si>
    <t>Q4 2559</t>
  </si>
  <si>
    <t>Q3 2559</t>
  </si>
  <si>
    <t>Q2 2559</t>
  </si>
  <si>
    <t>Q1 2559</t>
  </si>
  <si>
    <t>Q4 2558</t>
  </si>
  <si>
    <t>Q3 2558</t>
  </si>
  <si>
    <t>Q2 2558</t>
  </si>
  <si>
    <t>Q1 2558</t>
  </si>
  <si>
    <t>Q4 2557</t>
  </si>
  <si>
    <t>Q3 2557</t>
  </si>
  <si>
    <t>Q2 2557</t>
  </si>
  <si>
    <t>Q1 2557</t>
  </si>
  <si>
    <t>Q4 2556</t>
  </si>
  <si>
    <t>Q3 2556</t>
  </si>
  <si>
    <t>Q2 2556</t>
  </si>
  <si>
    <t>Q1 2556</t>
  </si>
  <si>
    <t>Q4 2555</t>
  </si>
  <si>
    <t>Q3 2555</t>
  </si>
  <si>
    <t>Q2 2555</t>
  </si>
  <si>
    <t>Q1 2555</t>
  </si>
  <si>
    <t>Q4 2554</t>
  </si>
  <si>
    <t>Q3 2554</t>
  </si>
  <si>
    <t>Q2 2554</t>
  </si>
  <si>
    <t>Q1 2554</t>
  </si>
  <si>
    <t xml:space="preserve">   /EXSMOOTH TYPE=SIMPLE  TRANSFORM=NONE.</t>
  </si>
  <si>
    <t xml:space="preserve">   /AUXILIARY  CILEVEL=95 MAXACFLAGS=24</t>
  </si>
  <si>
    <t>PREDICT THRU END.</t>
  </si>
  <si>
    <t>มีแนวโน้มลดลง</t>
  </si>
  <si>
    <t>Applying the model specifications from MOD_1</t>
  </si>
  <si>
    <t>Not filled</t>
  </si>
  <si>
    <t>Area Below the Curve</t>
  </si>
  <si>
    <t>None</t>
  </si>
  <si>
    <t>Reference Lines</t>
  </si>
  <si>
    <t>Intervention Onsets</t>
  </si>
  <si>
    <t>QUARTER, period 4</t>
  </si>
  <si>
    <t>Horizontal Axis Labels</t>
  </si>
  <si>
    <t>Length of Seasonal Period</t>
  </si>
  <si>
    <t>Seasonal Differencing</t>
  </si>
  <si>
    <t>Non-Seasonal Differencing</t>
  </si>
  <si>
    <t>System-Missing</t>
  </si>
  <si>
    <t>Transformation</t>
  </si>
  <si>
    <t>User-Missing</t>
  </si>
  <si>
    <t>Number of Missing Values in the Plot</t>
  </si>
  <si>
    <t>1</t>
  </si>
  <si>
    <t>Series or Sequence</t>
  </si>
  <si>
    <t>Series or Sequence Length</t>
  </si>
  <si>
    <t>MOD_1</t>
  </si>
  <si>
    <t>Model Name</t>
  </si>
  <si>
    <t>Case Processing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</si>
</sst>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63" formatCode="t&quot;฿&quot;#,##0_);\(t&quot;฿&quot;#,##0\)"/>
    <numFmt numFmtId="187" formatCode="_-* #,##0_-;\-* #,##0_-;_-* &quot;-&quot;??_-;_-@_-"/>
    <numFmt numFmtId="188" formatCode="_-* #,##0.0_-;\-* #,##0.0_-;_-* \-??_-;_-@_-"/>
    <numFmt numFmtId="189" formatCode="_-* #,##0.0_-;\-* #,##0.0_-;_-* &quot;-&quot;??_-;_-@_-"/>
    <numFmt numFmtId="190" formatCode="_-* #,##0.00_-;\-* #,##0.00_-;_-* \-??_-;_-@_-"/>
    <numFmt numFmtId="191" formatCode="0.0"/>
    <numFmt numFmtId="192" formatCode="_-* #,##0_-;\-* #,##0_-;_-* \-??_-;_-@_-"/>
    <numFmt numFmtId="193" formatCode="_(* #,##0.00_);_(* \(#,##0.00\);_(* &quot;-&quot;??_);_(@_)"/>
    <numFmt numFmtId="194" formatCode="_(* #,##0_);_(* \(#,##0\);_(* &quot;-&quot;_);_(@_)"/>
    <numFmt numFmtId="195" formatCode="_(* #,##0_);_(* \(#,##0\);_(* &quot;-&quot;??_);_(@_)"/>
    <numFmt numFmtId="196" formatCode="#,##0.0_);\(#,##0.0\)"/>
    <numFmt numFmtId="197" formatCode="General\ \ "/>
    <numFmt numFmtId="198" formatCode="###0.00"/>
    <numFmt numFmtId="199" formatCode="###0"/>
    <numFmt numFmtId="200" formatCode="###0.000"/>
  </numFmts>
  <fonts count="56">
    <font>
      <sz val="14"/>
      <name val="Cordia New"/>
      <charset val="222"/>
    </font>
    <font>
      <sz val="11"/>
      <color theme="1"/>
      <name val="Tahoma"/>
      <family val="2"/>
      <charset val="222"/>
      <scheme val="minor"/>
    </font>
    <font>
      <sz val="11"/>
      <color theme="1"/>
      <name val="Tahoma"/>
      <family val="2"/>
      <charset val="222"/>
      <scheme val="minor"/>
    </font>
    <font>
      <sz val="18"/>
      <color theme="3"/>
      <name val="Tahoma"/>
      <family val="2"/>
      <charset val="222"/>
      <scheme val="major"/>
    </font>
    <font>
      <b/>
      <sz val="15"/>
      <color theme="3"/>
      <name val="Tahoma"/>
      <family val="2"/>
      <charset val="222"/>
      <scheme val="minor"/>
    </font>
    <font>
      <b/>
      <sz val="13"/>
      <color theme="3"/>
      <name val="Tahoma"/>
      <family val="2"/>
      <charset val="222"/>
      <scheme val="minor"/>
    </font>
    <font>
      <b/>
      <sz val="11"/>
      <color theme="3"/>
      <name val="Tahoma"/>
      <family val="2"/>
      <charset val="222"/>
      <scheme val="minor"/>
    </font>
    <font>
      <sz val="11"/>
      <color rgb="FF006100"/>
      <name val="Tahoma"/>
      <family val="2"/>
      <charset val="222"/>
      <scheme val="minor"/>
    </font>
    <font>
      <sz val="11"/>
      <color rgb="FF9C0006"/>
      <name val="Tahoma"/>
      <family val="2"/>
      <charset val="222"/>
      <scheme val="minor"/>
    </font>
    <font>
      <sz val="11"/>
      <color rgb="FF9C5700"/>
      <name val="Tahoma"/>
      <family val="2"/>
      <charset val="222"/>
      <scheme val="minor"/>
    </font>
    <font>
      <sz val="11"/>
      <color rgb="FF3F3F76"/>
      <name val="Tahoma"/>
      <family val="2"/>
      <charset val="222"/>
      <scheme val="minor"/>
    </font>
    <font>
      <b/>
      <sz val="11"/>
      <color rgb="FF3F3F3F"/>
      <name val="Tahoma"/>
      <family val="2"/>
      <charset val="222"/>
      <scheme val="minor"/>
    </font>
    <font>
      <b/>
      <sz val="11"/>
      <color rgb="FFFA7D00"/>
      <name val="Tahoma"/>
      <family val="2"/>
      <charset val="222"/>
      <scheme val="minor"/>
    </font>
    <font>
      <sz val="11"/>
      <color rgb="FFFA7D00"/>
      <name val="Tahoma"/>
      <family val="2"/>
      <charset val="222"/>
      <scheme val="minor"/>
    </font>
    <font>
      <b/>
      <sz val="11"/>
      <color theme="0"/>
      <name val="Tahoma"/>
      <family val="2"/>
      <charset val="222"/>
      <scheme val="minor"/>
    </font>
    <font>
      <sz val="11"/>
      <color rgb="FFFF0000"/>
      <name val="Tahoma"/>
      <family val="2"/>
      <charset val="222"/>
      <scheme val="minor"/>
    </font>
    <font>
      <i/>
      <sz val="11"/>
      <color rgb="FF7F7F7F"/>
      <name val="Tahoma"/>
      <family val="2"/>
      <charset val="222"/>
      <scheme val="minor"/>
    </font>
    <font>
      <b/>
      <sz val="11"/>
      <color theme="1"/>
      <name val="Tahoma"/>
      <family val="2"/>
      <charset val="222"/>
      <scheme val="minor"/>
    </font>
    <font>
      <sz val="11"/>
      <color theme="0"/>
      <name val="Tahoma"/>
      <family val="2"/>
      <charset val="222"/>
      <scheme val="minor"/>
    </font>
    <font>
      <sz val="14"/>
      <name val="Cordia New"/>
      <family val="2"/>
    </font>
    <font>
      <sz val="15"/>
      <name val="TH SarabunPSK"/>
      <family val="2"/>
    </font>
    <font>
      <b/>
      <sz val="15"/>
      <name val="TH SarabunPSK"/>
      <family val="2"/>
    </font>
    <font>
      <sz val="16"/>
      <name val="TH SarabunPSK"/>
      <family val="2"/>
    </font>
    <font>
      <sz val="14"/>
      <name val="TH SarabunPSK"/>
      <family val="2"/>
    </font>
    <font>
      <sz val="15"/>
      <color indexed="8"/>
      <name val="TH SarabunPSK"/>
      <family val="2"/>
    </font>
    <font>
      <b/>
      <sz val="16"/>
      <name val="TH SarabunPSK"/>
      <family val="2"/>
    </font>
    <font>
      <b/>
      <sz val="14"/>
      <name val="TH SarabunPSK"/>
      <family val="2"/>
    </font>
    <font>
      <sz val="8"/>
      <name val="Arial "/>
    </font>
    <font>
      <sz val="16"/>
      <color theme="1"/>
      <name val="TH SarabunPSK"/>
      <family val="2"/>
      <charset val="222"/>
    </font>
    <font>
      <sz val="14"/>
      <name val="AngsanaUPC"/>
      <family val="1"/>
      <charset val="222"/>
    </font>
    <font>
      <sz val="14"/>
      <name val="DilleniaUPC"/>
      <family val="1"/>
    </font>
    <font>
      <sz val="14"/>
      <name val="DilleniaUPC"/>
      <family val="1"/>
      <charset val="222"/>
    </font>
    <font>
      <b/>
      <sz val="16"/>
      <color theme="1"/>
      <name val="TH SarabunPSK"/>
      <family val="2"/>
      <charset val="222"/>
    </font>
    <font>
      <b/>
      <sz val="14"/>
      <name val="DilleniaUPC"/>
      <family val="1"/>
    </font>
    <font>
      <b/>
      <sz val="14"/>
      <name val="DilleniaUPC"/>
      <family val="1"/>
      <charset val="222"/>
    </font>
    <font>
      <sz val="5"/>
      <name val="DilleniaUPC"/>
      <family val="1"/>
      <charset val="222"/>
    </font>
    <font>
      <sz val="14"/>
      <color theme="1"/>
      <name val="AngsanaUPC"/>
      <family val="1"/>
    </font>
    <font>
      <sz val="10"/>
      <name val="Arial"/>
      <family val="2"/>
    </font>
    <font>
      <sz val="9"/>
      <color indexed="60"/>
      <name val="Arial"/>
      <family val="2"/>
    </font>
    <font>
      <sz val="9"/>
      <color indexed="62"/>
      <name val="Arial"/>
      <family val="2"/>
    </font>
    <font>
      <sz val="12"/>
      <color indexed="60"/>
      <name val="Arial"/>
      <family val="2"/>
    </font>
    <font>
      <sz val="12"/>
      <color indexed="62"/>
      <name val="Arial"/>
      <family val="2"/>
    </font>
    <font>
      <b/>
      <sz val="11"/>
      <color indexed="60"/>
      <name val="Arial Bold"/>
    </font>
    <font>
      <sz val="9"/>
      <color indexed="60"/>
      <name val="Arial"/>
    </font>
    <font>
      <sz val="18"/>
      <color indexed="60"/>
      <name val="Arial"/>
      <family val="2"/>
    </font>
    <font>
      <sz val="9"/>
      <color indexed="62"/>
      <name val="Arial"/>
    </font>
    <font>
      <sz val="11"/>
      <color indexed="8"/>
      <name val="Courier New"/>
    </font>
    <font>
      <b/>
      <sz val="11"/>
      <color rgb="FF0000FF"/>
      <name val="Tahoma"/>
      <family val="2"/>
      <charset val="222"/>
      <scheme val="minor"/>
    </font>
    <font>
      <b/>
      <sz val="18"/>
      <color theme="1"/>
      <name val="Tahoma"/>
      <family val="2"/>
      <charset val="222"/>
      <scheme val="minor"/>
    </font>
    <font>
      <sz val="11"/>
      <color indexed="8"/>
      <name val="Symbol"/>
      <family val="1"/>
      <charset val="2"/>
    </font>
    <font>
      <sz val="10"/>
      <color theme="1"/>
      <name val="Arial Unicode MS"/>
      <family val="2"/>
    </font>
    <font>
      <b/>
      <sz val="11"/>
      <color indexed="8"/>
      <name val="Tahoma"/>
      <family val="2"/>
      <charset val="222"/>
    </font>
    <font>
      <sz val="11"/>
      <color indexed="12"/>
      <name val="Tahoma"/>
      <family val="2"/>
    </font>
    <font>
      <sz val="11"/>
      <color rgb="FF0066FF"/>
      <name val="Tahoma"/>
      <family val="2"/>
      <charset val="222"/>
      <scheme val="minor"/>
    </font>
    <font>
      <sz val="22"/>
      <color indexed="8"/>
      <name val="Tahoma"/>
      <family val="2"/>
    </font>
    <font>
      <sz val="10"/>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3"/>
      </left>
      <right style="thin">
        <color indexed="64"/>
      </right>
      <top style="thin">
        <color indexed="22"/>
      </top>
      <bottom style="thin">
        <color indexed="64"/>
      </bottom>
      <diagonal/>
    </border>
    <border>
      <left style="thin">
        <color indexed="63"/>
      </left>
      <right style="thin">
        <color indexed="63"/>
      </right>
      <top style="thin">
        <color indexed="22"/>
      </top>
      <bottom style="thin">
        <color indexed="64"/>
      </bottom>
      <diagonal/>
    </border>
    <border>
      <left/>
      <right style="thin">
        <color indexed="63"/>
      </right>
      <top style="thin">
        <color indexed="22"/>
      </top>
      <bottom style="thin">
        <color indexed="64"/>
      </bottom>
      <diagonal/>
    </border>
    <border>
      <left/>
      <right/>
      <top style="thin">
        <color indexed="22"/>
      </top>
      <bottom style="thin">
        <color indexed="64"/>
      </bottom>
      <diagonal/>
    </border>
    <border>
      <left style="thin">
        <color indexed="64"/>
      </left>
      <right/>
      <top style="thin">
        <color indexed="22"/>
      </top>
      <bottom style="thin">
        <color indexed="64"/>
      </bottom>
      <diagonal/>
    </border>
    <border>
      <left style="thin">
        <color indexed="63"/>
      </left>
      <right style="thin">
        <color indexed="64"/>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right style="thin">
        <color indexed="63"/>
      </right>
      <top style="thin">
        <color indexed="22"/>
      </top>
      <bottom style="thin">
        <color indexed="22"/>
      </bottom>
      <diagonal/>
    </border>
    <border>
      <left/>
      <right/>
      <top style="thin">
        <color indexed="22"/>
      </top>
      <bottom style="thin">
        <color indexed="22"/>
      </bottom>
      <diagonal/>
    </border>
    <border>
      <left style="thin">
        <color indexed="64"/>
      </left>
      <right/>
      <top style="thin">
        <color indexed="22"/>
      </top>
      <bottom style="thin">
        <color indexed="22"/>
      </bottom>
      <diagonal/>
    </border>
    <border>
      <left style="thin">
        <color indexed="63"/>
      </left>
      <right style="thin">
        <color indexed="64"/>
      </right>
      <top style="thin">
        <color indexed="61"/>
      </top>
      <bottom style="thin">
        <color indexed="22"/>
      </bottom>
      <diagonal/>
    </border>
    <border>
      <left style="thin">
        <color indexed="63"/>
      </left>
      <right style="thin">
        <color indexed="63"/>
      </right>
      <top style="thin">
        <color indexed="61"/>
      </top>
      <bottom style="thin">
        <color indexed="22"/>
      </bottom>
      <diagonal/>
    </border>
    <border>
      <left/>
      <right style="thin">
        <color indexed="63"/>
      </right>
      <top style="thin">
        <color indexed="61"/>
      </top>
      <bottom style="thin">
        <color indexed="22"/>
      </bottom>
      <diagonal/>
    </border>
    <border>
      <left/>
      <right/>
      <top style="thin">
        <color indexed="61"/>
      </top>
      <bottom style="thin">
        <color indexed="22"/>
      </bottom>
      <diagonal/>
    </border>
    <border>
      <left style="thin">
        <color indexed="64"/>
      </left>
      <right/>
      <top style="thin">
        <color indexed="61"/>
      </top>
      <bottom/>
      <diagonal/>
    </border>
    <border>
      <left style="thin">
        <color indexed="63"/>
      </left>
      <right style="thin">
        <color indexed="64"/>
      </right>
      <top/>
      <bottom style="thin">
        <color indexed="61"/>
      </bottom>
      <diagonal/>
    </border>
    <border>
      <left style="thin">
        <color indexed="63"/>
      </left>
      <right style="thin">
        <color indexed="63"/>
      </right>
      <top/>
      <bottom style="thin">
        <color indexed="61"/>
      </bottom>
      <diagonal/>
    </border>
    <border>
      <left/>
      <right style="thin">
        <color indexed="63"/>
      </right>
      <top/>
      <bottom style="thin">
        <color indexed="61"/>
      </bottom>
      <diagonal/>
    </border>
    <border>
      <left/>
      <right/>
      <top/>
      <bottom style="thin">
        <color indexed="61"/>
      </bottom>
      <diagonal/>
    </border>
    <border>
      <left style="thin">
        <color indexed="64"/>
      </left>
      <right/>
      <top/>
      <bottom style="thin">
        <color indexed="61"/>
      </bottom>
      <diagonal/>
    </border>
    <border>
      <left style="thin">
        <color indexed="63"/>
      </left>
      <right style="thin">
        <color indexed="64"/>
      </right>
      <top style="thin">
        <color indexed="61"/>
      </top>
      <bottom style="thin">
        <color indexed="64"/>
      </bottom>
      <diagonal/>
    </border>
    <border>
      <left style="thin">
        <color indexed="63"/>
      </left>
      <right style="thin">
        <color indexed="63"/>
      </right>
      <top style="thin">
        <color indexed="61"/>
      </top>
      <bottom style="thin">
        <color indexed="64"/>
      </bottom>
      <diagonal/>
    </border>
    <border>
      <left/>
      <right style="thin">
        <color indexed="63"/>
      </right>
      <top style="thin">
        <color indexed="61"/>
      </top>
      <bottom style="thin">
        <color indexed="64"/>
      </bottom>
      <diagonal/>
    </border>
    <border>
      <left style="thin">
        <color indexed="64"/>
      </left>
      <right/>
      <top style="thin">
        <color indexed="61"/>
      </top>
      <bottom style="thin">
        <color indexed="64"/>
      </bottom>
      <diagonal/>
    </border>
    <border>
      <left style="thin">
        <color indexed="63"/>
      </left>
      <right style="thin">
        <color indexed="64"/>
      </right>
      <top style="thin">
        <color indexed="64"/>
      </top>
      <bottom/>
      <diagonal/>
    </border>
    <border>
      <left style="thin">
        <color indexed="63"/>
      </left>
      <right style="thin">
        <color indexed="63"/>
      </right>
      <top style="thin">
        <color indexed="64"/>
      </top>
      <bottom/>
      <diagonal/>
    </border>
    <border>
      <left/>
      <right style="thin">
        <color indexed="63"/>
      </right>
      <top style="thin">
        <color indexed="64"/>
      </top>
      <bottom/>
      <diagonal/>
    </border>
    <border>
      <left style="thin">
        <color indexed="64"/>
      </left>
      <right/>
      <top style="thin">
        <color indexed="61"/>
      </top>
      <bottom style="thin">
        <color indexed="22"/>
      </bottom>
      <diagonal/>
    </border>
    <border>
      <left/>
      <right/>
      <top style="thin">
        <color indexed="61"/>
      </top>
      <bottom style="thin">
        <color indexed="61"/>
      </bottom>
      <diagonal/>
    </border>
    <border>
      <left style="thin">
        <color indexed="63"/>
      </left>
      <right/>
      <top style="thin">
        <color indexed="61"/>
      </top>
      <bottom style="thin">
        <color indexed="61"/>
      </bottom>
      <diagonal/>
    </border>
    <border>
      <left style="thin">
        <color indexed="63"/>
      </left>
      <right style="thin">
        <color indexed="63"/>
      </right>
      <top style="thin">
        <color indexed="61"/>
      </top>
      <bottom style="thin">
        <color indexed="61"/>
      </bottom>
      <diagonal/>
    </border>
    <border>
      <left/>
      <right style="thin">
        <color indexed="63"/>
      </right>
      <top style="thin">
        <color indexed="61"/>
      </top>
      <bottom style="thin">
        <color indexed="61"/>
      </bottom>
      <diagonal/>
    </border>
    <border>
      <left style="thin">
        <color indexed="63"/>
      </left>
      <right/>
      <top/>
      <bottom style="thin">
        <color indexed="61"/>
      </bottom>
      <diagonal/>
    </border>
    <border>
      <left style="thin">
        <color indexed="63"/>
      </left>
      <right/>
      <top/>
      <bottom/>
      <diagonal/>
    </border>
    <border>
      <left style="thin">
        <color indexed="63"/>
      </left>
      <right style="thin">
        <color indexed="63"/>
      </right>
      <top/>
      <bottom/>
      <diagonal/>
    </border>
    <border>
      <left/>
      <right style="thin">
        <color indexed="63"/>
      </right>
      <top/>
      <bottom/>
      <diagonal/>
    </border>
    <border>
      <left style="thin">
        <color indexed="63"/>
      </left>
      <right/>
      <top style="thin">
        <color indexed="22"/>
      </top>
      <bottom style="thin">
        <color indexed="61"/>
      </bottom>
      <diagonal/>
    </border>
    <border>
      <left style="thin">
        <color indexed="63"/>
      </left>
      <right style="thin">
        <color indexed="63"/>
      </right>
      <top style="thin">
        <color indexed="22"/>
      </top>
      <bottom style="thin">
        <color indexed="61"/>
      </bottom>
      <diagonal/>
    </border>
    <border>
      <left/>
      <right style="thin">
        <color indexed="63"/>
      </right>
      <top style="thin">
        <color indexed="22"/>
      </top>
      <bottom style="thin">
        <color indexed="61"/>
      </bottom>
      <diagonal/>
    </border>
    <border>
      <left/>
      <right/>
      <top style="thin">
        <color indexed="22"/>
      </top>
      <bottom style="thin">
        <color indexed="61"/>
      </bottom>
      <diagonal/>
    </border>
    <border>
      <left style="thin">
        <color indexed="63"/>
      </left>
      <right/>
      <top style="thin">
        <color indexed="22"/>
      </top>
      <bottom style="thin">
        <color indexed="22"/>
      </bottom>
      <diagonal/>
    </border>
    <border>
      <left style="thin">
        <color indexed="63"/>
      </left>
      <right/>
      <top style="thin">
        <color indexed="61"/>
      </top>
      <bottom style="thin">
        <color indexed="22"/>
      </bottom>
      <diagonal/>
    </border>
    <border>
      <left/>
      <right/>
      <top style="thin">
        <color indexed="63"/>
      </top>
      <bottom style="thin">
        <color indexed="61"/>
      </bottom>
      <diagonal/>
    </border>
    <border>
      <left/>
      <right/>
      <top style="thin">
        <color indexed="63"/>
      </top>
      <bottom style="thin">
        <color indexed="63"/>
      </bottom>
      <diagonal/>
    </border>
    <border>
      <left/>
      <right/>
      <top/>
      <bottom style="thin">
        <color indexed="63"/>
      </bottom>
      <diagonal/>
    </border>
  </borders>
  <cellStyleXfs count="55">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xf numFmtId="43" fontId="19" fillId="0" borderId="0" applyFont="0" applyFill="0" applyBorder="0" applyAlignment="0" applyProtection="0"/>
    <xf numFmtId="0" fontId="19" fillId="0" borderId="0"/>
    <xf numFmtId="189" fontId="19" fillId="0" borderId="0" applyFill="0" applyBorder="0" applyAlignment="0" applyProtection="0"/>
    <xf numFmtId="63" fontId="19" fillId="0" borderId="0" applyFill="0" applyBorder="0" applyAlignment="0" applyProtection="0"/>
    <xf numFmtId="0" fontId="19" fillId="0" borderId="0"/>
    <xf numFmtId="193" fontId="19" fillId="0" borderId="0" applyFill="0" applyBorder="0" applyAlignment="0" applyProtection="0"/>
    <xf numFmtId="193" fontId="29" fillId="0" borderId="0" applyFont="0" applyFill="0" applyBorder="0" applyAlignment="0" applyProtection="0"/>
    <xf numFmtId="0" fontId="1" fillId="0" borderId="0"/>
    <xf numFmtId="0" fontId="37" fillId="0" borderId="0"/>
    <xf numFmtId="0" fontId="37" fillId="0" borderId="0"/>
    <xf numFmtId="0" fontId="55" fillId="0" borderId="0"/>
    <xf numFmtId="0" fontId="55" fillId="0" borderId="0"/>
  </cellStyleXfs>
  <cellXfs count="286">
    <xf numFmtId="0" fontId="0" fillId="0" borderId="0" xfId="0"/>
    <xf numFmtId="0" fontId="20" fillId="0" borderId="0" xfId="42" applyFont="1" applyAlignment="1">
      <alignment vertical="center"/>
    </xf>
    <xf numFmtId="0" fontId="21" fillId="0" borderId="0" xfId="42" applyFont="1" applyAlignment="1">
      <alignment vertical="center"/>
    </xf>
    <xf numFmtId="0" fontId="20" fillId="0" borderId="0" xfId="42" applyFont="1"/>
    <xf numFmtId="187" fontId="20" fillId="0" borderId="0" xfId="43" applyNumberFormat="1" applyFont="1" applyAlignment="1">
      <alignment vertical="center"/>
    </xf>
    <xf numFmtId="0" fontId="22" fillId="0" borderId="0" xfId="44" applyFont="1" applyAlignment="1">
      <alignment vertical="center"/>
    </xf>
    <xf numFmtId="0" fontId="23" fillId="0" borderId="0" xfId="44" quotePrefix="1" applyFont="1" applyAlignment="1">
      <alignment vertical="center"/>
    </xf>
    <xf numFmtId="187" fontId="20" fillId="0" borderId="0" xfId="43" applyNumberFormat="1" applyFont="1" applyAlignment="1"/>
    <xf numFmtId="187" fontId="20" fillId="0" borderId="0" xfId="43" applyNumberFormat="1" applyFont="1" applyAlignment="1">
      <alignment horizontal="right" vertical="center"/>
    </xf>
    <xf numFmtId="0" fontId="20" fillId="0" borderId="0" xfId="0" applyFont="1" applyAlignment="1">
      <alignment horizontal="right" vertical="center"/>
    </xf>
    <xf numFmtId="188" fontId="23" fillId="0" borderId="10" xfId="42" applyNumberFormat="1" applyFont="1" applyBorder="1" applyAlignment="1">
      <alignment horizontal="right" vertical="center"/>
    </xf>
    <xf numFmtId="0" fontId="20" fillId="0" borderId="11" xfId="42" applyFont="1" applyBorder="1" applyAlignment="1">
      <alignment vertical="center"/>
    </xf>
    <xf numFmtId="188" fontId="20" fillId="0" borderId="0" xfId="45" applyNumberFormat="1" applyFont="1" applyFill="1" applyBorder="1" applyAlignment="1" applyProtection="1">
      <alignment horizontal="left"/>
    </xf>
    <xf numFmtId="0" fontId="24" fillId="0" borderId="0" xfId="42" applyFont="1"/>
    <xf numFmtId="187" fontId="20" fillId="0" borderId="0" xfId="43" applyNumberFormat="1" applyFont="1" applyAlignment="1">
      <alignment vertical="top"/>
    </xf>
    <xf numFmtId="2" fontId="20" fillId="0" borderId="0" xfId="42" applyNumberFormat="1" applyFont="1" applyAlignment="1">
      <alignment vertical="top"/>
    </xf>
    <xf numFmtId="188" fontId="21" fillId="0" borderId="0" xfId="45" applyNumberFormat="1" applyFont="1" applyFill="1" applyBorder="1" applyAlignment="1" applyProtection="1">
      <alignment horizontal="left" vertical="center"/>
    </xf>
    <xf numFmtId="190" fontId="21" fillId="0" borderId="0" xfId="45" applyNumberFormat="1" applyFont="1" applyFill="1" applyBorder="1" applyAlignment="1" applyProtection="1">
      <alignment horizontal="left" vertical="center"/>
    </xf>
    <xf numFmtId="0" fontId="21" fillId="0" borderId="0" xfId="42" applyFont="1" applyAlignment="1">
      <alignment horizontal="center" vertical="center"/>
    </xf>
    <xf numFmtId="0" fontId="20" fillId="0" borderId="0" xfId="42" applyFont="1" applyAlignment="1">
      <alignment vertical="top"/>
    </xf>
    <xf numFmtId="188" fontId="21" fillId="0" borderId="0" xfId="45" applyNumberFormat="1" applyFont="1" applyFill="1" applyBorder="1" applyAlignment="1" applyProtection="1">
      <alignment horizontal="left" vertical="top"/>
    </xf>
    <xf numFmtId="0" fontId="21" fillId="0" borderId="0" xfId="42" applyFont="1" applyAlignment="1">
      <alignment horizontal="center" vertical="top"/>
    </xf>
    <xf numFmtId="0" fontId="21" fillId="0" borderId="0" xfId="42" applyFont="1" applyAlignment="1">
      <alignment horizontal="center" vertical="center"/>
    </xf>
    <xf numFmtId="1" fontId="20" fillId="0" borderId="0" xfId="42" applyNumberFormat="1" applyFont="1" applyAlignment="1">
      <alignment vertical="center"/>
    </xf>
    <xf numFmtId="191" fontId="20" fillId="0" borderId="0" xfId="42" applyNumberFormat="1" applyFont="1" applyAlignment="1">
      <alignment vertical="center"/>
    </xf>
    <xf numFmtId="187" fontId="20" fillId="0" borderId="0" xfId="43" applyNumberFormat="1" applyFont="1" applyFill="1" applyBorder="1" applyAlignment="1" applyProtection="1">
      <alignment horizontal="right" vertical="center"/>
    </xf>
    <xf numFmtId="187" fontId="21" fillId="0" borderId="0" xfId="43" applyNumberFormat="1" applyFont="1" applyFill="1" applyBorder="1" applyAlignment="1" applyProtection="1">
      <alignment horizontal="right" vertical="center"/>
    </xf>
    <xf numFmtId="192" fontId="21" fillId="0" borderId="0" xfId="45" applyNumberFormat="1" applyFont="1" applyFill="1" applyBorder="1" applyAlignment="1" applyProtection="1">
      <alignment horizontal="right" vertical="center"/>
    </xf>
    <xf numFmtId="192" fontId="25" fillId="0" borderId="0" xfId="46" applyNumberFormat="1" applyFont="1" applyAlignment="1"/>
    <xf numFmtId="0" fontId="21" fillId="0" borderId="13" xfId="42" applyFont="1" applyBorder="1" applyAlignment="1">
      <alignment horizontal="right" vertical="center"/>
    </xf>
    <xf numFmtId="0" fontId="21" fillId="0" borderId="13" xfId="42" applyFont="1" applyBorder="1" applyAlignment="1">
      <alignment horizontal="center" vertical="center"/>
    </xf>
    <xf numFmtId="0" fontId="25" fillId="0" borderId="0" xfId="42" applyFont="1"/>
    <xf numFmtId="0" fontId="22" fillId="0" borderId="0" xfId="42" applyFont="1"/>
    <xf numFmtId="0" fontId="23" fillId="0" borderId="0" xfId="47" applyFont="1" applyAlignment="1"/>
    <xf numFmtId="0" fontId="20" fillId="0" borderId="0" xfId="47" applyFont="1"/>
    <xf numFmtId="0" fontId="23" fillId="0" borderId="0" xfId="44" quotePrefix="1" applyFont="1"/>
    <xf numFmtId="191" fontId="22" fillId="0" borderId="10" xfId="47" applyNumberFormat="1" applyFont="1" applyBorder="1" applyAlignment="1">
      <alignment horizontal="right"/>
    </xf>
    <xf numFmtId="191" fontId="25" fillId="0" borderId="10" xfId="47" applyNumberFormat="1" applyFont="1" applyBorder="1" applyAlignment="1">
      <alignment horizontal="right"/>
    </xf>
    <xf numFmtId="187" fontId="25" fillId="0" borderId="10" xfId="48" applyNumberFormat="1" applyFont="1" applyBorder="1" applyAlignment="1">
      <alignment vertical="center"/>
    </xf>
    <xf numFmtId="0" fontId="21" fillId="0" borderId="10" xfId="44" applyFont="1" applyBorder="1" applyAlignment="1">
      <alignment vertical="center"/>
    </xf>
    <xf numFmtId="191" fontId="22" fillId="0" borderId="0" xfId="47" applyNumberFormat="1" applyFont="1" applyBorder="1" applyAlignment="1">
      <alignment horizontal="right"/>
    </xf>
    <xf numFmtId="187" fontId="25" fillId="0" borderId="0" xfId="48" applyNumberFormat="1" applyFont="1" applyBorder="1" applyAlignment="1">
      <alignment vertical="center"/>
    </xf>
    <xf numFmtId="0" fontId="20" fillId="0" borderId="0" xfId="44" applyFont="1" applyBorder="1" applyAlignment="1">
      <alignment vertical="center"/>
    </xf>
    <xf numFmtId="0" fontId="20" fillId="0" borderId="0" xfId="44" applyFont="1" applyAlignment="1">
      <alignment vertical="center"/>
    </xf>
    <xf numFmtId="191" fontId="25" fillId="0" borderId="0" xfId="47" applyNumberFormat="1" applyFont="1" applyBorder="1" applyAlignment="1">
      <alignment horizontal="right"/>
    </xf>
    <xf numFmtId="0" fontId="21" fillId="0" borderId="0" xfId="44" applyFont="1" applyAlignment="1">
      <alignment vertical="center"/>
    </xf>
    <xf numFmtId="189" fontId="25" fillId="0" borderId="0" xfId="48" applyNumberFormat="1" applyFont="1" applyBorder="1" applyAlignment="1">
      <alignment vertical="center"/>
    </xf>
    <xf numFmtId="191" fontId="25" fillId="0" borderId="0" xfId="47" applyNumberFormat="1" applyFont="1" applyBorder="1" applyAlignment="1">
      <alignment horizontal="right" vertical="center"/>
    </xf>
    <xf numFmtId="0" fontId="25" fillId="0" borderId="0" xfId="47" applyFont="1" applyBorder="1" applyAlignment="1">
      <alignment horizontal="center" vertical="center"/>
    </xf>
    <xf numFmtId="0" fontId="26" fillId="0" borderId="0" xfId="47" applyFont="1" applyAlignment="1"/>
    <xf numFmtId="194" fontId="27" fillId="33" borderId="0" xfId="47" applyNumberFormat="1" applyFont="1" applyFill="1" applyBorder="1" applyAlignment="1">
      <alignment horizontal="left" vertical="center"/>
    </xf>
    <xf numFmtId="0" fontId="26" fillId="0" borderId="0" xfId="47" applyFont="1" applyBorder="1" applyAlignment="1"/>
    <xf numFmtId="191" fontId="23" fillId="0" borderId="0" xfId="47" applyNumberFormat="1" applyFont="1" applyAlignment="1"/>
    <xf numFmtId="0" fontId="25" fillId="0" borderId="0" xfId="47" applyFont="1" applyBorder="1" applyAlignment="1">
      <alignment vertical="center"/>
    </xf>
    <xf numFmtId="187" fontId="22" fillId="0" borderId="0" xfId="48" applyNumberFormat="1" applyFont="1" applyBorder="1" applyAlignment="1">
      <alignment vertical="center"/>
    </xf>
    <xf numFmtId="3" fontId="20" fillId="0" borderId="0" xfId="47" applyNumberFormat="1" applyFont="1"/>
    <xf numFmtId="0" fontId="23" fillId="0" borderId="0" xfId="47" applyFont="1" applyBorder="1" applyAlignment="1"/>
    <xf numFmtId="187" fontId="21" fillId="0" borderId="0" xfId="48" applyNumberFormat="1" applyFont="1" applyBorder="1" applyAlignment="1">
      <alignment vertical="center"/>
    </xf>
    <xf numFmtId="0" fontId="21" fillId="0" borderId="0" xfId="47" applyFont="1" applyBorder="1" applyAlignment="1">
      <alignment horizontal="center"/>
    </xf>
    <xf numFmtId="0" fontId="26" fillId="0" borderId="11" xfId="47" applyFont="1" applyBorder="1" applyAlignment="1">
      <alignment horizontal="right" vertical="center"/>
    </xf>
    <xf numFmtId="0" fontId="26" fillId="0" borderId="13" xfId="47" applyFont="1" applyBorder="1" applyAlignment="1">
      <alignment horizontal="right" vertical="center"/>
    </xf>
    <xf numFmtId="0" fontId="26" fillId="0" borderId="14" xfId="47" applyFont="1" applyBorder="1" applyAlignment="1"/>
    <xf numFmtId="0" fontId="26" fillId="0" borderId="13" xfId="47" applyFont="1" applyBorder="1" applyAlignment="1">
      <alignment vertical="center"/>
    </xf>
    <xf numFmtId="0" fontId="21" fillId="0" borderId="0" xfId="47" applyFont="1" applyAlignment="1">
      <alignment horizontal="center"/>
    </xf>
    <xf numFmtId="0" fontId="23" fillId="0" borderId="11" xfId="47" applyFont="1" applyBorder="1" applyAlignment="1"/>
    <xf numFmtId="0" fontId="26" fillId="0" borderId="0" xfId="47" applyFont="1" applyAlignment="1">
      <alignment horizontal="center"/>
    </xf>
    <xf numFmtId="0" fontId="22" fillId="0" borderId="0" xfId="47" applyFont="1"/>
    <xf numFmtId="0" fontId="25" fillId="0" borderId="0" xfId="47" applyFont="1" applyAlignment="1"/>
    <xf numFmtId="0" fontId="19" fillId="0" borderId="0" xfId="47"/>
    <xf numFmtId="0" fontId="28" fillId="0" borderId="0" xfId="47" applyFont="1"/>
    <xf numFmtId="195" fontId="30" fillId="0" borderId="10" xfId="49" applyNumberFormat="1" applyFont="1" applyBorder="1"/>
    <xf numFmtId="195" fontId="30" fillId="0" borderId="15" xfId="49" applyNumberFormat="1" applyFont="1" applyBorder="1"/>
    <xf numFmtId="195" fontId="30" fillId="0" borderId="16" xfId="49" applyNumberFormat="1" applyFont="1" applyBorder="1"/>
    <xf numFmtId="196" fontId="31" fillId="0" borderId="10" xfId="47" applyNumberFormat="1" applyFont="1" applyBorder="1" applyAlignment="1" applyProtection="1">
      <alignment horizontal="center"/>
    </xf>
    <xf numFmtId="195" fontId="30" fillId="0" borderId="0" xfId="49" applyNumberFormat="1" applyFont="1"/>
    <xf numFmtId="195" fontId="30" fillId="0" borderId="17" xfId="49" applyNumberFormat="1" applyFont="1" applyBorder="1"/>
    <xf numFmtId="195" fontId="30" fillId="0" borderId="18" xfId="49" applyNumberFormat="1" applyFont="1" applyBorder="1"/>
    <xf numFmtId="196" fontId="31" fillId="0" borderId="0" xfId="47" applyNumberFormat="1" applyFont="1" applyAlignment="1" applyProtection="1">
      <alignment horizontal="center"/>
    </xf>
    <xf numFmtId="197" fontId="31" fillId="0" borderId="0" xfId="47" quotePrefix="1" applyNumberFormat="1" applyFont="1" applyAlignment="1" applyProtection="1">
      <alignment horizontal="center"/>
    </xf>
    <xf numFmtId="197" fontId="31" fillId="0" borderId="0" xfId="47" applyNumberFormat="1" applyFont="1" applyAlignment="1" applyProtection="1">
      <alignment horizontal="center"/>
    </xf>
    <xf numFmtId="0" fontId="32" fillId="0" borderId="0" xfId="47" applyFont="1"/>
    <xf numFmtId="195" fontId="33" fillId="0" borderId="19" xfId="49" applyNumberFormat="1" applyFont="1" applyBorder="1"/>
    <xf numFmtId="195" fontId="33" fillId="0" borderId="18" xfId="49" applyNumberFormat="1" applyFont="1" applyBorder="1"/>
    <xf numFmtId="0" fontId="33" fillId="0" borderId="0" xfId="47" applyFont="1" applyAlignment="1">
      <alignment horizontal="center"/>
    </xf>
    <xf numFmtId="0" fontId="32" fillId="0" borderId="16" xfId="47" applyFont="1" applyBorder="1" applyAlignment="1">
      <alignment horizontal="center" vertical="center"/>
    </xf>
    <xf numFmtId="0" fontId="32" fillId="0" borderId="21" xfId="47" applyFont="1" applyBorder="1" applyAlignment="1">
      <alignment horizontal="center" vertical="center"/>
    </xf>
    <xf numFmtId="0" fontId="30" fillId="0" borderId="0" xfId="47" applyFont="1"/>
    <xf numFmtId="0" fontId="33" fillId="0" borderId="0" xfId="47" applyFont="1"/>
    <xf numFmtId="195" fontId="33" fillId="0" borderId="14" xfId="49" applyNumberFormat="1" applyFont="1" applyBorder="1" applyAlignment="1">
      <alignment horizontal="center"/>
    </xf>
    <xf numFmtId="195" fontId="33" fillId="0" borderId="22" xfId="49" applyNumberFormat="1" applyFont="1" applyBorder="1" applyAlignment="1">
      <alignment horizontal="center"/>
    </xf>
    <xf numFmtId="195" fontId="33" fillId="0" borderId="20" xfId="49" applyNumberFormat="1" applyFont="1" applyBorder="1" applyAlignment="1">
      <alignment horizontal="center"/>
    </xf>
    <xf numFmtId="0" fontId="34" fillId="0" borderId="10" xfId="47" applyFont="1" applyBorder="1" applyAlignment="1">
      <alignment horizontal="center"/>
    </xf>
    <xf numFmtId="195" fontId="33" fillId="0" borderId="23" xfId="49" applyNumberFormat="1" applyFont="1" applyBorder="1" applyAlignment="1">
      <alignment horizontal="centerContinuous"/>
    </xf>
    <xf numFmtId="195" fontId="29" fillId="0" borderId="23" xfId="49" applyNumberFormat="1" applyFont="1" applyBorder="1" applyAlignment="1">
      <alignment horizontal="centerContinuous"/>
    </xf>
    <xf numFmtId="195" fontId="33" fillId="0" borderId="24" xfId="49" applyNumberFormat="1" applyFont="1" applyBorder="1" applyAlignment="1">
      <alignment horizontal="centerContinuous"/>
    </xf>
    <xf numFmtId="195" fontId="33" fillId="0" borderId="25" xfId="49" applyNumberFormat="1" applyFont="1" applyBorder="1" applyAlignment="1">
      <alignment horizontal="centerContinuous"/>
    </xf>
    <xf numFmtId="0" fontId="34" fillId="0" borderId="23" xfId="47" applyFont="1" applyBorder="1" applyAlignment="1">
      <alignment horizontal="center"/>
    </xf>
    <xf numFmtId="0" fontId="35" fillId="0" borderId="0" xfId="47" applyFont="1"/>
    <xf numFmtId="195" fontId="35" fillId="0" borderId="0" xfId="49" applyNumberFormat="1" applyFont="1"/>
    <xf numFmtId="3" fontId="35" fillId="0" borderId="0" xfId="47" applyNumberFormat="1" applyFont="1" applyAlignment="1">
      <alignment horizontal="center"/>
    </xf>
    <xf numFmtId="3" fontId="34" fillId="0" borderId="0" xfId="47" quotePrefix="1" applyNumberFormat="1" applyFont="1" applyFill="1" applyAlignment="1">
      <alignment horizontal="left"/>
    </xf>
    <xf numFmtId="0" fontId="1" fillId="0" borderId="0" xfId="50"/>
    <xf numFmtId="0" fontId="36" fillId="0" borderId="0" xfId="50" applyFont="1"/>
    <xf numFmtId="0" fontId="1" fillId="0" borderId="0" xfId="50" quotePrefix="1"/>
    <xf numFmtId="1" fontId="1" fillId="0" borderId="0" xfId="50" applyNumberFormat="1" applyFont="1"/>
    <xf numFmtId="0" fontId="1" fillId="0" borderId="0" xfId="50" applyFont="1"/>
    <xf numFmtId="1" fontId="1" fillId="0" borderId="0" xfId="50" applyNumberFormat="1"/>
    <xf numFmtId="0" fontId="37" fillId="0" borderId="0" xfId="51"/>
    <xf numFmtId="198" fontId="38" fillId="0" borderId="26" xfId="51" applyNumberFormat="1" applyFont="1" applyBorder="1" applyAlignment="1">
      <alignment horizontal="right" vertical="top"/>
    </xf>
    <xf numFmtId="198" fontId="38" fillId="0" borderId="27" xfId="51" applyNumberFormat="1" applyFont="1" applyBorder="1" applyAlignment="1">
      <alignment horizontal="right" vertical="top"/>
    </xf>
    <xf numFmtId="198" fontId="38" fillId="0" borderId="28" xfId="51" applyNumberFormat="1" applyFont="1" applyBorder="1" applyAlignment="1">
      <alignment horizontal="right" vertical="top"/>
    </xf>
    <xf numFmtId="0" fontId="39" fillId="0" borderId="29" xfId="51" applyFont="1" applyBorder="1" applyAlignment="1">
      <alignment horizontal="left" vertical="top" wrapText="1"/>
    </xf>
    <xf numFmtId="0" fontId="39" fillId="0" borderId="30" xfId="51" applyFont="1" applyBorder="1" applyAlignment="1">
      <alignment horizontal="left" vertical="top" wrapText="1"/>
    </xf>
    <xf numFmtId="198" fontId="38" fillId="0" borderId="31" xfId="51" applyNumberFormat="1" applyFont="1" applyBorder="1" applyAlignment="1">
      <alignment horizontal="right" vertical="top"/>
    </xf>
    <xf numFmtId="198" fontId="38" fillId="0" borderId="32" xfId="51" applyNumberFormat="1" applyFont="1" applyBorder="1" applyAlignment="1">
      <alignment horizontal="right" vertical="top"/>
    </xf>
    <xf numFmtId="198" fontId="38" fillId="0" borderId="33" xfId="51" applyNumberFormat="1" applyFont="1" applyBorder="1" applyAlignment="1">
      <alignment horizontal="right" vertical="top"/>
    </xf>
    <xf numFmtId="0" fontId="39" fillId="0" borderId="34" xfId="51" applyFont="1" applyBorder="1" applyAlignment="1">
      <alignment horizontal="left" vertical="top" wrapText="1"/>
    </xf>
    <xf numFmtId="0" fontId="39" fillId="0" borderId="35" xfId="51" applyFont="1" applyBorder="1" applyAlignment="1">
      <alignment horizontal="left" vertical="top" wrapText="1"/>
    </xf>
    <xf numFmtId="198" fontId="40" fillId="0" borderId="36" xfId="51" applyNumberFormat="1" applyFont="1" applyBorder="1" applyAlignment="1">
      <alignment horizontal="right" vertical="top"/>
    </xf>
    <xf numFmtId="198" fontId="40" fillId="0" borderId="37" xfId="51" applyNumberFormat="1" applyFont="1" applyBorder="1" applyAlignment="1">
      <alignment horizontal="right" vertical="top"/>
    </xf>
    <xf numFmtId="198" fontId="40" fillId="0" borderId="38" xfId="51" applyNumberFormat="1" applyFont="1" applyBorder="1" applyAlignment="1">
      <alignment horizontal="right" vertical="top"/>
    </xf>
    <xf numFmtId="0" fontId="41" fillId="0" borderId="39" xfId="51" applyFont="1" applyBorder="1" applyAlignment="1">
      <alignment horizontal="left" vertical="top" wrapText="1"/>
    </xf>
    <xf numFmtId="0" fontId="41" fillId="0" borderId="40" xfId="51" applyFont="1" applyBorder="1" applyAlignment="1">
      <alignment horizontal="left" vertical="top" wrapText="1"/>
    </xf>
    <xf numFmtId="0" fontId="41" fillId="0" borderId="41" xfId="51" applyFont="1" applyBorder="1" applyAlignment="1">
      <alignment horizontal="center" wrapText="1"/>
    </xf>
    <xf numFmtId="0" fontId="41" fillId="0" borderId="42" xfId="51" applyFont="1" applyBorder="1" applyAlignment="1">
      <alignment horizontal="center" wrapText="1"/>
    </xf>
    <xf numFmtId="0" fontId="41" fillId="0" borderId="43" xfId="51" applyFont="1" applyBorder="1" applyAlignment="1">
      <alignment horizontal="center" wrapText="1"/>
    </xf>
    <xf numFmtId="0" fontId="41" fillId="0" borderId="44" xfId="51" applyFont="1" applyBorder="1" applyAlignment="1">
      <alignment horizontal="left" wrapText="1"/>
    </xf>
    <xf numFmtId="0" fontId="41" fillId="0" borderId="45" xfId="51" applyFont="1" applyBorder="1" applyAlignment="1">
      <alignment horizontal="left" wrapText="1"/>
    </xf>
    <xf numFmtId="0" fontId="37" fillId="0" borderId="0" xfId="52"/>
    <xf numFmtId="199" fontId="43" fillId="0" borderId="46" xfId="52" applyNumberFormat="1" applyFont="1" applyBorder="1" applyAlignment="1">
      <alignment horizontal="right" vertical="top"/>
    </xf>
    <xf numFmtId="200" fontId="44" fillId="0" borderId="47" xfId="52" applyNumberFormat="1" applyFont="1" applyBorder="1" applyAlignment="1">
      <alignment horizontal="right" vertical="top"/>
    </xf>
    <xf numFmtId="199" fontId="43" fillId="0" borderId="47" xfId="52" applyNumberFormat="1" applyFont="1" applyBorder="1" applyAlignment="1">
      <alignment horizontal="right" vertical="top"/>
    </xf>
    <xf numFmtId="200" fontId="43" fillId="0" borderId="47" xfId="52" applyNumberFormat="1" applyFont="1" applyBorder="1" applyAlignment="1">
      <alignment horizontal="right" vertical="top"/>
    </xf>
    <xf numFmtId="199" fontId="43" fillId="0" borderId="48" xfId="52" applyNumberFormat="1" applyFont="1" applyBorder="1" applyAlignment="1">
      <alignment horizontal="right" vertical="top"/>
    </xf>
    <xf numFmtId="0" fontId="45" fillId="0" borderId="49" xfId="52" applyFont="1" applyBorder="1" applyAlignment="1">
      <alignment horizontal="left" vertical="top" wrapText="1"/>
    </xf>
    <xf numFmtId="0" fontId="45" fillId="0" borderId="41" xfId="52" applyFont="1" applyBorder="1" applyAlignment="1">
      <alignment horizontal="center" wrapText="1"/>
    </xf>
    <xf numFmtId="0" fontId="45" fillId="0" borderId="42" xfId="52" applyFont="1" applyBorder="1" applyAlignment="1">
      <alignment horizontal="center" wrapText="1"/>
    </xf>
    <xf numFmtId="0" fontId="45" fillId="0" borderId="45" xfId="52" applyFont="1" applyBorder="1" applyAlignment="1">
      <alignment horizontal="left" wrapText="1"/>
    </xf>
    <xf numFmtId="0" fontId="45" fillId="0" borderId="50" xfId="52" applyFont="1" applyBorder="1" applyAlignment="1">
      <alignment horizontal="center" wrapText="1"/>
    </xf>
    <xf numFmtId="0" fontId="45" fillId="0" borderId="51" xfId="52" applyFont="1" applyBorder="1" applyAlignment="1">
      <alignment horizontal="center" wrapText="1"/>
    </xf>
    <xf numFmtId="0" fontId="45" fillId="0" borderId="25" xfId="52" applyFont="1" applyBorder="1" applyAlignment="1">
      <alignment horizontal="left" wrapText="1"/>
    </xf>
    <xf numFmtId="200" fontId="43" fillId="0" borderId="26" xfId="52" applyNumberFormat="1" applyFont="1" applyBorder="1" applyAlignment="1">
      <alignment horizontal="right" vertical="top"/>
    </xf>
    <xf numFmtId="200" fontId="43" fillId="0" borderId="27" xfId="52" applyNumberFormat="1" applyFont="1" applyBorder="1" applyAlignment="1">
      <alignment horizontal="right" vertical="top"/>
    </xf>
    <xf numFmtId="0" fontId="43" fillId="0" borderId="27" xfId="52" applyFont="1" applyBorder="1" applyAlignment="1">
      <alignment horizontal="right" vertical="top"/>
    </xf>
    <xf numFmtId="200" fontId="43" fillId="0" borderId="28" xfId="52" applyNumberFormat="1" applyFont="1" applyBorder="1" applyAlignment="1">
      <alignment horizontal="right" vertical="top"/>
    </xf>
    <xf numFmtId="0" fontId="45" fillId="0" borderId="30" xfId="52" applyFont="1" applyBorder="1" applyAlignment="1">
      <alignment horizontal="left" vertical="top" wrapText="1"/>
    </xf>
    <xf numFmtId="200" fontId="43" fillId="0" borderId="31" xfId="52" applyNumberFormat="1" applyFont="1" applyBorder="1" applyAlignment="1">
      <alignment horizontal="right" vertical="top"/>
    </xf>
    <xf numFmtId="200" fontId="43" fillId="0" borderId="32" xfId="52" applyNumberFormat="1" applyFont="1" applyBorder="1" applyAlignment="1">
      <alignment horizontal="right" vertical="top"/>
    </xf>
    <xf numFmtId="0" fontId="43" fillId="0" borderId="32" xfId="52" applyFont="1" applyBorder="1" applyAlignment="1">
      <alignment horizontal="right" vertical="top"/>
    </xf>
    <xf numFmtId="200" fontId="43" fillId="0" borderId="33" xfId="52" applyNumberFormat="1" applyFont="1" applyBorder="1" applyAlignment="1">
      <alignment horizontal="right" vertical="top"/>
    </xf>
    <xf numFmtId="0" fontId="45" fillId="0" borderId="35" xfId="52" applyFont="1" applyBorder="1" applyAlignment="1">
      <alignment horizontal="left" vertical="top" wrapText="1"/>
    </xf>
    <xf numFmtId="200" fontId="43" fillId="0" borderId="36" xfId="52" applyNumberFormat="1" applyFont="1" applyBorder="1" applyAlignment="1">
      <alignment horizontal="right" vertical="top"/>
    </xf>
    <xf numFmtId="200" fontId="43" fillId="0" borderId="37" xfId="52" applyNumberFormat="1" applyFont="1" applyBorder="1" applyAlignment="1">
      <alignment horizontal="right" vertical="top"/>
    </xf>
    <xf numFmtId="0" fontId="43" fillId="0" borderId="37" xfId="52" applyFont="1" applyBorder="1" applyAlignment="1">
      <alignment horizontal="right" vertical="top"/>
    </xf>
    <xf numFmtId="200" fontId="43" fillId="0" borderId="38" xfId="52" applyNumberFormat="1" applyFont="1" applyBorder="1" applyAlignment="1">
      <alignment horizontal="right" vertical="top"/>
    </xf>
    <xf numFmtId="0" fontId="45" fillId="0" borderId="53" xfId="52" applyFont="1" applyBorder="1" applyAlignment="1">
      <alignment horizontal="left" vertical="top" wrapText="1"/>
    </xf>
    <xf numFmtId="0" fontId="45" fillId="0" borderId="43" xfId="52" applyFont="1" applyBorder="1" applyAlignment="1">
      <alignment horizontal="center" wrapText="1"/>
    </xf>
    <xf numFmtId="0" fontId="45" fillId="0" borderId="52" xfId="52" applyFont="1" applyBorder="1" applyAlignment="1">
      <alignment horizontal="center" wrapText="1"/>
    </xf>
    <xf numFmtId="0" fontId="43" fillId="0" borderId="54" xfId="52" applyFont="1" applyBorder="1" applyAlignment="1">
      <alignment horizontal="left" vertical="top" wrapText="1"/>
    </xf>
    <xf numFmtId="0" fontId="45" fillId="0" borderId="54" xfId="52" applyFont="1" applyBorder="1" applyAlignment="1">
      <alignment horizontal="left" vertical="top" wrapText="1"/>
    </xf>
    <xf numFmtId="0" fontId="45" fillId="0" borderId="44" xfId="52" applyFont="1" applyBorder="1" applyAlignment="1">
      <alignment horizontal="center" wrapText="1"/>
    </xf>
    <xf numFmtId="0" fontId="45" fillId="0" borderId="44" xfId="52" applyFont="1" applyBorder="1" applyAlignment="1">
      <alignment horizontal="left" wrapText="1"/>
    </xf>
    <xf numFmtId="0" fontId="46" fillId="0" borderId="0" xfId="52" applyFont="1"/>
    <xf numFmtId="0" fontId="47" fillId="0" borderId="0" xfId="50" applyFont="1"/>
    <xf numFmtId="0" fontId="48" fillId="0" borderId="0" xfId="50" applyFont="1" applyAlignment="1">
      <alignment vertical="center"/>
    </xf>
    <xf numFmtId="0" fontId="17" fillId="0" borderId="0" xfId="50" applyFont="1"/>
    <xf numFmtId="1" fontId="1" fillId="0" borderId="0" xfId="50" quotePrefix="1" applyNumberFormat="1"/>
    <xf numFmtId="0" fontId="50" fillId="0" borderId="0" xfId="50" applyFont="1" applyAlignment="1">
      <alignment horizontal="left" vertical="center"/>
    </xf>
    <xf numFmtId="43" fontId="1" fillId="0" borderId="0" xfId="50" applyNumberFormat="1"/>
    <xf numFmtId="43" fontId="1" fillId="0" borderId="0" xfId="50" quotePrefix="1" applyNumberFormat="1"/>
    <xf numFmtId="41" fontId="1" fillId="0" borderId="0" xfId="50" applyNumberFormat="1"/>
    <xf numFmtId="41" fontId="1" fillId="0" borderId="0" xfId="50" quotePrefix="1" applyNumberFormat="1"/>
    <xf numFmtId="0" fontId="53" fillId="0" borderId="0" xfId="50" applyFont="1"/>
    <xf numFmtId="0" fontId="53" fillId="0" borderId="0" xfId="50" quotePrefix="1" applyFont="1"/>
    <xf numFmtId="0" fontId="55" fillId="0" borderId="0" xfId="53"/>
    <xf numFmtId="199" fontId="43" fillId="0" borderId="55" xfId="53" applyNumberFormat="1" applyFont="1" applyBorder="1" applyAlignment="1">
      <alignment horizontal="right" vertical="top"/>
    </xf>
    <xf numFmtId="200" fontId="43" fillId="0" borderId="56" xfId="53" applyNumberFormat="1" applyFont="1" applyBorder="1" applyAlignment="1">
      <alignment horizontal="right" vertical="top"/>
    </xf>
    <xf numFmtId="199" fontId="43" fillId="0" borderId="56" xfId="53" applyNumberFormat="1" applyFont="1" applyBorder="1" applyAlignment="1">
      <alignment horizontal="right" vertical="top"/>
    </xf>
    <xf numFmtId="199" fontId="43" fillId="0" borderId="57" xfId="53" applyNumberFormat="1" applyFont="1" applyBorder="1" applyAlignment="1">
      <alignment horizontal="right" vertical="top"/>
    </xf>
    <xf numFmtId="0" fontId="45" fillId="34" borderId="54" xfId="53" applyFont="1" applyFill="1" applyBorder="1" applyAlignment="1">
      <alignment horizontal="left" vertical="top" wrapText="1"/>
    </xf>
    <xf numFmtId="0" fontId="45" fillId="0" borderId="58" xfId="53" applyFont="1" applyBorder="1" applyAlignment="1">
      <alignment horizontal="center" wrapText="1"/>
    </xf>
    <xf numFmtId="0" fontId="45" fillId="0" borderId="42" xfId="53" applyFont="1" applyBorder="1" applyAlignment="1">
      <alignment horizontal="center" wrapText="1"/>
    </xf>
    <xf numFmtId="0" fontId="45" fillId="0" borderId="44" xfId="53" applyFont="1" applyBorder="1" applyAlignment="1">
      <alignment horizontal="left" wrapText="1"/>
    </xf>
    <xf numFmtId="0" fontId="45" fillId="0" borderId="59" xfId="53" applyFont="1" applyBorder="1" applyAlignment="1">
      <alignment horizontal="center" wrapText="1"/>
    </xf>
    <xf numFmtId="0" fontId="45" fillId="0" borderId="60" xfId="53" applyFont="1" applyBorder="1" applyAlignment="1">
      <alignment horizontal="center" wrapText="1"/>
    </xf>
    <xf numFmtId="0" fontId="45" fillId="0" borderId="0" xfId="53" applyFont="1" applyAlignment="1">
      <alignment horizontal="left" wrapText="1"/>
    </xf>
    <xf numFmtId="200" fontId="43" fillId="0" borderId="62" xfId="53" applyNumberFormat="1" applyFont="1" applyBorder="1" applyAlignment="1">
      <alignment horizontal="right" vertical="top"/>
    </xf>
    <xf numFmtId="200" fontId="43" fillId="0" borderId="63" xfId="53" applyNumberFormat="1" applyFont="1" applyBorder="1" applyAlignment="1">
      <alignment horizontal="right" vertical="top"/>
    </xf>
    <xf numFmtId="0" fontId="43" fillId="0" borderId="63" xfId="53" applyFont="1" applyBorder="1" applyAlignment="1">
      <alignment horizontal="right" vertical="top"/>
    </xf>
    <xf numFmtId="200" fontId="43" fillId="0" borderId="64" xfId="53" applyNumberFormat="1" applyFont="1" applyBorder="1" applyAlignment="1">
      <alignment horizontal="right" vertical="top"/>
    </xf>
    <xf numFmtId="0" fontId="45" fillId="34" borderId="65" xfId="53" applyFont="1" applyFill="1" applyBorder="1" applyAlignment="1">
      <alignment horizontal="left" vertical="top" wrapText="1"/>
    </xf>
    <xf numFmtId="200" fontId="43" fillId="0" borderId="66" xfId="53" applyNumberFormat="1" applyFont="1" applyBorder="1" applyAlignment="1">
      <alignment horizontal="right" vertical="top"/>
    </xf>
    <xf numFmtId="200" fontId="43" fillId="0" borderId="32" xfId="53" applyNumberFormat="1" applyFont="1" applyBorder="1" applyAlignment="1">
      <alignment horizontal="right" vertical="top"/>
    </xf>
    <xf numFmtId="0" fontId="43" fillId="0" borderId="32" xfId="53" applyFont="1" applyBorder="1" applyAlignment="1">
      <alignment horizontal="right" vertical="top"/>
    </xf>
    <xf numFmtId="200" fontId="43" fillId="0" borderId="33" xfId="53" applyNumberFormat="1" applyFont="1" applyBorder="1" applyAlignment="1">
      <alignment horizontal="right" vertical="top"/>
    </xf>
    <xf numFmtId="0" fontId="45" fillId="34" borderId="34" xfId="53" applyFont="1" applyFill="1" applyBorder="1" applyAlignment="1">
      <alignment horizontal="left" vertical="top" wrapText="1"/>
    </xf>
    <xf numFmtId="200" fontId="43" fillId="0" borderId="67" xfId="53" applyNumberFormat="1" applyFont="1" applyBorder="1" applyAlignment="1">
      <alignment horizontal="right" vertical="top"/>
    </xf>
    <xf numFmtId="200" fontId="43" fillId="0" borderId="37" xfId="53" applyNumberFormat="1" applyFont="1" applyBorder="1" applyAlignment="1">
      <alignment horizontal="right" vertical="top"/>
    </xf>
    <xf numFmtId="0" fontId="43" fillId="0" borderId="37" xfId="53" applyFont="1" applyBorder="1" applyAlignment="1">
      <alignment horizontal="right" vertical="top"/>
    </xf>
    <xf numFmtId="200" fontId="43" fillId="0" borderId="38" xfId="53" applyNumberFormat="1" applyFont="1" applyBorder="1" applyAlignment="1">
      <alignment horizontal="right" vertical="top"/>
    </xf>
    <xf numFmtId="0" fontId="45" fillId="34" borderId="39" xfId="53" applyFont="1" applyFill="1" applyBorder="1" applyAlignment="1">
      <alignment horizontal="left" vertical="top" wrapText="1"/>
    </xf>
    <xf numFmtId="0" fontId="45" fillId="0" borderId="43" xfId="53" applyFont="1" applyBorder="1" applyAlignment="1">
      <alignment horizontal="center" wrapText="1"/>
    </xf>
    <xf numFmtId="0" fontId="45" fillId="0" borderId="61" xfId="53" applyFont="1" applyBorder="1" applyAlignment="1">
      <alignment horizontal="center" wrapText="1"/>
    </xf>
    <xf numFmtId="0" fontId="46" fillId="0" borderId="0" xfId="53" applyFont="1"/>
    <xf numFmtId="0" fontId="43" fillId="0" borderId="0" xfId="53" applyFont="1" applyAlignment="1">
      <alignment horizontal="left" vertical="top" wrapText="1"/>
    </xf>
    <xf numFmtId="0" fontId="43" fillId="0" borderId="68" xfId="53" applyFont="1" applyBorder="1" applyAlignment="1">
      <alignment horizontal="left" vertical="top" wrapText="1"/>
    </xf>
    <xf numFmtId="0" fontId="45" fillId="34" borderId="68" xfId="53" applyFont="1" applyFill="1" applyBorder="1" applyAlignment="1">
      <alignment horizontal="left" vertical="top" wrapText="1"/>
    </xf>
    <xf numFmtId="0" fontId="43" fillId="0" borderId="69" xfId="53" applyFont="1" applyBorder="1" applyAlignment="1">
      <alignment horizontal="left" vertical="top" wrapText="1"/>
    </xf>
    <xf numFmtId="0" fontId="45" fillId="34" borderId="69" xfId="53" applyFont="1" applyFill="1" applyBorder="1" applyAlignment="1">
      <alignment horizontal="left" vertical="top" wrapText="1"/>
    </xf>
    <xf numFmtId="199" fontId="43" fillId="0" borderId="69" xfId="53" applyNumberFormat="1" applyFont="1" applyBorder="1" applyAlignment="1">
      <alignment horizontal="right" vertical="top"/>
    </xf>
    <xf numFmtId="199" fontId="43" fillId="0" borderId="65" xfId="53" applyNumberFormat="1" applyFont="1" applyBorder="1" applyAlignment="1">
      <alignment horizontal="right" vertical="top"/>
    </xf>
    <xf numFmtId="199" fontId="43" fillId="0" borderId="34" xfId="53" applyNumberFormat="1" applyFont="1" applyBorder="1" applyAlignment="1">
      <alignment horizontal="right" vertical="top"/>
    </xf>
    <xf numFmtId="0" fontId="45" fillId="34" borderId="69" xfId="53" applyFont="1" applyFill="1" applyBorder="1" applyAlignment="1">
      <alignment horizontal="left" vertical="top"/>
    </xf>
    <xf numFmtId="199" fontId="43" fillId="0" borderId="39" xfId="53" applyNumberFormat="1" applyFont="1" applyBorder="1" applyAlignment="1">
      <alignment horizontal="right" vertical="top"/>
    </xf>
    <xf numFmtId="0" fontId="43" fillId="0" borderId="70" xfId="53" applyFont="1" applyBorder="1" applyAlignment="1">
      <alignment horizontal="left" vertical="top" wrapText="1"/>
    </xf>
    <xf numFmtId="0" fontId="45" fillId="34" borderId="70" xfId="53" applyFont="1" applyFill="1" applyBorder="1" applyAlignment="1">
      <alignment horizontal="left" vertical="top" wrapText="1"/>
    </xf>
    <xf numFmtId="0" fontId="45" fillId="0" borderId="44" xfId="53" applyFont="1" applyBorder="1" applyAlignment="1">
      <alignment horizontal="center" wrapText="1"/>
    </xf>
    <xf numFmtId="0" fontId="39" fillId="0" borderId="29" xfId="51" applyFont="1" applyFill="1" applyBorder="1" applyAlignment="1">
      <alignment horizontal="left" vertical="top" wrapText="1"/>
    </xf>
    <xf numFmtId="0" fontId="39" fillId="0" borderId="30" xfId="51" applyFont="1" applyFill="1" applyBorder="1" applyAlignment="1">
      <alignment horizontal="left" vertical="top" wrapText="1"/>
    </xf>
    <xf numFmtId="0" fontId="39" fillId="0" borderId="34" xfId="51" applyFont="1" applyFill="1" applyBorder="1" applyAlignment="1">
      <alignment horizontal="left" vertical="top" wrapText="1"/>
    </xf>
    <xf numFmtId="0" fontId="39" fillId="0" borderId="35" xfId="51" applyFont="1" applyFill="1" applyBorder="1" applyAlignment="1">
      <alignment horizontal="left" vertical="top" wrapText="1"/>
    </xf>
    <xf numFmtId="0" fontId="41" fillId="0" borderId="39" xfId="51" applyFont="1" applyFill="1" applyBorder="1" applyAlignment="1">
      <alignment horizontal="left" vertical="top" wrapText="1"/>
    </xf>
    <xf numFmtId="0" fontId="41" fillId="0" borderId="40" xfId="51" applyFont="1" applyFill="1" applyBorder="1" applyAlignment="1">
      <alignment horizontal="left" vertical="top" wrapText="1"/>
    </xf>
    <xf numFmtId="0" fontId="55" fillId="0" borderId="0" xfId="54"/>
    <xf numFmtId="199" fontId="43" fillId="0" borderId="46" xfId="54" applyNumberFormat="1" applyFont="1" applyBorder="1" applyAlignment="1">
      <alignment horizontal="right" vertical="top"/>
    </xf>
    <xf numFmtId="200" fontId="44" fillId="0" borderId="47" xfId="54" applyNumberFormat="1" applyFont="1" applyBorder="1" applyAlignment="1">
      <alignment horizontal="right" vertical="top"/>
    </xf>
    <xf numFmtId="199" fontId="43" fillId="0" borderId="47" xfId="54" applyNumberFormat="1" applyFont="1" applyBorder="1" applyAlignment="1">
      <alignment horizontal="right" vertical="top"/>
    </xf>
    <xf numFmtId="200" fontId="43" fillId="0" borderId="47" xfId="54" applyNumberFormat="1" applyFont="1" applyBorder="1" applyAlignment="1">
      <alignment horizontal="right" vertical="top"/>
    </xf>
    <xf numFmtId="199" fontId="43" fillId="0" borderId="48" xfId="54" applyNumberFormat="1" applyFont="1" applyBorder="1" applyAlignment="1">
      <alignment horizontal="right" vertical="top"/>
    </xf>
    <xf numFmtId="0" fontId="45" fillId="0" borderId="49" xfId="54" applyFont="1" applyFill="1" applyBorder="1" applyAlignment="1">
      <alignment horizontal="left" vertical="top" wrapText="1"/>
    </xf>
    <xf numFmtId="0" fontId="45" fillId="0" borderId="41" xfId="54" applyFont="1" applyBorder="1" applyAlignment="1">
      <alignment horizontal="center" wrapText="1"/>
    </xf>
    <xf numFmtId="0" fontId="45" fillId="0" borderId="42" xfId="54" applyFont="1" applyBorder="1" applyAlignment="1">
      <alignment horizontal="center" wrapText="1"/>
    </xf>
    <xf numFmtId="0" fontId="45" fillId="0" borderId="45" xfId="54" applyFont="1" applyBorder="1" applyAlignment="1">
      <alignment horizontal="left" wrapText="1"/>
    </xf>
    <xf numFmtId="0" fontId="45" fillId="0" borderId="50" xfId="54" applyFont="1" applyBorder="1" applyAlignment="1">
      <alignment horizontal="center" wrapText="1"/>
    </xf>
    <xf numFmtId="0" fontId="45" fillId="0" borderId="51" xfId="54" applyFont="1" applyBorder="1" applyAlignment="1">
      <alignment horizontal="center" wrapText="1"/>
    </xf>
    <xf numFmtId="0" fontId="45" fillId="0" borderId="25" xfId="54" applyFont="1" applyBorder="1" applyAlignment="1">
      <alignment horizontal="left" wrapText="1"/>
    </xf>
    <xf numFmtId="200" fontId="43" fillId="0" borderId="26" xfId="54" applyNumberFormat="1" applyFont="1" applyBorder="1" applyAlignment="1">
      <alignment horizontal="right" vertical="top"/>
    </xf>
    <xf numFmtId="200" fontId="43" fillId="0" borderId="27" xfId="54" applyNumberFormat="1" applyFont="1" applyBorder="1" applyAlignment="1">
      <alignment horizontal="right" vertical="top"/>
    </xf>
    <xf numFmtId="0" fontId="43" fillId="0" borderId="27" xfId="54" applyFont="1" applyBorder="1" applyAlignment="1">
      <alignment horizontal="right" vertical="top"/>
    </xf>
    <xf numFmtId="200" fontId="43" fillId="0" borderId="28" xfId="54" applyNumberFormat="1" applyFont="1" applyBorder="1" applyAlignment="1">
      <alignment horizontal="right" vertical="top"/>
    </xf>
    <xf numFmtId="0" fontId="45" fillId="0" borderId="30" xfId="54" applyFont="1" applyFill="1" applyBorder="1" applyAlignment="1">
      <alignment horizontal="left" vertical="top" wrapText="1"/>
    </xf>
    <xf numFmtId="200" fontId="43" fillId="0" borderId="31" xfId="54" applyNumberFormat="1" applyFont="1" applyBorder="1" applyAlignment="1">
      <alignment horizontal="right" vertical="top"/>
    </xf>
    <xf numFmtId="200" fontId="43" fillId="0" borderId="32" xfId="54" applyNumberFormat="1" applyFont="1" applyBorder="1" applyAlignment="1">
      <alignment horizontal="right" vertical="top"/>
    </xf>
    <xf numFmtId="0" fontId="43" fillId="0" borderId="32" xfId="54" applyFont="1" applyBorder="1" applyAlignment="1">
      <alignment horizontal="right" vertical="top"/>
    </xf>
    <xf numFmtId="200" fontId="43" fillId="0" borderId="33" xfId="54" applyNumberFormat="1" applyFont="1" applyBorder="1" applyAlignment="1">
      <alignment horizontal="right" vertical="top"/>
    </xf>
    <xf numFmtId="0" fontId="45" fillId="0" borderId="35" xfId="54" applyFont="1" applyFill="1" applyBorder="1" applyAlignment="1">
      <alignment horizontal="left" vertical="top" wrapText="1"/>
    </xf>
    <xf numFmtId="200" fontId="43" fillId="0" borderId="36" xfId="54" applyNumberFormat="1" applyFont="1" applyBorder="1" applyAlignment="1">
      <alignment horizontal="right" vertical="top"/>
    </xf>
    <xf numFmtId="200" fontId="43" fillId="0" borderId="37" xfId="54" applyNumberFormat="1" applyFont="1" applyBorder="1" applyAlignment="1">
      <alignment horizontal="right" vertical="top"/>
    </xf>
    <xf numFmtId="0" fontId="43" fillId="0" borderId="37" xfId="54" applyFont="1" applyBorder="1" applyAlignment="1">
      <alignment horizontal="right" vertical="top"/>
    </xf>
    <xf numFmtId="200" fontId="43" fillId="0" borderId="38" xfId="54" applyNumberFormat="1" applyFont="1" applyBorder="1" applyAlignment="1">
      <alignment horizontal="right" vertical="top"/>
    </xf>
    <xf numFmtId="0" fontId="45" fillId="0" borderId="53" xfId="54" applyFont="1" applyFill="1" applyBorder="1" applyAlignment="1">
      <alignment horizontal="left" vertical="top" wrapText="1"/>
    </xf>
    <xf numFmtId="0" fontId="45" fillId="0" borderId="43" xfId="54" applyFont="1" applyBorder="1" applyAlignment="1">
      <alignment horizontal="center" wrapText="1"/>
    </xf>
    <xf numFmtId="0" fontId="45" fillId="0" borderId="52" xfId="54" applyFont="1" applyBorder="1" applyAlignment="1">
      <alignment horizontal="center" wrapText="1"/>
    </xf>
    <xf numFmtId="0" fontId="43" fillId="0" borderId="54" xfId="54" applyFont="1" applyBorder="1" applyAlignment="1">
      <alignment horizontal="left" vertical="top" wrapText="1"/>
    </xf>
    <xf numFmtId="0" fontId="45" fillId="0" borderId="54" xfId="54" applyFont="1" applyFill="1" applyBorder="1" applyAlignment="1">
      <alignment horizontal="left" vertical="top" wrapText="1"/>
    </xf>
    <xf numFmtId="0" fontId="45" fillId="0" borderId="44" xfId="54" applyFont="1" applyBorder="1" applyAlignment="1">
      <alignment horizontal="center" wrapText="1"/>
    </xf>
    <xf numFmtId="0" fontId="45" fillId="0" borderId="44" xfId="54" applyFont="1" applyBorder="1" applyAlignment="1">
      <alignment horizontal="left" wrapText="1"/>
    </xf>
    <xf numFmtId="0" fontId="46" fillId="0" borderId="0" xfId="54" applyFont="1" applyBorder="1" applyAlignment="1"/>
    <xf numFmtId="0" fontId="21" fillId="0" borderId="12" xfId="42" applyFont="1" applyBorder="1" applyAlignment="1">
      <alignment horizontal="center" vertical="center"/>
    </xf>
    <xf numFmtId="0" fontId="21" fillId="0" borderId="0" xfId="42" applyFont="1" applyAlignment="1">
      <alignment horizontal="center" vertical="center"/>
    </xf>
    <xf numFmtId="0" fontId="26" fillId="0" borderId="14" xfId="47" applyFont="1" applyBorder="1" applyAlignment="1">
      <alignment horizontal="center"/>
    </xf>
    <xf numFmtId="0" fontId="25" fillId="0" borderId="12" xfId="47" applyFont="1" applyBorder="1" applyAlignment="1">
      <alignment horizontal="center"/>
    </xf>
    <xf numFmtId="0" fontId="25" fillId="0" borderId="0" xfId="47" applyFont="1" applyBorder="1" applyAlignment="1">
      <alignment horizontal="center"/>
    </xf>
    <xf numFmtId="0" fontId="26" fillId="0" borderId="12" xfId="47" applyFont="1" applyBorder="1" applyAlignment="1">
      <alignment horizontal="center" vertical="center"/>
    </xf>
    <xf numFmtId="0" fontId="26" fillId="0" borderId="11" xfId="47" applyFont="1" applyBorder="1" applyAlignment="1">
      <alignment horizontal="center" vertical="center"/>
    </xf>
    <xf numFmtId="0" fontId="26" fillId="0" borderId="13" xfId="47" applyFont="1" applyBorder="1" applyAlignment="1">
      <alignment horizontal="center" vertical="center"/>
    </xf>
    <xf numFmtId="0" fontId="26" fillId="0" borderId="14" xfId="47" applyFont="1" applyBorder="1" applyAlignment="1">
      <alignment horizontal="center" vertical="center"/>
    </xf>
    <xf numFmtId="0" fontId="32" fillId="0" borderId="20" xfId="47" applyFont="1" applyBorder="1" applyAlignment="1">
      <alignment horizontal="center"/>
    </xf>
    <xf numFmtId="0" fontId="42" fillId="0" borderId="25" xfId="51" applyFont="1" applyBorder="1" applyAlignment="1">
      <alignment horizontal="center" vertical="center" wrapText="1"/>
    </xf>
    <xf numFmtId="0" fontId="42" fillId="0" borderId="23" xfId="51" applyFont="1" applyBorder="1" applyAlignment="1">
      <alignment horizontal="center" vertical="center" wrapText="1"/>
    </xf>
    <xf numFmtId="0" fontId="42" fillId="0" borderId="24" xfId="51" applyFont="1" applyBorder="1" applyAlignment="1">
      <alignment horizontal="center" vertical="center" wrapText="1"/>
    </xf>
    <xf numFmtId="0" fontId="42" fillId="0" borderId="0" xfId="52" applyFont="1" applyAlignment="1">
      <alignment horizontal="center" vertical="center" wrapText="1"/>
    </xf>
    <xf numFmtId="0" fontId="45" fillId="0" borderId="51" xfId="52" applyFont="1" applyBorder="1" applyAlignment="1">
      <alignment horizontal="center" wrapText="1"/>
    </xf>
    <xf numFmtId="0" fontId="45" fillId="0" borderId="42" xfId="52" applyFont="1" applyBorder="1" applyAlignment="1">
      <alignment horizontal="center" wrapText="1"/>
    </xf>
    <xf numFmtId="0" fontId="45" fillId="0" borderId="52" xfId="52" applyFont="1" applyBorder="1" applyAlignment="1">
      <alignment horizontal="center" wrapText="1"/>
    </xf>
    <xf numFmtId="0" fontId="45" fillId="0" borderId="43" xfId="52" applyFont="1" applyBorder="1" applyAlignment="1">
      <alignment horizontal="center" wrapText="1"/>
    </xf>
    <xf numFmtId="0" fontId="45" fillId="0" borderId="61" xfId="53" applyFont="1" applyBorder="1" applyAlignment="1">
      <alignment horizontal="center" wrapText="1"/>
    </xf>
    <xf numFmtId="0" fontId="45" fillId="0" borderId="60" xfId="53" applyFont="1" applyBorder="1" applyAlignment="1">
      <alignment horizontal="center" wrapText="1"/>
    </xf>
    <xf numFmtId="0" fontId="45" fillId="0" borderId="43" xfId="53" applyFont="1" applyBorder="1" applyAlignment="1">
      <alignment horizontal="center" wrapText="1"/>
    </xf>
    <xf numFmtId="0" fontId="45" fillId="0" borderId="42" xfId="53" applyFont="1" applyBorder="1" applyAlignment="1">
      <alignment horizontal="center" wrapText="1"/>
    </xf>
    <xf numFmtId="0" fontId="42" fillId="0" borderId="0" xfId="53" applyFont="1" applyAlignment="1">
      <alignment horizontal="center" vertical="center" wrapText="1"/>
    </xf>
    <xf numFmtId="0" fontId="42" fillId="0" borderId="0" xfId="54" applyFont="1" applyBorder="1" applyAlignment="1">
      <alignment horizontal="center" vertical="center" wrapText="1"/>
    </xf>
    <xf numFmtId="0" fontId="45" fillId="0" borderId="51" xfId="54" applyFont="1" applyBorder="1" applyAlignment="1">
      <alignment horizontal="center" wrapText="1"/>
    </xf>
    <xf numFmtId="0" fontId="45" fillId="0" borderId="42" xfId="54" applyFont="1" applyBorder="1" applyAlignment="1">
      <alignment horizontal="center" wrapText="1"/>
    </xf>
    <xf numFmtId="0" fontId="45" fillId="0" borderId="52" xfId="54" applyFont="1" applyBorder="1" applyAlignment="1">
      <alignment horizontal="center" wrapText="1"/>
    </xf>
    <xf numFmtId="0" fontId="45" fillId="0" borderId="43" xfId="54" applyFont="1" applyBorder="1" applyAlignment="1">
      <alignment horizontal="center" wrapText="1"/>
    </xf>
  </cellXfs>
  <cellStyles count="55">
    <cellStyle name="20% - ส่วนที่ถูกเน้น1" xfId="19" builtinId="30" customBuiltin="1"/>
    <cellStyle name="20% - ส่วนที่ถูกเน้น2" xfId="23" builtinId="34" customBuiltin="1"/>
    <cellStyle name="20% - ส่วนที่ถูกเน้น3" xfId="27" builtinId="38" customBuiltin="1"/>
    <cellStyle name="20% - ส่วนที่ถูกเน้น4" xfId="31" builtinId="42" customBuiltin="1"/>
    <cellStyle name="20% - ส่วนที่ถูกเน้น5" xfId="35" builtinId="46" customBuiltin="1"/>
    <cellStyle name="20% - ส่วนที่ถูกเน้น6" xfId="39" builtinId="50" customBuiltin="1"/>
    <cellStyle name="40% - ส่วนที่ถูกเน้น1" xfId="20" builtinId="31" customBuiltin="1"/>
    <cellStyle name="40% - ส่วนที่ถูกเน้น2" xfId="24" builtinId="35" customBuiltin="1"/>
    <cellStyle name="40% - ส่วนที่ถูกเน้น3" xfId="28" builtinId="39" customBuiltin="1"/>
    <cellStyle name="40% - ส่วนที่ถูกเน้น4" xfId="32" builtinId="43" customBuiltin="1"/>
    <cellStyle name="40% - ส่วนที่ถูกเน้น5" xfId="36" builtinId="47" customBuiltin="1"/>
    <cellStyle name="40% - ส่วนที่ถูกเน้น6" xfId="40" builtinId="51" customBuiltin="1"/>
    <cellStyle name="60% - ส่วนที่ถูกเน้น1" xfId="21" builtinId="32" customBuiltin="1"/>
    <cellStyle name="60% - ส่วนที่ถูกเน้น2" xfId="25" builtinId="36" customBuiltin="1"/>
    <cellStyle name="60% - ส่วนที่ถูกเน้น3" xfId="29" builtinId="40" customBuiltin="1"/>
    <cellStyle name="60% - ส่วนที่ถูกเน้น4" xfId="33" builtinId="44" customBuiltin="1"/>
    <cellStyle name="60% - ส่วนที่ถูกเน้น5" xfId="37" builtinId="48" customBuiltin="1"/>
    <cellStyle name="60% - ส่วนที่ถูกเน้น6" xfId="41" builtinId="52" customBuiltin="1"/>
    <cellStyle name="Normal_Sheet1" xfId="53" xr:uid="{52330BAB-0437-43BB-AE6A-804A360942EF}"/>
    <cellStyle name="Normal_spssผู้มีงานทำ" xfId="52" xr:uid="{2875F9F6-458F-420E-BCA0-17D38861A8E1}"/>
    <cellStyle name="Normal_spssผู้มีงานทำ 2" xfId="54" xr:uid="{70A55A97-2FD4-4C94-A0DD-3CA22430ECF8}"/>
    <cellStyle name="Normal_spssผู้มีงานทำ_1" xfId="51" xr:uid="{1348D6AA-1300-4E93-BE15-EA15E3C636F4}"/>
    <cellStyle name="การคำนวณ" xfId="11" builtinId="22" customBuiltin="1"/>
    <cellStyle name="ข้อความเตือน" xfId="14" builtinId="11" customBuiltin="1"/>
    <cellStyle name="ข้อความอธิบาย" xfId="16" builtinId="53" customBuiltin="1"/>
    <cellStyle name="เครื่องหมายจุลภาค 11 9" xfId="49" xr:uid="{A4B8100D-EB9D-4F6C-9A26-81DD51D882AF}"/>
    <cellStyle name="เครื่องหมายจุลภาค 2 2" xfId="43" xr:uid="{35E70C49-5951-48F7-8159-16FDA98A299E}"/>
    <cellStyle name="เครื่องหมายจุลภาค 2 3" xfId="48" xr:uid="{231065D7-710A-4AFC-B626-45D52ED7F1FA}"/>
    <cellStyle name="เครื่องหมายจุลภาค 8 2" xfId="45" xr:uid="{F63CF47F-CB5D-4B70-A41C-A73764C446D8}"/>
    <cellStyle name="เครื่องหมายจุลภาค 9 3 2" xfId="46" xr:uid="{18E7994C-7134-4033-9C26-1993F0C97F3C}"/>
    <cellStyle name="ชื่อเรื่อง" xfId="1" builtinId="15" customBuiltin="1"/>
    <cellStyle name="เซลล์ตรวจสอบ" xfId="13" builtinId="23" customBuiltin="1"/>
    <cellStyle name="เซลล์ที่มีลิงก์" xfId="12" builtinId="24" customBuiltin="1"/>
    <cellStyle name="ดี" xfId="6" builtinId="26" customBuiltin="1"/>
    <cellStyle name="ปกติ" xfId="0" builtinId="0"/>
    <cellStyle name="ปกติ 2" xfId="50" xr:uid="{C4502140-85D4-4081-95D3-041A134EA8AC}"/>
    <cellStyle name="ปกติ 2 2 2" xfId="44" xr:uid="{157DBEA8-316C-46FF-A85B-B76987098CB8}"/>
    <cellStyle name="ปกติ 2 7" xfId="47" xr:uid="{E78B7214-077B-4B41-A898-9CE810BF94E3}"/>
    <cellStyle name="ปกติ 3 3" xfId="42" xr:uid="{AB3F14D1-D6DE-4C32-B3F1-C9182755F961}"/>
    <cellStyle name="ป้อนค่า" xfId="9" builtinId="20" customBuiltin="1"/>
    <cellStyle name="ปานกลาง" xfId="8" builtinId="28" customBuiltin="1"/>
    <cellStyle name="ผลรวม" xfId="17" builtinId="25" customBuiltin="1"/>
    <cellStyle name="แย่" xfId="7" builtinId="27" customBuiltin="1"/>
    <cellStyle name="ส่วนที่ถูกเน้น1" xfId="18" builtinId="29" customBuiltin="1"/>
    <cellStyle name="ส่วนที่ถูกเน้น2" xfId="22" builtinId="33" customBuiltin="1"/>
    <cellStyle name="ส่วนที่ถูกเน้น3" xfId="26" builtinId="37" customBuiltin="1"/>
    <cellStyle name="ส่วนที่ถูกเน้น4" xfId="30" builtinId="41" customBuiltin="1"/>
    <cellStyle name="ส่วนที่ถูกเน้น5" xfId="34" builtinId="45" customBuiltin="1"/>
    <cellStyle name="ส่วนที่ถูกเน้น6" xfId="38" builtinId="49" customBuiltin="1"/>
    <cellStyle name="แสดงผล" xfId="10" builtinId="21" customBuiltin="1"/>
    <cellStyle name="หมายเหตุ" xfId="15" builtinId="10" customBuiltin="1"/>
    <cellStyle name="หัวเรื่อง 1" xfId="2" builtinId="16" customBuiltin="1"/>
    <cellStyle name="หัวเรื่อง 2" xfId="3" builtinId="17" customBuiltin="1"/>
    <cellStyle name="หัวเรื่อง 3" xfId="4" builtinId="18" customBuiltin="1"/>
    <cellStyle name="หัวเรื่อง 4" xfId="5" builtinId="1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mn-lt"/>
                <a:ea typeface="+mn-lt"/>
                <a:cs typeface="+mn-lt"/>
              </a:defRPr>
            </a:pPr>
            <a:endParaRPr lang="th-TH"/>
          </a:p>
        </c:rich>
      </c:tx>
      <c:overlay val="0"/>
      <c:spPr>
        <a:noFill/>
        <a:ln w="25400">
          <a:noFill/>
        </a:ln>
      </c:spPr>
    </c:title>
    <c:autoTitleDeleted val="0"/>
    <c:plotArea>
      <c:layout/>
      <c:lineChart>
        <c:grouping val="standard"/>
        <c:varyColors val="0"/>
        <c:ser>
          <c:idx val="0"/>
          <c:order val="0"/>
          <c:spPr>
            <a:ln w="19050" cap="rnd">
              <a:solidFill>
                <a:schemeClr val="accent1"/>
              </a:solidFill>
              <a:round/>
            </a:ln>
            <a:effectLst/>
          </c:spPr>
          <c:marker>
            <c:symbol val="none"/>
          </c:marker>
          <c:cat>
            <c:strLit>
              <c:ptCount val="44"/>
              <c:pt idx="0">
                <c:v>Q1 2554</c:v>
              </c:pt>
              <c:pt idx="1">
                <c:v>Q2 2554</c:v>
              </c:pt>
              <c:pt idx="2">
                <c:v>Q3 2554</c:v>
              </c:pt>
              <c:pt idx="3">
                <c:v>Q4 2554</c:v>
              </c:pt>
              <c:pt idx="4">
                <c:v>Q1 2555</c:v>
              </c:pt>
              <c:pt idx="5">
                <c:v>Q2 2555</c:v>
              </c:pt>
              <c:pt idx="6">
                <c:v>Q3 2555</c:v>
              </c:pt>
              <c:pt idx="7">
                <c:v>Q4 2555</c:v>
              </c:pt>
              <c:pt idx="8">
                <c:v>Q1 2556</c:v>
              </c:pt>
              <c:pt idx="9">
                <c:v>Q2 2556</c:v>
              </c:pt>
              <c:pt idx="10">
                <c:v>Q3 2556</c:v>
              </c:pt>
              <c:pt idx="11">
                <c:v>Q4 2556</c:v>
              </c:pt>
              <c:pt idx="12">
                <c:v>Q1 2557</c:v>
              </c:pt>
              <c:pt idx="13">
                <c:v>Q2 2557</c:v>
              </c:pt>
              <c:pt idx="14">
                <c:v>Q3 2557</c:v>
              </c:pt>
              <c:pt idx="15">
                <c:v>Q4 2557</c:v>
              </c:pt>
              <c:pt idx="16">
                <c:v>Q1 2558</c:v>
              </c:pt>
              <c:pt idx="17">
                <c:v>Q2 2558</c:v>
              </c:pt>
              <c:pt idx="18">
                <c:v>Q3 2558</c:v>
              </c:pt>
              <c:pt idx="19">
                <c:v>Q4 2558</c:v>
              </c:pt>
              <c:pt idx="20">
                <c:v>Q1 2559</c:v>
              </c:pt>
              <c:pt idx="21">
                <c:v>Q2 2559</c:v>
              </c:pt>
              <c:pt idx="22">
                <c:v>Q3 2559</c:v>
              </c:pt>
              <c:pt idx="23">
                <c:v>Q4 2559</c:v>
              </c:pt>
              <c:pt idx="24">
                <c:v>Q1 2560</c:v>
              </c:pt>
              <c:pt idx="25">
                <c:v>Q2 2560</c:v>
              </c:pt>
              <c:pt idx="26">
                <c:v>Q3 2560</c:v>
              </c:pt>
              <c:pt idx="27">
                <c:v>Q4 2560</c:v>
              </c:pt>
              <c:pt idx="28">
                <c:v>Q1 2561</c:v>
              </c:pt>
              <c:pt idx="29">
                <c:v>Q2 2561</c:v>
              </c:pt>
              <c:pt idx="30">
                <c:v>Q3 2561</c:v>
              </c:pt>
              <c:pt idx="31">
                <c:v>Q4 2561</c:v>
              </c:pt>
              <c:pt idx="32">
                <c:v>Q1 2562</c:v>
              </c:pt>
              <c:pt idx="33">
                <c:v>Q2 2562</c:v>
              </c:pt>
              <c:pt idx="34">
                <c:v>Q3 2562</c:v>
              </c:pt>
              <c:pt idx="35">
                <c:v>Q4 2562</c:v>
              </c:pt>
              <c:pt idx="36">
                <c:v>Q1 2563</c:v>
              </c:pt>
              <c:pt idx="37">
                <c:v>Q2 2563</c:v>
              </c:pt>
              <c:pt idx="38">
                <c:v>Q3 2563</c:v>
              </c:pt>
              <c:pt idx="39">
                <c:v>Q4 2563</c:v>
              </c:pt>
              <c:pt idx="40">
                <c:v>Q1 2564</c:v>
              </c:pt>
              <c:pt idx="41">
                <c:v>Q2 2564</c:v>
              </c:pt>
              <c:pt idx="42">
                <c:v>Q3 2564</c:v>
              </c:pt>
              <c:pt idx="43">
                <c:v>Q4 2564</c:v>
              </c:pt>
            </c:strLit>
          </c:cat>
          <c:val>
            <c:numLit>
              <c:formatCode>General</c:formatCode>
              <c:ptCount val="44"/>
              <c:pt idx="0">
                <c:v>1444247</c:v>
              </c:pt>
              <c:pt idx="1">
                <c:v>1502083</c:v>
              </c:pt>
              <c:pt idx="2">
                <c:v>1568700</c:v>
              </c:pt>
              <c:pt idx="3">
                <c:v>1596453</c:v>
              </c:pt>
              <c:pt idx="4">
                <c:v>1473725</c:v>
              </c:pt>
              <c:pt idx="5">
                <c:v>1558330</c:v>
              </c:pt>
              <c:pt idx="6">
                <c:v>1603168</c:v>
              </c:pt>
              <c:pt idx="7">
                <c:v>1616084</c:v>
              </c:pt>
              <c:pt idx="8">
                <c:v>1503381</c:v>
              </c:pt>
              <c:pt idx="9">
                <c:v>1501983</c:v>
              </c:pt>
              <c:pt idx="10">
                <c:v>1599586</c:v>
              </c:pt>
              <c:pt idx="11">
                <c:v>1588286</c:v>
              </c:pt>
              <c:pt idx="12">
                <c:v>1349508</c:v>
              </c:pt>
              <c:pt idx="13">
                <c:v>1397341</c:v>
              </c:pt>
              <c:pt idx="14">
                <c:v>1405156</c:v>
              </c:pt>
              <c:pt idx="15">
                <c:v>1416408</c:v>
              </c:pt>
              <c:pt idx="16">
                <c:v>1362576</c:v>
              </c:pt>
              <c:pt idx="17">
                <c:v>1368352</c:v>
              </c:pt>
              <c:pt idx="18">
                <c:v>1366252</c:v>
              </c:pt>
              <c:pt idx="19">
                <c:v>1389717</c:v>
              </c:pt>
              <c:pt idx="20">
                <c:v>1280209</c:v>
              </c:pt>
              <c:pt idx="21">
                <c:v>1281018</c:v>
              </c:pt>
              <c:pt idx="22">
                <c:v>1332622</c:v>
              </c:pt>
              <c:pt idx="23">
                <c:v>1315216</c:v>
              </c:pt>
              <c:pt idx="24">
                <c:v>1244459</c:v>
              </c:pt>
              <c:pt idx="25">
                <c:v>1264250</c:v>
              </c:pt>
              <c:pt idx="26">
                <c:v>1361389</c:v>
              </c:pt>
              <c:pt idx="27">
                <c:v>1306823</c:v>
              </c:pt>
              <c:pt idx="28">
                <c:v>1236358</c:v>
              </c:pt>
              <c:pt idx="29">
                <c:v>1252549</c:v>
              </c:pt>
              <c:pt idx="30">
                <c:v>1299811</c:v>
              </c:pt>
              <c:pt idx="31">
                <c:v>1263081</c:v>
              </c:pt>
              <c:pt idx="32">
                <c:v>1184151</c:v>
              </c:pt>
              <c:pt idx="33">
                <c:v>1171095</c:v>
              </c:pt>
              <c:pt idx="34">
                <c:v>1164344</c:v>
              </c:pt>
              <c:pt idx="35">
                <c:v>1198717</c:v>
              </c:pt>
              <c:pt idx="36">
                <c:v>1123034</c:v>
              </c:pt>
              <c:pt idx="37">
                <c:v>1235110</c:v>
              </c:pt>
              <c:pt idx="38">
                <c:v>1289307</c:v>
              </c:pt>
              <c:pt idx="39">
                <c:v>1347607</c:v>
              </c:pt>
              <c:pt idx="40">
                <c:v>1098034</c:v>
              </c:pt>
              <c:pt idx="41">
                <c:v>1173778</c:v>
              </c:pt>
              <c:pt idx="42">
                <c:v>1259323</c:v>
              </c:pt>
              <c:pt idx="43">
                <c:v>1153205</c:v>
              </c:pt>
            </c:numLit>
          </c:val>
          <c:smooth val="0"/>
          <c:extLst>
            <c:ext xmlns:c16="http://schemas.microsoft.com/office/drawing/2014/chart" uri="{C3380CC4-5D6E-409C-BE32-E72D297353CC}">
              <c16:uniqueId val="{00000000-7B87-469C-8DC2-50241240391C}"/>
            </c:ext>
          </c:extLst>
        </c:ser>
        <c:dLbls>
          <c:showLegendKey val="0"/>
          <c:showVal val="0"/>
          <c:showCatName val="0"/>
          <c:showSerName val="0"/>
          <c:showPercent val="0"/>
          <c:showBubbleSize val="0"/>
        </c:dLbls>
        <c:smooth val="0"/>
        <c:axId val="1837619984"/>
        <c:axId val="1"/>
      </c:lineChart>
      <c:catAx>
        <c:axId val="1837619984"/>
        <c:scaling>
          <c:orientation val="minMax"/>
        </c:scaling>
        <c:delete val="0"/>
        <c:axPos val="b"/>
        <c:title>
          <c:tx>
            <c:rich>
              <a:bodyPr/>
              <a:lstStyle/>
              <a:p>
                <a:pPr>
                  <a:defRPr sz="1000" b="0" i="0" u="none" strike="noStrike" baseline="0">
                    <a:solidFill>
                      <a:srgbClr val="333333"/>
                    </a:solidFill>
                    <a:latin typeface="Calibri"/>
                    <a:ea typeface="Calibri"/>
                    <a:cs typeface="Calibri"/>
                  </a:defRPr>
                </a:pPr>
                <a:r>
                  <a:rPr lang="en-US"/>
                  <a:t>Date</a:t>
                </a:r>
              </a:p>
            </c:rich>
          </c:tx>
          <c:overlay val="0"/>
          <c:spPr>
            <a:noFill/>
            <a:ln w="25400">
              <a:noFill/>
            </a:ln>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th-TH"/>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33"/>
                    </a:solidFill>
                    <a:latin typeface="+mn-cs"/>
                    <a:ea typeface="+mn-cs"/>
                    <a:cs typeface="+mn-cs"/>
                  </a:defRPr>
                </a:pPr>
                <a:r>
                  <a:rPr lang="th-TH"/>
                  <a:t>ผู้มีงานทำ</a:t>
                </a:r>
              </a:p>
            </c:rich>
          </c:tx>
          <c:overlay val="0"/>
          <c:spPr>
            <a:noFill/>
            <a:ln w="25400">
              <a:noFill/>
            </a:ln>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th-TH"/>
          </a:p>
        </c:txPr>
        <c:crossAx val="183761998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mn-lt"/>
                <a:ea typeface="+mn-lt"/>
                <a:cs typeface="+mn-lt"/>
              </a:defRPr>
            </a:pPr>
            <a:endParaRPr lang="th-TH"/>
          </a:p>
        </c:rich>
      </c:tx>
      <c:overlay val="0"/>
      <c:spPr>
        <a:noFill/>
        <a:ln w="25400">
          <a:noFill/>
        </a:ln>
      </c:spPr>
    </c:title>
    <c:autoTitleDeleted val="0"/>
    <c:plotArea>
      <c:layout/>
      <c:lineChart>
        <c:grouping val="standard"/>
        <c:varyColors val="0"/>
        <c:ser>
          <c:idx val="0"/>
          <c:order val="0"/>
          <c:spPr>
            <a:ln w="19050" cap="rnd">
              <a:solidFill>
                <a:schemeClr val="accent1"/>
              </a:solidFill>
              <a:round/>
            </a:ln>
            <a:effectLst/>
          </c:spPr>
          <c:marker>
            <c:symbol val="none"/>
          </c:marker>
          <c:cat>
            <c:numLit>
              <c:formatCode>General</c:formatCode>
              <c:ptCount val="44"/>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numLit>
          </c:cat>
          <c:val>
            <c:numLit>
              <c:formatCode>General</c:formatCode>
              <c:ptCount val="44"/>
              <c:pt idx="0">
                <c:v>1444247</c:v>
              </c:pt>
              <c:pt idx="1">
                <c:v>1502083</c:v>
              </c:pt>
              <c:pt idx="2">
                <c:v>1568700</c:v>
              </c:pt>
              <c:pt idx="3">
                <c:v>1596453</c:v>
              </c:pt>
              <c:pt idx="4">
                <c:v>1473725</c:v>
              </c:pt>
              <c:pt idx="5">
                <c:v>1558330</c:v>
              </c:pt>
              <c:pt idx="6">
                <c:v>1603168</c:v>
              </c:pt>
              <c:pt idx="7">
                <c:v>1616084</c:v>
              </c:pt>
              <c:pt idx="8">
                <c:v>1503381</c:v>
              </c:pt>
              <c:pt idx="9">
                <c:v>1501983</c:v>
              </c:pt>
              <c:pt idx="10">
                <c:v>1599586</c:v>
              </c:pt>
              <c:pt idx="11">
                <c:v>1588286</c:v>
              </c:pt>
              <c:pt idx="12">
                <c:v>1349508</c:v>
              </c:pt>
              <c:pt idx="13">
                <c:v>1397341</c:v>
              </c:pt>
              <c:pt idx="14">
                <c:v>1405156</c:v>
              </c:pt>
              <c:pt idx="15">
                <c:v>1416408</c:v>
              </c:pt>
              <c:pt idx="16">
                <c:v>1362576</c:v>
              </c:pt>
              <c:pt idx="17">
                <c:v>1368352</c:v>
              </c:pt>
              <c:pt idx="18">
                <c:v>1366252</c:v>
              </c:pt>
              <c:pt idx="19">
                <c:v>1389717</c:v>
              </c:pt>
              <c:pt idx="20">
                <c:v>1280209</c:v>
              </c:pt>
              <c:pt idx="21">
                <c:v>1281018</c:v>
              </c:pt>
              <c:pt idx="22">
                <c:v>1332622</c:v>
              </c:pt>
              <c:pt idx="23">
                <c:v>1315216</c:v>
              </c:pt>
              <c:pt idx="24">
                <c:v>1244459</c:v>
              </c:pt>
              <c:pt idx="25">
                <c:v>1264250</c:v>
              </c:pt>
              <c:pt idx="26">
                <c:v>1361389</c:v>
              </c:pt>
              <c:pt idx="27">
                <c:v>1306823</c:v>
              </c:pt>
              <c:pt idx="28">
                <c:v>1236358</c:v>
              </c:pt>
              <c:pt idx="29">
                <c:v>1252549</c:v>
              </c:pt>
              <c:pt idx="30">
                <c:v>1299811</c:v>
              </c:pt>
              <c:pt idx="31">
                <c:v>1263081</c:v>
              </c:pt>
              <c:pt idx="32">
                <c:v>1184151</c:v>
              </c:pt>
              <c:pt idx="33">
                <c:v>1171095</c:v>
              </c:pt>
              <c:pt idx="34">
                <c:v>1164344</c:v>
              </c:pt>
              <c:pt idx="35">
                <c:v>1198717</c:v>
              </c:pt>
              <c:pt idx="36">
                <c:v>1123034</c:v>
              </c:pt>
              <c:pt idx="37">
                <c:v>1235110</c:v>
              </c:pt>
              <c:pt idx="38">
                <c:v>1289307</c:v>
              </c:pt>
              <c:pt idx="39">
                <c:v>1347607</c:v>
              </c:pt>
              <c:pt idx="40">
                <c:v>1098034</c:v>
              </c:pt>
              <c:pt idx="41">
                <c:v>1173778</c:v>
              </c:pt>
              <c:pt idx="42">
                <c:v>1259323</c:v>
              </c:pt>
              <c:pt idx="43">
                <c:v>1153205</c:v>
              </c:pt>
            </c:numLit>
          </c:val>
          <c:smooth val="0"/>
          <c:extLst>
            <c:ext xmlns:c16="http://schemas.microsoft.com/office/drawing/2014/chart" uri="{C3380CC4-5D6E-409C-BE32-E72D297353CC}">
              <c16:uniqueId val="{00000000-2C7B-4E76-9A1C-76593EC25522}"/>
            </c:ext>
          </c:extLst>
        </c:ser>
        <c:dLbls>
          <c:showLegendKey val="0"/>
          <c:showVal val="0"/>
          <c:showCatName val="0"/>
          <c:showSerName val="0"/>
          <c:showPercent val="0"/>
          <c:showBubbleSize val="0"/>
        </c:dLbls>
        <c:smooth val="0"/>
        <c:axId val="1837621984"/>
        <c:axId val="1"/>
      </c:lineChart>
      <c:catAx>
        <c:axId val="1837621984"/>
        <c:scaling>
          <c:orientation val="minMax"/>
        </c:scaling>
        <c:delete val="0"/>
        <c:axPos val="b"/>
        <c:title>
          <c:tx>
            <c:rich>
              <a:bodyPr/>
              <a:lstStyle/>
              <a:p>
                <a:pPr>
                  <a:defRPr sz="1000" b="0" i="0" u="none" strike="noStrike" baseline="0">
                    <a:solidFill>
                      <a:srgbClr val="333333"/>
                    </a:solidFill>
                    <a:latin typeface="Calibri"/>
                    <a:ea typeface="Calibri"/>
                    <a:cs typeface="Calibri"/>
                  </a:defRPr>
                </a:pPr>
                <a:r>
                  <a:rPr lang="en-US"/>
                  <a:t>QUARTER, period 4</a:t>
                </a:r>
              </a:p>
            </c:rich>
          </c:tx>
          <c:overlay val="0"/>
          <c:spPr>
            <a:noFill/>
            <a:ln w="25400">
              <a:noFill/>
            </a:ln>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th-TH"/>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33"/>
                    </a:solidFill>
                    <a:latin typeface="+mn-cs"/>
                    <a:ea typeface="+mn-cs"/>
                    <a:cs typeface="+mn-cs"/>
                  </a:defRPr>
                </a:pPr>
                <a:r>
                  <a:rPr lang="th-TH"/>
                  <a:t>ผู้มีงานทำ</a:t>
                </a:r>
              </a:p>
            </c:rich>
          </c:tx>
          <c:overlay val="0"/>
          <c:spPr>
            <a:noFill/>
            <a:ln w="25400">
              <a:noFill/>
            </a:ln>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th-TH"/>
          </a:p>
        </c:txPr>
        <c:crossAx val="183762198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mn-lt"/>
                <a:ea typeface="+mn-lt"/>
                <a:cs typeface="+mn-lt"/>
              </a:defRPr>
            </a:pPr>
            <a:endParaRPr lang="th-TH"/>
          </a:p>
        </c:rich>
      </c:tx>
      <c:overlay val="0"/>
      <c:spPr>
        <a:noFill/>
        <a:ln w="25400">
          <a:noFill/>
        </a:ln>
      </c:spPr>
    </c:title>
    <c:autoTitleDeleted val="0"/>
    <c:plotArea>
      <c:layout/>
      <c:lineChart>
        <c:grouping val="standard"/>
        <c:varyColors val="0"/>
        <c:ser>
          <c:idx val="0"/>
          <c:order val="0"/>
          <c:spPr>
            <a:ln w="19050" cap="rnd">
              <a:solidFill>
                <a:schemeClr val="accent1"/>
              </a:solidFill>
              <a:round/>
            </a:ln>
            <a:effectLst/>
          </c:spPr>
          <c:marker>
            <c:symbol val="none"/>
          </c:marker>
          <c:cat>
            <c:numLit>
              <c:formatCode>General</c:formatCode>
              <c:ptCount val="44"/>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numLit>
          </c:cat>
          <c:val>
            <c:numLit>
              <c:formatCode>General</c:formatCode>
              <c:ptCount val="44"/>
              <c:pt idx="0">
                <c:v>1444247</c:v>
              </c:pt>
              <c:pt idx="1">
                <c:v>1502083</c:v>
              </c:pt>
              <c:pt idx="2">
                <c:v>1568700</c:v>
              </c:pt>
              <c:pt idx="3">
                <c:v>1596453</c:v>
              </c:pt>
              <c:pt idx="4">
                <c:v>1473725</c:v>
              </c:pt>
              <c:pt idx="5">
                <c:v>1558330</c:v>
              </c:pt>
              <c:pt idx="6">
                <c:v>1603168</c:v>
              </c:pt>
              <c:pt idx="7">
                <c:v>1616084</c:v>
              </c:pt>
              <c:pt idx="8">
                <c:v>1503381</c:v>
              </c:pt>
              <c:pt idx="9">
                <c:v>1501983</c:v>
              </c:pt>
              <c:pt idx="10">
                <c:v>1599586</c:v>
              </c:pt>
              <c:pt idx="11">
                <c:v>1588286</c:v>
              </c:pt>
              <c:pt idx="12">
                <c:v>1349508</c:v>
              </c:pt>
              <c:pt idx="13">
                <c:v>1397341</c:v>
              </c:pt>
              <c:pt idx="14">
                <c:v>1405156</c:v>
              </c:pt>
              <c:pt idx="15">
                <c:v>1416408</c:v>
              </c:pt>
              <c:pt idx="16">
                <c:v>1362576</c:v>
              </c:pt>
              <c:pt idx="17">
                <c:v>1368352</c:v>
              </c:pt>
              <c:pt idx="18">
                <c:v>1366252</c:v>
              </c:pt>
              <c:pt idx="19">
                <c:v>1389717</c:v>
              </c:pt>
              <c:pt idx="20">
                <c:v>1280209</c:v>
              </c:pt>
              <c:pt idx="21">
                <c:v>1281018</c:v>
              </c:pt>
              <c:pt idx="22">
                <c:v>1332622</c:v>
              </c:pt>
              <c:pt idx="23">
                <c:v>1315216</c:v>
              </c:pt>
              <c:pt idx="24">
                <c:v>1244459</c:v>
              </c:pt>
              <c:pt idx="25">
                <c:v>1264250</c:v>
              </c:pt>
              <c:pt idx="26">
                <c:v>1361389</c:v>
              </c:pt>
              <c:pt idx="27">
                <c:v>1306823</c:v>
              </c:pt>
              <c:pt idx="28">
                <c:v>1236358</c:v>
              </c:pt>
              <c:pt idx="29">
                <c:v>1252549</c:v>
              </c:pt>
              <c:pt idx="30">
                <c:v>1299811</c:v>
              </c:pt>
              <c:pt idx="31">
                <c:v>1263081</c:v>
              </c:pt>
              <c:pt idx="32">
                <c:v>1184151</c:v>
              </c:pt>
              <c:pt idx="33">
                <c:v>1171095</c:v>
              </c:pt>
              <c:pt idx="34">
                <c:v>1164344</c:v>
              </c:pt>
              <c:pt idx="35">
                <c:v>1198717</c:v>
              </c:pt>
              <c:pt idx="36">
                <c:v>1123034</c:v>
              </c:pt>
              <c:pt idx="37">
                <c:v>1235110</c:v>
              </c:pt>
              <c:pt idx="38">
                <c:v>1289307</c:v>
              </c:pt>
              <c:pt idx="39">
                <c:v>1347607</c:v>
              </c:pt>
              <c:pt idx="40">
                <c:v>1098034</c:v>
              </c:pt>
              <c:pt idx="41">
                <c:v>1173778</c:v>
              </c:pt>
              <c:pt idx="42">
                <c:v>1259323</c:v>
              </c:pt>
              <c:pt idx="43">
                <c:v>1153205</c:v>
              </c:pt>
            </c:numLit>
          </c:val>
          <c:smooth val="0"/>
          <c:extLst>
            <c:ext xmlns:c16="http://schemas.microsoft.com/office/drawing/2014/chart" uri="{C3380CC4-5D6E-409C-BE32-E72D297353CC}">
              <c16:uniqueId val="{00000000-1369-4DF2-861A-5D398F3D6273}"/>
            </c:ext>
          </c:extLst>
        </c:ser>
        <c:dLbls>
          <c:showLegendKey val="0"/>
          <c:showVal val="0"/>
          <c:showCatName val="0"/>
          <c:showSerName val="0"/>
          <c:showPercent val="0"/>
          <c:showBubbleSize val="0"/>
        </c:dLbls>
        <c:smooth val="0"/>
        <c:axId val="1837617184"/>
        <c:axId val="1"/>
      </c:lineChart>
      <c:catAx>
        <c:axId val="1837617184"/>
        <c:scaling>
          <c:orientation val="minMax"/>
        </c:scaling>
        <c:delete val="0"/>
        <c:axPos val="b"/>
        <c:title>
          <c:tx>
            <c:rich>
              <a:bodyPr/>
              <a:lstStyle/>
              <a:p>
                <a:pPr>
                  <a:defRPr sz="1000" b="0" i="0" u="none" strike="noStrike" baseline="0">
                    <a:solidFill>
                      <a:srgbClr val="333333"/>
                    </a:solidFill>
                    <a:latin typeface="Calibri"/>
                    <a:ea typeface="Calibri"/>
                    <a:cs typeface="Calibri"/>
                  </a:defRPr>
                </a:pPr>
                <a:r>
                  <a:rPr lang="en-US"/>
                  <a:t>QUARTER, period 4</a:t>
                </a:r>
              </a:p>
            </c:rich>
          </c:tx>
          <c:overlay val="0"/>
          <c:spPr>
            <a:noFill/>
            <a:ln w="25400">
              <a:noFill/>
            </a:ln>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th-TH"/>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33"/>
                    </a:solidFill>
                    <a:latin typeface="+mn-cs"/>
                    <a:ea typeface="+mn-cs"/>
                    <a:cs typeface="+mn-cs"/>
                  </a:defRPr>
                </a:pPr>
                <a:r>
                  <a:rPr lang="th-TH"/>
                  <a:t>ผู้มีงานทำ</a:t>
                </a:r>
              </a:p>
            </c:rich>
          </c:tx>
          <c:overlay val="0"/>
          <c:spPr>
            <a:noFill/>
            <a:ln w="25400">
              <a:noFill/>
            </a:ln>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th-TH"/>
          </a:p>
        </c:txPr>
        <c:crossAx val="183761718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h-TH"/>
        </a:p>
      </c:txPr>
    </c:title>
    <c:autoTitleDeleted val="0"/>
    <c:plotArea>
      <c:layout/>
      <c:lineChart>
        <c:grouping val="standard"/>
        <c:varyColors val="0"/>
        <c:ser>
          <c:idx val="0"/>
          <c:order val="0"/>
          <c:spPr>
            <a:ln w="19050" cap="rnd">
              <a:solidFill>
                <a:schemeClr val="accent1"/>
              </a:solidFill>
              <a:round/>
            </a:ln>
            <a:effectLst/>
          </c:spPr>
          <c:marker>
            <c:symbol val="none"/>
          </c:marker>
          <c:cat>
            <c:numLit>
              <c:formatCode>General</c:formatCode>
              <c:ptCount val="44"/>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numLit>
          </c:cat>
          <c:val>
            <c:numLit>
              <c:formatCode>0.00</c:formatCode>
              <c:ptCount val="44"/>
              <c:pt idx="0">
                <c:v>1444247</c:v>
              </c:pt>
              <c:pt idx="1">
                <c:v>1502083</c:v>
              </c:pt>
              <c:pt idx="2">
                <c:v>1568700</c:v>
              </c:pt>
              <c:pt idx="3">
                <c:v>1596453</c:v>
              </c:pt>
              <c:pt idx="4">
                <c:v>1473725</c:v>
              </c:pt>
              <c:pt idx="5">
                <c:v>1558330</c:v>
              </c:pt>
              <c:pt idx="6">
                <c:v>1603168</c:v>
              </c:pt>
              <c:pt idx="7">
                <c:v>1616084</c:v>
              </c:pt>
              <c:pt idx="8">
                <c:v>1503381</c:v>
              </c:pt>
              <c:pt idx="9">
                <c:v>1501983</c:v>
              </c:pt>
              <c:pt idx="10">
                <c:v>1599586</c:v>
              </c:pt>
              <c:pt idx="11">
                <c:v>1588286</c:v>
              </c:pt>
              <c:pt idx="12">
                <c:v>1349508</c:v>
              </c:pt>
              <c:pt idx="13">
                <c:v>1397341</c:v>
              </c:pt>
              <c:pt idx="14">
                <c:v>1405156</c:v>
              </c:pt>
              <c:pt idx="15">
                <c:v>1416408</c:v>
              </c:pt>
              <c:pt idx="16">
                <c:v>1362576</c:v>
              </c:pt>
              <c:pt idx="17">
                <c:v>1368352</c:v>
              </c:pt>
              <c:pt idx="18">
                <c:v>1366252</c:v>
              </c:pt>
              <c:pt idx="19">
                <c:v>1389717</c:v>
              </c:pt>
              <c:pt idx="20">
                <c:v>1280209</c:v>
              </c:pt>
              <c:pt idx="21">
                <c:v>1281018</c:v>
              </c:pt>
              <c:pt idx="22">
                <c:v>1332622</c:v>
              </c:pt>
              <c:pt idx="23">
                <c:v>1315216</c:v>
              </c:pt>
              <c:pt idx="24">
                <c:v>1244459</c:v>
              </c:pt>
              <c:pt idx="25">
                <c:v>1264250</c:v>
              </c:pt>
              <c:pt idx="26">
                <c:v>1361389</c:v>
              </c:pt>
              <c:pt idx="27">
                <c:v>1306823</c:v>
              </c:pt>
              <c:pt idx="28">
                <c:v>1236358</c:v>
              </c:pt>
              <c:pt idx="29">
                <c:v>1252549</c:v>
              </c:pt>
              <c:pt idx="30">
                <c:v>1299811</c:v>
              </c:pt>
              <c:pt idx="31">
                <c:v>1263081</c:v>
              </c:pt>
              <c:pt idx="32">
                <c:v>1184151</c:v>
              </c:pt>
              <c:pt idx="33">
                <c:v>1171095</c:v>
              </c:pt>
              <c:pt idx="34">
                <c:v>1164344</c:v>
              </c:pt>
              <c:pt idx="35">
                <c:v>1198717</c:v>
              </c:pt>
              <c:pt idx="36">
                <c:v>1123034</c:v>
              </c:pt>
              <c:pt idx="37">
                <c:v>1235110</c:v>
              </c:pt>
              <c:pt idx="38">
                <c:v>1289307</c:v>
              </c:pt>
              <c:pt idx="39">
                <c:v>1347607</c:v>
              </c:pt>
              <c:pt idx="40">
                <c:v>1098034</c:v>
              </c:pt>
              <c:pt idx="41">
                <c:v>1173778</c:v>
              </c:pt>
              <c:pt idx="42">
                <c:v>1259323</c:v>
              </c:pt>
              <c:pt idx="43">
                <c:v>1153205</c:v>
              </c:pt>
            </c:numLit>
          </c:val>
          <c:smooth val="0"/>
          <c:extLst>
            <c:ext xmlns:c16="http://schemas.microsoft.com/office/drawing/2014/chart" uri="{C3380CC4-5D6E-409C-BE32-E72D297353CC}">
              <c16:uniqueId val="{00000000-89BB-4F6A-BA5E-5A6BDF39AB7E}"/>
            </c:ext>
          </c:extLst>
        </c:ser>
        <c:dLbls>
          <c:showLegendKey val="0"/>
          <c:showVal val="0"/>
          <c:showCatName val="0"/>
          <c:showSerName val="0"/>
          <c:showPercent val="0"/>
          <c:showBubbleSize val="0"/>
        </c:dLbls>
        <c:smooth val="0"/>
        <c:axId val="610367400"/>
        <c:axId val="620314752"/>
      </c:lineChart>
      <c:catAx>
        <c:axId val="610367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t>QUARTER, period 4</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th-TH"/>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620314752"/>
        <c:crosses val="autoZero"/>
        <c:auto val="1"/>
        <c:lblAlgn val="ctr"/>
        <c:lblOffset val="100"/>
        <c:noMultiLvlLbl val="0"/>
      </c:catAx>
      <c:valAx>
        <c:axId val="620314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t>ผู้มีงานทำ</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th-TH"/>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610367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h-TH"/>
        </a:p>
      </c:txPr>
    </c:title>
    <c:autoTitleDeleted val="0"/>
    <c:plotArea>
      <c:layout/>
      <c:lineChart>
        <c:grouping val="standard"/>
        <c:varyColors val="0"/>
        <c:ser>
          <c:idx val="0"/>
          <c:order val="0"/>
          <c:spPr>
            <a:ln w="19050" cap="rnd">
              <a:solidFill>
                <a:schemeClr val="accent1"/>
              </a:solidFill>
              <a:round/>
            </a:ln>
            <a:effectLst/>
          </c:spPr>
          <c:marker>
            <c:symbol val="none"/>
          </c:marker>
          <c:cat>
            <c:strLit>
              <c:ptCount val="44"/>
              <c:pt idx="0">
                <c:v>Q1 2554</c:v>
              </c:pt>
              <c:pt idx="1">
                <c:v>Q2 2554</c:v>
              </c:pt>
              <c:pt idx="2">
                <c:v>Q3 2554</c:v>
              </c:pt>
              <c:pt idx="3">
                <c:v>Q4 2554</c:v>
              </c:pt>
              <c:pt idx="4">
                <c:v>Q1 2555</c:v>
              </c:pt>
              <c:pt idx="5">
                <c:v>Q2 2555</c:v>
              </c:pt>
              <c:pt idx="6">
                <c:v>Q3 2555</c:v>
              </c:pt>
              <c:pt idx="7">
                <c:v>Q4 2555</c:v>
              </c:pt>
              <c:pt idx="8">
                <c:v>Q1 2556</c:v>
              </c:pt>
              <c:pt idx="9">
                <c:v>Q2 2556</c:v>
              </c:pt>
              <c:pt idx="10">
                <c:v>Q3 2556</c:v>
              </c:pt>
              <c:pt idx="11">
                <c:v>Q4 2556</c:v>
              </c:pt>
              <c:pt idx="12">
                <c:v>Q1 2557</c:v>
              </c:pt>
              <c:pt idx="13">
                <c:v>Q2 2557</c:v>
              </c:pt>
              <c:pt idx="14">
                <c:v>Q3 2557</c:v>
              </c:pt>
              <c:pt idx="15">
                <c:v>Q4 2557</c:v>
              </c:pt>
              <c:pt idx="16">
                <c:v>Q1 2558</c:v>
              </c:pt>
              <c:pt idx="17">
                <c:v>Q2 2558</c:v>
              </c:pt>
              <c:pt idx="18">
                <c:v>Q3 2558</c:v>
              </c:pt>
              <c:pt idx="19">
                <c:v>Q4 2558</c:v>
              </c:pt>
              <c:pt idx="20">
                <c:v>Q1 2559</c:v>
              </c:pt>
              <c:pt idx="21">
                <c:v>Q2 2559</c:v>
              </c:pt>
              <c:pt idx="22">
                <c:v>Q3 2559</c:v>
              </c:pt>
              <c:pt idx="23">
                <c:v>Q4 2559</c:v>
              </c:pt>
              <c:pt idx="24">
                <c:v>Q1 2560</c:v>
              </c:pt>
              <c:pt idx="25">
                <c:v>Q2 2560</c:v>
              </c:pt>
              <c:pt idx="26">
                <c:v>Q3 2560</c:v>
              </c:pt>
              <c:pt idx="27">
                <c:v>Q4 2560</c:v>
              </c:pt>
              <c:pt idx="28">
                <c:v>Q1 2561</c:v>
              </c:pt>
              <c:pt idx="29">
                <c:v>Q2 2561</c:v>
              </c:pt>
              <c:pt idx="30">
                <c:v>Q3 2561</c:v>
              </c:pt>
              <c:pt idx="31">
                <c:v>Q4 2561</c:v>
              </c:pt>
              <c:pt idx="32">
                <c:v>Q1 2562</c:v>
              </c:pt>
              <c:pt idx="33">
                <c:v>Q2 2562</c:v>
              </c:pt>
              <c:pt idx="34">
                <c:v>Q3 2562</c:v>
              </c:pt>
              <c:pt idx="35">
                <c:v>Q4 2562</c:v>
              </c:pt>
              <c:pt idx="36">
                <c:v>Q1 2563</c:v>
              </c:pt>
              <c:pt idx="37">
                <c:v>Q2 2563</c:v>
              </c:pt>
              <c:pt idx="38">
                <c:v>Q3 2563</c:v>
              </c:pt>
              <c:pt idx="39">
                <c:v>Q4 2563</c:v>
              </c:pt>
              <c:pt idx="40">
                <c:v>Q1 2564</c:v>
              </c:pt>
              <c:pt idx="41">
                <c:v>Q2 2564</c:v>
              </c:pt>
              <c:pt idx="42">
                <c:v>Q3 2564</c:v>
              </c:pt>
              <c:pt idx="43">
                <c:v>Q4 2564</c:v>
              </c:pt>
            </c:strLit>
          </c:cat>
          <c:val>
            <c:numLit>
              <c:formatCode>0.00</c:formatCode>
              <c:ptCount val="44"/>
              <c:pt idx="0">
                <c:v>1444247</c:v>
              </c:pt>
              <c:pt idx="1">
                <c:v>1502083</c:v>
              </c:pt>
              <c:pt idx="2">
                <c:v>1568700</c:v>
              </c:pt>
              <c:pt idx="3">
                <c:v>1596453</c:v>
              </c:pt>
              <c:pt idx="4">
                <c:v>1473725</c:v>
              </c:pt>
              <c:pt idx="5">
                <c:v>1558330</c:v>
              </c:pt>
              <c:pt idx="6">
                <c:v>1603168</c:v>
              </c:pt>
              <c:pt idx="7">
                <c:v>1616084</c:v>
              </c:pt>
              <c:pt idx="8">
                <c:v>1503381</c:v>
              </c:pt>
              <c:pt idx="9">
                <c:v>1501983</c:v>
              </c:pt>
              <c:pt idx="10">
                <c:v>1599586</c:v>
              </c:pt>
              <c:pt idx="11">
                <c:v>1588286</c:v>
              </c:pt>
              <c:pt idx="12">
                <c:v>1349508</c:v>
              </c:pt>
              <c:pt idx="13">
                <c:v>1397341</c:v>
              </c:pt>
              <c:pt idx="14">
                <c:v>1405156</c:v>
              </c:pt>
              <c:pt idx="15">
                <c:v>1416408</c:v>
              </c:pt>
              <c:pt idx="16">
                <c:v>1362576</c:v>
              </c:pt>
              <c:pt idx="17">
                <c:v>1368352</c:v>
              </c:pt>
              <c:pt idx="18">
                <c:v>1366252</c:v>
              </c:pt>
              <c:pt idx="19">
                <c:v>1389717</c:v>
              </c:pt>
              <c:pt idx="20">
                <c:v>1280209</c:v>
              </c:pt>
              <c:pt idx="21">
                <c:v>1281018</c:v>
              </c:pt>
              <c:pt idx="22">
                <c:v>1332622</c:v>
              </c:pt>
              <c:pt idx="23">
                <c:v>1315216</c:v>
              </c:pt>
              <c:pt idx="24">
                <c:v>1244459</c:v>
              </c:pt>
              <c:pt idx="25">
                <c:v>1264250</c:v>
              </c:pt>
              <c:pt idx="26">
                <c:v>1361389</c:v>
              </c:pt>
              <c:pt idx="27">
                <c:v>1306823</c:v>
              </c:pt>
              <c:pt idx="28">
                <c:v>1236358</c:v>
              </c:pt>
              <c:pt idx="29">
                <c:v>1252549</c:v>
              </c:pt>
              <c:pt idx="30">
                <c:v>1299811</c:v>
              </c:pt>
              <c:pt idx="31">
                <c:v>1263081</c:v>
              </c:pt>
              <c:pt idx="32">
                <c:v>1184151</c:v>
              </c:pt>
              <c:pt idx="33">
                <c:v>1171095</c:v>
              </c:pt>
              <c:pt idx="34">
                <c:v>1164344</c:v>
              </c:pt>
              <c:pt idx="35">
                <c:v>1198717</c:v>
              </c:pt>
              <c:pt idx="36">
                <c:v>1123034</c:v>
              </c:pt>
              <c:pt idx="37">
                <c:v>1235110</c:v>
              </c:pt>
              <c:pt idx="38">
                <c:v>1289307</c:v>
              </c:pt>
              <c:pt idx="39">
                <c:v>1347607</c:v>
              </c:pt>
              <c:pt idx="40">
                <c:v>1098034</c:v>
              </c:pt>
              <c:pt idx="41">
                <c:v>1173778</c:v>
              </c:pt>
              <c:pt idx="42">
                <c:v>1259323</c:v>
              </c:pt>
              <c:pt idx="43">
                <c:v>1153205</c:v>
              </c:pt>
            </c:numLit>
          </c:val>
          <c:smooth val="0"/>
          <c:extLst>
            <c:ext xmlns:c16="http://schemas.microsoft.com/office/drawing/2014/chart" uri="{C3380CC4-5D6E-409C-BE32-E72D297353CC}">
              <c16:uniqueId val="{00000000-1C12-4158-9E0E-F789752D0FAB}"/>
            </c:ext>
          </c:extLst>
        </c:ser>
        <c:dLbls>
          <c:showLegendKey val="0"/>
          <c:showVal val="0"/>
          <c:showCatName val="0"/>
          <c:showSerName val="0"/>
          <c:showPercent val="0"/>
          <c:showBubbleSize val="0"/>
        </c:dLbls>
        <c:smooth val="0"/>
        <c:axId val="610367400"/>
        <c:axId val="620314752"/>
      </c:lineChart>
      <c:catAx>
        <c:axId val="610367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t>Date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th-TH"/>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620314752"/>
        <c:crosses val="autoZero"/>
        <c:auto val="1"/>
        <c:lblAlgn val="ctr"/>
        <c:lblOffset val="100"/>
        <c:noMultiLvlLbl val="0"/>
      </c:catAx>
      <c:valAx>
        <c:axId val="620314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t>ผู้มีงานทำ</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th-TH"/>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610367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8" Type="http://schemas.openxmlformats.org/officeDocument/2006/relationships/image" Target="../media/image48.png"/><Relationship Id="rId13" Type="http://schemas.openxmlformats.org/officeDocument/2006/relationships/image" Target="../media/image53.png"/><Relationship Id="rId3" Type="http://schemas.openxmlformats.org/officeDocument/2006/relationships/image" Target="../media/image43.png"/><Relationship Id="rId7" Type="http://schemas.openxmlformats.org/officeDocument/2006/relationships/image" Target="../media/image47.png"/><Relationship Id="rId12" Type="http://schemas.openxmlformats.org/officeDocument/2006/relationships/image" Target="../media/image52.png"/><Relationship Id="rId2" Type="http://schemas.openxmlformats.org/officeDocument/2006/relationships/image" Target="../media/image42.png"/><Relationship Id="rId1" Type="http://schemas.openxmlformats.org/officeDocument/2006/relationships/image" Target="../media/image41.png"/><Relationship Id="rId6" Type="http://schemas.openxmlformats.org/officeDocument/2006/relationships/image" Target="../media/image46.png"/><Relationship Id="rId11" Type="http://schemas.openxmlformats.org/officeDocument/2006/relationships/image" Target="../media/image51.png"/><Relationship Id="rId5" Type="http://schemas.openxmlformats.org/officeDocument/2006/relationships/image" Target="../media/image45.png"/><Relationship Id="rId10" Type="http://schemas.openxmlformats.org/officeDocument/2006/relationships/image" Target="../media/image50.png"/><Relationship Id="rId4" Type="http://schemas.openxmlformats.org/officeDocument/2006/relationships/image" Target="../media/image44.png"/><Relationship Id="rId9" Type="http://schemas.openxmlformats.org/officeDocument/2006/relationships/image" Target="../media/image49.png"/><Relationship Id="rId14" Type="http://schemas.openxmlformats.org/officeDocument/2006/relationships/image" Target="../media/image5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5.png"/><Relationship Id="rId13" Type="http://schemas.openxmlformats.org/officeDocument/2006/relationships/image" Target="../media/image18.png"/><Relationship Id="rId3" Type="http://schemas.openxmlformats.org/officeDocument/2006/relationships/image" Target="../media/image10.png"/><Relationship Id="rId7" Type="http://schemas.openxmlformats.org/officeDocument/2006/relationships/chart" Target="../charts/chart4.xml"/><Relationship Id="rId12" Type="http://schemas.openxmlformats.org/officeDocument/2006/relationships/image" Target="../media/image17.png"/><Relationship Id="rId2" Type="http://schemas.openxmlformats.org/officeDocument/2006/relationships/image" Target="../media/image9.png"/><Relationship Id="rId16" Type="http://schemas.openxmlformats.org/officeDocument/2006/relationships/image" Target="../media/image58.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6.png"/><Relationship Id="rId5" Type="http://schemas.openxmlformats.org/officeDocument/2006/relationships/image" Target="../media/image12.png"/><Relationship Id="rId15" Type="http://schemas.openxmlformats.org/officeDocument/2006/relationships/image" Target="../media/image57.png"/><Relationship Id="rId10" Type="http://schemas.openxmlformats.org/officeDocument/2006/relationships/image" Target="../media/image15.png"/><Relationship Id="rId4" Type="http://schemas.openxmlformats.org/officeDocument/2006/relationships/image" Target="../media/image11.png"/><Relationship Id="rId9" Type="http://schemas.openxmlformats.org/officeDocument/2006/relationships/image" Target="../media/image14.png"/><Relationship Id="rId14" Type="http://schemas.openxmlformats.org/officeDocument/2006/relationships/image" Target="../media/image5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7.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6.png"/><Relationship Id="rId2" Type="http://schemas.openxmlformats.org/officeDocument/2006/relationships/image" Target="../media/image7.png"/><Relationship Id="rId1" Type="http://schemas.openxmlformats.org/officeDocument/2006/relationships/chart" Target="../charts/chart1.xml"/><Relationship Id="rId6" Type="http://schemas.openxmlformats.org/officeDocument/2006/relationships/image" Target="../media/image11.png"/><Relationship Id="rId11" Type="http://schemas.openxmlformats.org/officeDocument/2006/relationships/image" Target="../media/image15.png"/><Relationship Id="rId5" Type="http://schemas.openxmlformats.org/officeDocument/2006/relationships/image" Target="../media/image10.png"/><Relationship Id="rId15" Type="http://schemas.openxmlformats.org/officeDocument/2006/relationships/chart" Target="../charts/chart3.xml"/><Relationship Id="rId10" Type="http://schemas.openxmlformats.org/officeDocument/2006/relationships/image" Target="../media/image14.png"/><Relationship Id="rId4" Type="http://schemas.openxmlformats.org/officeDocument/2006/relationships/image" Target="../media/image9.png"/><Relationship Id="rId9" Type="http://schemas.openxmlformats.org/officeDocument/2006/relationships/chart" Target="../charts/chart2.xml"/><Relationship Id="rId14" Type="http://schemas.openxmlformats.org/officeDocument/2006/relationships/image" Target="../media/image1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8.xml.rels><?xml version="1.0" encoding="UTF-8" standalone="yes"?>
<Relationships xmlns="http://schemas.openxmlformats.org/package/2006/relationships"><Relationship Id="rId8" Type="http://schemas.openxmlformats.org/officeDocument/2006/relationships/image" Target="../media/image33.png"/><Relationship Id="rId3" Type="http://schemas.openxmlformats.org/officeDocument/2006/relationships/image" Target="../media/image28.png"/><Relationship Id="rId7" Type="http://schemas.openxmlformats.org/officeDocument/2006/relationships/image" Target="../media/image32.png"/><Relationship Id="rId12" Type="http://schemas.openxmlformats.org/officeDocument/2006/relationships/image" Target="../media/image37.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11" Type="http://schemas.openxmlformats.org/officeDocument/2006/relationships/image" Target="../media/image36.png"/><Relationship Id="rId5" Type="http://schemas.openxmlformats.org/officeDocument/2006/relationships/image" Target="../media/image30.png"/><Relationship Id="rId10" Type="http://schemas.openxmlformats.org/officeDocument/2006/relationships/image" Target="../media/image35.png"/><Relationship Id="rId4" Type="http://schemas.openxmlformats.org/officeDocument/2006/relationships/image" Target="../media/image29.png"/><Relationship Id="rId9" Type="http://schemas.openxmlformats.org/officeDocument/2006/relationships/image" Target="../media/image34.png"/></Relationships>
</file>

<file path=xl/drawings/_rels/drawing9.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29.png"/><Relationship Id="rId7" Type="http://schemas.openxmlformats.org/officeDocument/2006/relationships/image" Target="../media/image36.pn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5.png"/><Relationship Id="rId11" Type="http://schemas.openxmlformats.org/officeDocument/2006/relationships/image" Target="../media/image40.png"/><Relationship Id="rId5" Type="http://schemas.openxmlformats.org/officeDocument/2006/relationships/image" Target="../media/image31.png"/><Relationship Id="rId10" Type="http://schemas.openxmlformats.org/officeDocument/2006/relationships/image" Target="../media/image39.png"/><Relationship Id="rId4" Type="http://schemas.openxmlformats.org/officeDocument/2006/relationships/image" Target="../media/image30.png"/><Relationship Id="rId9"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4082</xdr:rowOff>
    </xdr:from>
    <xdr:to>
      <xdr:col>0</xdr:col>
      <xdr:colOff>220289</xdr:colOff>
      <xdr:row>15</xdr:row>
      <xdr:rowOff>1113</xdr:rowOff>
    </xdr:to>
    <xdr:sp macro="" textlink="">
      <xdr:nvSpPr>
        <xdr:cNvPr id="2" name="Text Box 4">
          <a:extLst>
            <a:ext uri="{FF2B5EF4-FFF2-40B4-BE49-F238E27FC236}">
              <a16:creationId xmlns:a16="http://schemas.microsoft.com/office/drawing/2014/main" id="{C15EA58D-D45A-4053-83C7-705EA446FDBA}"/>
            </a:ext>
          </a:extLst>
        </xdr:cNvPr>
        <xdr:cNvSpPr txBox="1">
          <a:spLocks noChangeArrowheads="1"/>
        </xdr:cNvSpPr>
      </xdr:nvSpPr>
      <xdr:spPr bwMode="auto">
        <a:xfrm>
          <a:off x="0" y="4147457"/>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3" name="Text Box 4">
          <a:extLst>
            <a:ext uri="{FF2B5EF4-FFF2-40B4-BE49-F238E27FC236}">
              <a16:creationId xmlns:a16="http://schemas.microsoft.com/office/drawing/2014/main" id="{9D4D2275-0488-43B0-81B0-03078E9A3BEA}"/>
            </a:ext>
          </a:extLst>
        </xdr:cNvPr>
        <xdr:cNvSpPr txBox="1">
          <a:spLocks noChangeArrowheads="1"/>
        </xdr:cNvSpPr>
      </xdr:nvSpPr>
      <xdr:spPr bwMode="auto">
        <a:xfrm>
          <a:off x="0" y="4147457"/>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4" name="Text Box 4">
          <a:extLst>
            <a:ext uri="{FF2B5EF4-FFF2-40B4-BE49-F238E27FC236}">
              <a16:creationId xmlns:a16="http://schemas.microsoft.com/office/drawing/2014/main" id="{3CA620AF-5EE0-44FA-BBD9-4F5B4ADB5221}"/>
            </a:ext>
          </a:extLst>
        </xdr:cNvPr>
        <xdr:cNvSpPr txBox="1">
          <a:spLocks noChangeArrowheads="1"/>
        </xdr:cNvSpPr>
      </xdr:nvSpPr>
      <xdr:spPr bwMode="auto">
        <a:xfrm>
          <a:off x="0" y="4147457"/>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5" name="Text Box 4">
          <a:extLst>
            <a:ext uri="{FF2B5EF4-FFF2-40B4-BE49-F238E27FC236}">
              <a16:creationId xmlns:a16="http://schemas.microsoft.com/office/drawing/2014/main" id="{84DD2F6D-C82C-4ABC-9808-823772B3BB5E}"/>
            </a:ext>
          </a:extLst>
        </xdr:cNvPr>
        <xdr:cNvSpPr txBox="1">
          <a:spLocks noChangeArrowheads="1"/>
        </xdr:cNvSpPr>
      </xdr:nvSpPr>
      <xdr:spPr bwMode="auto">
        <a:xfrm>
          <a:off x="0" y="4147457"/>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6" name="Text Box 4">
          <a:extLst>
            <a:ext uri="{FF2B5EF4-FFF2-40B4-BE49-F238E27FC236}">
              <a16:creationId xmlns:a16="http://schemas.microsoft.com/office/drawing/2014/main" id="{01FC3A94-9053-450F-8383-C50259978ECD}"/>
            </a:ext>
          </a:extLst>
        </xdr:cNvPr>
        <xdr:cNvSpPr txBox="1">
          <a:spLocks noChangeArrowheads="1"/>
        </xdr:cNvSpPr>
      </xdr:nvSpPr>
      <xdr:spPr bwMode="auto">
        <a:xfrm>
          <a:off x="0" y="4147457"/>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7" name="Text Box 4">
          <a:extLst>
            <a:ext uri="{FF2B5EF4-FFF2-40B4-BE49-F238E27FC236}">
              <a16:creationId xmlns:a16="http://schemas.microsoft.com/office/drawing/2014/main" id="{2894056A-4BE3-43DF-AD5E-7FBF016C7D57}"/>
            </a:ext>
          </a:extLst>
        </xdr:cNvPr>
        <xdr:cNvSpPr txBox="1">
          <a:spLocks noChangeArrowheads="1"/>
        </xdr:cNvSpPr>
      </xdr:nvSpPr>
      <xdr:spPr bwMode="auto">
        <a:xfrm>
          <a:off x="0" y="4147457"/>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400050</xdr:colOff>
      <xdr:row>0</xdr:row>
      <xdr:rowOff>19050</xdr:rowOff>
    </xdr:from>
    <xdr:to>
      <xdr:col>11</xdr:col>
      <xdr:colOff>0</xdr:colOff>
      <xdr:row>102</xdr:row>
      <xdr:rowOff>66675</xdr:rowOff>
    </xdr:to>
    <xdr:grpSp>
      <xdr:nvGrpSpPr>
        <xdr:cNvPr id="2" name="กลุ่ม 1">
          <a:extLst>
            <a:ext uri="{FF2B5EF4-FFF2-40B4-BE49-F238E27FC236}">
              <a16:creationId xmlns:a16="http://schemas.microsoft.com/office/drawing/2014/main" id="{C51294D9-BB04-40C0-8C78-5419F4BEF4ED}"/>
            </a:ext>
          </a:extLst>
        </xdr:cNvPr>
        <xdr:cNvGrpSpPr>
          <a:grpSpLocks/>
        </xdr:cNvGrpSpPr>
      </xdr:nvGrpSpPr>
      <xdr:grpSpPr bwMode="auto">
        <a:xfrm>
          <a:off x="1619250" y="19050"/>
          <a:ext cx="5810250" cy="18849975"/>
          <a:chOff x="1628776" y="257175"/>
          <a:chExt cx="5743574" cy="17972761"/>
        </a:xfrm>
      </xdr:grpSpPr>
      <xdr:grpSp>
        <xdr:nvGrpSpPr>
          <xdr:cNvPr id="3" name="กลุ่ม 2">
            <a:extLst>
              <a:ext uri="{FF2B5EF4-FFF2-40B4-BE49-F238E27FC236}">
                <a16:creationId xmlns:a16="http://schemas.microsoft.com/office/drawing/2014/main" id="{AFCA1795-7CCC-4127-ACF5-5C857C994B41}"/>
              </a:ext>
            </a:extLst>
          </xdr:cNvPr>
          <xdr:cNvGrpSpPr>
            <a:grpSpLocks/>
          </xdr:cNvGrpSpPr>
        </xdr:nvGrpSpPr>
        <xdr:grpSpPr bwMode="auto">
          <a:xfrm>
            <a:off x="1628776" y="257175"/>
            <a:ext cx="5743574" cy="13562685"/>
            <a:chOff x="1628776" y="257175"/>
            <a:chExt cx="5743574" cy="13562685"/>
          </a:xfrm>
        </xdr:grpSpPr>
        <xdr:grpSp>
          <xdr:nvGrpSpPr>
            <xdr:cNvPr id="8" name="กลุ่ม 7">
              <a:extLst>
                <a:ext uri="{FF2B5EF4-FFF2-40B4-BE49-F238E27FC236}">
                  <a16:creationId xmlns:a16="http://schemas.microsoft.com/office/drawing/2014/main" id="{CCC1244A-BD99-4531-A218-775A3DB3176B}"/>
                </a:ext>
              </a:extLst>
            </xdr:cNvPr>
            <xdr:cNvGrpSpPr>
              <a:grpSpLocks/>
            </xdr:cNvGrpSpPr>
          </xdr:nvGrpSpPr>
          <xdr:grpSpPr bwMode="auto">
            <a:xfrm>
              <a:off x="1638300" y="257175"/>
              <a:ext cx="5734050" cy="8571586"/>
              <a:chOff x="1638300" y="257175"/>
              <a:chExt cx="5734050" cy="8571586"/>
            </a:xfrm>
          </xdr:grpSpPr>
          <xdr:pic>
            <xdr:nvPicPr>
              <xdr:cNvPr id="10" name="รูปภาพ 9">
                <a:extLst>
                  <a:ext uri="{FF2B5EF4-FFF2-40B4-BE49-F238E27FC236}">
                    <a16:creationId xmlns:a16="http://schemas.microsoft.com/office/drawing/2014/main" id="{85B401B3-9210-417F-B4A7-22A15B8F1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257175"/>
                <a:ext cx="5734050" cy="4209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1" name="กลุ่ม 10">
                <a:extLst>
                  <a:ext uri="{FF2B5EF4-FFF2-40B4-BE49-F238E27FC236}">
                    <a16:creationId xmlns:a16="http://schemas.microsoft.com/office/drawing/2014/main" id="{CAA75F1B-7BB9-4944-B194-DABAC7A2EBDD}"/>
                  </a:ext>
                </a:extLst>
              </xdr:cNvPr>
              <xdr:cNvGrpSpPr>
                <a:grpSpLocks/>
              </xdr:cNvGrpSpPr>
            </xdr:nvGrpSpPr>
            <xdr:grpSpPr bwMode="auto">
              <a:xfrm>
                <a:off x="1660525" y="4600575"/>
                <a:ext cx="5637581" cy="4228186"/>
                <a:chOff x="1660525" y="4600575"/>
                <a:chExt cx="5637581" cy="4228186"/>
              </a:xfrm>
            </xdr:grpSpPr>
            <xdr:pic>
              <xdr:nvPicPr>
                <xdr:cNvPr id="12" name="รูปภาพ 11">
                  <a:extLst>
                    <a:ext uri="{FF2B5EF4-FFF2-40B4-BE49-F238E27FC236}">
                      <a16:creationId xmlns:a16="http://schemas.microsoft.com/office/drawing/2014/main" id="{6CBF465C-C4E8-4163-88CA-3E4CE4265F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525" y="4600575"/>
                  <a:ext cx="5637581" cy="4228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13" name="ลูกศรเชื่อมต่อแบบตรง 12">
                  <a:extLst>
                    <a:ext uri="{FF2B5EF4-FFF2-40B4-BE49-F238E27FC236}">
                      <a16:creationId xmlns:a16="http://schemas.microsoft.com/office/drawing/2014/main" id="{790FB800-982A-45DE-881F-9D4561BA62A2}"/>
                    </a:ext>
                  </a:extLst>
                </xdr:cNvPr>
                <xdr:cNvCxnSpPr/>
              </xdr:nvCxnSpPr>
              <xdr:spPr>
                <a:xfrm flipH="1">
                  <a:off x="3531768" y="6178468"/>
                  <a:ext cx="60550" cy="10716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ลูกศรเชื่อมต่อแบบตรง 13">
                  <a:extLst>
                    <a:ext uri="{FF2B5EF4-FFF2-40B4-BE49-F238E27FC236}">
                      <a16:creationId xmlns:a16="http://schemas.microsoft.com/office/drawing/2014/main" id="{706BF55E-40A3-42CE-BAA2-58CDF06B97E0}"/>
                    </a:ext>
                  </a:extLst>
                </xdr:cNvPr>
                <xdr:cNvCxnSpPr/>
              </xdr:nvCxnSpPr>
              <xdr:spPr>
                <a:xfrm flipV="1">
                  <a:off x="3713417" y="5960507"/>
                  <a:ext cx="354648" cy="12078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วงรี 14">
                  <a:extLst>
                    <a:ext uri="{FF2B5EF4-FFF2-40B4-BE49-F238E27FC236}">
                      <a16:creationId xmlns:a16="http://schemas.microsoft.com/office/drawing/2014/main" id="{D089AEF2-DC99-42D5-93E0-550FBE56C42B}"/>
                    </a:ext>
                  </a:extLst>
                </xdr:cNvPr>
                <xdr:cNvSpPr/>
              </xdr:nvSpPr>
              <xdr:spPr>
                <a:xfrm>
                  <a:off x="3722067" y="6060406"/>
                  <a:ext cx="1461843" cy="60847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h-TH"/>
                </a:p>
              </xdr:txBody>
            </xdr:sp>
          </xdr:grpSp>
        </xdr:grpSp>
        <xdr:pic>
          <xdr:nvPicPr>
            <xdr:cNvPr id="9" name="รูปภาพ 8">
              <a:extLst>
                <a:ext uri="{FF2B5EF4-FFF2-40B4-BE49-F238E27FC236}">
                  <a16:creationId xmlns:a16="http://schemas.microsoft.com/office/drawing/2014/main" id="{C8F2AE89-61A9-4B52-862F-929726DE08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28776" y="9001125"/>
              <a:ext cx="5657849" cy="4818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4" name="กลุ่ม 3">
            <a:extLst>
              <a:ext uri="{FF2B5EF4-FFF2-40B4-BE49-F238E27FC236}">
                <a16:creationId xmlns:a16="http://schemas.microsoft.com/office/drawing/2014/main" id="{10C067B9-F470-45A9-A9B7-82DFE71EF176}"/>
              </a:ext>
            </a:extLst>
          </xdr:cNvPr>
          <xdr:cNvGrpSpPr>
            <a:grpSpLocks/>
          </xdr:cNvGrpSpPr>
        </xdr:nvGrpSpPr>
        <xdr:grpSpPr bwMode="auto">
          <a:xfrm>
            <a:off x="1666875" y="14020800"/>
            <a:ext cx="5612181" cy="4209136"/>
            <a:chOff x="1666875" y="14020800"/>
            <a:chExt cx="5612181" cy="4209136"/>
          </a:xfrm>
        </xdr:grpSpPr>
        <xdr:pic>
          <xdr:nvPicPr>
            <xdr:cNvPr id="5" name="รูปภาพ 4">
              <a:extLst>
                <a:ext uri="{FF2B5EF4-FFF2-40B4-BE49-F238E27FC236}">
                  <a16:creationId xmlns:a16="http://schemas.microsoft.com/office/drawing/2014/main" id="{A6392D07-E292-4E4A-BC6D-522E41B58EB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66875" y="14020800"/>
              <a:ext cx="5612181" cy="4209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วงรี 5">
              <a:extLst>
                <a:ext uri="{FF2B5EF4-FFF2-40B4-BE49-F238E27FC236}">
                  <a16:creationId xmlns:a16="http://schemas.microsoft.com/office/drawing/2014/main" id="{E605AD6E-0349-47E9-AB75-7D532C0DFD56}"/>
                </a:ext>
              </a:extLst>
            </xdr:cNvPr>
            <xdr:cNvSpPr/>
          </xdr:nvSpPr>
          <xdr:spPr>
            <a:xfrm>
              <a:off x="3350118" y="15977665"/>
              <a:ext cx="1669442" cy="21796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h-TH"/>
            </a:p>
          </xdr:txBody>
        </xdr:sp>
        <xdr:cxnSp macro="">
          <xdr:nvCxnSpPr>
            <xdr:cNvPr id="7" name="ลูกศรเชื่อมต่อแบบตรง 6">
              <a:extLst>
                <a:ext uri="{FF2B5EF4-FFF2-40B4-BE49-F238E27FC236}">
                  <a16:creationId xmlns:a16="http://schemas.microsoft.com/office/drawing/2014/main" id="{E2232479-3792-4D71-AFC6-996A27B96E0E}"/>
                </a:ext>
              </a:extLst>
            </xdr:cNvPr>
            <xdr:cNvCxnSpPr/>
          </xdr:nvCxnSpPr>
          <xdr:spPr>
            <a:xfrm>
              <a:off x="4483263" y="16213790"/>
              <a:ext cx="60550" cy="3360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504825</xdr:colOff>
      <xdr:row>102</xdr:row>
      <xdr:rowOff>133350</xdr:rowOff>
    </xdr:from>
    <xdr:to>
      <xdr:col>10</xdr:col>
      <xdr:colOff>561975</xdr:colOff>
      <xdr:row>155</xdr:row>
      <xdr:rowOff>76200</xdr:rowOff>
    </xdr:to>
    <xdr:grpSp>
      <xdr:nvGrpSpPr>
        <xdr:cNvPr id="16" name="กลุ่ม 15">
          <a:extLst>
            <a:ext uri="{FF2B5EF4-FFF2-40B4-BE49-F238E27FC236}">
              <a16:creationId xmlns:a16="http://schemas.microsoft.com/office/drawing/2014/main" id="{6DF46776-C4AF-4BFB-88D8-B899F0A7AA03}"/>
            </a:ext>
          </a:extLst>
        </xdr:cNvPr>
        <xdr:cNvGrpSpPr>
          <a:grpSpLocks/>
        </xdr:cNvGrpSpPr>
      </xdr:nvGrpSpPr>
      <xdr:grpSpPr bwMode="auto">
        <a:xfrm>
          <a:off x="1724025" y="18935700"/>
          <a:ext cx="5657850" cy="10210800"/>
          <a:chOff x="1733551" y="18288000"/>
          <a:chExt cx="5534024" cy="9076411"/>
        </a:xfrm>
      </xdr:grpSpPr>
      <xdr:pic>
        <xdr:nvPicPr>
          <xdr:cNvPr id="17" name="รูปภาพ 16">
            <a:extLst>
              <a:ext uri="{FF2B5EF4-FFF2-40B4-BE49-F238E27FC236}">
                <a16:creationId xmlns:a16="http://schemas.microsoft.com/office/drawing/2014/main" id="{E922D100-E646-4294-A53A-DB10586F07C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3551" y="22907625"/>
            <a:ext cx="5448300" cy="445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8" name="กลุ่ม 17">
            <a:extLst>
              <a:ext uri="{FF2B5EF4-FFF2-40B4-BE49-F238E27FC236}">
                <a16:creationId xmlns:a16="http://schemas.microsoft.com/office/drawing/2014/main" id="{2625B0D1-0FC5-4DA2-BDDB-FBF97D7000FF}"/>
              </a:ext>
            </a:extLst>
          </xdr:cNvPr>
          <xdr:cNvGrpSpPr>
            <a:grpSpLocks/>
          </xdr:cNvGrpSpPr>
        </xdr:nvGrpSpPr>
        <xdr:grpSpPr bwMode="auto">
          <a:xfrm>
            <a:off x="1743075" y="18288000"/>
            <a:ext cx="5524500" cy="5514975"/>
            <a:chOff x="1743075" y="18288000"/>
            <a:chExt cx="5524500" cy="5514975"/>
          </a:xfrm>
        </xdr:grpSpPr>
        <xdr:pic>
          <xdr:nvPicPr>
            <xdr:cNvPr id="19" name="รูปภาพ 18">
              <a:extLst>
                <a:ext uri="{FF2B5EF4-FFF2-40B4-BE49-F238E27FC236}">
                  <a16:creationId xmlns:a16="http://schemas.microsoft.com/office/drawing/2014/main" id="{A118ED0A-A34B-4387-87B2-38BFD682A22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3075" y="18288000"/>
              <a:ext cx="5524500" cy="44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0" name="ลูกศรเชื่อมต่อแบบตรง 19">
              <a:extLst>
                <a:ext uri="{FF2B5EF4-FFF2-40B4-BE49-F238E27FC236}">
                  <a16:creationId xmlns:a16="http://schemas.microsoft.com/office/drawing/2014/main" id="{17A4434F-FE7D-4E6A-99F1-8BA9CC30D7E6}"/>
                </a:ext>
              </a:extLst>
            </xdr:cNvPr>
            <xdr:cNvCxnSpPr/>
          </xdr:nvCxnSpPr>
          <xdr:spPr>
            <a:xfrm flipH="1">
              <a:off x="2397289" y="20536943"/>
              <a:ext cx="1689515" cy="3270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วงรี 20">
              <a:extLst>
                <a:ext uri="{FF2B5EF4-FFF2-40B4-BE49-F238E27FC236}">
                  <a16:creationId xmlns:a16="http://schemas.microsoft.com/office/drawing/2014/main" id="{3BCB2907-B9D2-4ECD-A002-E66C7F381D27}"/>
                </a:ext>
              </a:extLst>
            </xdr:cNvPr>
            <xdr:cNvSpPr/>
          </xdr:nvSpPr>
          <xdr:spPr>
            <a:xfrm>
              <a:off x="3578226" y="20402544"/>
              <a:ext cx="1137837" cy="17919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h-TH"/>
            </a:p>
          </xdr:txBody>
        </xdr:sp>
        <xdr:cxnSp macro="">
          <xdr:nvCxnSpPr>
            <xdr:cNvPr id="22" name="ลูกศรเชื่อมต่อแบบตรง 21">
              <a:extLst>
                <a:ext uri="{FF2B5EF4-FFF2-40B4-BE49-F238E27FC236}">
                  <a16:creationId xmlns:a16="http://schemas.microsoft.com/office/drawing/2014/main" id="{781FA62F-1D03-4E45-A552-60641D3B8FE1}"/>
                </a:ext>
              </a:extLst>
            </xdr:cNvPr>
            <xdr:cNvCxnSpPr>
              <a:stCxn id="21" idx="5"/>
            </xdr:cNvCxnSpPr>
          </xdr:nvCxnSpPr>
          <xdr:spPr>
            <a:xfrm>
              <a:off x="4552283" y="20554863"/>
              <a:ext cx="51720" cy="1523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oneCellAnchor>
    <xdr:from>
      <xdr:col>11</xdr:col>
      <xdr:colOff>161925</xdr:colOff>
      <xdr:row>5</xdr:row>
      <xdr:rowOff>133350</xdr:rowOff>
    </xdr:from>
    <xdr:ext cx="5724525" cy="2924175"/>
    <xdr:pic>
      <xdr:nvPicPr>
        <xdr:cNvPr id="23" name="รูปภาพ 22">
          <a:extLst>
            <a:ext uri="{FF2B5EF4-FFF2-40B4-BE49-F238E27FC236}">
              <a16:creationId xmlns:a16="http://schemas.microsoft.com/office/drawing/2014/main" id="{7216EE33-AA12-4398-BC96-9DBCC0AE8B2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05725" y="1038225"/>
          <a:ext cx="5724525"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161925</xdr:colOff>
      <xdr:row>24</xdr:row>
      <xdr:rowOff>123825</xdr:rowOff>
    </xdr:from>
    <xdr:ext cx="2962275" cy="1295400"/>
    <xdr:pic>
      <xdr:nvPicPr>
        <xdr:cNvPr id="24" name="รูปภาพ 23">
          <a:extLst>
            <a:ext uri="{FF2B5EF4-FFF2-40B4-BE49-F238E27FC236}">
              <a16:creationId xmlns:a16="http://schemas.microsoft.com/office/drawing/2014/main" id="{EB0A44E0-B6C2-4833-AAEC-E2F30D774D0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705725" y="4467225"/>
          <a:ext cx="29622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609600</xdr:colOff>
      <xdr:row>156</xdr:row>
      <xdr:rowOff>76200</xdr:rowOff>
    </xdr:from>
    <xdr:to>
      <xdr:col>17</xdr:col>
      <xdr:colOff>19050</xdr:colOff>
      <xdr:row>274</xdr:row>
      <xdr:rowOff>85725</xdr:rowOff>
    </xdr:to>
    <xdr:grpSp>
      <xdr:nvGrpSpPr>
        <xdr:cNvPr id="25" name="กลุ่ม 24">
          <a:extLst>
            <a:ext uri="{FF2B5EF4-FFF2-40B4-BE49-F238E27FC236}">
              <a16:creationId xmlns:a16="http://schemas.microsoft.com/office/drawing/2014/main" id="{8C42959B-FBBB-40E1-91F1-7ED4F291BA29}"/>
            </a:ext>
          </a:extLst>
        </xdr:cNvPr>
        <xdr:cNvGrpSpPr>
          <a:grpSpLocks/>
        </xdr:cNvGrpSpPr>
      </xdr:nvGrpSpPr>
      <xdr:grpSpPr bwMode="auto">
        <a:xfrm>
          <a:off x="2438400" y="29327475"/>
          <a:ext cx="9229725" cy="21402675"/>
          <a:chOff x="1595437" y="29027438"/>
          <a:chExt cx="9987762" cy="21408036"/>
        </a:xfrm>
      </xdr:grpSpPr>
      <xdr:pic>
        <xdr:nvPicPr>
          <xdr:cNvPr id="26" name="รูปภาพ 25">
            <a:extLst>
              <a:ext uri="{FF2B5EF4-FFF2-40B4-BE49-F238E27FC236}">
                <a16:creationId xmlns:a16="http://schemas.microsoft.com/office/drawing/2014/main" id="{2247A9C5-4787-4D7F-AE5C-8B647DD5E72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95437" y="29027438"/>
            <a:ext cx="6368354" cy="2612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รูปภาพ 26">
            <a:extLst>
              <a:ext uri="{FF2B5EF4-FFF2-40B4-BE49-F238E27FC236}">
                <a16:creationId xmlns:a16="http://schemas.microsoft.com/office/drawing/2014/main" id="{69557F93-9210-4584-9AF8-355DF0AC22C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02593" y="31753969"/>
            <a:ext cx="5484787" cy="5148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8" name="กลุ่ม 27">
            <a:extLst>
              <a:ext uri="{FF2B5EF4-FFF2-40B4-BE49-F238E27FC236}">
                <a16:creationId xmlns:a16="http://schemas.microsoft.com/office/drawing/2014/main" id="{F6AA8F9B-7FA8-45E1-9284-7A7CB12FCA99}"/>
              </a:ext>
            </a:extLst>
          </xdr:cNvPr>
          <xdr:cNvGrpSpPr>
            <a:grpSpLocks/>
          </xdr:cNvGrpSpPr>
        </xdr:nvGrpSpPr>
        <xdr:grpSpPr bwMode="auto">
          <a:xfrm>
            <a:off x="1881186" y="36980813"/>
            <a:ext cx="9702013" cy="13454661"/>
            <a:chOff x="1881186" y="36980813"/>
            <a:chExt cx="9702013" cy="13454661"/>
          </a:xfrm>
        </xdr:grpSpPr>
        <xdr:pic>
          <xdr:nvPicPr>
            <xdr:cNvPr id="29" name="รูปภาพ 28">
              <a:extLst>
                <a:ext uri="{FF2B5EF4-FFF2-40B4-BE49-F238E27FC236}">
                  <a16:creationId xmlns:a16="http://schemas.microsoft.com/office/drawing/2014/main" id="{09C82AF2-D72E-406B-B899-9C9AE9EA22E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t="26913"/>
            <a:stretch>
              <a:fillRect/>
            </a:stretch>
          </xdr:blipFill>
          <xdr:spPr bwMode="auto">
            <a:xfrm>
              <a:off x="1881186" y="36980813"/>
              <a:ext cx="5208524" cy="258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รูปภาพ 29">
              <a:extLst>
                <a:ext uri="{FF2B5EF4-FFF2-40B4-BE49-F238E27FC236}">
                  <a16:creationId xmlns:a16="http://schemas.microsoft.com/office/drawing/2014/main" id="{B9362128-686C-4ADE-A338-851E812E98A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45968" y="40040718"/>
              <a:ext cx="5284734" cy="3608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รูปภาพ 30">
              <a:extLst>
                <a:ext uri="{FF2B5EF4-FFF2-40B4-BE49-F238E27FC236}">
                  <a16:creationId xmlns:a16="http://schemas.microsoft.com/office/drawing/2014/main" id="{885F7BF5-758B-426F-8C82-93EFD0F0934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072188" y="43981688"/>
              <a:ext cx="5391903" cy="1552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รูปภาพ 31">
              <a:extLst>
                <a:ext uri="{FF2B5EF4-FFF2-40B4-BE49-F238E27FC236}">
                  <a16:creationId xmlns:a16="http://schemas.microsoft.com/office/drawing/2014/main" id="{48DF4608-1137-47BB-BE5E-ACFCE284EE1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857875" y="45862876"/>
              <a:ext cx="5725324" cy="4572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190500</xdr:colOff>
      <xdr:row>149</xdr:row>
      <xdr:rowOff>171450</xdr:rowOff>
    </xdr:from>
    <xdr:ext cx="9800006" cy="7685761"/>
    <xdr:pic>
      <xdr:nvPicPr>
        <xdr:cNvPr id="2" name="Picture 1">
          <a:extLst>
            <a:ext uri="{FF2B5EF4-FFF2-40B4-BE49-F238E27FC236}">
              <a16:creationId xmlns:a16="http://schemas.microsoft.com/office/drawing/2014/main" id="{6C68BCA5-B4E2-4808-9FD5-7030F163B093}"/>
            </a:ext>
          </a:extLst>
        </xdr:cNvPr>
        <xdr:cNvPicPr>
          <a:picLocks noChangeAspect="1"/>
        </xdr:cNvPicPr>
      </xdr:nvPicPr>
      <xdr:blipFill>
        <a:blip xmlns:r="http://schemas.openxmlformats.org/officeDocument/2006/relationships" r:embed="rId1"/>
        <a:stretch>
          <a:fillRect/>
        </a:stretch>
      </xdr:blipFill>
      <xdr:spPr>
        <a:xfrm>
          <a:off x="190500" y="27136725"/>
          <a:ext cx="9800006" cy="7685761"/>
        </a:xfrm>
        <a:prstGeom prst="rect">
          <a:avLst/>
        </a:prstGeom>
      </xdr:spPr>
    </xdr:pic>
    <xdr:clientData/>
  </xdr:oneCellAnchor>
  <xdr:oneCellAnchor>
    <xdr:from>
      <xdr:col>0</xdr:col>
      <xdr:colOff>0</xdr:colOff>
      <xdr:row>1</xdr:row>
      <xdr:rowOff>0</xdr:rowOff>
    </xdr:from>
    <xdr:ext cx="9800006" cy="6400800"/>
    <xdr:pic>
      <xdr:nvPicPr>
        <xdr:cNvPr id="3" name="Picture 2">
          <a:extLst>
            <a:ext uri="{FF2B5EF4-FFF2-40B4-BE49-F238E27FC236}">
              <a16:creationId xmlns:a16="http://schemas.microsoft.com/office/drawing/2014/main" id="{8E9B7012-D1E4-4385-9921-CA93E0914D41}"/>
            </a:ext>
          </a:extLst>
        </xdr:cNvPr>
        <xdr:cNvPicPr>
          <a:picLocks noChangeAspect="1"/>
        </xdr:cNvPicPr>
      </xdr:nvPicPr>
      <xdr:blipFill>
        <a:blip xmlns:r="http://schemas.openxmlformats.org/officeDocument/2006/relationships" r:embed="rId2"/>
        <a:stretch>
          <a:fillRect/>
        </a:stretch>
      </xdr:blipFill>
      <xdr:spPr>
        <a:xfrm>
          <a:off x="0" y="180975"/>
          <a:ext cx="9800006" cy="6400800"/>
        </a:xfrm>
        <a:prstGeom prst="rect">
          <a:avLst/>
        </a:prstGeom>
      </xdr:spPr>
    </xdr:pic>
    <xdr:clientData/>
  </xdr:oneCellAnchor>
  <xdr:oneCellAnchor>
    <xdr:from>
      <xdr:col>0</xdr:col>
      <xdr:colOff>0</xdr:colOff>
      <xdr:row>35</xdr:row>
      <xdr:rowOff>0</xdr:rowOff>
    </xdr:from>
    <xdr:ext cx="9800006" cy="7314286"/>
    <xdr:pic>
      <xdr:nvPicPr>
        <xdr:cNvPr id="4" name="Picture 3">
          <a:extLst>
            <a:ext uri="{FF2B5EF4-FFF2-40B4-BE49-F238E27FC236}">
              <a16:creationId xmlns:a16="http://schemas.microsoft.com/office/drawing/2014/main" id="{6A71562F-0C7E-4EFE-A859-8D27DCBFF366}"/>
            </a:ext>
          </a:extLst>
        </xdr:cNvPr>
        <xdr:cNvPicPr>
          <a:picLocks noChangeAspect="1"/>
        </xdr:cNvPicPr>
      </xdr:nvPicPr>
      <xdr:blipFill>
        <a:blip xmlns:r="http://schemas.openxmlformats.org/officeDocument/2006/relationships" r:embed="rId3"/>
        <a:stretch>
          <a:fillRect/>
        </a:stretch>
      </xdr:blipFill>
      <xdr:spPr>
        <a:xfrm>
          <a:off x="0" y="6334125"/>
          <a:ext cx="9800006" cy="7314286"/>
        </a:xfrm>
        <a:prstGeom prst="rect">
          <a:avLst/>
        </a:prstGeom>
      </xdr:spPr>
    </xdr:pic>
    <xdr:clientData/>
  </xdr:oneCellAnchor>
  <xdr:oneCellAnchor>
    <xdr:from>
      <xdr:col>0</xdr:col>
      <xdr:colOff>57150</xdr:colOff>
      <xdr:row>111</xdr:row>
      <xdr:rowOff>38100</xdr:rowOff>
    </xdr:from>
    <xdr:ext cx="9800006" cy="7314286"/>
    <xdr:pic>
      <xdr:nvPicPr>
        <xdr:cNvPr id="5" name="Picture 4">
          <a:extLst>
            <a:ext uri="{FF2B5EF4-FFF2-40B4-BE49-F238E27FC236}">
              <a16:creationId xmlns:a16="http://schemas.microsoft.com/office/drawing/2014/main" id="{05801930-8474-44C3-9E4F-A6897C76504D}"/>
            </a:ext>
          </a:extLst>
        </xdr:cNvPr>
        <xdr:cNvPicPr>
          <a:picLocks noChangeAspect="1"/>
        </xdr:cNvPicPr>
      </xdr:nvPicPr>
      <xdr:blipFill>
        <a:blip xmlns:r="http://schemas.openxmlformats.org/officeDocument/2006/relationships" r:embed="rId4"/>
        <a:stretch>
          <a:fillRect/>
        </a:stretch>
      </xdr:blipFill>
      <xdr:spPr>
        <a:xfrm>
          <a:off x="57150" y="20126325"/>
          <a:ext cx="9800006" cy="7314286"/>
        </a:xfrm>
        <a:prstGeom prst="rect">
          <a:avLst/>
        </a:prstGeom>
      </xdr:spPr>
    </xdr:pic>
    <xdr:clientData/>
  </xdr:oneCellAnchor>
  <xdr:oneCellAnchor>
    <xdr:from>
      <xdr:col>0</xdr:col>
      <xdr:colOff>0</xdr:colOff>
      <xdr:row>74</xdr:row>
      <xdr:rowOff>0</xdr:rowOff>
    </xdr:from>
    <xdr:ext cx="9800006" cy="7314286"/>
    <xdr:pic>
      <xdr:nvPicPr>
        <xdr:cNvPr id="6" name="Picture 5">
          <a:extLst>
            <a:ext uri="{FF2B5EF4-FFF2-40B4-BE49-F238E27FC236}">
              <a16:creationId xmlns:a16="http://schemas.microsoft.com/office/drawing/2014/main" id="{2688888A-0E42-4D70-A0FC-64CB1D3041EB}"/>
            </a:ext>
          </a:extLst>
        </xdr:cNvPr>
        <xdr:cNvPicPr>
          <a:picLocks noChangeAspect="1"/>
        </xdr:cNvPicPr>
      </xdr:nvPicPr>
      <xdr:blipFill>
        <a:blip xmlns:r="http://schemas.openxmlformats.org/officeDocument/2006/relationships" r:embed="rId5"/>
        <a:stretch>
          <a:fillRect/>
        </a:stretch>
      </xdr:blipFill>
      <xdr:spPr>
        <a:xfrm>
          <a:off x="0" y="13392150"/>
          <a:ext cx="9800006" cy="7314286"/>
        </a:xfrm>
        <a:prstGeom prst="rect">
          <a:avLst/>
        </a:prstGeom>
      </xdr:spPr>
    </xdr:pic>
    <xdr:clientData/>
  </xdr:oneCellAnchor>
  <xdr:oneCellAnchor>
    <xdr:from>
      <xdr:col>0</xdr:col>
      <xdr:colOff>0</xdr:colOff>
      <xdr:row>192</xdr:row>
      <xdr:rowOff>0</xdr:rowOff>
    </xdr:from>
    <xdr:ext cx="9800006" cy="7314286"/>
    <xdr:pic>
      <xdr:nvPicPr>
        <xdr:cNvPr id="7" name="Picture 6">
          <a:extLst>
            <a:ext uri="{FF2B5EF4-FFF2-40B4-BE49-F238E27FC236}">
              <a16:creationId xmlns:a16="http://schemas.microsoft.com/office/drawing/2014/main" id="{5BCEC14A-2A81-459A-986B-1CE9FE7CD6C9}"/>
            </a:ext>
          </a:extLst>
        </xdr:cNvPr>
        <xdr:cNvPicPr>
          <a:picLocks noChangeAspect="1"/>
        </xdr:cNvPicPr>
      </xdr:nvPicPr>
      <xdr:blipFill>
        <a:blip xmlns:r="http://schemas.openxmlformats.org/officeDocument/2006/relationships" r:embed="rId6"/>
        <a:stretch>
          <a:fillRect/>
        </a:stretch>
      </xdr:blipFill>
      <xdr:spPr>
        <a:xfrm>
          <a:off x="0" y="34747200"/>
          <a:ext cx="9800006" cy="7314286"/>
        </a:xfrm>
        <a:prstGeom prst="rect">
          <a:avLst/>
        </a:prstGeom>
      </xdr:spPr>
    </xdr:pic>
    <xdr:clientData/>
  </xdr:oneCellAnchor>
  <xdr:twoCellAnchor>
    <xdr:from>
      <xdr:col>0</xdr:col>
      <xdr:colOff>152400</xdr:colOff>
      <xdr:row>238</xdr:row>
      <xdr:rowOff>76200</xdr:rowOff>
    </xdr:from>
    <xdr:to>
      <xdr:col>7</xdr:col>
      <xdr:colOff>175260</xdr:colOff>
      <xdr:row>254</xdr:row>
      <xdr:rowOff>42545</xdr:rowOff>
    </xdr:to>
    <xdr:graphicFrame macro="">
      <xdr:nvGraphicFramePr>
        <xdr:cNvPr id="8" name="Chart 7">
          <a:extLst>
            <a:ext uri="{FF2B5EF4-FFF2-40B4-BE49-F238E27FC236}">
              <a16:creationId xmlns:a16="http://schemas.microsoft.com/office/drawing/2014/main" id="{B1ECC0B2-5806-450C-BC20-816260BCF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571500</xdr:colOff>
      <xdr:row>240</xdr:row>
      <xdr:rowOff>28575</xdr:rowOff>
    </xdr:from>
    <xdr:to>
      <xdr:col>2</xdr:col>
      <xdr:colOff>276225</xdr:colOff>
      <xdr:row>252</xdr:row>
      <xdr:rowOff>104775</xdr:rowOff>
    </xdr:to>
    <xdr:sp macro="" textlink="">
      <xdr:nvSpPr>
        <xdr:cNvPr id="9" name="Rectangle 8">
          <a:extLst>
            <a:ext uri="{FF2B5EF4-FFF2-40B4-BE49-F238E27FC236}">
              <a16:creationId xmlns:a16="http://schemas.microsoft.com/office/drawing/2014/main" id="{45B2E393-8A43-48A2-B2A2-9B03F43AFF73}"/>
            </a:ext>
          </a:extLst>
        </xdr:cNvPr>
        <xdr:cNvSpPr/>
      </xdr:nvSpPr>
      <xdr:spPr>
        <a:xfrm>
          <a:off x="1257300" y="43462575"/>
          <a:ext cx="390525" cy="2247900"/>
        </a:xfrm>
        <a:prstGeom prst="rect">
          <a:avLst/>
        </a:prstGeom>
        <a:noFill/>
        <a:ln>
          <a:solidFill>
            <a:srgbClr val="C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th-TH" sz="1100"/>
        </a:p>
      </xdr:txBody>
    </xdr:sp>
    <xdr:clientData/>
  </xdr:twoCellAnchor>
  <xdr:twoCellAnchor>
    <xdr:from>
      <xdr:col>6</xdr:col>
      <xdr:colOff>352425</xdr:colOff>
      <xdr:row>241</xdr:row>
      <xdr:rowOff>276225</xdr:rowOff>
    </xdr:from>
    <xdr:to>
      <xdr:col>7</xdr:col>
      <xdr:colOff>38100</xdr:colOff>
      <xdr:row>252</xdr:row>
      <xdr:rowOff>85725</xdr:rowOff>
    </xdr:to>
    <xdr:sp macro="" textlink="">
      <xdr:nvSpPr>
        <xdr:cNvPr id="10" name="Rectangle 9">
          <a:extLst>
            <a:ext uri="{FF2B5EF4-FFF2-40B4-BE49-F238E27FC236}">
              <a16:creationId xmlns:a16="http://schemas.microsoft.com/office/drawing/2014/main" id="{12EB539A-24A3-48C7-ADFC-634A69D6B9FA}"/>
            </a:ext>
          </a:extLst>
        </xdr:cNvPr>
        <xdr:cNvSpPr/>
      </xdr:nvSpPr>
      <xdr:spPr>
        <a:xfrm>
          <a:off x="4467225" y="43795950"/>
          <a:ext cx="371475" cy="1895475"/>
        </a:xfrm>
        <a:prstGeom prst="rect">
          <a:avLst/>
        </a:prstGeom>
        <a:noFill/>
        <a:ln>
          <a:solidFill>
            <a:srgbClr val="C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th-TH" sz="1100"/>
        </a:p>
      </xdr:txBody>
    </xdr:sp>
    <xdr:clientData/>
  </xdr:twoCellAnchor>
  <xdr:twoCellAnchor>
    <xdr:from>
      <xdr:col>4</xdr:col>
      <xdr:colOff>819151</xdr:colOff>
      <xdr:row>241</xdr:row>
      <xdr:rowOff>190500</xdr:rowOff>
    </xdr:from>
    <xdr:to>
      <xdr:col>4</xdr:col>
      <xdr:colOff>1181101</xdr:colOff>
      <xdr:row>252</xdr:row>
      <xdr:rowOff>123825</xdr:rowOff>
    </xdr:to>
    <xdr:sp macro="" textlink="">
      <xdr:nvSpPr>
        <xdr:cNvPr id="11" name="Rectangle 10">
          <a:extLst>
            <a:ext uri="{FF2B5EF4-FFF2-40B4-BE49-F238E27FC236}">
              <a16:creationId xmlns:a16="http://schemas.microsoft.com/office/drawing/2014/main" id="{33682CE0-C0FA-4854-BC6F-B971DE90E70C}"/>
            </a:ext>
          </a:extLst>
        </xdr:cNvPr>
        <xdr:cNvSpPr/>
      </xdr:nvSpPr>
      <xdr:spPr>
        <a:xfrm>
          <a:off x="3429001" y="43795950"/>
          <a:ext cx="0" cy="1933575"/>
        </a:xfrm>
        <a:prstGeom prst="rect">
          <a:avLst/>
        </a:prstGeom>
        <a:noFill/>
        <a:ln w="3175">
          <a:solidFill>
            <a:srgbClr val="C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clientData/>
  </xdr:twoCellAnchor>
  <xdr:twoCellAnchor>
    <xdr:from>
      <xdr:col>2</xdr:col>
      <xdr:colOff>95250</xdr:colOff>
      <xdr:row>239</xdr:row>
      <xdr:rowOff>9525</xdr:rowOff>
    </xdr:from>
    <xdr:to>
      <xdr:col>2</xdr:col>
      <xdr:colOff>257175</xdr:colOff>
      <xdr:row>240</xdr:row>
      <xdr:rowOff>142875</xdr:rowOff>
    </xdr:to>
    <xdr:sp macro="" textlink="">
      <xdr:nvSpPr>
        <xdr:cNvPr id="12" name="Arrow: Down 11">
          <a:extLst>
            <a:ext uri="{FF2B5EF4-FFF2-40B4-BE49-F238E27FC236}">
              <a16:creationId xmlns:a16="http://schemas.microsoft.com/office/drawing/2014/main" id="{52030885-4E72-49EF-8E69-DBDF93D3AF50}"/>
            </a:ext>
          </a:extLst>
        </xdr:cNvPr>
        <xdr:cNvSpPr/>
      </xdr:nvSpPr>
      <xdr:spPr>
        <a:xfrm>
          <a:off x="1466850" y="43262550"/>
          <a:ext cx="161925" cy="314325"/>
        </a:xfrm>
        <a:prstGeom prst="downArrow">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th-TH" sz="1100"/>
        </a:p>
      </xdr:txBody>
    </xdr:sp>
    <xdr:clientData/>
  </xdr:twoCellAnchor>
  <xdr:twoCellAnchor>
    <xdr:from>
      <xdr:col>2</xdr:col>
      <xdr:colOff>495300</xdr:colOff>
      <xdr:row>238</xdr:row>
      <xdr:rowOff>419100</xdr:rowOff>
    </xdr:from>
    <xdr:to>
      <xdr:col>2</xdr:col>
      <xdr:colOff>657225</xdr:colOff>
      <xdr:row>240</xdr:row>
      <xdr:rowOff>95250</xdr:rowOff>
    </xdr:to>
    <xdr:sp macro="" textlink="">
      <xdr:nvSpPr>
        <xdr:cNvPr id="13" name="Arrow: Down 12">
          <a:extLst>
            <a:ext uri="{FF2B5EF4-FFF2-40B4-BE49-F238E27FC236}">
              <a16:creationId xmlns:a16="http://schemas.microsoft.com/office/drawing/2014/main" id="{BECD8234-F066-4AD9-A20D-2F3CA948EA57}"/>
            </a:ext>
          </a:extLst>
        </xdr:cNvPr>
        <xdr:cNvSpPr/>
      </xdr:nvSpPr>
      <xdr:spPr>
        <a:xfrm>
          <a:off x="1866900" y="43253025"/>
          <a:ext cx="161925" cy="276225"/>
        </a:xfrm>
        <a:prstGeom prst="downArrow">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th-TH" sz="1100"/>
        </a:p>
      </xdr:txBody>
    </xdr:sp>
    <xdr:clientData/>
  </xdr:twoCellAnchor>
  <xdr:twoCellAnchor>
    <xdr:from>
      <xdr:col>2</xdr:col>
      <xdr:colOff>171450</xdr:colOff>
      <xdr:row>238</xdr:row>
      <xdr:rowOff>438150</xdr:rowOff>
    </xdr:from>
    <xdr:to>
      <xdr:col>2</xdr:col>
      <xdr:colOff>657225</xdr:colOff>
      <xdr:row>243</xdr:row>
      <xdr:rowOff>523875</xdr:rowOff>
    </xdr:to>
    <xdr:cxnSp macro="">
      <xdr:nvCxnSpPr>
        <xdr:cNvPr id="14" name="Straight Arrow Connector 13">
          <a:extLst>
            <a:ext uri="{FF2B5EF4-FFF2-40B4-BE49-F238E27FC236}">
              <a16:creationId xmlns:a16="http://schemas.microsoft.com/office/drawing/2014/main" id="{49E3A529-3E5F-40DF-9F14-738CD47AD8B1}"/>
            </a:ext>
          </a:extLst>
        </xdr:cNvPr>
        <xdr:cNvCxnSpPr/>
      </xdr:nvCxnSpPr>
      <xdr:spPr>
        <a:xfrm>
          <a:off x="1543050" y="43253025"/>
          <a:ext cx="485775" cy="904875"/>
        </a:xfrm>
        <a:prstGeom prst="straightConnector1">
          <a:avLst/>
        </a:prstGeom>
        <a:ln w="9525" cap="flat" cmpd="sng" algn="ctr">
          <a:solidFill>
            <a:schemeClr val="accent2"/>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8</xdr:col>
      <xdr:colOff>564697</xdr:colOff>
      <xdr:row>289</xdr:row>
      <xdr:rowOff>95250</xdr:rowOff>
    </xdr:from>
    <xdr:to>
      <xdr:col>12</xdr:col>
      <xdr:colOff>374197</xdr:colOff>
      <xdr:row>300</xdr:row>
      <xdr:rowOff>102053</xdr:rowOff>
    </xdr:to>
    <xdr:sp macro="" textlink="">
      <xdr:nvSpPr>
        <xdr:cNvPr id="15" name="TextBox 14">
          <a:extLst>
            <a:ext uri="{FF2B5EF4-FFF2-40B4-BE49-F238E27FC236}">
              <a16:creationId xmlns:a16="http://schemas.microsoft.com/office/drawing/2014/main" id="{C11FA634-BB88-40E0-B19B-6D9F05A917AE}"/>
            </a:ext>
          </a:extLst>
        </xdr:cNvPr>
        <xdr:cNvSpPr txBox="1"/>
      </xdr:nvSpPr>
      <xdr:spPr>
        <a:xfrm>
          <a:off x="6051097" y="52397025"/>
          <a:ext cx="2552700" cy="19975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2000"/>
            <a:t>ทำคำสั่งในมาคำสั่งนอกเครื่องถึงจะทำคำสั่ง</a:t>
          </a:r>
          <a:r>
            <a:rPr lang="en-US" sz="2000"/>
            <a:t>MODEL. EXPONENTIAL. SMOOTHING</a:t>
          </a:r>
          <a:r>
            <a:rPr lang="th-TH" sz="2000"/>
            <a:t>ประมวลผล</a:t>
          </a:r>
        </a:p>
      </xdr:txBody>
    </xdr:sp>
    <xdr:clientData/>
  </xdr:twoCellAnchor>
  <xdr:twoCellAnchor>
    <xdr:from>
      <xdr:col>8</xdr:col>
      <xdr:colOff>381000</xdr:colOff>
      <xdr:row>330</xdr:row>
      <xdr:rowOff>70757</xdr:rowOff>
    </xdr:from>
    <xdr:to>
      <xdr:col>12</xdr:col>
      <xdr:colOff>190500</xdr:colOff>
      <xdr:row>341</xdr:row>
      <xdr:rowOff>77560</xdr:rowOff>
    </xdr:to>
    <xdr:sp macro="" textlink="">
      <xdr:nvSpPr>
        <xdr:cNvPr id="16" name="TextBox 15">
          <a:extLst>
            <a:ext uri="{FF2B5EF4-FFF2-40B4-BE49-F238E27FC236}">
              <a16:creationId xmlns:a16="http://schemas.microsoft.com/office/drawing/2014/main" id="{9F51BD9B-33BE-4796-96F8-BB08F0F1331B}"/>
            </a:ext>
          </a:extLst>
        </xdr:cNvPr>
        <xdr:cNvSpPr txBox="1"/>
      </xdr:nvSpPr>
      <xdr:spPr>
        <a:xfrm>
          <a:off x="5867400" y="59792507"/>
          <a:ext cx="2552700" cy="19975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2000"/>
            <a:t>ทำคำสั่งในมาคำสั่งนอกเครื่องถึงจะทำคำสั่ง</a:t>
          </a:r>
          <a:r>
            <a:rPr lang="en-US" sz="2000"/>
            <a:t>MODEL. EXPONENTIAL. SMOOTHING</a:t>
          </a:r>
          <a:r>
            <a:rPr lang="th-TH" sz="2000"/>
            <a:t>ประมวลผล</a:t>
          </a:r>
        </a:p>
      </xdr:txBody>
    </xdr:sp>
    <xdr:clientData/>
  </xdr:twoCellAnchor>
  <xdr:twoCellAnchor>
    <xdr:from>
      <xdr:col>7</xdr:col>
      <xdr:colOff>302079</xdr:colOff>
      <xdr:row>374</xdr:row>
      <xdr:rowOff>59871</xdr:rowOff>
    </xdr:from>
    <xdr:to>
      <xdr:col>11</xdr:col>
      <xdr:colOff>111578</xdr:colOff>
      <xdr:row>385</xdr:row>
      <xdr:rowOff>66674</xdr:rowOff>
    </xdr:to>
    <xdr:sp macro="" textlink="">
      <xdr:nvSpPr>
        <xdr:cNvPr id="17" name="TextBox 16">
          <a:extLst>
            <a:ext uri="{FF2B5EF4-FFF2-40B4-BE49-F238E27FC236}">
              <a16:creationId xmlns:a16="http://schemas.microsoft.com/office/drawing/2014/main" id="{E8A66587-46E1-4D30-9099-08EB040EB351}"/>
            </a:ext>
          </a:extLst>
        </xdr:cNvPr>
        <xdr:cNvSpPr txBox="1"/>
      </xdr:nvSpPr>
      <xdr:spPr>
        <a:xfrm>
          <a:off x="5102679" y="67744521"/>
          <a:ext cx="2552699" cy="19975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2000"/>
            <a:t>ทำคำสั่งในมาคำสั่งนอกเครื่องถึงจะทำคำสั่ง</a:t>
          </a:r>
          <a:r>
            <a:rPr lang="en-US" sz="2000"/>
            <a:t>MODEL. EXPONENTIAL. SMOOTHING</a:t>
          </a:r>
          <a:r>
            <a:rPr lang="th-TH" sz="2000"/>
            <a:t>ประมวลผล</a:t>
          </a:r>
        </a:p>
      </xdr:txBody>
    </xdr:sp>
    <xdr:clientData/>
  </xdr:twoCellAnchor>
  <xdr:twoCellAnchor>
    <xdr:from>
      <xdr:col>4</xdr:col>
      <xdr:colOff>544286</xdr:colOff>
      <xdr:row>371</xdr:row>
      <xdr:rowOff>54428</xdr:rowOff>
    </xdr:from>
    <xdr:to>
      <xdr:col>7</xdr:col>
      <xdr:colOff>449036</xdr:colOff>
      <xdr:row>373</xdr:row>
      <xdr:rowOff>54429</xdr:rowOff>
    </xdr:to>
    <xdr:cxnSp macro="">
      <xdr:nvCxnSpPr>
        <xdr:cNvPr id="18" name="Straight Arrow Connector 17">
          <a:extLst>
            <a:ext uri="{FF2B5EF4-FFF2-40B4-BE49-F238E27FC236}">
              <a16:creationId xmlns:a16="http://schemas.microsoft.com/office/drawing/2014/main" id="{4503B5B8-1361-4BAB-A5E0-0B9353023CFA}"/>
            </a:ext>
          </a:extLst>
        </xdr:cNvPr>
        <xdr:cNvCxnSpPr/>
      </xdr:nvCxnSpPr>
      <xdr:spPr>
        <a:xfrm>
          <a:off x="3287486" y="67196153"/>
          <a:ext cx="1962150" cy="3619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547687</xdr:colOff>
      <xdr:row>411</xdr:row>
      <xdr:rowOff>0</xdr:rowOff>
    </xdr:from>
    <xdr:to>
      <xdr:col>12</xdr:col>
      <xdr:colOff>357186</xdr:colOff>
      <xdr:row>422</xdr:row>
      <xdr:rowOff>6803</xdr:rowOff>
    </xdr:to>
    <xdr:sp macro="" textlink="">
      <xdr:nvSpPr>
        <xdr:cNvPr id="19" name="TextBox 18">
          <a:extLst>
            <a:ext uri="{FF2B5EF4-FFF2-40B4-BE49-F238E27FC236}">
              <a16:creationId xmlns:a16="http://schemas.microsoft.com/office/drawing/2014/main" id="{29F444F4-26C1-4C7D-8564-FC25FF869EE4}"/>
            </a:ext>
          </a:extLst>
        </xdr:cNvPr>
        <xdr:cNvSpPr txBox="1"/>
      </xdr:nvSpPr>
      <xdr:spPr>
        <a:xfrm>
          <a:off x="6034087" y="74380725"/>
          <a:ext cx="2552699" cy="19975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2000"/>
            <a:t>ทำคำสั่งในมาคำสั่งนอกเครื่องถึงจะทำคำสั่ง</a:t>
          </a:r>
          <a:r>
            <a:rPr lang="en-US" sz="2000"/>
            <a:t>MODEL. EXPONENTIAL. SMOOTHING</a:t>
          </a:r>
          <a:r>
            <a:rPr lang="th-TH" sz="2000"/>
            <a:t>ประมวลผล</a:t>
          </a:r>
        </a:p>
      </xdr:txBody>
    </xdr:sp>
    <xdr:clientData/>
  </xdr:twoCellAnchor>
  <xdr:oneCellAnchor>
    <xdr:from>
      <xdr:col>0</xdr:col>
      <xdr:colOff>0</xdr:colOff>
      <xdr:row>485</xdr:row>
      <xdr:rowOff>0</xdr:rowOff>
    </xdr:from>
    <xdr:ext cx="6467475" cy="3505200"/>
    <xdr:pic>
      <xdr:nvPicPr>
        <xdr:cNvPr id="20" name="Picture 19">
          <a:extLst>
            <a:ext uri="{FF2B5EF4-FFF2-40B4-BE49-F238E27FC236}">
              <a16:creationId xmlns:a16="http://schemas.microsoft.com/office/drawing/2014/main" id="{A88D0D38-61F3-47EA-990B-A98E22F533AD}"/>
            </a:ext>
          </a:extLst>
        </xdr:cNvPr>
        <xdr:cNvPicPr>
          <a:picLocks noChangeAspect="1"/>
        </xdr:cNvPicPr>
      </xdr:nvPicPr>
      <xdr:blipFill>
        <a:blip xmlns:r="http://schemas.openxmlformats.org/officeDocument/2006/relationships" r:embed="rId8"/>
        <a:stretch>
          <a:fillRect/>
        </a:stretch>
      </xdr:blipFill>
      <xdr:spPr>
        <a:xfrm>
          <a:off x="0" y="87772875"/>
          <a:ext cx="6467475" cy="3505200"/>
        </a:xfrm>
        <a:prstGeom prst="rect">
          <a:avLst/>
        </a:prstGeom>
      </xdr:spPr>
    </xdr:pic>
    <xdr:clientData/>
  </xdr:oneCellAnchor>
  <xdr:twoCellAnchor>
    <xdr:from>
      <xdr:col>0</xdr:col>
      <xdr:colOff>0</xdr:colOff>
      <xdr:row>257</xdr:row>
      <xdr:rowOff>142874</xdr:rowOff>
    </xdr:from>
    <xdr:to>
      <xdr:col>13</xdr:col>
      <xdr:colOff>200167</xdr:colOff>
      <xdr:row>447</xdr:row>
      <xdr:rowOff>61679</xdr:rowOff>
    </xdr:to>
    <xdr:grpSp>
      <xdr:nvGrpSpPr>
        <xdr:cNvPr id="21" name="Group 20">
          <a:extLst>
            <a:ext uri="{FF2B5EF4-FFF2-40B4-BE49-F238E27FC236}">
              <a16:creationId xmlns:a16="http://schemas.microsoft.com/office/drawing/2014/main" id="{946DECE0-DC2E-44CE-913A-BB6F2B1190F3}"/>
            </a:ext>
          </a:extLst>
        </xdr:cNvPr>
        <xdr:cNvGrpSpPr/>
      </xdr:nvGrpSpPr>
      <xdr:grpSpPr>
        <a:xfrm>
          <a:off x="0" y="52935187"/>
          <a:ext cx="9010792" cy="36113805"/>
          <a:chOff x="0" y="52054124"/>
          <a:chExt cx="9868042" cy="36113805"/>
        </a:xfrm>
      </xdr:grpSpPr>
      <xdr:grpSp>
        <xdr:nvGrpSpPr>
          <xdr:cNvPr id="22" name="Group 21">
            <a:extLst>
              <a:ext uri="{FF2B5EF4-FFF2-40B4-BE49-F238E27FC236}">
                <a16:creationId xmlns:a16="http://schemas.microsoft.com/office/drawing/2014/main" id="{07A3BC0F-3C0E-4317-8F27-285EBF65E50F}"/>
              </a:ext>
            </a:extLst>
          </xdr:cNvPr>
          <xdr:cNvGrpSpPr/>
        </xdr:nvGrpSpPr>
        <xdr:grpSpPr>
          <a:xfrm>
            <a:off x="0" y="56921400"/>
            <a:ext cx="9868042" cy="31246529"/>
            <a:chOff x="0" y="56921400"/>
            <a:chExt cx="9868042" cy="31246529"/>
          </a:xfrm>
        </xdr:grpSpPr>
        <xdr:grpSp>
          <xdr:nvGrpSpPr>
            <xdr:cNvPr id="24" name="Group 23">
              <a:extLst>
                <a:ext uri="{FF2B5EF4-FFF2-40B4-BE49-F238E27FC236}">
                  <a16:creationId xmlns:a16="http://schemas.microsoft.com/office/drawing/2014/main" id="{320297E1-A804-4E28-AFA8-FB3076D1A131}"/>
                </a:ext>
              </a:extLst>
            </xdr:cNvPr>
            <xdr:cNvGrpSpPr/>
          </xdr:nvGrpSpPr>
          <xdr:grpSpPr>
            <a:xfrm>
              <a:off x="0" y="56921400"/>
              <a:ext cx="9800006" cy="22878136"/>
              <a:chOff x="0" y="56921400"/>
              <a:chExt cx="9514256" cy="22878136"/>
            </a:xfrm>
          </xdr:grpSpPr>
          <xdr:pic>
            <xdr:nvPicPr>
              <xdr:cNvPr id="28" name="Picture 27">
                <a:extLst>
                  <a:ext uri="{FF2B5EF4-FFF2-40B4-BE49-F238E27FC236}">
                    <a16:creationId xmlns:a16="http://schemas.microsoft.com/office/drawing/2014/main" id="{3EE1ED4C-E744-4C6B-8089-CBD6B09EEE41}"/>
                  </a:ext>
                </a:extLst>
              </xdr:cNvPr>
              <xdr:cNvPicPr>
                <a:picLocks noChangeAspect="1"/>
              </xdr:cNvPicPr>
            </xdr:nvPicPr>
            <xdr:blipFill>
              <a:blip xmlns:r="http://schemas.openxmlformats.org/officeDocument/2006/relationships" r:embed="rId9"/>
              <a:stretch>
                <a:fillRect/>
              </a:stretch>
            </xdr:blipFill>
            <xdr:spPr>
              <a:xfrm>
                <a:off x="0" y="72104250"/>
                <a:ext cx="9514256" cy="7695286"/>
              </a:xfrm>
              <a:prstGeom prst="rect">
                <a:avLst/>
              </a:prstGeom>
            </xdr:spPr>
          </xdr:pic>
          <xdr:grpSp>
            <xdr:nvGrpSpPr>
              <xdr:cNvPr id="29" name="Group 28">
                <a:extLst>
                  <a:ext uri="{FF2B5EF4-FFF2-40B4-BE49-F238E27FC236}">
                    <a16:creationId xmlns:a16="http://schemas.microsoft.com/office/drawing/2014/main" id="{B9A45F1C-C406-4C27-AFE3-344AEE03E679}"/>
                  </a:ext>
                </a:extLst>
              </xdr:cNvPr>
              <xdr:cNvGrpSpPr/>
            </xdr:nvGrpSpPr>
            <xdr:grpSpPr>
              <a:xfrm>
                <a:off x="0" y="56921400"/>
                <a:ext cx="9514256" cy="16754475"/>
                <a:chOff x="0" y="56921400"/>
                <a:chExt cx="9514256" cy="16754475"/>
              </a:xfrm>
            </xdr:grpSpPr>
            <xdr:pic>
              <xdr:nvPicPr>
                <xdr:cNvPr id="30" name="Picture 29">
                  <a:extLst>
                    <a:ext uri="{FF2B5EF4-FFF2-40B4-BE49-F238E27FC236}">
                      <a16:creationId xmlns:a16="http://schemas.microsoft.com/office/drawing/2014/main" id="{FCE71276-13DC-4266-BB34-EFE2A7A34F1B}"/>
                    </a:ext>
                  </a:extLst>
                </xdr:cNvPr>
                <xdr:cNvPicPr>
                  <a:picLocks noChangeAspect="1"/>
                </xdr:cNvPicPr>
              </xdr:nvPicPr>
              <xdr:blipFill>
                <a:blip xmlns:r="http://schemas.openxmlformats.org/officeDocument/2006/relationships" r:embed="rId10"/>
                <a:stretch>
                  <a:fillRect/>
                </a:stretch>
              </xdr:blipFill>
              <xdr:spPr>
                <a:xfrm>
                  <a:off x="0" y="56921400"/>
                  <a:ext cx="9514256" cy="7314286"/>
                </a:xfrm>
                <a:prstGeom prst="rect">
                  <a:avLst/>
                </a:prstGeom>
              </xdr:spPr>
            </xdr:pic>
            <xdr:pic>
              <xdr:nvPicPr>
                <xdr:cNvPr id="31" name="Picture 30">
                  <a:extLst>
                    <a:ext uri="{FF2B5EF4-FFF2-40B4-BE49-F238E27FC236}">
                      <a16:creationId xmlns:a16="http://schemas.microsoft.com/office/drawing/2014/main" id="{DBB49907-8C00-472F-A42C-E3BA5BFEDF33}"/>
                    </a:ext>
                  </a:extLst>
                </xdr:cNvPr>
                <xdr:cNvPicPr>
                  <a:picLocks noChangeAspect="1"/>
                </xdr:cNvPicPr>
              </xdr:nvPicPr>
              <xdr:blipFill>
                <a:blip xmlns:r="http://schemas.openxmlformats.org/officeDocument/2006/relationships" r:embed="rId11"/>
                <a:stretch>
                  <a:fillRect/>
                </a:stretch>
              </xdr:blipFill>
              <xdr:spPr>
                <a:xfrm>
                  <a:off x="0" y="64484250"/>
                  <a:ext cx="9514256" cy="7314286"/>
                </a:xfrm>
                <a:prstGeom prst="rect">
                  <a:avLst/>
                </a:prstGeom>
              </xdr:spPr>
            </xdr:pic>
            <xdr:cxnSp macro="">
              <xdr:nvCxnSpPr>
                <xdr:cNvPr id="32" name="Straight Arrow Connector 31">
                  <a:extLst>
                    <a:ext uri="{FF2B5EF4-FFF2-40B4-BE49-F238E27FC236}">
                      <a16:creationId xmlns:a16="http://schemas.microsoft.com/office/drawing/2014/main" id="{BC43B3D5-F52D-46D0-8048-C1695FBA46C0}"/>
                    </a:ext>
                  </a:extLst>
                </xdr:cNvPr>
                <xdr:cNvCxnSpPr/>
              </xdr:nvCxnSpPr>
              <xdr:spPr>
                <a:xfrm flipH="1">
                  <a:off x="8334375" y="60340875"/>
                  <a:ext cx="142875" cy="13335000"/>
                </a:xfrm>
                <a:prstGeom prst="straightConnector1">
                  <a:avLst/>
                </a:prstGeom>
                <a:ln w="9525"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grpSp>
        </xdr:grpSp>
        <xdr:grpSp>
          <xdr:nvGrpSpPr>
            <xdr:cNvPr id="25" name="Group 24">
              <a:extLst>
                <a:ext uri="{FF2B5EF4-FFF2-40B4-BE49-F238E27FC236}">
                  <a16:creationId xmlns:a16="http://schemas.microsoft.com/office/drawing/2014/main" id="{9E80BBDF-5996-4515-9153-B6F76BD2163E}"/>
                </a:ext>
              </a:extLst>
            </xdr:cNvPr>
            <xdr:cNvGrpSpPr/>
          </xdr:nvGrpSpPr>
          <xdr:grpSpPr>
            <a:xfrm>
              <a:off x="0" y="80295750"/>
              <a:ext cx="9868042" cy="7872179"/>
              <a:chOff x="0" y="80295750"/>
              <a:chExt cx="9868042" cy="7872179"/>
            </a:xfrm>
          </xdr:grpSpPr>
          <xdr:pic>
            <xdr:nvPicPr>
              <xdr:cNvPr id="26" name="Picture 25">
                <a:extLst>
                  <a:ext uri="{FF2B5EF4-FFF2-40B4-BE49-F238E27FC236}">
                    <a16:creationId xmlns:a16="http://schemas.microsoft.com/office/drawing/2014/main" id="{2338FD11-F0EA-4E5B-A43D-93DDB061ED10}"/>
                  </a:ext>
                </a:extLst>
              </xdr:cNvPr>
              <xdr:cNvPicPr>
                <a:picLocks noChangeAspect="1"/>
              </xdr:cNvPicPr>
            </xdr:nvPicPr>
            <xdr:blipFill>
              <a:blip xmlns:r="http://schemas.openxmlformats.org/officeDocument/2006/relationships" r:embed="rId12"/>
              <a:stretch>
                <a:fillRect/>
              </a:stretch>
            </xdr:blipFill>
            <xdr:spPr>
              <a:xfrm>
                <a:off x="0" y="80295750"/>
                <a:ext cx="9868042" cy="7872179"/>
              </a:xfrm>
              <a:prstGeom prst="rect">
                <a:avLst/>
              </a:prstGeom>
            </xdr:spPr>
          </xdr:pic>
          <xdr:cxnSp macro="">
            <xdr:nvCxnSpPr>
              <xdr:cNvPr id="27" name="Straight Arrow Connector 26">
                <a:extLst>
                  <a:ext uri="{FF2B5EF4-FFF2-40B4-BE49-F238E27FC236}">
                    <a16:creationId xmlns:a16="http://schemas.microsoft.com/office/drawing/2014/main" id="{17A27007-D4D6-49B8-B5ED-13B970C51FAD}"/>
                  </a:ext>
                </a:extLst>
              </xdr:cNvPr>
              <xdr:cNvCxnSpPr/>
            </xdr:nvCxnSpPr>
            <xdr:spPr>
              <a:xfrm flipH="1">
                <a:off x="4976812" y="82176937"/>
                <a:ext cx="928688" cy="2857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pic>
        <xdr:nvPicPr>
          <xdr:cNvPr id="23" name="Picture 22">
            <a:extLst>
              <a:ext uri="{FF2B5EF4-FFF2-40B4-BE49-F238E27FC236}">
                <a16:creationId xmlns:a16="http://schemas.microsoft.com/office/drawing/2014/main" id="{098D86C7-DAAA-4A42-8738-1275671C7994}"/>
              </a:ext>
            </a:extLst>
          </xdr:cNvPr>
          <xdr:cNvPicPr>
            <a:picLocks noChangeAspect="1"/>
          </xdr:cNvPicPr>
        </xdr:nvPicPr>
        <xdr:blipFill>
          <a:blip xmlns:r="http://schemas.openxmlformats.org/officeDocument/2006/relationships" r:embed="rId13"/>
          <a:stretch>
            <a:fillRect/>
          </a:stretch>
        </xdr:blipFill>
        <xdr:spPr>
          <a:xfrm>
            <a:off x="0" y="52054124"/>
            <a:ext cx="9752381" cy="4766349"/>
          </a:xfrm>
          <a:prstGeom prst="rect">
            <a:avLst/>
          </a:prstGeom>
        </xdr:spPr>
      </xdr:pic>
    </xdr:grpSp>
    <xdr:clientData/>
  </xdr:twoCellAnchor>
  <xdr:oneCellAnchor>
    <xdr:from>
      <xdr:col>0</xdr:col>
      <xdr:colOff>0</xdr:colOff>
      <xdr:row>550</xdr:row>
      <xdr:rowOff>0</xdr:rowOff>
    </xdr:from>
    <xdr:ext cx="9752381" cy="7314286"/>
    <xdr:pic>
      <xdr:nvPicPr>
        <xdr:cNvPr id="33" name="Picture 32">
          <a:extLst>
            <a:ext uri="{FF2B5EF4-FFF2-40B4-BE49-F238E27FC236}">
              <a16:creationId xmlns:a16="http://schemas.microsoft.com/office/drawing/2014/main" id="{CABAC930-0F2F-4B86-ADAF-43F731A4E81D}"/>
            </a:ext>
          </a:extLst>
        </xdr:cNvPr>
        <xdr:cNvPicPr>
          <a:picLocks noChangeAspect="1"/>
        </xdr:cNvPicPr>
      </xdr:nvPicPr>
      <xdr:blipFill>
        <a:blip xmlns:r="http://schemas.openxmlformats.org/officeDocument/2006/relationships" r:embed="rId14"/>
        <a:stretch>
          <a:fillRect/>
        </a:stretch>
      </xdr:blipFill>
      <xdr:spPr>
        <a:xfrm>
          <a:off x="0" y="99536250"/>
          <a:ext cx="9752381" cy="7314286"/>
        </a:xfrm>
        <a:prstGeom prst="rect">
          <a:avLst/>
        </a:prstGeom>
      </xdr:spPr>
    </xdr:pic>
    <xdr:clientData/>
  </xdr:oneCellAnchor>
  <xdr:twoCellAnchor>
    <xdr:from>
      <xdr:col>0</xdr:col>
      <xdr:colOff>0</xdr:colOff>
      <xdr:row>637</xdr:row>
      <xdr:rowOff>142873</xdr:rowOff>
    </xdr:from>
    <xdr:to>
      <xdr:col>13</xdr:col>
      <xdr:colOff>322631</xdr:colOff>
      <xdr:row>708</xdr:row>
      <xdr:rowOff>146724</xdr:rowOff>
    </xdr:to>
    <xdr:grpSp>
      <xdr:nvGrpSpPr>
        <xdr:cNvPr id="34" name="Group 36">
          <a:extLst>
            <a:ext uri="{FF2B5EF4-FFF2-40B4-BE49-F238E27FC236}">
              <a16:creationId xmlns:a16="http://schemas.microsoft.com/office/drawing/2014/main" id="{4687C572-49C6-4231-AE08-949CA6AC1BBB}"/>
            </a:ext>
          </a:extLst>
        </xdr:cNvPr>
        <xdr:cNvGrpSpPr/>
      </xdr:nvGrpSpPr>
      <xdr:grpSpPr>
        <a:xfrm>
          <a:off x="0" y="126468186"/>
          <a:ext cx="9133256" cy="13529351"/>
          <a:chOff x="0" y="125063248"/>
          <a:chExt cx="9990506" cy="13529351"/>
        </a:xfrm>
      </xdr:grpSpPr>
      <xdr:pic>
        <xdr:nvPicPr>
          <xdr:cNvPr id="35" name="Picture 34">
            <a:extLst>
              <a:ext uri="{FF2B5EF4-FFF2-40B4-BE49-F238E27FC236}">
                <a16:creationId xmlns:a16="http://schemas.microsoft.com/office/drawing/2014/main" id="{F68283C2-0C01-47BE-8EBF-EF73CB45188A}"/>
              </a:ext>
            </a:extLst>
          </xdr:cNvPr>
          <xdr:cNvPicPr>
            <a:picLocks noChangeAspect="1"/>
          </xdr:cNvPicPr>
        </xdr:nvPicPr>
        <xdr:blipFill>
          <a:blip xmlns:r="http://schemas.openxmlformats.org/officeDocument/2006/relationships" r:embed="rId15"/>
          <a:stretch>
            <a:fillRect/>
          </a:stretch>
        </xdr:blipFill>
        <xdr:spPr>
          <a:xfrm>
            <a:off x="238125" y="131278313"/>
            <a:ext cx="9752381" cy="7314286"/>
          </a:xfrm>
          <a:prstGeom prst="rect">
            <a:avLst/>
          </a:prstGeom>
        </xdr:spPr>
      </xdr:pic>
      <xdr:pic>
        <xdr:nvPicPr>
          <xdr:cNvPr id="36" name="Picture 35">
            <a:extLst>
              <a:ext uri="{FF2B5EF4-FFF2-40B4-BE49-F238E27FC236}">
                <a16:creationId xmlns:a16="http://schemas.microsoft.com/office/drawing/2014/main" id="{9FA4EA1A-4A54-4EF5-829E-045EAE65AD1C}"/>
              </a:ext>
            </a:extLst>
          </xdr:cNvPr>
          <xdr:cNvPicPr>
            <a:picLocks noChangeAspect="1"/>
          </xdr:cNvPicPr>
        </xdr:nvPicPr>
        <xdr:blipFill>
          <a:blip xmlns:r="http://schemas.openxmlformats.org/officeDocument/2006/relationships" r:embed="rId16"/>
          <a:stretch>
            <a:fillRect/>
          </a:stretch>
        </xdr:blipFill>
        <xdr:spPr>
          <a:xfrm>
            <a:off x="0" y="125063248"/>
            <a:ext cx="9752381" cy="6004599"/>
          </a:xfrm>
          <a:prstGeom prst="rect">
            <a:avLst/>
          </a:prstGeom>
        </xdr:spPr>
      </xdr:pic>
    </xdr:grpSp>
    <xdr:clientData/>
  </xdr:twoCellAnchor>
</xdr:wsDr>
</file>

<file path=xl/drawings/drawing12.xml><?xml version="1.0" encoding="utf-8"?>
<c:userShapes xmlns:c="http://schemas.openxmlformats.org/drawingml/2006/chart">
  <cdr:relSizeAnchor xmlns:cdr="http://schemas.openxmlformats.org/drawingml/2006/chartDrawing">
    <cdr:from>
      <cdr:x>0.23673</cdr:x>
      <cdr:y>0.4864</cdr:y>
    </cdr:from>
    <cdr:to>
      <cdr:x>1</cdr:x>
      <cdr:y>0.82667</cdr:y>
    </cdr:to>
    <cdr:sp macro="" textlink="">
      <cdr:nvSpPr>
        <cdr:cNvPr id="2" name="TextBox 1">
          <a:extLst xmlns:a="http://schemas.openxmlformats.org/drawingml/2006/main">
            <a:ext uri="{FF2B5EF4-FFF2-40B4-BE49-F238E27FC236}">
              <a16:creationId xmlns:a16="http://schemas.microsoft.com/office/drawing/2014/main" id="{FFA08BB0-CE9B-4B52-9539-31895DFFB75B}"/>
            </a:ext>
          </a:extLst>
        </cdr:cNvPr>
        <cdr:cNvSpPr txBox="1"/>
      </cdr:nvSpPr>
      <cdr:spPr>
        <a:xfrm xmlns:a="http://schemas.openxmlformats.org/drawingml/2006/main">
          <a:off x="1308735" y="2124075"/>
          <a:ext cx="4219575" cy="1485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800">
              <a:solidFill>
                <a:srgbClr val="C00000"/>
              </a:solidFill>
            </a:rPr>
            <a:t>Seasonal</a:t>
          </a:r>
        </a:p>
        <a:p xmlns:a="http://schemas.openxmlformats.org/drawingml/2006/main">
          <a:r>
            <a:rPr lang="en-US" sz="1800">
              <a:solidFill>
                <a:srgbClr val="C00000"/>
              </a:solidFill>
            </a:rPr>
            <a:t>Cyclic  1234   1234</a:t>
          </a:r>
          <a:r>
            <a:rPr lang="en-US" sz="1800" baseline="0">
              <a:solidFill>
                <a:srgbClr val="C00000"/>
              </a:solidFill>
            </a:rPr>
            <a:t> 1234 ...</a:t>
          </a:r>
          <a:endParaRPr lang="en-US" sz="1800">
            <a:solidFill>
              <a:srgbClr val="C00000"/>
            </a:solidFill>
          </a:endParaRPr>
        </a:p>
        <a:p xmlns:a="http://schemas.openxmlformats.org/drawingml/2006/main">
          <a:r>
            <a:rPr lang="th-TH" sz="1800">
              <a:solidFill>
                <a:srgbClr val="C00000"/>
              </a:solidFill>
            </a:rPr>
            <a:t>ถ้ามันแกว่งน้อยเรียกแอดดิทีพ</a:t>
          </a:r>
        </a:p>
        <a:p xmlns:a="http://schemas.openxmlformats.org/drawingml/2006/main">
          <a:r>
            <a:rPr lang="th-TH" sz="1800">
              <a:solidFill>
                <a:srgbClr val="C00000"/>
              </a:solidFill>
            </a:rPr>
            <a:t>ถ้ามันแกว่งมากเรียกมันทิพลิเคทีพ</a:t>
          </a:r>
        </a:p>
        <a:p xmlns:a="http://schemas.openxmlformats.org/drawingml/2006/main">
          <a:r>
            <a:rPr lang="th-TH" sz="1800">
              <a:solidFill>
                <a:srgbClr val="C00000"/>
              </a:solidFill>
            </a:rPr>
            <a:t>และมีแนวโน้มลดลง</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22860</xdr:colOff>
      <xdr:row>15</xdr:row>
      <xdr:rowOff>33020</xdr:rowOff>
    </xdr:to>
    <xdr:graphicFrame macro="">
      <xdr:nvGraphicFramePr>
        <xdr:cNvPr id="2" name="Chart 1">
          <a:extLst>
            <a:ext uri="{FF2B5EF4-FFF2-40B4-BE49-F238E27FC236}">
              <a16:creationId xmlns:a16="http://schemas.microsoft.com/office/drawing/2014/main" id="{6E426BA2-B135-4E8F-B762-07FF93B60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61</xdr:row>
      <xdr:rowOff>0</xdr:rowOff>
    </xdr:from>
    <xdr:ext cx="6467475" cy="3505200"/>
    <xdr:pic>
      <xdr:nvPicPr>
        <xdr:cNvPr id="3" name="Picture 2">
          <a:extLst>
            <a:ext uri="{FF2B5EF4-FFF2-40B4-BE49-F238E27FC236}">
              <a16:creationId xmlns:a16="http://schemas.microsoft.com/office/drawing/2014/main" id="{152A0A84-3872-4F43-AD37-0554EAC92293}"/>
            </a:ext>
          </a:extLst>
        </xdr:cNvPr>
        <xdr:cNvPicPr>
          <a:picLocks noChangeAspect="1"/>
        </xdr:cNvPicPr>
      </xdr:nvPicPr>
      <xdr:blipFill>
        <a:blip xmlns:r="http://schemas.openxmlformats.org/officeDocument/2006/relationships" r:embed="rId2"/>
        <a:stretch>
          <a:fillRect/>
        </a:stretch>
      </xdr:blipFill>
      <xdr:spPr>
        <a:xfrm>
          <a:off x="0" y="11039475"/>
          <a:ext cx="6467475" cy="35052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4082</xdr:rowOff>
    </xdr:from>
    <xdr:to>
      <xdr:col>0</xdr:col>
      <xdr:colOff>220289</xdr:colOff>
      <xdr:row>15</xdr:row>
      <xdr:rowOff>1113</xdr:rowOff>
    </xdr:to>
    <xdr:sp macro="" textlink="">
      <xdr:nvSpPr>
        <xdr:cNvPr id="2" name="Text Box 4">
          <a:extLst>
            <a:ext uri="{FF2B5EF4-FFF2-40B4-BE49-F238E27FC236}">
              <a16:creationId xmlns:a16="http://schemas.microsoft.com/office/drawing/2014/main" id="{1A85B6B5-867B-4E31-89FD-D1C65526B7B0}"/>
            </a:ext>
          </a:extLst>
        </xdr:cNvPr>
        <xdr:cNvSpPr txBox="1">
          <a:spLocks noChangeArrowheads="1"/>
        </xdr:cNvSpPr>
      </xdr:nvSpPr>
      <xdr:spPr bwMode="auto">
        <a:xfrm>
          <a:off x="0" y="4309382"/>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3" name="Text Box 4">
          <a:extLst>
            <a:ext uri="{FF2B5EF4-FFF2-40B4-BE49-F238E27FC236}">
              <a16:creationId xmlns:a16="http://schemas.microsoft.com/office/drawing/2014/main" id="{B8FA4AAA-9FE2-4BC9-A90E-ADD14F5EE4EA}"/>
            </a:ext>
          </a:extLst>
        </xdr:cNvPr>
        <xdr:cNvSpPr txBox="1">
          <a:spLocks noChangeArrowheads="1"/>
        </xdr:cNvSpPr>
      </xdr:nvSpPr>
      <xdr:spPr bwMode="auto">
        <a:xfrm>
          <a:off x="0" y="4309382"/>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4" name="Text Box 4">
          <a:extLst>
            <a:ext uri="{FF2B5EF4-FFF2-40B4-BE49-F238E27FC236}">
              <a16:creationId xmlns:a16="http://schemas.microsoft.com/office/drawing/2014/main" id="{E0A0567E-658D-49E5-9949-932EFDDE7548}"/>
            </a:ext>
          </a:extLst>
        </xdr:cNvPr>
        <xdr:cNvSpPr txBox="1">
          <a:spLocks noChangeArrowheads="1"/>
        </xdr:cNvSpPr>
      </xdr:nvSpPr>
      <xdr:spPr bwMode="auto">
        <a:xfrm>
          <a:off x="0" y="4309382"/>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5" name="Text Box 4">
          <a:extLst>
            <a:ext uri="{FF2B5EF4-FFF2-40B4-BE49-F238E27FC236}">
              <a16:creationId xmlns:a16="http://schemas.microsoft.com/office/drawing/2014/main" id="{AE97C22C-1601-4F3B-A865-E20C7845F29D}"/>
            </a:ext>
          </a:extLst>
        </xdr:cNvPr>
        <xdr:cNvSpPr txBox="1">
          <a:spLocks noChangeArrowheads="1"/>
        </xdr:cNvSpPr>
      </xdr:nvSpPr>
      <xdr:spPr bwMode="auto">
        <a:xfrm>
          <a:off x="0" y="4309382"/>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6" name="Text Box 4">
          <a:extLst>
            <a:ext uri="{FF2B5EF4-FFF2-40B4-BE49-F238E27FC236}">
              <a16:creationId xmlns:a16="http://schemas.microsoft.com/office/drawing/2014/main" id="{AFB4820C-BC45-4DA2-A1B7-335144E6ACAF}"/>
            </a:ext>
          </a:extLst>
        </xdr:cNvPr>
        <xdr:cNvSpPr txBox="1">
          <a:spLocks noChangeArrowheads="1"/>
        </xdr:cNvSpPr>
      </xdr:nvSpPr>
      <xdr:spPr bwMode="auto">
        <a:xfrm>
          <a:off x="0" y="4309382"/>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twoCellAnchor>
    <xdr:from>
      <xdr:col>0</xdr:col>
      <xdr:colOff>0</xdr:colOff>
      <xdr:row>15</xdr:row>
      <xdr:rowOff>4082</xdr:rowOff>
    </xdr:from>
    <xdr:to>
      <xdr:col>0</xdr:col>
      <xdr:colOff>220289</xdr:colOff>
      <xdr:row>15</xdr:row>
      <xdr:rowOff>1113</xdr:rowOff>
    </xdr:to>
    <xdr:sp macro="" textlink="">
      <xdr:nvSpPr>
        <xdr:cNvPr id="7" name="Text Box 4">
          <a:extLst>
            <a:ext uri="{FF2B5EF4-FFF2-40B4-BE49-F238E27FC236}">
              <a16:creationId xmlns:a16="http://schemas.microsoft.com/office/drawing/2014/main" id="{0D3E5C0A-2735-4FB0-B15E-AC3DDAB7A178}"/>
            </a:ext>
          </a:extLst>
        </xdr:cNvPr>
        <xdr:cNvSpPr txBox="1">
          <a:spLocks noChangeArrowheads="1"/>
        </xdr:cNvSpPr>
      </xdr:nvSpPr>
      <xdr:spPr bwMode="auto">
        <a:xfrm>
          <a:off x="0" y="4309382"/>
          <a:ext cx="220289" cy="0"/>
        </a:xfrm>
        <a:prstGeom prst="rect">
          <a:avLst/>
        </a:prstGeom>
        <a:noFill/>
        <a:ln w="9525">
          <a:noFill/>
          <a:miter lim="800000"/>
          <a:headEnd/>
          <a:tailEnd/>
        </a:ln>
      </xdr:spPr>
      <xdr:txBody>
        <a:bodyPr vertOverflow="clip" wrap="square" lIns="27432" tIns="36576" rIns="0" bIns="0" anchor="t" upright="1"/>
        <a:lstStyle/>
        <a:p>
          <a:pPr algn="ctr" rtl="1">
            <a:defRPr sz="1000"/>
          </a:pPr>
          <a:r>
            <a:rPr lang="th-TH" sz="1400" b="0" i="0" u="sng" strike="noStrike">
              <a:solidFill>
                <a:srgbClr val="000000"/>
              </a:solidFill>
              <a:latin typeface="TH SarabunPSK" pitchFamily="34" charset="-34"/>
              <a:cs typeface="TH SarabunPSK" pitchFamily="34" charset="-34"/>
            </a:rPr>
            <a:t>1</a:t>
          </a:r>
          <a:r>
            <a:rPr lang="th-TH" sz="1400" b="0" i="0" strike="noStrike">
              <a:solidFill>
                <a:srgbClr val="000000"/>
              </a:solidFill>
              <a:latin typeface="TH SarabunPSK" pitchFamily="34" charset="-34"/>
              <a:cs typeface="TH SarabunPSK" pitchFamily="34" charset="-34"/>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342900</xdr:colOff>
      <xdr:row>2</xdr:row>
      <xdr:rowOff>161925</xdr:rowOff>
    </xdr:from>
    <xdr:to>
      <xdr:col>17</xdr:col>
      <xdr:colOff>80299</xdr:colOff>
      <xdr:row>168</xdr:row>
      <xdr:rowOff>10885</xdr:rowOff>
    </xdr:to>
    <xdr:grpSp>
      <xdr:nvGrpSpPr>
        <xdr:cNvPr id="2" name="กลุ่ม 1">
          <a:extLst>
            <a:ext uri="{FF2B5EF4-FFF2-40B4-BE49-F238E27FC236}">
              <a16:creationId xmlns:a16="http://schemas.microsoft.com/office/drawing/2014/main" id="{4CB96E5C-C2CD-49A9-A219-2BB28562613A}"/>
            </a:ext>
          </a:extLst>
        </xdr:cNvPr>
        <xdr:cNvGrpSpPr/>
      </xdr:nvGrpSpPr>
      <xdr:grpSpPr>
        <a:xfrm>
          <a:off x="342900" y="523875"/>
          <a:ext cx="10100599" cy="30833785"/>
          <a:chOff x="7924532" y="1809750"/>
          <a:chExt cx="9886286" cy="33147000"/>
        </a:xfrm>
      </xdr:grpSpPr>
      <xdr:pic>
        <xdr:nvPicPr>
          <xdr:cNvPr id="3" name="รูปภาพ 2">
            <a:extLst>
              <a:ext uri="{FF2B5EF4-FFF2-40B4-BE49-F238E27FC236}">
                <a16:creationId xmlns:a16="http://schemas.microsoft.com/office/drawing/2014/main" id="{A9EFD2CE-01F4-49B8-B396-4FFFB5DF1135}"/>
              </a:ext>
            </a:extLst>
          </xdr:cNvPr>
          <xdr:cNvPicPr>
            <a:picLocks noChangeAspect="1"/>
          </xdr:cNvPicPr>
        </xdr:nvPicPr>
        <xdr:blipFill>
          <a:blip xmlns:r="http://schemas.openxmlformats.org/officeDocument/2006/relationships" r:embed="rId1"/>
          <a:stretch>
            <a:fillRect/>
          </a:stretch>
        </xdr:blipFill>
        <xdr:spPr>
          <a:xfrm>
            <a:off x="14001750" y="1809750"/>
            <a:ext cx="3809068" cy="3104215"/>
          </a:xfrm>
          <a:prstGeom prst="rect">
            <a:avLst/>
          </a:prstGeom>
        </xdr:spPr>
      </xdr:pic>
      <xdr:grpSp>
        <xdr:nvGrpSpPr>
          <xdr:cNvPr id="4" name="กลุ่ม 3">
            <a:extLst>
              <a:ext uri="{FF2B5EF4-FFF2-40B4-BE49-F238E27FC236}">
                <a16:creationId xmlns:a16="http://schemas.microsoft.com/office/drawing/2014/main" id="{7395BDC8-47A1-47F0-9E52-2E587B134B54}"/>
              </a:ext>
            </a:extLst>
          </xdr:cNvPr>
          <xdr:cNvGrpSpPr/>
        </xdr:nvGrpSpPr>
        <xdr:grpSpPr>
          <a:xfrm>
            <a:off x="7924532" y="5048250"/>
            <a:ext cx="6083042" cy="29908500"/>
            <a:chOff x="7924532" y="5048250"/>
            <a:chExt cx="6083042" cy="29908500"/>
          </a:xfrm>
        </xdr:grpSpPr>
        <xdr:pic>
          <xdr:nvPicPr>
            <xdr:cNvPr id="5" name="รูปภาพ 4">
              <a:extLst>
                <a:ext uri="{FF2B5EF4-FFF2-40B4-BE49-F238E27FC236}">
                  <a16:creationId xmlns:a16="http://schemas.microsoft.com/office/drawing/2014/main" id="{85DF15BA-47A4-4DDE-91B1-543802FFC07E}"/>
                </a:ext>
              </a:extLst>
            </xdr:cNvPr>
            <xdr:cNvPicPr>
              <a:picLocks noChangeAspect="1"/>
            </xdr:cNvPicPr>
          </xdr:nvPicPr>
          <xdr:blipFill>
            <a:blip xmlns:r="http://schemas.openxmlformats.org/officeDocument/2006/relationships" r:embed="rId2"/>
            <a:stretch>
              <a:fillRect/>
            </a:stretch>
          </xdr:blipFill>
          <xdr:spPr>
            <a:xfrm>
              <a:off x="8001000" y="5048250"/>
              <a:ext cx="6006574" cy="4447537"/>
            </a:xfrm>
            <a:prstGeom prst="rect">
              <a:avLst/>
            </a:prstGeom>
          </xdr:spPr>
        </xdr:pic>
        <xdr:pic>
          <xdr:nvPicPr>
            <xdr:cNvPr id="6" name="รูปภาพ 5">
              <a:extLst>
                <a:ext uri="{FF2B5EF4-FFF2-40B4-BE49-F238E27FC236}">
                  <a16:creationId xmlns:a16="http://schemas.microsoft.com/office/drawing/2014/main" id="{2EB3A207-477A-41D7-9D4A-7404E11BFA7E}"/>
                </a:ext>
              </a:extLst>
            </xdr:cNvPr>
            <xdr:cNvPicPr>
              <a:picLocks noChangeAspect="1"/>
            </xdr:cNvPicPr>
          </xdr:nvPicPr>
          <xdr:blipFill>
            <a:blip xmlns:r="http://schemas.openxmlformats.org/officeDocument/2006/relationships" r:embed="rId3"/>
            <a:stretch>
              <a:fillRect/>
            </a:stretch>
          </xdr:blipFill>
          <xdr:spPr>
            <a:xfrm>
              <a:off x="8001000" y="9620250"/>
              <a:ext cx="1879912" cy="6746038"/>
            </a:xfrm>
            <a:prstGeom prst="rect">
              <a:avLst/>
            </a:prstGeom>
          </xdr:spPr>
        </xdr:pic>
        <xdr:pic>
          <xdr:nvPicPr>
            <xdr:cNvPr id="7" name="รูปภาพ 6">
              <a:extLst>
                <a:ext uri="{FF2B5EF4-FFF2-40B4-BE49-F238E27FC236}">
                  <a16:creationId xmlns:a16="http://schemas.microsoft.com/office/drawing/2014/main" id="{BA8846A7-0A2E-4586-9FF8-8812B6742F48}"/>
                </a:ext>
              </a:extLst>
            </xdr:cNvPr>
            <xdr:cNvPicPr>
              <a:picLocks noChangeAspect="1"/>
            </xdr:cNvPicPr>
          </xdr:nvPicPr>
          <xdr:blipFill>
            <a:blip xmlns:r="http://schemas.openxmlformats.org/officeDocument/2006/relationships" r:embed="rId4"/>
            <a:stretch>
              <a:fillRect/>
            </a:stretch>
          </xdr:blipFill>
          <xdr:spPr>
            <a:xfrm>
              <a:off x="8001000" y="16478250"/>
              <a:ext cx="5881119" cy="5452084"/>
            </a:xfrm>
            <a:prstGeom prst="rect">
              <a:avLst/>
            </a:prstGeom>
          </xdr:spPr>
        </xdr:pic>
        <xdr:pic>
          <xdr:nvPicPr>
            <xdr:cNvPr id="8" name="รูปภาพ 7">
              <a:extLst>
                <a:ext uri="{FF2B5EF4-FFF2-40B4-BE49-F238E27FC236}">
                  <a16:creationId xmlns:a16="http://schemas.microsoft.com/office/drawing/2014/main" id="{F49C30B0-96D8-4A9B-B6A1-73FE0F16A40F}"/>
                </a:ext>
              </a:extLst>
            </xdr:cNvPr>
            <xdr:cNvPicPr>
              <a:picLocks noChangeAspect="1"/>
            </xdr:cNvPicPr>
          </xdr:nvPicPr>
          <xdr:blipFill>
            <a:blip xmlns:r="http://schemas.openxmlformats.org/officeDocument/2006/relationships" r:embed="rId5"/>
            <a:stretch>
              <a:fillRect/>
            </a:stretch>
          </xdr:blipFill>
          <xdr:spPr>
            <a:xfrm>
              <a:off x="8001000" y="22193250"/>
              <a:ext cx="5843014" cy="5413978"/>
            </a:xfrm>
            <a:prstGeom prst="rect">
              <a:avLst/>
            </a:prstGeom>
          </xdr:spPr>
        </xdr:pic>
        <xdr:grpSp>
          <xdr:nvGrpSpPr>
            <xdr:cNvPr id="9" name="กลุ่ม 8">
              <a:extLst>
                <a:ext uri="{FF2B5EF4-FFF2-40B4-BE49-F238E27FC236}">
                  <a16:creationId xmlns:a16="http://schemas.microsoft.com/office/drawing/2014/main" id="{EF17C4C4-CB39-4005-B1EB-ADDD596E6857}"/>
                </a:ext>
              </a:extLst>
            </xdr:cNvPr>
            <xdr:cNvGrpSpPr/>
          </xdr:nvGrpSpPr>
          <xdr:grpSpPr>
            <a:xfrm>
              <a:off x="7924532" y="27865321"/>
              <a:ext cx="5473100" cy="7091429"/>
              <a:chOff x="8210282" y="25623592"/>
              <a:chExt cx="5630061" cy="6479683"/>
            </a:xfrm>
          </xdr:grpSpPr>
          <xdr:pic>
            <xdr:nvPicPr>
              <xdr:cNvPr id="10" name="รูปภาพ 9">
                <a:extLst>
                  <a:ext uri="{FF2B5EF4-FFF2-40B4-BE49-F238E27FC236}">
                    <a16:creationId xmlns:a16="http://schemas.microsoft.com/office/drawing/2014/main" id="{4473D37C-4995-4BE2-A9AB-395A6F8A401D}"/>
                  </a:ext>
                </a:extLst>
              </xdr:cNvPr>
              <xdr:cNvPicPr>
                <a:picLocks noChangeAspect="1"/>
              </xdr:cNvPicPr>
            </xdr:nvPicPr>
            <xdr:blipFill>
              <a:blip xmlns:r="http://schemas.openxmlformats.org/officeDocument/2006/relationships" r:embed="rId6"/>
              <a:stretch>
                <a:fillRect/>
              </a:stretch>
            </xdr:blipFill>
            <xdr:spPr>
              <a:xfrm>
                <a:off x="8210282" y="25623592"/>
                <a:ext cx="5630061" cy="5934903"/>
              </a:xfrm>
              <a:prstGeom prst="rect">
                <a:avLst/>
              </a:prstGeom>
            </xdr:spPr>
          </xdr:pic>
          <xdr:cxnSp macro="">
            <xdr:nvCxnSpPr>
              <xdr:cNvPr id="11" name="ลูกศรเชื่อมต่อแบบตรง 10">
                <a:extLst>
                  <a:ext uri="{FF2B5EF4-FFF2-40B4-BE49-F238E27FC236}">
                    <a16:creationId xmlns:a16="http://schemas.microsoft.com/office/drawing/2014/main" id="{0D22B7F2-4B05-42CF-9243-AF7908EFB12C}"/>
                  </a:ext>
                </a:extLst>
              </xdr:cNvPr>
              <xdr:cNvCxnSpPr/>
            </xdr:nvCxnSpPr>
            <xdr:spPr>
              <a:xfrm flipH="1">
                <a:off x="12328839" y="28212782"/>
                <a:ext cx="939084" cy="38904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19050</xdr:colOff>
      <xdr:row>81</xdr:row>
      <xdr:rowOff>9525</xdr:rowOff>
    </xdr:to>
    <xdr:grpSp>
      <xdr:nvGrpSpPr>
        <xdr:cNvPr id="2" name="Group 1">
          <a:extLst>
            <a:ext uri="{FF2B5EF4-FFF2-40B4-BE49-F238E27FC236}">
              <a16:creationId xmlns:a16="http://schemas.microsoft.com/office/drawing/2014/main" id="{3300A3BE-90CA-49D6-AA4B-835EE0D9D96D}"/>
            </a:ext>
          </a:extLst>
        </xdr:cNvPr>
        <xdr:cNvGrpSpPr>
          <a:grpSpLocks/>
        </xdr:cNvGrpSpPr>
      </xdr:nvGrpSpPr>
      <xdr:grpSpPr bwMode="auto">
        <a:xfrm>
          <a:off x="0" y="0"/>
          <a:ext cx="7153275" cy="16402050"/>
          <a:chOff x="0" y="0"/>
          <a:chExt cx="6804660" cy="15744825"/>
        </a:xfrm>
      </xdr:grpSpPr>
      <xdr:graphicFrame macro="">
        <xdr:nvGraphicFramePr>
          <xdr:cNvPr id="3" name="Chart 2">
            <a:extLst>
              <a:ext uri="{FF2B5EF4-FFF2-40B4-BE49-F238E27FC236}">
                <a16:creationId xmlns:a16="http://schemas.microsoft.com/office/drawing/2014/main" id="{44A0A941-8CE7-4B5F-9181-140B65C0C852}"/>
              </a:ext>
            </a:extLst>
          </xdr:cNvPr>
          <xdr:cNvGraphicFramePr>
            <a:graphicFrameLocks/>
          </xdr:cNvGraphicFramePr>
        </xdr:nvGraphicFramePr>
        <xdr:xfrm>
          <a:off x="0" y="0"/>
          <a:ext cx="6804660" cy="2747645"/>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4" name="Picture 3">
            <a:extLst>
              <a:ext uri="{FF2B5EF4-FFF2-40B4-BE49-F238E27FC236}">
                <a16:creationId xmlns:a16="http://schemas.microsoft.com/office/drawing/2014/main" id="{75F5C0F2-6C04-4DCE-B1AB-7358819F4E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239625"/>
            <a:ext cx="6467475"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15</xdr:col>
      <xdr:colOff>0</xdr:colOff>
      <xdr:row>0</xdr:row>
      <xdr:rowOff>0</xdr:rowOff>
    </xdr:from>
    <xdr:to>
      <xdr:col>29</xdr:col>
      <xdr:colOff>390525</xdr:colOff>
      <xdr:row>235</xdr:row>
      <xdr:rowOff>95250</xdr:rowOff>
    </xdr:to>
    <xdr:grpSp>
      <xdr:nvGrpSpPr>
        <xdr:cNvPr id="5" name="Group 4">
          <a:extLst>
            <a:ext uri="{FF2B5EF4-FFF2-40B4-BE49-F238E27FC236}">
              <a16:creationId xmlns:a16="http://schemas.microsoft.com/office/drawing/2014/main" id="{A0219DBF-200A-4188-A183-F5077EDD3E8B}"/>
            </a:ext>
          </a:extLst>
        </xdr:cNvPr>
        <xdr:cNvGrpSpPr>
          <a:grpSpLocks/>
        </xdr:cNvGrpSpPr>
      </xdr:nvGrpSpPr>
      <xdr:grpSpPr bwMode="auto">
        <a:xfrm>
          <a:off x="14916150" y="0"/>
          <a:ext cx="8924925" cy="44357925"/>
          <a:chOff x="0" y="190500"/>
          <a:chExt cx="9990506" cy="43699786"/>
        </a:xfrm>
      </xdr:grpSpPr>
      <xdr:pic>
        <xdr:nvPicPr>
          <xdr:cNvPr id="6" name="Picture 5">
            <a:extLst>
              <a:ext uri="{FF2B5EF4-FFF2-40B4-BE49-F238E27FC236}">
                <a16:creationId xmlns:a16="http://schemas.microsoft.com/office/drawing/2014/main" id="{94911ACC-09AD-4883-9B99-C997A9E670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28555950"/>
            <a:ext cx="9800006" cy="76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a:extLst>
              <a:ext uri="{FF2B5EF4-FFF2-40B4-BE49-F238E27FC236}">
                <a16:creationId xmlns:a16="http://schemas.microsoft.com/office/drawing/2014/main" id="{31B41F98-2928-4E24-A3F0-CBFC481A014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90500"/>
            <a:ext cx="9800006" cy="640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7">
            <a:extLst>
              <a:ext uri="{FF2B5EF4-FFF2-40B4-BE49-F238E27FC236}">
                <a16:creationId xmlns:a16="http://schemas.microsoft.com/office/drawing/2014/main" id="{39DCC399-3470-4D7E-AD77-1A6F1E62C1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6667500"/>
            <a:ext cx="980000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Picture 8">
            <a:extLst>
              <a:ext uri="{FF2B5EF4-FFF2-40B4-BE49-F238E27FC236}">
                <a16:creationId xmlns:a16="http://schemas.microsoft.com/office/drawing/2014/main" id="{C6A22DE5-BE06-426D-A78F-96AFFF02282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150" y="21183600"/>
            <a:ext cx="980000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9">
            <a:extLst>
              <a:ext uri="{FF2B5EF4-FFF2-40B4-BE49-F238E27FC236}">
                <a16:creationId xmlns:a16="http://schemas.microsoft.com/office/drawing/2014/main" id="{7A94CBF4-0720-406C-BB21-315973874F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4097000"/>
            <a:ext cx="980000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Picture 10">
            <a:extLst>
              <a:ext uri="{FF2B5EF4-FFF2-40B4-BE49-F238E27FC236}">
                <a16:creationId xmlns:a16="http://schemas.microsoft.com/office/drawing/2014/main" id="{375CABAF-2F52-4552-8826-4100D3FD73D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6576000"/>
            <a:ext cx="980000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15</xdr:col>
      <xdr:colOff>0</xdr:colOff>
      <xdr:row>237</xdr:row>
      <xdr:rowOff>0</xdr:rowOff>
    </xdr:from>
    <xdr:to>
      <xdr:col>23</xdr:col>
      <xdr:colOff>57150</xdr:colOff>
      <xdr:row>261</xdr:row>
      <xdr:rowOff>123825</xdr:rowOff>
    </xdr:to>
    <xdr:grpSp>
      <xdr:nvGrpSpPr>
        <xdr:cNvPr id="12" name="Group 12">
          <a:extLst>
            <a:ext uri="{FF2B5EF4-FFF2-40B4-BE49-F238E27FC236}">
              <a16:creationId xmlns:a16="http://schemas.microsoft.com/office/drawing/2014/main" id="{8F718DCB-35E7-4F16-8404-93ADDC76B2FF}"/>
            </a:ext>
          </a:extLst>
        </xdr:cNvPr>
        <xdr:cNvGrpSpPr>
          <a:grpSpLocks/>
        </xdr:cNvGrpSpPr>
      </xdr:nvGrpSpPr>
      <xdr:grpSpPr bwMode="auto">
        <a:xfrm>
          <a:off x="14916150" y="44624625"/>
          <a:ext cx="4933950" cy="4467225"/>
          <a:chOff x="152400" y="46915388"/>
          <a:chExt cx="5547360" cy="4466907"/>
        </a:xfrm>
      </xdr:grpSpPr>
      <xdr:graphicFrame macro="">
        <xdr:nvGraphicFramePr>
          <xdr:cNvPr id="13" name="Chart 13">
            <a:extLst>
              <a:ext uri="{FF2B5EF4-FFF2-40B4-BE49-F238E27FC236}">
                <a16:creationId xmlns:a16="http://schemas.microsoft.com/office/drawing/2014/main" id="{201BA64C-E250-4A68-BE83-2660F4279C57}"/>
              </a:ext>
            </a:extLst>
          </xdr:cNvPr>
          <xdr:cNvGraphicFramePr>
            <a:graphicFrameLocks/>
          </xdr:cNvGraphicFramePr>
        </xdr:nvGraphicFramePr>
        <xdr:xfrm>
          <a:off x="152400" y="46915388"/>
          <a:ext cx="5547360" cy="4466907"/>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14" name="Rectangle 14">
            <a:extLst>
              <a:ext uri="{FF2B5EF4-FFF2-40B4-BE49-F238E27FC236}">
                <a16:creationId xmlns:a16="http://schemas.microsoft.com/office/drawing/2014/main" id="{525A8A70-810C-49CD-BE81-C687466BA3D8}"/>
              </a:ext>
            </a:extLst>
          </xdr:cNvPr>
          <xdr:cNvSpPr/>
        </xdr:nvSpPr>
        <xdr:spPr>
          <a:xfrm>
            <a:off x="1258059" y="47629712"/>
            <a:ext cx="400325" cy="3438280"/>
          </a:xfrm>
          <a:prstGeom prst="rect">
            <a:avLst/>
          </a:prstGeom>
          <a:noFill/>
          <a:ln>
            <a:solidFill>
              <a:srgbClr val="C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th-TH"/>
          </a:p>
        </xdr:txBody>
      </xdr:sp>
      <xdr:sp macro="" textlink="">
        <xdr:nvSpPr>
          <xdr:cNvPr id="15" name="Rectangle 15">
            <a:extLst>
              <a:ext uri="{FF2B5EF4-FFF2-40B4-BE49-F238E27FC236}">
                <a16:creationId xmlns:a16="http://schemas.microsoft.com/office/drawing/2014/main" id="{F1CD7B09-B971-407E-BEBF-F450BA902BF1}"/>
              </a:ext>
            </a:extLst>
          </xdr:cNvPr>
          <xdr:cNvSpPr/>
        </xdr:nvSpPr>
        <xdr:spPr>
          <a:xfrm>
            <a:off x="5185056" y="48191647"/>
            <a:ext cx="381262" cy="2857297"/>
          </a:xfrm>
          <a:prstGeom prst="rect">
            <a:avLst/>
          </a:prstGeom>
          <a:noFill/>
          <a:ln>
            <a:solidFill>
              <a:srgbClr val="C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th-TH"/>
          </a:p>
        </xdr:txBody>
      </xdr:sp>
      <xdr:sp macro="" textlink="">
        <xdr:nvSpPr>
          <xdr:cNvPr id="16" name="Rectangle 16">
            <a:extLst>
              <a:ext uri="{FF2B5EF4-FFF2-40B4-BE49-F238E27FC236}">
                <a16:creationId xmlns:a16="http://schemas.microsoft.com/office/drawing/2014/main" id="{2424D3B5-A7C7-4825-873B-CA4B4AC65AAD}"/>
              </a:ext>
            </a:extLst>
          </xdr:cNvPr>
          <xdr:cNvSpPr/>
        </xdr:nvSpPr>
        <xdr:spPr>
          <a:xfrm>
            <a:off x="3583757" y="48105928"/>
            <a:ext cx="362199" cy="2981113"/>
          </a:xfrm>
          <a:prstGeom prst="rect">
            <a:avLst/>
          </a:prstGeom>
          <a:noFill/>
          <a:ln w="3175">
            <a:solidFill>
              <a:srgbClr val="C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h-TH"/>
          </a:p>
        </xdr:txBody>
      </xdr:sp>
      <xdr:sp macro="" textlink="">
        <xdr:nvSpPr>
          <xdr:cNvPr id="17" name="Arrow: Down 17">
            <a:extLst>
              <a:ext uri="{FF2B5EF4-FFF2-40B4-BE49-F238E27FC236}">
                <a16:creationId xmlns:a16="http://schemas.microsoft.com/office/drawing/2014/main" id="{66D20FC7-6ECD-430F-ADE7-5BE927C32B21}"/>
              </a:ext>
            </a:extLst>
          </xdr:cNvPr>
          <xdr:cNvSpPr/>
        </xdr:nvSpPr>
        <xdr:spPr>
          <a:xfrm>
            <a:off x="1877610" y="47258264"/>
            <a:ext cx="162036" cy="438119"/>
          </a:xfrm>
          <a:prstGeom prst="downArrow">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th-TH"/>
          </a:p>
        </xdr:txBody>
      </xdr:sp>
      <xdr:cxnSp macro="">
        <xdr:nvCxnSpPr>
          <xdr:cNvPr id="18" name="Straight Arrow Connector 18">
            <a:extLst>
              <a:ext uri="{FF2B5EF4-FFF2-40B4-BE49-F238E27FC236}">
                <a16:creationId xmlns:a16="http://schemas.microsoft.com/office/drawing/2014/main" id="{CBAC3CAD-3511-4766-8E86-FF25474279DA}"/>
              </a:ext>
            </a:extLst>
          </xdr:cNvPr>
          <xdr:cNvCxnSpPr/>
        </xdr:nvCxnSpPr>
        <xdr:spPr>
          <a:xfrm>
            <a:off x="1553537" y="47277312"/>
            <a:ext cx="486109" cy="1923913"/>
          </a:xfrm>
          <a:prstGeom prst="straightConnector1">
            <a:avLst/>
          </a:prstGeom>
          <a:ln w="9525" cap="flat" cmpd="sng" algn="ctr">
            <a:solidFill>
              <a:schemeClr val="accent2"/>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clientData/>
  </xdr:twoCellAnchor>
  <xdr:twoCellAnchor>
    <xdr:from>
      <xdr:col>15</xdr:col>
      <xdr:colOff>0</xdr:colOff>
      <xdr:row>263</xdr:row>
      <xdr:rowOff>0</xdr:rowOff>
    </xdr:from>
    <xdr:to>
      <xdr:col>29</xdr:col>
      <xdr:colOff>266700</xdr:colOff>
      <xdr:row>462</xdr:row>
      <xdr:rowOff>95250</xdr:rowOff>
    </xdr:to>
    <xdr:grpSp>
      <xdr:nvGrpSpPr>
        <xdr:cNvPr id="19" name="Group 19">
          <a:extLst>
            <a:ext uri="{FF2B5EF4-FFF2-40B4-BE49-F238E27FC236}">
              <a16:creationId xmlns:a16="http://schemas.microsoft.com/office/drawing/2014/main" id="{12DB86A3-1E0F-4B69-B4C4-4836D41E6A17}"/>
            </a:ext>
          </a:extLst>
        </xdr:cNvPr>
        <xdr:cNvGrpSpPr>
          <a:grpSpLocks/>
        </xdr:cNvGrpSpPr>
      </xdr:nvGrpSpPr>
      <xdr:grpSpPr bwMode="auto">
        <a:xfrm>
          <a:off x="14916150" y="49329975"/>
          <a:ext cx="8801100" cy="36109275"/>
          <a:chOff x="0" y="52054124"/>
          <a:chExt cx="9868042" cy="36113805"/>
        </a:xfrm>
      </xdr:grpSpPr>
      <xdr:grpSp>
        <xdr:nvGrpSpPr>
          <xdr:cNvPr id="20" name="Group 20">
            <a:extLst>
              <a:ext uri="{FF2B5EF4-FFF2-40B4-BE49-F238E27FC236}">
                <a16:creationId xmlns:a16="http://schemas.microsoft.com/office/drawing/2014/main" id="{3008E95A-85BA-4718-B79B-BA6A18CFD594}"/>
              </a:ext>
            </a:extLst>
          </xdr:cNvPr>
          <xdr:cNvGrpSpPr>
            <a:grpSpLocks/>
          </xdr:cNvGrpSpPr>
        </xdr:nvGrpSpPr>
        <xdr:grpSpPr bwMode="auto">
          <a:xfrm>
            <a:off x="0" y="56921400"/>
            <a:ext cx="9868042" cy="31246529"/>
            <a:chOff x="0" y="56921400"/>
            <a:chExt cx="9868042" cy="31246529"/>
          </a:xfrm>
        </xdr:grpSpPr>
        <xdr:grpSp>
          <xdr:nvGrpSpPr>
            <xdr:cNvPr id="22" name="Group 22">
              <a:extLst>
                <a:ext uri="{FF2B5EF4-FFF2-40B4-BE49-F238E27FC236}">
                  <a16:creationId xmlns:a16="http://schemas.microsoft.com/office/drawing/2014/main" id="{B1B32BCE-50C8-4DF3-9B9F-E9D2B23F7DE7}"/>
                </a:ext>
              </a:extLst>
            </xdr:cNvPr>
            <xdr:cNvGrpSpPr>
              <a:grpSpLocks/>
            </xdr:cNvGrpSpPr>
          </xdr:nvGrpSpPr>
          <xdr:grpSpPr bwMode="auto">
            <a:xfrm>
              <a:off x="0" y="56921400"/>
              <a:ext cx="9800006" cy="22878136"/>
              <a:chOff x="0" y="56921400"/>
              <a:chExt cx="9514256" cy="22878136"/>
            </a:xfrm>
          </xdr:grpSpPr>
          <xdr:pic>
            <xdr:nvPicPr>
              <xdr:cNvPr id="26" name="Picture 26">
                <a:extLst>
                  <a:ext uri="{FF2B5EF4-FFF2-40B4-BE49-F238E27FC236}">
                    <a16:creationId xmlns:a16="http://schemas.microsoft.com/office/drawing/2014/main" id="{1AB0C525-2129-4493-B628-58F96F1B0F0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72104250"/>
                <a:ext cx="9514256" cy="7695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7" name="Group 27">
                <a:extLst>
                  <a:ext uri="{FF2B5EF4-FFF2-40B4-BE49-F238E27FC236}">
                    <a16:creationId xmlns:a16="http://schemas.microsoft.com/office/drawing/2014/main" id="{8CD16E29-707E-42E5-A2B5-141D5D7F0474}"/>
                  </a:ext>
                </a:extLst>
              </xdr:cNvPr>
              <xdr:cNvGrpSpPr>
                <a:grpSpLocks/>
              </xdr:cNvGrpSpPr>
            </xdr:nvGrpSpPr>
            <xdr:grpSpPr bwMode="auto">
              <a:xfrm>
                <a:off x="0" y="56921400"/>
                <a:ext cx="9514256" cy="16754475"/>
                <a:chOff x="0" y="56921400"/>
                <a:chExt cx="9514256" cy="16754475"/>
              </a:xfrm>
            </xdr:grpSpPr>
            <xdr:pic>
              <xdr:nvPicPr>
                <xdr:cNvPr id="28" name="Picture 28">
                  <a:extLst>
                    <a:ext uri="{FF2B5EF4-FFF2-40B4-BE49-F238E27FC236}">
                      <a16:creationId xmlns:a16="http://schemas.microsoft.com/office/drawing/2014/main" id="{763500F6-B848-4156-93D4-63F53CCD547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56921400"/>
                  <a:ext cx="951425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Picture 29">
                  <a:extLst>
                    <a:ext uri="{FF2B5EF4-FFF2-40B4-BE49-F238E27FC236}">
                      <a16:creationId xmlns:a16="http://schemas.microsoft.com/office/drawing/2014/main" id="{64426C7C-41AC-47F4-B6F0-85A112F4DBF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64484250"/>
                  <a:ext cx="951425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Straight Arrow Connector 30">
                  <a:extLst>
                    <a:ext uri="{FF2B5EF4-FFF2-40B4-BE49-F238E27FC236}">
                      <a16:creationId xmlns:a16="http://schemas.microsoft.com/office/drawing/2014/main" id="{156B1BA0-10D1-408C-861C-36CE0EEDF4A0}"/>
                    </a:ext>
                  </a:extLst>
                </xdr:cNvPr>
                <xdr:cNvCxnSpPr/>
              </xdr:nvCxnSpPr>
              <xdr:spPr>
                <a:xfrm flipH="1">
                  <a:off x="8331909" y="60341914"/>
                  <a:ext cx="147958" cy="13336672"/>
                </a:xfrm>
                <a:prstGeom prst="straightConnector1">
                  <a:avLst/>
                </a:prstGeom>
                <a:ln w="9525"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grpSp>
        </xdr:grpSp>
        <xdr:grpSp>
          <xdr:nvGrpSpPr>
            <xdr:cNvPr id="23" name="Group 23">
              <a:extLst>
                <a:ext uri="{FF2B5EF4-FFF2-40B4-BE49-F238E27FC236}">
                  <a16:creationId xmlns:a16="http://schemas.microsoft.com/office/drawing/2014/main" id="{A7D40941-BF01-4F62-B491-B57CDFF357EA}"/>
                </a:ext>
              </a:extLst>
            </xdr:cNvPr>
            <xdr:cNvGrpSpPr>
              <a:grpSpLocks/>
            </xdr:cNvGrpSpPr>
          </xdr:nvGrpSpPr>
          <xdr:grpSpPr bwMode="auto">
            <a:xfrm>
              <a:off x="0" y="80295750"/>
              <a:ext cx="9868042" cy="7872179"/>
              <a:chOff x="0" y="80295750"/>
              <a:chExt cx="9868042" cy="7872179"/>
            </a:xfrm>
          </xdr:grpSpPr>
          <xdr:pic>
            <xdr:nvPicPr>
              <xdr:cNvPr id="24" name="Picture 24">
                <a:extLst>
                  <a:ext uri="{FF2B5EF4-FFF2-40B4-BE49-F238E27FC236}">
                    <a16:creationId xmlns:a16="http://schemas.microsoft.com/office/drawing/2014/main" id="{34BDCA91-0BE8-4A2B-853F-C3BBE057BCC7}"/>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80295750"/>
                <a:ext cx="9868042" cy="7872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5" name="Straight Arrow Connector 25">
                <a:extLst>
                  <a:ext uri="{FF2B5EF4-FFF2-40B4-BE49-F238E27FC236}">
                    <a16:creationId xmlns:a16="http://schemas.microsoft.com/office/drawing/2014/main" id="{FE8CB321-E49A-4829-9D08-4A95F3D4E7C0}"/>
                  </a:ext>
                </a:extLst>
              </xdr:cNvPr>
              <xdr:cNvCxnSpPr/>
            </xdr:nvCxnSpPr>
            <xdr:spPr>
              <a:xfrm flipH="1">
                <a:off x="4972122" y="82175953"/>
                <a:ext cx="933463" cy="28578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pic>
        <xdr:nvPicPr>
          <xdr:cNvPr id="21" name="Picture 21">
            <a:extLst>
              <a:ext uri="{FF2B5EF4-FFF2-40B4-BE49-F238E27FC236}">
                <a16:creationId xmlns:a16="http://schemas.microsoft.com/office/drawing/2014/main" id="{B38EF847-37C9-43AB-BA27-631870F7237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52054124"/>
            <a:ext cx="9752381" cy="4766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15</xdr:col>
      <xdr:colOff>0</xdr:colOff>
      <xdr:row>0</xdr:row>
      <xdr:rowOff>0</xdr:rowOff>
    </xdr:from>
    <xdr:to>
      <xdr:col>29</xdr:col>
      <xdr:colOff>390525</xdr:colOff>
      <xdr:row>235</xdr:row>
      <xdr:rowOff>95250</xdr:rowOff>
    </xdr:to>
    <xdr:grpSp>
      <xdr:nvGrpSpPr>
        <xdr:cNvPr id="31" name="Group 4">
          <a:extLst>
            <a:ext uri="{FF2B5EF4-FFF2-40B4-BE49-F238E27FC236}">
              <a16:creationId xmlns:a16="http://schemas.microsoft.com/office/drawing/2014/main" id="{B53A74C7-E646-4ED9-A6A9-25CA985C555A}"/>
            </a:ext>
          </a:extLst>
        </xdr:cNvPr>
        <xdr:cNvGrpSpPr>
          <a:grpSpLocks/>
        </xdr:cNvGrpSpPr>
      </xdr:nvGrpSpPr>
      <xdr:grpSpPr bwMode="auto">
        <a:xfrm>
          <a:off x="14916150" y="0"/>
          <a:ext cx="8924925" cy="44357925"/>
          <a:chOff x="0" y="190500"/>
          <a:chExt cx="9990506" cy="43699786"/>
        </a:xfrm>
      </xdr:grpSpPr>
      <xdr:pic>
        <xdr:nvPicPr>
          <xdr:cNvPr id="32" name="Picture 5">
            <a:extLst>
              <a:ext uri="{FF2B5EF4-FFF2-40B4-BE49-F238E27FC236}">
                <a16:creationId xmlns:a16="http://schemas.microsoft.com/office/drawing/2014/main" id="{28476BFE-DA40-4714-B4FE-1EA2FE8C32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28555950"/>
            <a:ext cx="9800006" cy="76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Picture 6">
            <a:extLst>
              <a:ext uri="{FF2B5EF4-FFF2-40B4-BE49-F238E27FC236}">
                <a16:creationId xmlns:a16="http://schemas.microsoft.com/office/drawing/2014/main" id="{7BF30478-D4D0-4DA2-B467-1D6985471E3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90500"/>
            <a:ext cx="9800006" cy="640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Picture 7">
            <a:extLst>
              <a:ext uri="{FF2B5EF4-FFF2-40B4-BE49-F238E27FC236}">
                <a16:creationId xmlns:a16="http://schemas.microsoft.com/office/drawing/2014/main" id="{708342E9-47E9-4D3B-82D2-9F679AF2D94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6667500"/>
            <a:ext cx="980000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Picture 8">
            <a:extLst>
              <a:ext uri="{FF2B5EF4-FFF2-40B4-BE49-F238E27FC236}">
                <a16:creationId xmlns:a16="http://schemas.microsoft.com/office/drawing/2014/main" id="{CB410BD2-D4A9-44B4-83E4-3112DC23D3C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150" y="21183600"/>
            <a:ext cx="980000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Picture 9">
            <a:extLst>
              <a:ext uri="{FF2B5EF4-FFF2-40B4-BE49-F238E27FC236}">
                <a16:creationId xmlns:a16="http://schemas.microsoft.com/office/drawing/2014/main" id="{5BE4E05C-2F5B-45AD-AB26-9A8E1B7B71C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4097000"/>
            <a:ext cx="980000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Picture 10">
            <a:extLst>
              <a:ext uri="{FF2B5EF4-FFF2-40B4-BE49-F238E27FC236}">
                <a16:creationId xmlns:a16="http://schemas.microsoft.com/office/drawing/2014/main" id="{D69F68AE-55E6-46BF-BF7E-89278C2568E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6576000"/>
            <a:ext cx="980000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15</xdr:col>
      <xdr:colOff>0</xdr:colOff>
      <xdr:row>237</xdr:row>
      <xdr:rowOff>0</xdr:rowOff>
    </xdr:from>
    <xdr:to>
      <xdr:col>23</xdr:col>
      <xdr:colOff>57150</xdr:colOff>
      <xdr:row>261</xdr:row>
      <xdr:rowOff>123825</xdr:rowOff>
    </xdr:to>
    <xdr:grpSp>
      <xdr:nvGrpSpPr>
        <xdr:cNvPr id="38" name="Group 12">
          <a:extLst>
            <a:ext uri="{FF2B5EF4-FFF2-40B4-BE49-F238E27FC236}">
              <a16:creationId xmlns:a16="http://schemas.microsoft.com/office/drawing/2014/main" id="{13DBE61B-A648-49B8-8DCB-FE2A4F7D75EC}"/>
            </a:ext>
          </a:extLst>
        </xdr:cNvPr>
        <xdr:cNvGrpSpPr>
          <a:grpSpLocks/>
        </xdr:cNvGrpSpPr>
      </xdr:nvGrpSpPr>
      <xdr:grpSpPr bwMode="auto">
        <a:xfrm>
          <a:off x="14916150" y="44624625"/>
          <a:ext cx="4933950" cy="4467225"/>
          <a:chOff x="152400" y="46915388"/>
          <a:chExt cx="5547360" cy="4466907"/>
        </a:xfrm>
      </xdr:grpSpPr>
      <xdr:graphicFrame macro="">
        <xdr:nvGraphicFramePr>
          <xdr:cNvPr id="39" name="Chart 13">
            <a:extLst>
              <a:ext uri="{FF2B5EF4-FFF2-40B4-BE49-F238E27FC236}">
                <a16:creationId xmlns:a16="http://schemas.microsoft.com/office/drawing/2014/main" id="{03B11784-FBB8-48DD-B471-89CF663D3BA7}"/>
              </a:ext>
            </a:extLst>
          </xdr:cNvPr>
          <xdr:cNvGraphicFramePr>
            <a:graphicFrameLocks/>
          </xdr:cNvGraphicFramePr>
        </xdr:nvGraphicFramePr>
        <xdr:xfrm>
          <a:off x="152400" y="46915388"/>
          <a:ext cx="5547360" cy="4466907"/>
        </xdr:xfrm>
        <a:graphic>
          <a:graphicData uri="http://schemas.openxmlformats.org/drawingml/2006/chart">
            <c:chart xmlns:c="http://schemas.openxmlformats.org/drawingml/2006/chart" xmlns:r="http://schemas.openxmlformats.org/officeDocument/2006/relationships" r:id="rId15"/>
          </a:graphicData>
        </a:graphic>
      </xdr:graphicFrame>
      <xdr:sp macro="" textlink="">
        <xdr:nvSpPr>
          <xdr:cNvPr id="40" name="Rectangle 42">
            <a:extLst>
              <a:ext uri="{FF2B5EF4-FFF2-40B4-BE49-F238E27FC236}">
                <a16:creationId xmlns:a16="http://schemas.microsoft.com/office/drawing/2014/main" id="{E2309FF3-D0AE-455F-83F6-AF9B94C39DB7}"/>
              </a:ext>
            </a:extLst>
          </xdr:cNvPr>
          <xdr:cNvSpPr/>
        </xdr:nvSpPr>
        <xdr:spPr>
          <a:xfrm>
            <a:off x="1258059" y="47629712"/>
            <a:ext cx="400325" cy="3438280"/>
          </a:xfrm>
          <a:prstGeom prst="rect">
            <a:avLst/>
          </a:prstGeom>
          <a:noFill/>
          <a:ln>
            <a:solidFill>
              <a:srgbClr val="C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th-TH"/>
          </a:p>
        </xdr:txBody>
      </xdr:sp>
      <xdr:sp macro="" textlink="">
        <xdr:nvSpPr>
          <xdr:cNvPr id="41" name="Rectangle 43">
            <a:extLst>
              <a:ext uri="{FF2B5EF4-FFF2-40B4-BE49-F238E27FC236}">
                <a16:creationId xmlns:a16="http://schemas.microsoft.com/office/drawing/2014/main" id="{6668DA0E-0A57-4E98-8361-9C6C115BA930}"/>
              </a:ext>
            </a:extLst>
          </xdr:cNvPr>
          <xdr:cNvSpPr/>
        </xdr:nvSpPr>
        <xdr:spPr>
          <a:xfrm>
            <a:off x="5185056" y="48191647"/>
            <a:ext cx="381262" cy="2857297"/>
          </a:xfrm>
          <a:prstGeom prst="rect">
            <a:avLst/>
          </a:prstGeom>
          <a:noFill/>
          <a:ln>
            <a:solidFill>
              <a:srgbClr val="C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th-TH"/>
          </a:p>
        </xdr:txBody>
      </xdr:sp>
      <xdr:sp macro="" textlink="">
        <xdr:nvSpPr>
          <xdr:cNvPr id="42" name="Rectangle 44">
            <a:extLst>
              <a:ext uri="{FF2B5EF4-FFF2-40B4-BE49-F238E27FC236}">
                <a16:creationId xmlns:a16="http://schemas.microsoft.com/office/drawing/2014/main" id="{14173937-C40A-4A9A-91E3-5B6731874689}"/>
              </a:ext>
            </a:extLst>
          </xdr:cNvPr>
          <xdr:cNvSpPr/>
        </xdr:nvSpPr>
        <xdr:spPr>
          <a:xfrm>
            <a:off x="3583757" y="48105928"/>
            <a:ext cx="362199" cy="2981113"/>
          </a:xfrm>
          <a:prstGeom prst="rect">
            <a:avLst/>
          </a:prstGeom>
          <a:noFill/>
          <a:ln w="3175">
            <a:solidFill>
              <a:srgbClr val="C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h-TH"/>
          </a:p>
        </xdr:txBody>
      </xdr:sp>
      <xdr:sp macro="" textlink="">
        <xdr:nvSpPr>
          <xdr:cNvPr id="43" name="Arrow: Down 45">
            <a:extLst>
              <a:ext uri="{FF2B5EF4-FFF2-40B4-BE49-F238E27FC236}">
                <a16:creationId xmlns:a16="http://schemas.microsoft.com/office/drawing/2014/main" id="{AD3DA791-BC12-4748-9FD5-7B41DBA0F08E}"/>
              </a:ext>
            </a:extLst>
          </xdr:cNvPr>
          <xdr:cNvSpPr/>
        </xdr:nvSpPr>
        <xdr:spPr>
          <a:xfrm>
            <a:off x="1877610" y="47258264"/>
            <a:ext cx="162036" cy="438119"/>
          </a:xfrm>
          <a:prstGeom prst="downArrow">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th-TH"/>
          </a:p>
        </xdr:txBody>
      </xdr:sp>
      <xdr:cxnSp macro="">
        <xdr:nvCxnSpPr>
          <xdr:cNvPr id="44" name="Straight Arrow Connector 46">
            <a:extLst>
              <a:ext uri="{FF2B5EF4-FFF2-40B4-BE49-F238E27FC236}">
                <a16:creationId xmlns:a16="http://schemas.microsoft.com/office/drawing/2014/main" id="{3C61E8D4-54C7-4CE4-ADFA-2D3F8EE198A9}"/>
              </a:ext>
            </a:extLst>
          </xdr:cNvPr>
          <xdr:cNvCxnSpPr/>
        </xdr:nvCxnSpPr>
        <xdr:spPr>
          <a:xfrm>
            <a:off x="1553537" y="47277312"/>
            <a:ext cx="486109" cy="1923913"/>
          </a:xfrm>
          <a:prstGeom prst="straightConnector1">
            <a:avLst/>
          </a:prstGeom>
          <a:ln w="9525" cap="flat" cmpd="sng" algn="ctr">
            <a:solidFill>
              <a:schemeClr val="accent2"/>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clientData/>
  </xdr:twoCellAnchor>
  <xdr:twoCellAnchor>
    <xdr:from>
      <xdr:col>15</xdr:col>
      <xdr:colOff>0</xdr:colOff>
      <xdr:row>263</xdr:row>
      <xdr:rowOff>0</xdr:rowOff>
    </xdr:from>
    <xdr:to>
      <xdr:col>29</xdr:col>
      <xdr:colOff>266700</xdr:colOff>
      <xdr:row>462</xdr:row>
      <xdr:rowOff>95250</xdr:rowOff>
    </xdr:to>
    <xdr:grpSp>
      <xdr:nvGrpSpPr>
        <xdr:cNvPr id="45" name="Group 19">
          <a:extLst>
            <a:ext uri="{FF2B5EF4-FFF2-40B4-BE49-F238E27FC236}">
              <a16:creationId xmlns:a16="http://schemas.microsoft.com/office/drawing/2014/main" id="{E5C4DB12-847F-4CC2-AEE7-4CB81B687815}"/>
            </a:ext>
          </a:extLst>
        </xdr:cNvPr>
        <xdr:cNvGrpSpPr>
          <a:grpSpLocks/>
        </xdr:cNvGrpSpPr>
      </xdr:nvGrpSpPr>
      <xdr:grpSpPr bwMode="auto">
        <a:xfrm>
          <a:off x="14916150" y="49329975"/>
          <a:ext cx="8801100" cy="36109275"/>
          <a:chOff x="0" y="52054124"/>
          <a:chExt cx="9868042" cy="36113805"/>
        </a:xfrm>
      </xdr:grpSpPr>
      <xdr:grpSp>
        <xdr:nvGrpSpPr>
          <xdr:cNvPr id="46" name="Group 20">
            <a:extLst>
              <a:ext uri="{FF2B5EF4-FFF2-40B4-BE49-F238E27FC236}">
                <a16:creationId xmlns:a16="http://schemas.microsoft.com/office/drawing/2014/main" id="{3822E3F0-6A6E-4A79-AFEE-041F316B8007}"/>
              </a:ext>
            </a:extLst>
          </xdr:cNvPr>
          <xdr:cNvGrpSpPr>
            <a:grpSpLocks/>
          </xdr:cNvGrpSpPr>
        </xdr:nvGrpSpPr>
        <xdr:grpSpPr bwMode="auto">
          <a:xfrm>
            <a:off x="0" y="56921400"/>
            <a:ext cx="9868042" cy="31246529"/>
            <a:chOff x="0" y="56921400"/>
            <a:chExt cx="9868042" cy="31246529"/>
          </a:xfrm>
        </xdr:grpSpPr>
        <xdr:grpSp>
          <xdr:nvGrpSpPr>
            <xdr:cNvPr id="48" name="Group 22">
              <a:extLst>
                <a:ext uri="{FF2B5EF4-FFF2-40B4-BE49-F238E27FC236}">
                  <a16:creationId xmlns:a16="http://schemas.microsoft.com/office/drawing/2014/main" id="{00E2934D-F085-4B14-B996-9357F830C167}"/>
                </a:ext>
              </a:extLst>
            </xdr:cNvPr>
            <xdr:cNvGrpSpPr>
              <a:grpSpLocks/>
            </xdr:cNvGrpSpPr>
          </xdr:nvGrpSpPr>
          <xdr:grpSpPr bwMode="auto">
            <a:xfrm>
              <a:off x="0" y="56921400"/>
              <a:ext cx="9800006" cy="22878136"/>
              <a:chOff x="0" y="56921400"/>
              <a:chExt cx="9514256" cy="22878136"/>
            </a:xfrm>
          </xdr:grpSpPr>
          <xdr:pic>
            <xdr:nvPicPr>
              <xdr:cNvPr id="52" name="Picture 26">
                <a:extLst>
                  <a:ext uri="{FF2B5EF4-FFF2-40B4-BE49-F238E27FC236}">
                    <a16:creationId xmlns:a16="http://schemas.microsoft.com/office/drawing/2014/main" id="{3D187D48-B7F3-4E41-9F22-5139477337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72104250"/>
                <a:ext cx="9514256" cy="7695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3" name="Group 27">
                <a:extLst>
                  <a:ext uri="{FF2B5EF4-FFF2-40B4-BE49-F238E27FC236}">
                    <a16:creationId xmlns:a16="http://schemas.microsoft.com/office/drawing/2014/main" id="{89B88918-9AB1-45EC-B65B-4B9FDF50E42C}"/>
                  </a:ext>
                </a:extLst>
              </xdr:cNvPr>
              <xdr:cNvGrpSpPr>
                <a:grpSpLocks/>
              </xdr:cNvGrpSpPr>
            </xdr:nvGrpSpPr>
            <xdr:grpSpPr bwMode="auto">
              <a:xfrm>
                <a:off x="0" y="56921400"/>
                <a:ext cx="9514256" cy="16754475"/>
                <a:chOff x="0" y="56921400"/>
                <a:chExt cx="9514256" cy="16754475"/>
              </a:xfrm>
            </xdr:grpSpPr>
            <xdr:pic>
              <xdr:nvPicPr>
                <xdr:cNvPr id="54" name="Picture 28">
                  <a:extLst>
                    <a:ext uri="{FF2B5EF4-FFF2-40B4-BE49-F238E27FC236}">
                      <a16:creationId xmlns:a16="http://schemas.microsoft.com/office/drawing/2014/main" id="{FEF26682-065C-44F5-96FF-4BF5BF22F8DA}"/>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56921400"/>
                  <a:ext cx="951425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5" name="Picture 29">
                  <a:extLst>
                    <a:ext uri="{FF2B5EF4-FFF2-40B4-BE49-F238E27FC236}">
                      <a16:creationId xmlns:a16="http://schemas.microsoft.com/office/drawing/2014/main" id="{DFB9CF6F-8BC1-4F86-AE6C-51D983D920C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64484250"/>
                  <a:ext cx="9514256" cy="731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56" name="Straight Arrow Connector 58">
                  <a:extLst>
                    <a:ext uri="{FF2B5EF4-FFF2-40B4-BE49-F238E27FC236}">
                      <a16:creationId xmlns:a16="http://schemas.microsoft.com/office/drawing/2014/main" id="{2AC97021-1186-4E70-8B54-A88345694A20}"/>
                    </a:ext>
                  </a:extLst>
                </xdr:cNvPr>
                <xdr:cNvCxnSpPr/>
              </xdr:nvCxnSpPr>
              <xdr:spPr>
                <a:xfrm flipH="1">
                  <a:off x="8331909" y="60341914"/>
                  <a:ext cx="147958" cy="13336672"/>
                </a:xfrm>
                <a:prstGeom prst="straightConnector1">
                  <a:avLst/>
                </a:prstGeom>
                <a:ln w="9525"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grpSp>
        </xdr:grpSp>
        <xdr:grpSp>
          <xdr:nvGrpSpPr>
            <xdr:cNvPr id="49" name="Group 23">
              <a:extLst>
                <a:ext uri="{FF2B5EF4-FFF2-40B4-BE49-F238E27FC236}">
                  <a16:creationId xmlns:a16="http://schemas.microsoft.com/office/drawing/2014/main" id="{5E1EEAE7-AFBF-4FC1-98A8-CA836F9F0550}"/>
                </a:ext>
              </a:extLst>
            </xdr:cNvPr>
            <xdr:cNvGrpSpPr>
              <a:grpSpLocks/>
            </xdr:cNvGrpSpPr>
          </xdr:nvGrpSpPr>
          <xdr:grpSpPr bwMode="auto">
            <a:xfrm>
              <a:off x="0" y="80295750"/>
              <a:ext cx="9868042" cy="7872179"/>
              <a:chOff x="0" y="80295750"/>
              <a:chExt cx="9868042" cy="7872179"/>
            </a:xfrm>
          </xdr:grpSpPr>
          <xdr:pic>
            <xdr:nvPicPr>
              <xdr:cNvPr id="50" name="Picture 24">
                <a:extLst>
                  <a:ext uri="{FF2B5EF4-FFF2-40B4-BE49-F238E27FC236}">
                    <a16:creationId xmlns:a16="http://schemas.microsoft.com/office/drawing/2014/main" id="{8E8F7989-26E9-4D3A-9EFE-CFCEB3EF850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80295750"/>
                <a:ext cx="9868042" cy="7872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51" name="Straight Arrow Connector 53">
                <a:extLst>
                  <a:ext uri="{FF2B5EF4-FFF2-40B4-BE49-F238E27FC236}">
                    <a16:creationId xmlns:a16="http://schemas.microsoft.com/office/drawing/2014/main" id="{75C84B65-B5AA-4FED-8052-A538C4BCB6C3}"/>
                  </a:ext>
                </a:extLst>
              </xdr:cNvPr>
              <xdr:cNvCxnSpPr/>
            </xdr:nvCxnSpPr>
            <xdr:spPr>
              <a:xfrm flipH="1">
                <a:off x="4972122" y="82175953"/>
                <a:ext cx="933463" cy="28578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pic>
        <xdr:nvPicPr>
          <xdr:cNvPr id="47" name="Picture 21">
            <a:extLst>
              <a:ext uri="{FF2B5EF4-FFF2-40B4-BE49-F238E27FC236}">
                <a16:creationId xmlns:a16="http://schemas.microsoft.com/office/drawing/2014/main" id="{CBCE299E-0E90-4A1A-9D9C-4B3B746FB1C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52054124"/>
            <a:ext cx="9752381" cy="4766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0</xdr:col>
      <xdr:colOff>0</xdr:colOff>
      <xdr:row>60</xdr:row>
      <xdr:rowOff>0</xdr:rowOff>
    </xdr:from>
    <xdr:ext cx="6467475" cy="3505200"/>
    <xdr:pic>
      <xdr:nvPicPr>
        <xdr:cNvPr id="57" name="Picture 59">
          <a:extLst>
            <a:ext uri="{FF2B5EF4-FFF2-40B4-BE49-F238E27FC236}">
              <a16:creationId xmlns:a16="http://schemas.microsoft.com/office/drawing/2014/main" id="{202A3BEE-2818-42B3-AF66-9DCF2A80D5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858500"/>
          <a:ext cx="6467475"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c:userShapes xmlns:c="http://schemas.openxmlformats.org/drawingml/2006/chart">
  <cdr:relSizeAnchor xmlns:cdr="http://schemas.openxmlformats.org/drawingml/2006/chartDrawing">
    <cdr:from>
      <cdr:x>0.23673</cdr:x>
      <cdr:y>0.4864</cdr:y>
    </cdr:from>
    <cdr:to>
      <cdr:x>1</cdr:x>
      <cdr:y>0.82667</cdr:y>
    </cdr:to>
    <cdr:sp macro="" textlink="">
      <cdr:nvSpPr>
        <cdr:cNvPr id="2" name="TextBox 1"/>
        <cdr:cNvSpPr txBox="1"/>
      </cdr:nvSpPr>
      <cdr:spPr>
        <a:xfrm xmlns:a="http://schemas.openxmlformats.org/drawingml/2006/main">
          <a:off x="1308735" y="2124075"/>
          <a:ext cx="4219575" cy="1485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800">
              <a:solidFill>
                <a:srgbClr val="C00000"/>
              </a:solidFill>
            </a:rPr>
            <a:t>Seasonal</a:t>
          </a:r>
        </a:p>
        <a:p xmlns:a="http://schemas.openxmlformats.org/drawingml/2006/main">
          <a:r>
            <a:rPr lang="en-US" sz="1800">
              <a:solidFill>
                <a:srgbClr val="C00000"/>
              </a:solidFill>
            </a:rPr>
            <a:t>Cyclic  1234   1234</a:t>
          </a:r>
          <a:r>
            <a:rPr lang="en-US" sz="1800" baseline="0">
              <a:solidFill>
                <a:srgbClr val="C00000"/>
              </a:solidFill>
            </a:rPr>
            <a:t> 1234 ...</a:t>
          </a:r>
          <a:endParaRPr lang="en-US" sz="1800">
            <a:solidFill>
              <a:srgbClr val="C00000"/>
            </a:solidFill>
          </a:endParaRPr>
        </a:p>
        <a:p xmlns:a="http://schemas.openxmlformats.org/drawingml/2006/main">
          <a:r>
            <a:rPr lang="th-TH" sz="1800">
              <a:solidFill>
                <a:srgbClr val="C00000"/>
              </a:solidFill>
            </a:rPr>
            <a:t>ถ้ามันแกว่งน้อยเรียกแอดดิทีพ</a:t>
          </a:r>
        </a:p>
        <a:p xmlns:a="http://schemas.openxmlformats.org/drawingml/2006/main">
          <a:r>
            <a:rPr lang="th-TH" sz="1800">
              <a:solidFill>
                <a:srgbClr val="C00000"/>
              </a:solidFill>
            </a:rPr>
            <a:t>ถ้ามันแกว่งมากเรียกมันทิพลิเคทีพ</a:t>
          </a:r>
        </a:p>
        <a:p xmlns:a="http://schemas.openxmlformats.org/drawingml/2006/main">
          <a:r>
            <a:rPr lang="th-TH" sz="1800">
              <a:solidFill>
                <a:srgbClr val="C00000"/>
              </a:solidFill>
            </a:rPr>
            <a:t>และมีแนวโน้มลดลง</a:t>
          </a:r>
        </a:p>
      </cdr:txBody>
    </cdr:sp>
  </cdr:relSizeAnchor>
</c:userShapes>
</file>

<file path=xl/drawings/drawing6.xml><?xml version="1.0" encoding="utf-8"?>
<c:userShapes xmlns:c="http://schemas.openxmlformats.org/drawingml/2006/chart">
  <cdr:relSizeAnchor xmlns:cdr="http://schemas.openxmlformats.org/drawingml/2006/chartDrawing">
    <cdr:from>
      <cdr:x>0.23673</cdr:x>
      <cdr:y>0.4864</cdr:y>
    </cdr:from>
    <cdr:to>
      <cdr:x>1</cdr:x>
      <cdr:y>0.82667</cdr:y>
    </cdr:to>
    <cdr:sp macro="" textlink="">
      <cdr:nvSpPr>
        <cdr:cNvPr id="2" name="TextBox 1"/>
        <cdr:cNvSpPr txBox="1"/>
      </cdr:nvSpPr>
      <cdr:spPr>
        <a:xfrm xmlns:a="http://schemas.openxmlformats.org/drawingml/2006/main">
          <a:off x="1308735" y="2124075"/>
          <a:ext cx="4219575" cy="1485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800">
              <a:solidFill>
                <a:srgbClr val="C00000"/>
              </a:solidFill>
            </a:rPr>
            <a:t>Seasonal</a:t>
          </a:r>
        </a:p>
        <a:p xmlns:a="http://schemas.openxmlformats.org/drawingml/2006/main">
          <a:r>
            <a:rPr lang="en-US" sz="1800">
              <a:solidFill>
                <a:srgbClr val="C00000"/>
              </a:solidFill>
            </a:rPr>
            <a:t>Cyclic  1234   1234</a:t>
          </a:r>
          <a:r>
            <a:rPr lang="en-US" sz="1800" baseline="0">
              <a:solidFill>
                <a:srgbClr val="C00000"/>
              </a:solidFill>
            </a:rPr>
            <a:t> 1234 ...</a:t>
          </a:r>
          <a:endParaRPr lang="en-US" sz="1800">
            <a:solidFill>
              <a:srgbClr val="C00000"/>
            </a:solidFill>
          </a:endParaRPr>
        </a:p>
        <a:p xmlns:a="http://schemas.openxmlformats.org/drawingml/2006/main">
          <a:r>
            <a:rPr lang="th-TH" sz="1800">
              <a:solidFill>
                <a:srgbClr val="C00000"/>
              </a:solidFill>
            </a:rPr>
            <a:t>ถ้ามันแกว่งน้อยเรียกแอดดิทีพ</a:t>
          </a:r>
        </a:p>
        <a:p xmlns:a="http://schemas.openxmlformats.org/drawingml/2006/main">
          <a:r>
            <a:rPr lang="th-TH" sz="1800">
              <a:solidFill>
                <a:srgbClr val="C00000"/>
              </a:solidFill>
            </a:rPr>
            <a:t>ถ้ามันแกว่งมากเรียกมันทิพลิเคทีพ</a:t>
          </a:r>
        </a:p>
        <a:p xmlns:a="http://schemas.openxmlformats.org/drawingml/2006/main">
          <a:r>
            <a:rPr lang="th-TH" sz="1800">
              <a:solidFill>
                <a:srgbClr val="C00000"/>
              </a:solidFill>
            </a:rPr>
            <a:t>และมีแนวโน้มลดลง</a:t>
          </a:r>
        </a:p>
      </cdr:txBody>
    </cdr:sp>
  </cdr:relSizeAnchor>
</c:userShapes>
</file>

<file path=xl/drawings/drawing7.xml><?xml version="1.0" encoding="utf-8"?>
<xdr:wsDr xmlns:xdr="http://schemas.openxmlformats.org/drawingml/2006/spreadsheetDrawing" xmlns:a="http://schemas.openxmlformats.org/drawingml/2006/main">
  <xdr:oneCellAnchor>
    <xdr:from>
      <xdr:col>2</xdr:col>
      <xdr:colOff>390525</xdr:colOff>
      <xdr:row>0</xdr:row>
      <xdr:rowOff>28575</xdr:rowOff>
    </xdr:from>
    <xdr:ext cx="6810375" cy="5105400"/>
    <xdr:pic>
      <xdr:nvPicPr>
        <xdr:cNvPr id="2" name="รูปภาพ 1">
          <a:extLst>
            <a:ext uri="{FF2B5EF4-FFF2-40B4-BE49-F238E27FC236}">
              <a16:creationId xmlns:a16="http://schemas.microsoft.com/office/drawing/2014/main" id="{56E68371-DA54-4068-9342-F2FF6C36FF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 y="28575"/>
          <a:ext cx="6810375" cy="510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371475</xdr:colOff>
      <xdr:row>29</xdr:row>
      <xdr:rowOff>0</xdr:rowOff>
    </xdr:from>
    <xdr:ext cx="6791325" cy="4181475"/>
    <xdr:pic>
      <xdr:nvPicPr>
        <xdr:cNvPr id="3" name="รูปภาพ 2">
          <a:extLst>
            <a:ext uri="{FF2B5EF4-FFF2-40B4-BE49-F238E27FC236}">
              <a16:creationId xmlns:a16="http://schemas.microsoft.com/office/drawing/2014/main" id="{2287E1C7-E200-49A9-BF4F-1AC6838038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3075" y="5248275"/>
          <a:ext cx="6791325" cy="418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457200</xdr:colOff>
      <xdr:row>52</xdr:row>
      <xdr:rowOff>152400</xdr:rowOff>
    </xdr:from>
    <xdr:ext cx="6781800" cy="5457825"/>
    <xdr:pic>
      <xdr:nvPicPr>
        <xdr:cNvPr id="4" name="รูปภาพ 3">
          <a:extLst>
            <a:ext uri="{FF2B5EF4-FFF2-40B4-BE49-F238E27FC236}">
              <a16:creationId xmlns:a16="http://schemas.microsoft.com/office/drawing/2014/main" id="{5A3CDE2F-C855-48A2-9DD8-4AA3375A39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800" y="9563100"/>
          <a:ext cx="6781800" cy="545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409575</xdr:colOff>
      <xdr:row>83</xdr:row>
      <xdr:rowOff>76200</xdr:rowOff>
    </xdr:from>
    <xdr:ext cx="6781800" cy="5086350"/>
    <xdr:pic>
      <xdr:nvPicPr>
        <xdr:cNvPr id="5" name="รูปภาพ 4">
          <a:extLst>
            <a:ext uri="{FF2B5EF4-FFF2-40B4-BE49-F238E27FC236}">
              <a16:creationId xmlns:a16="http://schemas.microsoft.com/office/drawing/2014/main" id="{B05B8ED0-0998-4F3F-96A8-D67CE5435F2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81175" y="15097125"/>
          <a:ext cx="6781800" cy="508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112</xdr:row>
      <xdr:rowOff>0</xdr:rowOff>
    </xdr:from>
    <xdr:ext cx="6191250" cy="5248275"/>
    <xdr:pic>
      <xdr:nvPicPr>
        <xdr:cNvPr id="6" name="รูปภาพ 5">
          <a:extLst>
            <a:ext uri="{FF2B5EF4-FFF2-40B4-BE49-F238E27FC236}">
              <a16:creationId xmlns:a16="http://schemas.microsoft.com/office/drawing/2014/main" id="{F92FE0C6-B9AD-4867-BBDC-C857776EAF1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29000" y="20269200"/>
          <a:ext cx="6191250" cy="524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214</xdr:row>
      <xdr:rowOff>0</xdr:rowOff>
    </xdr:from>
    <xdr:ext cx="5429250" cy="2438400"/>
    <xdr:pic>
      <xdr:nvPicPr>
        <xdr:cNvPr id="7" name="รูปภาพ 6">
          <a:extLst>
            <a:ext uri="{FF2B5EF4-FFF2-40B4-BE49-F238E27FC236}">
              <a16:creationId xmlns:a16="http://schemas.microsoft.com/office/drawing/2014/main" id="{E6EF7858-399C-42CF-B3A4-336896EDE82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3033" r="9595"/>
        <a:stretch>
          <a:fillRect/>
        </a:stretch>
      </xdr:blipFill>
      <xdr:spPr bwMode="auto">
        <a:xfrm>
          <a:off x="3429000" y="38728650"/>
          <a:ext cx="542925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229</xdr:row>
      <xdr:rowOff>0</xdr:rowOff>
    </xdr:from>
    <xdr:ext cx="5572125" cy="2514600"/>
    <xdr:pic>
      <xdr:nvPicPr>
        <xdr:cNvPr id="8" name="รูปภาพ 7">
          <a:extLst>
            <a:ext uri="{FF2B5EF4-FFF2-40B4-BE49-F238E27FC236}">
              <a16:creationId xmlns:a16="http://schemas.microsoft.com/office/drawing/2014/main" id="{A5D9E358-665F-42D8-BAF0-DEDD4296A4B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429000" y="41443275"/>
          <a:ext cx="5572125"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134</xdr:row>
      <xdr:rowOff>0</xdr:rowOff>
    </xdr:from>
    <xdr:ext cx="190500" cy="142875"/>
    <xdr:pic>
      <xdr:nvPicPr>
        <xdr:cNvPr id="2" name="Picture 1">
          <a:extLst>
            <a:ext uri="{FF2B5EF4-FFF2-40B4-BE49-F238E27FC236}">
              <a16:creationId xmlns:a16="http://schemas.microsoft.com/office/drawing/2014/main" id="{BAA9D153-39F1-4AE2-8532-1C65148B1C8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2506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134</xdr:row>
      <xdr:rowOff>0</xdr:rowOff>
    </xdr:from>
    <xdr:ext cx="190500" cy="142875"/>
    <xdr:pic>
      <xdr:nvPicPr>
        <xdr:cNvPr id="3" name="Picture 2">
          <a:extLst>
            <a:ext uri="{FF2B5EF4-FFF2-40B4-BE49-F238E27FC236}">
              <a16:creationId xmlns:a16="http://schemas.microsoft.com/office/drawing/2014/main" id="{6CA23FD1-232E-4AFC-A86B-9D857F86083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2506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76200</xdr:colOff>
      <xdr:row>41</xdr:row>
      <xdr:rowOff>95250</xdr:rowOff>
    </xdr:from>
    <xdr:to>
      <xdr:col>10</xdr:col>
      <xdr:colOff>590550</xdr:colOff>
      <xdr:row>60</xdr:row>
      <xdr:rowOff>0</xdr:rowOff>
    </xdr:to>
    <xdr:grpSp>
      <xdr:nvGrpSpPr>
        <xdr:cNvPr id="4" name="กลุ่ม 8">
          <a:extLst>
            <a:ext uri="{FF2B5EF4-FFF2-40B4-BE49-F238E27FC236}">
              <a16:creationId xmlns:a16="http://schemas.microsoft.com/office/drawing/2014/main" id="{11F9661E-5B4D-42E7-8CB6-2D232771F06F}"/>
            </a:ext>
          </a:extLst>
        </xdr:cNvPr>
        <xdr:cNvGrpSpPr>
          <a:grpSpLocks/>
        </xdr:cNvGrpSpPr>
      </xdr:nvGrpSpPr>
      <xdr:grpSpPr bwMode="auto">
        <a:xfrm>
          <a:off x="2257425" y="7639050"/>
          <a:ext cx="4781550" cy="3343275"/>
          <a:chOff x="2124076" y="7707313"/>
          <a:chExt cx="5292725" cy="3370936"/>
        </a:xfrm>
      </xdr:grpSpPr>
      <xdr:pic>
        <xdr:nvPicPr>
          <xdr:cNvPr id="5" name="รูปภาพ 4">
            <a:extLst>
              <a:ext uri="{FF2B5EF4-FFF2-40B4-BE49-F238E27FC236}">
                <a16:creationId xmlns:a16="http://schemas.microsoft.com/office/drawing/2014/main" id="{B5703E2C-72EB-4142-A98D-5224C57111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4076" y="7707313"/>
            <a:ext cx="5292725" cy="3370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6" name="ลูกศรเชื่อมต่อแบบตรง 5">
            <a:extLst>
              <a:ext uri="{FF2B5EF4-FFF2-40B4-BE49-F238E27FC236}">
                <a16:creationId xmlns:a16="http://schemas.microsoft.com/office/drawing/2014/main" id="{D15FEA9F-E871-45D1-B7B9-13D71805ACA0}"/>
              </a:ext>
            </a:extLst>
          </xdr:cNvPr>
          <xdr:cNvCxnSpPr/>
        </xdr:nvCxnSpPr>
        <xdr:spPr>
          <a:xfrm>
            <a:off x="3954714" y="8898185"/>
            <a:ext cx="18970" cy="9411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85725</xdr:colOff>
      <xdr:row>13</xdr:row>
      <xdr:rowOff>76200</xdr:rowOff>
    </xdr:from>
    <xdr:to>
      <xdr:col>10</xdr:col>
      <xdr:colOff>381000</xdr:colOff>
      <xdr:row>40</xdr:row>
      <xdr:rowOff>57150</xdr:rowOff>
    </xdr:to>
    <xdr:grpSp>
      <xdr:nvGrpSpPr>
        <xdr:cNvPr id="7" name="กลุ่ม 11">
          <a:extLst>
            <a:ext uri="{FF2B5EF4-FFF2-40B4-BE49-F238E27FC236}">
              <a16:creationId xmlns:a16="http://schemas.microsoft.com/office/drawing/2014/main" id="{81EC3488-CBB6-4D0E-B9EC-6B00E9D9B5C4}"/>
            </a:ext>
          </a:extLst>
        </xdr:cNvPr>
        <xdr:cNvGrpSpPr>
          <a:grpSpLocks/>
        </xdr:cNvGrpSpPr>
      </xdr:nvGrpSpPr>
      <xdr:grpSpPr bwMode="auto">
        <a:xfrm>
          <a:off x="2266950" y="2514600"/>
          <a:ext cx="4562475" cy="4905375"/>
          <a:chOff x="2133601" y="2536825"/>
          <a:chExt cx="5073649" cy="4949825"/>
        </a:xfrm>
      </xdr:grpSpPr>
      <xdr:pic>
        <xdr:nvPicPr>
          <xdr:cNvPr id="8" name="รูปภาพ 1">
            <a:extLst>
              <a:ext uri="{FF2B5EF4-FFF2-40B4-BE49-F238E27FC236}">
                <a16:creationId xmlns:a16="http://schemas.microsoft.com/office/drawing/2014/main" id="{A7E14FF6-97C4-480A-BC59-7C20B7B34FF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33601" y="2536825"/>
            <a:ext cx="5073649" cy="494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9" name="ลูกศรเชื่อมต่อแบบตรง 8">
            <a:extLst>
              <a:ext uri="{FF2B5EF4-FFF2-40B4-BE49-F238E27FC236}">
                <a16:creationId xmlns:a16="http://schemas.microsoft.com/office/drawing/2014/main" id="{69FF54B1-6AFF-4E2A-9A3F-CAD12F330EE5}"/>
              </a:ext>
            </a:extLst>
          </xdr:cNvPr>
          <xdr:cNvCxnSpPr/>
        </xdr:nvCxnSpPr>
        <xdr:spPr>
          <a:xfrm>
            <a:off x="3366450" y="4065023"/>
            <a:ext cx="606941" cy="5574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66675</xdr:colOff>
      <xdr:row>1</xdr:row>
      <xdr:rowOff>0</xdr:rowOff>
    </xdr:from>
    <xdr:to>
      <xdr:col>10</xdr:col>
      <xdr:colOff>428625</xdr:colOff>
      <xdr:row>12</xdr:row>
      <xdr:rowOff>142875</xdr:rowOff>
    </xdr:to>
    <xdr:grpSp>
      <xdr:nvGrpSpPr>
        <xdr:cNvPr id="10" name="กลุ่ม 14">
          <a:extLst>
            <a:ext uri="{FF2B5EF4-FFF2-40B4-BE49-F238E27FC236}">
              <a16:creationId xmlns:a16="http://schemas.microsoft.com/office/drawing/2014/main" id="{C4A7627A-3E20-4108-A2DD-E69E17CC1387}"/>
            </a:ext>
          </a:extLst>
        </xdr:cNvPr>
        <xdr:cNvGrpSpPr>
          <a:grpSpLocks/>
        </xdr:cNvGrpSpPr>
      </xdr:nvGrpSpPr>
      <xdr:grpSpPr bwMode="auto">
        <a:xfrm>
          <a:off x="2247900" y="266700"/>
          <a:ext cx="4629150" cy="2133600"/>
          <a:chOff x="2114551" y="257176"/>
          <a:chExt cx="5140325" cy="2162848"/>
        </a:xfrm>
      </xdr:grpSpPr>
      <xdr:pic>
        <xdr:nvPicPr>
          <xdr:cNvPr id="11" name="รูปภาพ 3">
            <a:extLst>
              <a:ext uri="{FF2B5EF4-FFF2-40B4-BE49-F238E27FC236}">
                <a16:creationId xmlns:a16="http://schemas.microsoft.com/office/drawing/2014/main" id="{1DF6DA4E-8E4B-4337-88C5-0EFD19CB7B6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14551" y="257176"/>
            <a:ext cx="5140325" cy="2162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12" name="ลูกศรเชื่อมต่อแบบตรง 11">
            <a:extLst>
              <a:ext uri="{FF2B5EF4-FFF2-40B4-BE49-F238E27FC236}">
                <a16:creationId xmlns:a16="http://schemas.microsoft.com/office/drawing/2014/main" id="{8FB624B0-EB6A-4F0A-A9B5-CB2911D77478}"/>
              </a:ext>
            </a:extLst>
          </xdr:cNvPr>
          <xdr:cNvCxnSpPr/>
        </xdr:nvCxnSpPr>
        <xdr:spPr>
          <a:xfrm>
            <a:off x="2237843" y="363387"/>
            <a:ext cx="493168" cy="3958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666750</xdr:colOff>
      <xdr:row>104</xdr:row>
      <xdr:rowOff>161925</xdr:rowOff>
    </xdr:from>
    <xdr:to>
      <xdr:col>10</xdr:col>
      <xdr:colOff>485775</xdr:colOff>
      <xdr:row>129</xdr:row>
      <xdr:rowOff>85725</xdr:rowOff>
    </xdr:to>
    <xdr:grpSp>
      <xdr:nvGrpSpPr>
        <xdr:cNvPr id="13" name="กลุ่ม 20">
          <a:extLst>
            <a:ext uri="{FF2B5EF4-FFF2-40B4-BE49-F238E27FC236}">
              <a16:creationId xmlns:a16="http://schemas.microsoft.com/office/drawing/2014/main" id="{1239499A-30F8-4C4D-BA53-99452F4404C9}"/>
            </a:ext>
          </a:extLst>
        </xdr:cNvPr>
        <xdr:cNvGrpSpPr>
          <a:grpSpLocks/>
        </xdr:cNvGrpSpPr>
      </xdr:nvGrpSpPr>
      <xdr:grpSpPr bwMode="auto">
        <a:xfrm>
          <a:off x="1885950" y="19783425"/>
          <a:ext cx="5048250" cy="4448175"/>
          <a:chOff x="2136776" y="10720386"/>
          <a:chExt cx="5367285" cy="4215487"/>
        </a:xfrm>
      </xdr:grpSpPr>
      <xdr:pic>
        <xdr:nvPicPr>
          <xdr:cNvPr id="14" name="รูปภาพ 15">
            <a:extLst>
              <a:ext uri="{FF2B5EF4-FFF2-40B4-BE49-F238E27FC236}">
                <a16:creationId xmlns:a16="http://schemas.microsoft.com/office/drawing/2014/main" id="{769CCCA3-D59C-4AF6-BDA0-402DB9C3885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36776" y="10720386"/>
            <a:ext cx="5367285" cy="4215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15" name="ลูกศรเชื่อมต่อแบบตรง 14">
            <a:extLst>
              <a:ext uri="{FF2B5EF4-FFF2-40B4-BE49-F238E27FC236}">
                <a16:creationId xmlns:a16="http://schemas.microsoft.com/office/drawing/2014/main" id="{179030E7-46A8-435C-82C9-D5872139D489}"/>
              </a:ext>
            </a:extLst>
          </xdr:cNvPr>
          <xdr:cNvCxnSpPr/>
        </xdr:nvCxnSpPr>
        <xdr:spPr>
          <a:xfrm flipV="1">
            <a:off x="5177627" y="13229819"/>
            <a:ext cx="329731" cy="3971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19050</xdr:colOff>
      <xdr:row>73</xdr:row>
      <xdr:rowOff>66675</xdr:rowOff>
    </xdr:from>
    <xdr:to>
      <xdr:col>10</xdr:col>
      <xdr:colOff>676275</xdr:colOff>
      <xdr:row>95</xdr:row>
      <xdr:rowOff>85725</xdr:rowOff>
    </xdr:to>
    <xdr:grpSp>
      <xdr:nvGrpSpPr>
        <xdr:cNvPr id="16" name="กลุ่ม 2">
          <a:extLst>
            <a:ext uri="{FF2B5EF4-FFF2-40B4-BE49-F238E27FC236}">
              <a16:creationId xmlns:a16="http://schemas.microsoft.com/office/drawing/2014/main" id="{8D554E19-2E9E-410A-ADE9-50BA8F7D5C22}"/>
            </a:ext>
          </a:extLst>
        </xdr:cNvPr>
        <xdr:cNvGrpSpPr>
          <a:grpSpLocks/>
        </xdr:cNvGrpSpPr>
      </xdr:nvGrpSpPr>
      <xdr:grpSpPr bwMode="auto">
        <a:xfrm>
          <a:off x="2200275" y="13792200"/>
          <a:ext cx="4857750" cy="4000500"/>
          <a:chOff x="2092675" y="10947400"/>
          <a:chExt cx="5451126" cy="3936086"/>
        </a:xfrm>
      </xdr:grpSpPr>
      <xdr:pic>
        <xdr:nvPicPr>
          <xdr:cNvPr id="17" name="รูปภาพ 5">
            <a:extLst>
              <a:ext uri="{FF2B5EF4-FFF2-40B4-BE49-F238E27FC236}">
                <a16:creationId xmlns:a16="http://schemas.microsoft.com/office/drawing/2014/main" id="{F7DFB335-FAA2-40E2-A6AE-CCD98B4DF8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92675" y="10947400"/>
            <a:ext cx="5451126" cy="3936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วงรี 17">
            <a:extLst>
              <a:ext uri="{FF2B5EF4-FFF2-40B4-BE49-F238E27FC236}">
                <a16:creationId xmlns:a16="http://schemas.microsoft.com/office/drawing/2014/main" id="{4011D9F9-1F26-4EC9-AC22-0987789ECA2F}"/>
              </a:ext>
            </a:extLst>
          </xdr:cNvPr>
          <xdr:cNvSpPr/>
        </xdr:nvSpPr>
        <xdr:spPr>
          <a:xfrm>
            <a:off x="3966797" y="12306287"/>
            <a:ext cx="1417483" cy="618528"/>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endParaRPr lang="th-TH"/>
          </a:p>
        </xdr:txBody>
      </xdr:sp>
    </xdr:grpSp>
    <xdr:clientData/>
  </xdr:twoCellAnchor>
  <xdr:oneCellAnchor>
    <xdr:from>
      <xdr:col>0</xdr:col>
      <xdr:colOff>0</xdr:colOff>
      <xdr:row>164</xdr:row>
      <xdr:rowOff>0</xdr:rowOff>
    </xdr:from>
    <xdr:ext cx="200025" cy="133350"/>
    <xdr:sp macro="" textlink="">
      <xdr:nvSpPr>
        <xdr:cNvPr id="19" name="AutoShape 4" descr="mk:@MSITStore:C:\Program%20Files%20(x86)\Minitab%2015\resources\1033\MtbST.chm::/image/sqrtn.gif">
          <a:extLst>
            <a:ext uri="{FF2B5EF4-FFF2-40B4-BE49-F238E27FC236}">
              <a16:creationId xmlns:a16="http://schemas.microsoft.com/office/drawing/2014/main" id="{4D7F3178-4213-4191-996E-96D6D368F01B}"/>
            </a:ext>
          </a:extLst>
        </xdr:cNvPr>
        <xdr:cNvSpPr>
          <a:spLocks noChangeAspect="1" noChangeArrowheads="1"/>
        </xdr:cNvSpPr>
      </xdr:nvSpPr>
      <xdr:spPr bwMode="auto">
        <a:xfrm>
          <a:off x="0" y="29679900"/>
          <a:ext cx="2000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xdr:col>
      <xdr:colOff>619125</xdr:colOff>
      <xdr:row>169</xdr:row>
      <xdr:rowOff>66675</xdr:rowOff>
    </xdr:from>
    <xdr:to>
      <xdr:col>10</xdr:col>
      <xdr:colOff>314325</xdr:colOff>
      <xdr:row>188</xdr:row>
      <xdr:rowOff>57150</xdr:rowOff>
    </xdr:to>
    <xdr:grpSp>
      <xdr:nvGrpSpPr>
        <xdr:cNvPr id="20" name="กลุ่ม 24">
          <a:extLst>
            <a:ext uri="{FF2B5EF4-FFF2-40B4-BE49-F238E27FC236}">
              <a16:creationId xmlns:a16="http://schemas.microsoft.com/office/drawing/2014/main" id="{DC3379F2-6A03-4652-AD18-55E8509FE9C3}"/>
            </a:ext>
          </a:extLst>
        </xdr:cNvPr>
        <xdr:cNvGrpSpPr>
          <a:grpSpLocks/>
        </xdr:cNvGrpSpPr>
      </xdr:nvGrpSpPr>
      <xdr:grpSpPr bwMode="auto">
        <a:xfrm>
          <a:off x="1838325" y="33251775"/>
          <a:ext cx="4924425" cy="3429000"/>
          <a:chOff x="1841500" y="31642050"/>
          <a:chExt cx="5178425" cy="3429000"/>
        </a:xfrm>
      </xdr:grpSpPr>
      <xdr:grpSp>
        <xdr:nvGrpSpPr>
          <xdr:cNvPr id="21" name="กลุ่ม 22">
            <a:extLst>
              <a:ext uri="{FF2B5EF4-FFF2-40B4-BE49-F238E27FC236}">
                <a16:creationId xmlns:a16="http://schemas.microsoft.com/office/drawing/2014/main" id="{D9A5322E-8DD6-4B92-8331-A2C828ED1EA6}"/>
              </a:ext>
            </a:extLst>
          </xdr:cNvPr>
          <xdr:cNvGrpSpPr>
            <a:grpSpLocks/>
          </xdr:cNvGrpSpPr>
        </xdr:nvGrpSpPr>
        <xdr:grpSpPr bwMode="auto">
          <a:xfrm>
            <a:off x="1841500" y="31642050"/>
            <a:ext cx="5178425" cy="3429000"/>
            <a:chOff x="1841500" y="31642050"/>
            <a:chExt cx="5178425" cy="3429000"/>
          </a:xfrm>
        </xdr:grpSpPr>
        <xdr:pic>
          <xdr:nvPicPr>
            <xdr:cNvPr id="23" name="รูปภาพ 9">
              <a:extLst>
                <a:ext uri="{FF2B5EF4-FFF2-40B4-BE49-F238E27FC236}">
                  <a16:creationId xmlns:a16="http://schemas.microsoft.com/office/drawing/2014/main" id="{4F152477-B569-4C75-8192-DDEEC1AF80C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41500" y="31642050"/>
              <a:ext cx="5178425"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4" name="ลูกศรเชื่อมต่อแบบตรง 23">
              <a:extLst>
                <a:ext uri="{FF2B5EF4-FFF2-40B4-BE49-F238E27FC236}">
                  <a16:creationId xmlns:a16="http://schemas.microsoft.com/office/drawing/2014/main" id="{0654EBEC-6110-4A3F-B4CF-5DA249F7E164}"/>
                </a:ext>
              </a:extLst>
            </xdr:cNvPr>
            <xdr:cNvCxnSpPr/>
          </xdr:nvCxnSpPr>
          <xdr:spPr>
            <a:xfrm flipH="1">
              <a:off x="5456456" y="33004125"/>
              <a:ext cx="189785" cy="400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ลูกศรเชื่อมต่อแบบตรง 24">
              <a:extLst>
                <a:ext uri="{FF2B5EF4-FFF2-40B4-BE49-F238E27FC236}">
                  <a16:creationId xmlns:a16="http://schemas.microsoft.com/office/drawing/2014/main" id="{1242F5C7-2837-4699-98BE-F7FC83A4F93C}"/>
                </a:ext>
              </a:extLst>
            </xdr:cNvPr>
            <xdr:cNvCxnSpPr/>
          </xdr:nvCxnSpPr>
          <xdr:spPr>
            <a:xfrm flipH="1">
              <a:off x="4850951" y="33489900"/>
              <a:ext cx="732029" cy="485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วงรี 21">
            <a:extLst>
              <a:ext uri="{FF2B5EF4-FFF2-40B4-BE49-F238E27FC236}">
                <a16:creationId xmlns:a16="http://schemas.microsoft.com/office/drawing/2014/main" id="{8F3AA570-04EA-42B9-AECD-0BC97DE37DE9}"/>
              </a:ext>
            </a:extLst>
          </xdr:cNvPr>
          <xdr:cNvSpPr/>
        </xdr:nvSpPr>
        <xdr:spPr>
          <a:xfrm>
            <a:off x="3775502" y="32699325"/>
            <a:ext cx="1979189" cy="4857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h-TH"/>
          </a:p>
        </xdr:txBody>
      </xdr:sp>
    </xdr:grpSp>
    <xdr:clientData/>
  </xdr:twoCellAnchor>
  <xdr:twoCellAnchor>
    <xdr:from>
      <xdr:col>4</xdr:col>
      <xdr:colOff>152400</xdr:colOff>
      <xdr:row>188</xdr:row>
      <xdr:rowOff>171450</xdr:rowOff>
    </xdr:from>
    <xdr:to>
      <xdr:col>10</xdr:col>
      <xdr:colOff>657225</xdr:colOff>
      <xdr:row>196</xdr:row>
      <xdr:rowOff>95250</xdr:rowOff>
    </xdr:to>
    <xdr:grpSp>
      <xdr:nvGrpSpPr>
        <xdr:cNvPr id="26" name="กลุ่ม 28">
          <a:extLst>
            <a:ext uri="{FF2B5EF4-FFF2-40B4-BE49-F238E27FC236}">
              <a16:creationId xmlns:a16="http://schemas.microsoft.com/office/drawing/2014/main" id="{04DEFA29-EF1C-4E10-840C-2D738C3B8C40}"/>
            </a:ext>
          </a:extLst>
        </xdr:cNvPr>
        <xdr:cNvGrpSpPr>
          <a:grpSpLocks/>
        </xdr:cNvGrpSpPr>
      </xdr:nvGrpSpPr>
      <xdr:grpSpPr bwMode="auto">
        <a:xfrm>
          <a:off x="2943225" y="36795075"/>
          <a:ext cx="4114800" cy="1371600"/>
          <a:chOff x="2895600" y="35109150"/>
          <a:chExt cx="4620267" cy="1371710"/>
        </a:xfrm>
      </xdr:grpSpPr>
      <xdr:pic>
        <xdr:nvPicPr>
          <xdr:cNvPr id="27" name="รูปภาพ 25">
            <a:extLst>
              <a:ext uri="{FF2B5EF4-FFF2-40B4-BE49-F238E27FC236}">
                <a16:creationId xmlns:a16="http://schemas.microsoft.com/office/drawing/2014/main" id="{892448AB-2338-449B-A607-E0BFE944609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95600" y="35690175"/>
            <a:ext cx="3077004" cy="79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รูปภาพ 26">
            <a:extLst>
              <a:ext uri="{FF2B5EF4-FFF2-40B4-BE49-F238E27FC236}">
                <a16:creationId xmlns:a16="http://schemas.microsoft.com/office/drawing/2014/main" id="{A31C6F28-70CE-4FD0-AE0A-0A5775F6157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914650" y="35109150"/>
            <a:ext cx="4601217" cy="581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12</xdr:col>
      <xdr:colOff>0</xdr:colOff>
      <xdr:row>189</xdr:row>
      <xdr:rowOff>0</xdr:rowOff>
    </xdr:from>
    <xdr:ext cx="7229475" cy="1400175"/>
    <xdr:pic>
      <xdr:nvPicPr>
        <xdr:cNvPr id="29" name="รูปภาพ 29">
          <a:extLst>
            <a:ext uri="{FF2B5EF4-FFF2-40B4-BE49-F238E27FC236}">
              <a16:creationId xmlns:a16="http://schemas.microsoft.com/office/drawing/2014/main" id="{F849CB55-BAEB-40DC-AC03-C53E8574B65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29600" y="34204275"/>
          <a:ext cx="72294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514350</xdr:colOff>
      <xdr:row>240</xdr:row>
      <xdr:rowOff>152400</xdr:rowOff>
    </xdr:from>
    <xdr:to>
      <xdr:col>10</xdr:col>
      <xdr:colOff>552450</xdr:colOff>
      <xdr:row>271</xdr:row>
      <xdr:rowOff>161925</xdr:rowOff>
    </xdr:to>
    <xdr:grpSp>
      <xdr:nvGrpSpPr>
        <xdr:cNvPr id="30" name="กลุ่ม 4102">
          <a:extLst>
            <a:ext uri="{FF2B5EF4-FFF2-40B4-BE49-F238E27FC236}">
              <a16:creationId xmlns:a16="http://schemas.microsoft.com/office/drawing/2014/main" id="{F2C45378-2FD2-44E6-9F4B-92E8DAED9EBD}"/>
            </a:ext>
          </a:extLst>
        </xdr:cNvPr>
        <xdr:cNvGrpSpPr>
          <a:grpSpLocks/>
        </xdr:cNvGrpSpPr>
      </xdr:nvGrpSpPr>
      <xdr:grpSpPr bwMode="auto">
        <a:xfrm>
          <a:off x="1733550" y="46424850"/>
          <a:ext cx="5267325" cy="5619750"/>
          <a:chOff x="1882775" y="44605575"/>
          <a:chExt cx="5803900" cy="5618835"/>
        </a:xfrm>
      </xdr:grpSpPr>
      <xdr:pic>
        <xdr:nvPicPr>
          <xdr:cNvPr id="31" name="รูปภาพ 30">
            <a:extLst>
              <a:ext uri="{FF2B5EF4-FFF2-40B4-BE49-F238E27FC236}">
                <a16:creationId xmlns:a16="http://schemas.microsoft.com/office/drawing/2014/main" id="{BB1474BC-9DE7-4341-88A1-2BA6E8CD732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82775" y="44605575"/>
            <a:ext cx="5803900" cy="561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2" name="ลูกศรเชื่อมต่อแบบตรง 4096">
            <a:extLst>
              <a:ext uri="{FF2B5EF4-FFF2-40B4-BE49-F238E27FC236}">
                <a16:creationId xmlns:a16="http://schemas.microsoft.com/office/drawing/2014/main" id="{334BFF1C-7494-485C-9785-927CB1575077}"/>
              </a:ext>
            </a:extLst>
          </xdr:cNvPr>
          <xdr:cNvCxnSpPr/>
        </xdr:nvCxnSpPr>
        <xdr:spPr>
          <a:xfrm flipH="1">
            <a:off x="5008685" y="47586415"/>
            <a:ext cx="276376" cy="2666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ลูกศรเชื่อมต่อแบบตรง 4100">
            <a:extLst>
              <a:ext uri="{FF2B5EF4-FFF2-40B4-BE49-F238E27FC236}">
                <a16:creationId xmlns:a16="http://schemas.microsoft.com/office/drawing/2014/main" id="{FCAD812B-82F3-4E84-9D69-F4E40CAB8911}"/>
              </a:ext>
            </a:extLst>
          </xdr:cNvPr>
          <xdr:cNvCxnSpPr/>
        </xdr:nvCxnSpPr>
        <xdr:spPr>
          <a:xfrm>
            <a:off x="5027745" y="47929259"/>
            <a:ext cx="66711" cy="5142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xdr:col>
      <xdr:colOff>628650</xdr:colOff>
      <xdr:row>272</xdr:row>
      <xdr:rowOff>66675</xdr:rowOff>
    </xdr:from>
    <xdr:ext cx="6019800" cy="5324475"/>
    <xdr:pic>
      <xdr:nvPicPr>
        <xdr:cNvPr id="34" name="รูปภาพ 4103">
          <a:extLst>
            <a:ext uri="{FF2B5EF4-FFF2-40B4-BE49-F238E27FC236}">
              <a16:creationId xmlns:a16="http://schemas.microsoft.com/office/drawing/2014/main" id="{ED18BB54-FD36-4290-BFAF-AFCEF2749B5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00250" y="49291875"/>
          <a:ext cx="6019800" cy="532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723900</xdr:colOff>
      <xdr:row>302</xdr:row>
      <xdr:rowOff>142875</xdr:rowOff>
    </xdr:from>
    <xdr:ext cx="3743325" cy="5829300"/>
    <xdr:pic>
      <xdr:nvPicPr>
        <xdr:cNvPr id="35" name="รูปภาพ 4104">
          <a:extLst>
            <a:ext uri="{FF2B5EF4-FFF2-40B4-BE49-F238E27FC236}">
              <a16:creationId xmlns:a16="http://schemas.microsoft.com/office/drawing/2014/main" id="{30F236D3-1F29-4115-BA3E-ED622D3460C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057400" y="54797325"/>
          <a:ext cx="3743325" cy="582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4</xdr:col>
      <xdr:colOff>523875</xdr:colOff>
      <xdr:row>40</xdr:row>
      <xdr:rowOff>142875</xdr:rowOff>
    </xdr:from>
    <xdr:to>
      <xdr:col>12</xdr:col>
      <xdr:colOff>352425</xdr:colOff>
      <xdr:row>59</xdr:row>
      <xdr:rowOff>47625</xdr:rowOff>
    </xdr:to>
    <xdr:grpSp>
      <xdr:nvGrpSpPr>
        <xdr:cNvPr id="2" name="กลุ่ม 8">
          <a:extLst>
            <a:ext uri="{FF2B5EF4-FFF2-40B4-BE49-F238E27FC236}">
              <a16:creationId xmlns:a16="http://schemas.microsoft.com/office/drawing/2014/main" id="{CB06613C-1E74-4DBD-ADF2-3C2AEF5FB638}"/>
            </a:ext>
          </a:extLst>
        </xdr:cNvPr>
        <xdr:cNvGrpSpPr>
          <a:grpSpLocks/>
        </xdr:cNvGrpSpPr>
      </xdr:nvGrpSpPr>
      <xdr:grpSpPr bwMode="auto">
        <a:xfrm>
          <a:off x="3638550" y="7505700"/>
          <a:ext cx="11058525" cy="3343275"/>
          <a:chOff x="2124076" y="7707313"/>
          <a:chExt cx="5292725" cy="3370936"/>
        </a:xfrm>
      </xdr:grpSpPr>
      <xdr:pic>
        <xdr:nvPicPr>
          <xdr:cNvPr id="3" name="รูปภาพ 4">
            <a:extLst>
              <a:ext uri="{FF2B5EF4-FFF2-40B4-BE49-F238E27FC236}">
                <a16:creationId xmlns:a16="http://schemas.microsoft.com/office/drawing/2014/main" id="{FE4B1303-EFB4-44A5-9827-767E827C1D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6" y="7707313"/>
            <a:ext cx="5292725" cy="3370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4" name="ลูกศรเชื่อมต่อแบบตรง 3">
            <a:extLst>
              <a:ext uri="{FF2B5EF4-FFF2-40B4-BE49-F238E27FC236}">
                <a16:creationId xmlns:a16="http://schemas.microsoft.com/office/drawing/2014/main" id="{AA9788CE-E60B-4F0B-8DF7-C9729C14FFBE}"/>
              </a:ext>
            </a:extLst>
          </xdr:cNvPr>
          <xdr:cNvCxnSpPr/>
        </xdr:nvCxnSpPr>
        <xdr:spPr>
          <a:xfrm>
            <a:off x="3954271" y="8898185"/>
            <a:ext cx="17987" cy="9411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533400</xdr:colOff>
      <xdr:row>12</xdr:row>
      <xdr:rowOff>85725</xdr:rowOff>
    </xdr:from>
    <xdr:to>
      <xdr:col>12</xdr:col>
      <xdr:colOff>142875</xdr:colOff>
      <xdr:row>39</xdr:row>
      <xdr:rowOff>104775</xdr:rowOff>
    </xdr:to>
    <xdr:grpSp>
      <xdr:nvGrpSpPr>
        <xdr:cNvPr id="5" name="กลุ่ม 11">
          <a:extLst>
            <a:ext uri="{FF2B5EF4-FFF2-40B4-BE49-F238E27FC236}">
              <a16:creationId xmlns:a16="http://schemas.microsoft.com/office/drawing/2014/main" id="{5025D480-F917-45CC-9A45-B4D3B3584E68}"/>
            </a:ext>
          </a:extLst>
        </xdr:cNvPr>
        <xdr:cNvGrpSpPr>
          <a:grpSpLocks/>
        </xdr:cNvGrpSpPr>
      </xdr:nvGrpSpPr>
      <xdr:grpSpPr bwMode="auto">
        <a:xfrm>
          <a:off x="3648075" y="2343150"/>
          <a:ext cx="10839450" cy="4943475"/>
          <a:chOff x="2133601" y="2536825"/>
          <a:chExt cx="5073649" cy="4949825"/>
        </a:xfrm>
      </xdr:grpSpPr>
      <xdr:pic>
        <xdr:nvPicPr>
          <xdr:cNvPr id="6" name="รูปภาพ 1">
            <a:extLst>
              <a:ext uri="{FF2B5EF4-FFF2-40B4-BE49-F238E27FC236}">
                <a16:creationId xmlns:a16="http://schemas.microsoft.com/office/drawing/2014/main" id="{4C613A0A-FFC7-4A42-81E0-59C490DDB4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01" y="2536825"/>
            <a:ext cx="5073649" cy="494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7" name="ลูกศรเชื่อมต่อแบบตรง 6">
            <a:extLst>
              <a:ext uri="{FF2B5EF4-FFF2-40B4-BE49-F238E27FC236}">
                <a16:creationId xmlns:a16="http://schemas.microsoft.com/office/drawing/2014/main" id="{5F89D880-8CA2-417D-AE15-66882998EA48}"/>
              </a:ext>
            </a:extLst>
          </xdr:cNvPr>
          <xdr:cNvCxnSpPr/>
        </xdr:nvCxnSpPr>
        <xdr:spPr>
          <a:xfrm>
            <a:off x="3364642" y="4062783"/>
            <a:ext cx="606728" cy="5626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514350</xdr:colOff>
      <xdr:row>0</xdr:row>
      <xdr:rowOff>0</xdr:rowOff>
    </xdr:from>
    <xdr:to>
      <xdr:col>12</xdr:col>
      <xdr:colOff>190500</xdr:colOff>
      <xdr:row>11</xdr:row>
      <xdr:rowOff>152400</xdr:rowOff>
    </xdr:to>
    <xdr:grpSp>
      <xdr:nvGrpSpPr>
        <xdr:cNvPr id="8" name="กลุ่ม 14">
          <a:extLst>
            <a:ext uri="{FF2B5EF4-FFF2-40B4-BE49-F238E27FC236}">
              <a16:creationId xmlns:a16="http://schemas.microsoft.com/office/drawing/2014/main" id="{32A7B23D-056E-4702-9F41-B335EB499B2C}"/>
            </a:ext>
          </a:extLst>
        </xdr:cNvPr>
        <xdr:cNvGrpSpPr>
          <a:grpSpLocks/>
        </xdr:cNvGrpSpPr>
      </xdr:nvGrpSpPr>
      <xdr:grpSpPr bwMode="auto">
        <a:xfrm>
          <a:off x="3629025" y="0"/>
          <a:ext cx="10906125" cy="2228850"/>
          <a:chOff x="2114551" y="257176"/>
          <a:chExt cx="5140325" cy="2162848"/>
        </a:xfrm>
      </xdr:grpSpPr>
      <xdr:pic>
        <xdr:nvPicPr>
          <xdr:cNvPr id="9" name="รูปภาพ 3">
            <a:extLst>
              <a:ext uri="{FF2B5EF4-FFF2-40B4-BE49-F238E27FC236}">
                <a16:creationId xmlns:a16="http://schemas.microsoft.com/office/drawing/2014/main" id="{A34DF4AF-31EA-4987-A285-6C9609A9464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1" y="257176"/>
            <a:ext cx="5140325" cy="2162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10" name="ลูกศรเชื่อมต่อแบบตรง 9">
            <a:extLst>
              <a:ext uri="{FF2B5EF4-FFF2-40B4-BE49-F238E27FC236}">
                <a16:creationId xmlns:a16="http://schemas.microsoft.com/office/drawing/2014/main" id="{D7429177-B517-44F6-8A3E-4C805EE492B1}"/>
              </a:ext>
            </a:extLst>
          </xdr:cNvPr>
          <xdr:cNvCxnSpPr/>
        </xdr:nvCxnSpPr>
        <xdr:spPr>
          <a:xfrm>
            <a:off x="2238521" y="358848"/>
            <a:ext cx="491452" cy="3974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152400</xdr:colOff>
      <xdr:row>104</xdr:row>
      <xdr:rowOff>133350</xdr:rowOff>
    </xdr:from>
    <xdr:to>
      <xdr:col>12</xdr:col>
      <xdr:colOff>247650</xdr:colOff>
      <xdr:row>129</xdr:row>
      <xdr:rowOff>57150</xdr:rowOff>
    </xdr:to>
    <xdr:grpSp>
      <xdr:nvGrpSpPr>
        <xdr:cNvPr id="11" name="กลุ่ม 20">
          <a:extLst>
            <a:ext uri="{FF2B5EF4-FFF2-40B4-BE49-F238E27FC236}">
              <a16:creationId xmlns:a16="http://schemas.microsoft.com/office/drawing/2014/main" id="{14279F74-277C-417F-A4D6-12260EDA5EBD}"/>
            </a:ext>
          </a:extLst>
        </xdr:cNvPr>
        <xdr:cNvGrpSpPr>
          <a:grpSpLocks/>
        </xdr:cNvGrpSpPr>
      </xdr:nvGrpSpPr>
      <xdr:grpSpPr bwMode="auto">
        <a:xfrm>
          <a:off x="3267075" y="19754850"/>
          <a:ext cx="11325225" cy="4448175"/>
          <a:chOff x="2136776" y="10720386"/>
          <a:chExt cx="5367285" cy="4215487"/>
        </a:xfrm>
      </xdr:grpSpPr>
      <xdr:pic>
        <xdr:nvPicPr>
          <xdr:cNvPr id="12" name="รูปภาพ 15">
            <a:extLst>
              <a:ext uri="{FF2B5EF4-FFF2-40B4-BE49-F238E27FC236}">
                <a16:creationId xmlns:a16="http://schemas.microsoft.com/office/drawing/2014/main" id="{CCD302CC-888A-4F1F-869A-1521D35195F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36776" y="10720386"/>
            <a:ext cx="5367285" cy="4215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13" name="ลูกศรเชื่อมต่อแบบตรง 12">
            <a:extLst>
              <a:ext uri="{FF2B5EF4-FFF2-40B4-BE49-F238E27FC236}">
                <a16:creationId xmlns:a16="http://schemas.microsoft.com/office/drawing/2014/main" id="{ADB7A7F7-DD71-457B-A647-9ACB8776BF20}"/>
              </a:ext>
            </a:extLst>
          </xdr:cNvPr>
          <xdr:cNvCxnSpPr/>
        </xdr:nvCxnSpPr>
        <xdr:spPr>
          <a:xfrm flipV="1">
            <a:off x="5178980" y="13229819"/>
            <a:ext cx="329609" cy="3971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466725</xdr:colOff>
      <xdr:row>73</xdr:row>
      <xdr:rowOff>38100</xdr:rowOff>
    </xdr:from>
    <xdr:to>
      <xdr:col>12</xdr:col>
      <xdr:colOff>438150</xdr:colOff>
      <xdr:row>95</xdr:row>
      <xdr:rowOff>57150</xdr:rowOff>
    </xdr:to>
    <xdr:grpSp>
      <xdr:nvGrpSpPr>
        <xdr:cNvPr id="14" name="กลุ่ม 2">
          <a:extLst>
            <a:ext uri="{FF2B5EF4-FFF2-40B4-BE49-F238E27FC236}">
              <a16:creationId xmlns:a16="http://schemas.microsoft.com/office/drawing/2014/main" id="{BC486DB0-4D21-426B-9D8E-E5A38EF7677C}"/>
            </a:ext>
          </a:extLst>
        </xdr:cNvPr>
        <xdr:cNvGrpSpPr>
          <a:grpSpLocks/>
        </xdr:cNvGrpSpPr>
      </xdr:nvGrpSpPr>
      <xdr:grpSpPr bwMode="auto">
        <a:xfrm>
          <a:off x="3581400" y="13763625"/>
          <a:ext cx="11201400" cy="4000500"/>
          <a:chOff x="2092675" y="10947400"/>
          <a:chExt cx="5451126" cy="3936086"/>
        </a:xfrm>
      </xdr:grpSpPr>
      <xdr:pic>
        <xdr:nvPicPr>
          <xdr:cNvPr id="15" name="รูปภาพ 5">
            <a:extLst>
              <a:ext uri="{FF2B5EF4-FFF2-40B4-BE49-F238E27FC236}">
                <a16:creationId xmlns:a16="http://schemas.microsoft.com/office/drawing/2014/main" id="{79AB5388-C302-45D9-86D6-B0AEF117591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92675" y="10947400"/>
            <a:ext cx="5451126" cy="3936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วงรี 15">
            <a:extLst>
              <a:ext uri="{FF2B5EF4-FFF2-40B4-BE49-F238E27FC236}">
                <a16:creationId xmlns:a16="http://schemas.microsoft.com/office/drawing/2014/main" id="{992E11CB-34E8-4AF7-9548-36C25B726C18}"/>
              </a:ext>
            </a:extLst>
          </xdr:cNvPr>
          <xdr:cNvSpPr/>
        </xdr:nvSpPr>
        <xdr:spPr>
          <a:xfrm>
            <a:off x="3967643" y="12306287"/>
            <a:ext cx="1417659" cy="618528"/>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endParaRPr lang="th-TH"/>
          </a:p>
        </xdr:txBody>
      </xdr:sp>
    </xdr:grpSp>
    <xdr:clientData/>
  </xdr:twoCellAnchor>
  <xdr:twoCellAnchor>
    <xdr:from>
      <xdr:col>3</xdr:col>
      <xdr:colOff>923925</xdr:colOff>
      <xdr:row>169</xdr:row>
      <xdr:rowOff>161925</xdr:rowOff>
    </xdr:from>
    <xdr:to>
      <xdr:col>11</xdr:col>
      <xdr:colOff>647700</xdr:colOff>
      <xdr:row>188</xdr:row>
      <xdr:rowOff>152400</xdr:rowOff>
    </xdr:to>
    <xdr:grpSp>
      <xdr:nvGrpSpPr>
        <xdr:cNvPr id="17" name="กลุ่ม 24">
          <a:extLst>
            <a:ext uri="{FF2B5EF4-FFF2-40B4-BE49-F238E27FC236}">
              <a16:creationId xmlns:a16="http://schemas.microsoft.com/office/drawing/2014/main" id="{F88CCB77-D382-4A08-AF9B-4CFA96E0CAFB}"/>
            </a:ext>
          </a:extLst>
        </xdr:cNvPr>
        <xdr:cNvGrpSpPr>
          <a:grpSpLocks/>
        </xdr:cNvGrpSpPr>
      </xdr:nvGrpSpPr>
      <xdr:grpSpPr bwMode="auto">
        <a:xfrm>
          <a:off x="3105150" y="33347025"/>
          <a:ext cx="11239500" cy="3429000"/>
          <a:chOff x="1841500" y="31642050"/>
          <a:chExt cx="5178425" cy="3429000"/>
        </a:xfrm>
      </xdr:grpSpPr>
      <xdr:grpSp>
        <xdr:nvGrpSpPr>
          <xdr:cNvPr id="18" name="กลุ่ม 22">
            <a:extLst>
              <a:ext uri="{FF2B5EF4-FFF2-40B4-BE49-F238E27FC236}">
                <a16:creationId xmlns:a16="http://schemas.microsoft.com/office/drawing/2014/main" id="{7B260E7E-A407-443F-B55A-8ECF87199926}"/>
              </a:ext>
            </a:extLst>
          </xdr:cNvPr>
          <xdr:cNvGrpSpPr>
            <a:grpSpLocks/>
          </xdr:cNvGrpSpPr>
        </xdr:nvGrpSpPr>
        <xdr:grpSpPr bwMode="auto">
          <a:xfrm>
            <a:off x="1841500" y="31642050"/>
            <a:ext cx="5178425" cy="3429000"/>
            <a:chOff x="1841500" y="31642050"/>
            <a:chExt cx="5178425" cy="3429000"/>
          </a:xfrm>
        </xdr:grpSpPr>
        <xdr:pic>
          <xdr:nvPicPr>
            <xdr:cNvPr id="20" name="รูปภาพ 9">
              <a:extLst>
                <a:ext uri="{FF2B5EF4-FFF2-40B4-BE49-F238E27FC236}">
                  <a16:creationId xmlns:a16="http://schemas.microsoft.com/office/drawing/2014/main" id="{81B9D477-0415-42D5-ACC6-DB7DCB0E1ED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41500" y="31642050"/>
              <a:ext cx="5178425"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1" name="ลูกศรเชื่อมต่อแบบตรง 20">
              <a:extLst>
                <a:ext uri="{FF2B5EF4-FFF2-40B4-BE49-F238E27FC236}">
                  <a16:creationId xmlns:a16="http://schemas.microsoft.com/office/drawing/2014/main" id="{416AC340-AA4C-4AB6-AE57-05C75395A839}"/>
                </a:ext>
              </a:extLst>
            </xdr:cNvPr>
            <xdr:cNvCxnSpPr/>
          </xdr:nvCxnSpPr>
          <xdr:spPr>
            <a:xfrm flipH="1">
              <a:off x="5455971" y="33004125"/>
              <a:ext cx="191150" cy="400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ลูกศรเชื่อมต่อแบบตรง 21">
              <a:extLst>
                <a:ext uri="{FF2B5EF4-FFF2-40B4-BE49-F238E27FC236}">
                  <a16:creationId xmlns:a16="http://schemas.microsoft.com/office/drawing/2014/main" id="{5B38BF78-044F-44FE-9409-85A145C652D5}"/>
                </a:ext>
              </a:extLst>
            </xdr:cNvPr>
            <xdr:cNvCxnSpPr/>
          </xdr:nvCxnSpPr>
          <xdr:spPr>
            <a:xfrm flipH="1">
              <a:off x="4852111" y="33489900"/>
              <a:ext cx="729845" cy="485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 name="วงรี 18">
            <a:extLst>
              <a:ext uri="{FF2B5EF4-FFF2-40B4-BE49-F238E27FC236}">
                <a16:creationId xmlns:a16="http://schemas.microsoft.com/office/drawing/2014/main" id="{389BFA77-E271-43C4-8F8F-4907F56EEBCB}"/>
              </a:ext>
            </a:extLst>
          </xdr:cNvPr>
          <xdr:cNvSpPr/>
        </xdr:nvSpPr>
        <xdr:spPr>
          <a:xfrm>
            <a:off x="3774721" y="32699325"/>
            <a:ext cx="1981008" cy="4857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h-TH"/>
          </a:p>
        </xdr:txBody>
      </xdr:sp>
    </xdr:grpSp>
    <xdr:clientData/>
  </xdr:twoCellAnchor>
  <xdr:twoCellAnchor>
    <xdr:from>
      <xdr:col>4</xdr:col>
      <xdr:colOff>95250</xdr:colOff>
      <xdr:row>242</xdr:row>
      <xdr:rowOff>9525</xdr:rowOff>
    </xdr:from>
    <xdr:to>
      <xdr:col>12</xdr:col>
      <xdr:colOff>409575</xdr:colOff>
      <xdr:row>273</xdr:row>
      <xdr:rowOff>19050</xdr:rowOff>
    </xdr:to>
    <xdr:grpSp>
      <xdr:nvGrpSpPr>
        <xdr:cNvPr id="23" name="กลุ่ม 4102">
          <a:extLst>
            <a:ext uri="{FF2B5EF4-FFF2-40B4-BE49-F238E27FC236}">
              <a16:creationId xmlns:a16="http://schemas.microsoft.com/office/drawing/2014/main" id="{2C3A6E0A-A48A-42CE-9036-F9C217BC5020}"/>
            </a:ext>
          </a:extLst>
        </xdr:cNvPr>
        <xdr:cNvGrpSpPr>
          <a:grpSpLocks/>
        </xdr:cNvGrpSpPr>
      </xdr:nvGrpSpPr>
      <xdr:grpSpPr bwMode="auto">
        <a:xfrm>
          <a:off x="3209925" y="46643925"/>
          <a:ext cx="11544300" cy="5619750"/>
          <a:chOff x="1882775" y="44605575"/>
          <a:chExt cx="5803900" cy="5618835"/>
        </a:xfrm>
      </xdr:grpSpPr>
      <xdr:pic>
        <xdr:nvPicPr>
          <xdr:cNvPr id="24" name="รูปภาพ 30">
            <a:extLst>
              <a:ext uri="{FF2B5EF4-FFF2-40B4-BE49-F238E27FC236}">
                <a16:creationId xmlns:a16="http://schemas.microsoft.com/office/drawing/2014/main" id="{DF71D78B-A6F3-4362-AA32-A9EBC3FE05A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82775" y="44605575"/>
            <a:ext cx="5803900" cy="561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5" name="ลูกศรเชื่อมต่อแบบตรง 4096">
            <a:extLst>
              <a:ext uri="{FF2B5EF4-FFF2-40B4-BE49-F238E27FC236}">
                <a16:creationId xmlns:a16="http://schemas.microsoft.com/office/drawing/2014/main" id="{D6D7280C-98DA-4E13-8EE4-9FE1F0E33E88}"/>
              </a:ext>
            </a:extLst>
          </xdr:cNvPr>
          <xdr:cNvCxnSpPr/>
        </xdr:nvCxnSpPr>
        <xdr:spPr>
          <a:xfrm flipH="1">
            <a:off x="5006861" y="47586415"/>
            <a:ext cx="278852" cy="2666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ลูกศรเชื่อมต่อแบบตรง 4100">
            <a:extLst>
              <a:ext uri="{FF2B5EF4-FFF2-40B4-BE49-F238E27FC236}">
                <a16:creationId xmlns:a16="http://schemas.microsoft.com/office/drawing/2014/main" id="{7F861357-950F-48F0-8274-04304F0DEDEE}"/>
              </a:ext>
            </a:extLst>
          </xdr:cNvPr>
          <xdr:cNvCxnSpPr/>
        </xdr:nvCxnSpPr>
        <xdr:spPr>
          <a:xfrm>
            <a:off x="5025766" y="47929259"/>
            <a:ext cx="70895" cy="5142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xdr:col>
      <xdr:colOff>28575</xdr:colOff>
      <xdr:row>276</xdr:row>
      <xdr:rowOff>47625</xdr:rowOff>
    </xdr:from>
    <xdr:ext cx="11582400" cy="4695825"/>
    <xdr:pic>
      <xdr:nvPicPr>
        <xdr:cNvPr id="27" name="รูปภาพ 4103">
          <a:extLst>
            <a:ext uri="{FF2B5EF4-FFF2-40B4-BE49-F238E27FC236}">
              <a16:creationId xmlns:a16="http://schemas.microsoft.com/office/drawing/2014/main" id="{07DAA560-75D7-4076-90CB-5F307E77B10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1775" y="49996725"/>
          <a:ext cx="11582400" cy="469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485775</xdr:colOff>
      <xdr:row>304</xdr:row>
      <xdr:rowOff>38100</xdr:rowOff>
    </xdr:from>
    <xdr:ext cx="3505200" cy="5829300"/>
    <xdr:pic>
      <xdr:nvPicPr>
        <xdr:cNvPr id="28" name="รูปภาพ 4104">
          <a:extLst>
            <a:ext uri="{FF2B5EF4-FFF2-40B4-BE49-F238E27FC236}">
              <a16:creationId xmlns:a16="http://schemas.microsoft.com/office/drawing/2014/main" id="{A7DFE8E4-546D-4F4D-84A2-825D979971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914775" y="55054500"/>
          <a:ext cx="3505200" cy="582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349</xdr:row>
      <xdr:rowOff>0</xdr:rowOff>
    </xdr:from>
    <xdr:to>
      <xdr:col>6</xdr:col>
      <xdr:colOff>19050</xdr:colOff>
      <xdr:row>437</xdr:row>
      <xdr:rowOff>171450</xdr:rowOff>
    </xdr:to>
    <xdr:grpSp>
      <xdr:nvGrpSpPr>
        <xdr:cNvPr id="29" name="กลุ่ม 35">
          <a:extLst>
            <a:ext uri="{FF2B5EF4-FFF2-40B4-BE49-F238E27FC236}">
              <a16:creationId xmlns:a16="http://schemas.microsoft.com/office/drawing/2014/main" id="{7BCF8AFC-E911-4764-A941-E3B7935F1A1C}"/>
            </a:ext>
          </a:extLst>
        </xdr:cNvPr>
        <xdr:cNvGrpSpPr>
          <a:grpSpLocks/>
        </xdr:cNvGrpSpPr>
      </xdr:nvGrpSpPr>
      <xdr:grpSpPr bwMode="auto">
        <a:xfrm>
          <a:off x="0" y="65979675"/>
          <a:ext cx="7153275" cy="16811625"/>
          <a:chOff x="0" y="64274700"/>
          <a:chExt cx="7306695" cy="16812189"/>
        </a:xfrm>
      </xdr:grpSpPr>
      <xdr:grpSp>
        <xdr:nvGrpSpPr>
          <xdr:cNvPr id="30" name="กลุ่ม 36">
            <a:extLst>
              <a:ext uri="{FF2B5EF4-FFF2-40B4-BE49-F238E27FC236}">
                <a16:creationId xmlns:a16="http://schemas.microsoft.com/office/drawing/2014/main" id="{4B047D0F-E5ED-4C69-A3CB-024762F4FB80}"/>
              </a:ext>
            </a:extLst>
          </xdr:cNvPr>
          <xdr:cNvGrpSpPr>
            <a:grpSpLocks/>
          </xdr:cNvGrpSpPr>
        </xdr:nvGrpSpPr>
        <xdr:grpSpPr bwMode="auto">
          <a:xfrm>
            <a:off x="0" y="64274700"/>
            <a:ext cx="7306695" cy="16812189"/>
            <a:chOff x="0" y="64274700"/>
            <a:chExt cx="7306695" cy="16812189"/>
          </a:xfrm>
        </xdr:grpSpPr>
        <xdr:pic>
          <xdr:nvPicPr>
            <xdr:cNvPr id="32" name="รูปภาพ 38">
              <a:extLst>
                <a:ext uri="{FF2B5EF4-FFF2-40B4-BE49-F238E27FC236}">
                  <a16:creationId xmlns:a16="http://schemas.microsoft.com/office/drawing/2014/main" id="{EA70F825-E783-4180-AC7B-69617BF16C9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t="943"/>
            <a:stretch>
              <a:fillRect/>
            </a:stretch>
          </xdr:blipFill>
          <xdr:spPr bwMode="auto">
            <a:xfrm>
              <a:off x="19050" y="76942529"/>
              <a:ext cx="5762624" cy="414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3" name="กลุ่ม 39">
              <a:extLst>
                <a:ext uri="{FF2B5EF4-FFF2-40B4-BE49-F238E27FC236}">
                  <a16:creationId xmlns:a16="http://schemas.microsoft.com/office/drawing/2014/main" id="{FAC39A64-7130-47C6-9470-3E8D2A15A514}"/>
                </a:ext>
              </a:extLst>
            </xdr:cNvPr>
            <xdr:cNvGrpSpPr>
              <a:grpSpLocks/>
            </xdr:cNvGrpSpPr>
          </xdr:nvGrpSpPr>
          <xdr:grpSpPr bwMode="auto">
            <a:xfrm>
              <a:off x="0" y="64274700"/>
              <a:ext cx="7306695" cy="2895673"/>
              <a:chOff x="0" y="64274700"/>
              <a:chExt cx="7306695" cy="2895673"/>
            </a:xfrm>
          </xdr:grpSpPr>
          <xdr:pic>
            <xdr:nvPicPr>
              <xdr:cNvPr id="34" name="รูปภาพ 40">
                <a:extLst>
                  <a:ext uri="{FF2B5EF4-FFF2-40B4-BE49-F238E27FC236}">
                    <a16:creationId xmlns:a16="http://schemas.microsoft.com/office/drawing/2014/main" id="{2E461416-B367-4AE8-9F20-C9BA723E50E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64274700"/>
                <a:ext cx="730669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รูปภาพ 41">
                <a:extLst>
                  <a:ext uri="{FF2B5EF4-FFF2-40B4-BE49-F238E27FC236}">
                    <a16:creationId xmlns:a16="http://schemas.microsoft.com/office/drawing/2014/main" id="{7569D268-4723-41D7-9CC4-EB6936547BA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705475" y="66760724"/>
                <a:ext cx="1457528" cy="409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31" name="รูปภาพ 37">
            <a:extLst>
              <a:ext uri="{FF2B5EF4-FFF2-40B4-BE49-F238E27FC236}">
                <a16:creationId xmlns:a16="http://schemas.microsoft.com/office/drawing/2014/main" id="{AEFB6D52-32A3-4F66-B3DC-CF71A4F38BF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2500" y="75352275"/>
            <a:ext cx="145752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5076A-C61C-4C03-BAB5-E413DA54915B}">
  <dimension ref="A1:Q65511"/>
  <sheetViews>
    <sheetView tabSelected="1" zoomScaleNormal="100" workbookViewId="0">
      <selection activeCell="A3" sqref="A3"/>
    </sheetView>
  </sheetViews>
  <sheetFormatPr defaultColWidth="11.28515625" defaultRowHeight="8.25" customHeight="1"/>
  <cols>
    <col min="1" max="1" width="25.28515625" style="2" customWidth="1"/>
    <col min="2" max="4" width="20.140625" style="1" customWidth="1"/>
    <col min="5" max="5" width="11.28515625" style="1" customWidth="1"/>
    <col min="6" max="6" width="15.28515625" style="1" customWidth="1"/>
    <col min="7" max="7" width="20.28515625" style="1" customWidth="1"/>
    <col min="8" max="8" width="12.42578125" style="1" customWidth="1"/>
    <col min="9" max="9" width="11" style="1" customWidth="1"/>
    <col min="10" max="10" width="12.42578125" style="1" customWidth="1"/>
    <col min="11" max="11" width="12.42578125" style="1" bestFit="1" customWidth="1"/>
    <col min="12" max="12" width="14.28515625" style="1" bestFit="1" customWidth="1"/>
    <col min="13" max="13" width="12.5703125" style="1" bestFit="1" customWidth="1"/>
    <col min="14" max="14" width="12.7109375" style="1" bestFit="1" customWidth="1"/>
    <col min="15" max="17" width="13.42578125" style="1" customWidth="1"/>
    <col min="18" max="16384" width="11.28515625" style="1"/>
  </cols>
  <sheetData>
    <row r="1" spans="1:17" s="31" customFormat="1" ht="31.5" customHeight="1">
      <c r="A1" s="31" t="s">
        <v>9</v>
      </c>
      <c r="B1" s="32"/>
      <c r="C1" s="32"/>
      <c r="D1" s="32"/>
      <c r="K1" s="1"/>
      <c r="L1" s="1"/>
      <c r="M1" s="1"/>
    </row>
    <row r="3" spans="1:17" s="2" customFormat="1" ht="30" customHeight="1">
      <c r="A3" s="30" t="s">
        <v>8</v>
      </c>
      <c r="B3" s="29" t="s">
        <v>7</v>
      </c>
      <c r="C3" s="29" t="s">
        <v>6</v>
      </c>
      <c r="D3" s="29" t="s">
        <v>5</v>
      </c>
      <c r="O3" s="28"/>
      <c r="P3" s="28"/>
      <c r="Q3" s="28"/>
    </row>
    <row r="4" spans="1:17" s="2" customFormat="1" ht="24" customHeight="1">
      <c r="B4" s="258" t="s">
        <v>4</v>
      </c>
      <c r="C4" s="258"/>
      <c r="D4" s="258"/>
    </row>
    <row r="5" spans="1:17" ht="21" customHeight="1">
      <c r="A5" s="22" t="s">
        <v>2</v>
      </c>
      <c r="B5" s="27">
        <v>72146</v>
      </c>
      <c r="C5" s="27">
        <v>49071</v>
      </c>
      <c r="D5" s="27">
        <v>23075</v>
      </c>
      <c r="E5" s="2"/>
      <c r="F5" s="2"/>
      <c r="G5" s="2"/>
      <c r="H5" s="4"/>
      <c r="K5" s="24"/>
      <c r="L5" s="24"/>
      <c r="M5" s="24"/>
    </row>
    <row r="6" spans="1:17" ht="3.75" customHeight="1">
      <c r="A6" s="22"/>
      <c r="B6" s="26"/>
      <c r="C6" s="26"/>
      <c r="D6" s="25"/>
      <c r="E6" s="2"/>
      <c r="F6" s="2"/>
      <c r="G6" s="2"/>
      <c r="H6" s="4"/>
    </row>
    <row r="7" spans="1:17" ht="21" customHeight="1">
      <c r="A7" s="13" t="s">
        <v>1</v>
      </c>
      <c r="B7" s="25">
        <v>40252</v>
      </c>
      <c r="C7" s="25">
        <v>27595</v>
      </c>
      <c r="D7" s="25">
        <v>12657</v>
      </c>
      <c r="E7" s="2"/>
      <c r="F7" s="2"/>
      <c r="G7" s="2"/>
      <c r="K7" s="24"/>
      <c r="L7" s="24"/>
      <c r="M7" s="24"/>
      <c r="N7" s="23"/>
    </row>
    <row r="8" spans="1:17" ht="21" customHeight="1">
      <c r="A8" s="3" t="s">
        <v>0</v>
      </c>
      <c r="B8" s="25">
        <v>31894</v>
      </c>
      <c r="C8" s="25">
        <v>21476</v>
      </c>
      <c r="D8" s="25">
        <v>10418</v>
      </c>
      <c r="E8" s="2"/>
      <c r="F8" s="2"/>
      <c r="G8" s="2"/>
      <c r="K8" s="24"/>
      <c r="L8" s="24"/>
      <c r="M8" s="24"/>
      <c r="N8" s="23"/>
    </row>
    <row r="9" spans="1:17" ht="21" customHeight="1">
      <c r="A9" s="1"/>
      <c r="B9" s="259" t="s">
        <v>3</v>
      </c>
      <c r="C9" s="259"/>
      <c r="D9" s="259"/>
      <c r="E9" s="19"/>
      <c r="F9" s="19"/>
      <c r="G9" s="19"/>
      <c r="H9" s="4"/>
    </row>
    <row r="10" spans="1:17" s="19" customFormat="1" ht="18.75" customHeight="1">
      <c r="A10" s="21" t="s">
        <v>2</v>
      </c>
      <c r="B10" s="20">
        <f>B5/$B$5*100</f>
        <v>100</v>
      </c>
      <c r="C10" s="20">
        <f>C5/$C$5*100</f>
        <v>100</v>
      </c>
      <c r="D10" s="20">
        <f>D5/$D$5*100</f>
        <v>100</v>
      </c>
      <c r="E10" s="1"/>
      <c r="F10" s="1"/>
      <c r="G10" s="1"/>
      <c r="H10" s="4"/>
      <c r="I10" s="1"/>
      <c r="J10" s="1"/>
      <c r="K10" s="1"/>
      <c r="L10" s="1"/>
      <c r="M10" s="1"/>
    </row>
    <row r="11" spans="1:17" ht="6" customHeight="1">
      <c r="A11" s="22"/>
      <c r="B11" s="17"/>
      <c r="C11" s="17"/>
      <c r="D11" s="16"/>
      <c r="E11" s="3"/>
      <c r="F11" s="3"/>
      <c r="G11" s="3"/>
      <c r="H11" s="15"/>
      <c r="K11" s="4"/>
      <c r="L11" s="4"/>
      <c r="M11" s="14"/>
    </row>
    <row r="12" spans="1:17" s="3" customFormat="1" ht="20.25" customHeight="1">
      <c r="A12" s="13" t="s">
        <v>1</v>
      </c>
      <c r="B12" s="12">
        <f>B7/$B$5*100-0.03</f>
        <v>55.762420924236963</v>
      </c>
      <c r="C12" s="12">
        <f>C7/$C$5*100</f>
        <v>56.234843390189724</v>
      </c>
      <c r="D12" s="12">
        <f>D7/$D$5*100</f>
        <v>54.851570964247017</v>
      </c>
      <c r="H12" s="1"/>
      <c r="I12" s="1"/>
      <c r="J12" s="4"/>
      <c r="K12" s="7"/>
      <c r="L12" s="7"/>
      <c r="M12" s="4"/>
    </row>
    <row r="13" spans="1:17" s="3" customFormat="1" ht="20.25" customHeight="1">
      <c r="A13" s="3" t="s">
        <v>0</v>
      </c>
      <c r="B13" s="12">
        <f>B8/$B$5*100</f>
        <v>44.207579075763036</v>
      </c>
      <c r="C13" s="12">
        <f>C8/$C$5*100</f>
        <v>43.765156609810276</v>
      </c>
      <c r="D13" s="12">
        <f>D8/$D$5*100</f>
        <v>45.148429035752983</v>
      </c>
      <c r="H13" s="9"/>
      <c r="I13" s="9"/>
      <c r="J13" s="8"/>
      <c r="K13" s="7"/>
      <c r="L13" s="7"/>
      <c r="M13" s="7"/>
      <c r="O13" s="3" t="e">
        <f>SUM(#REF!)</f>
        <v>#REF!</v>
      </c>
      <c r="P13" s="3" t="e">
        <f>SUM(#REF!)</f>
        <v>#REF!</v>
      </c>
      <c r="Q13" s="3" t="e">
        <f>SUM(#REF!)</f>
        <v>#REF!</v>
      </c>
    </row>
    <row r="14" spans="1:17" ht="2.25" customHeight="1">
      <c r="A14" s="11"/>
      <c r="B14" s="11"/>
      <c r="C14" s="11"/>
      <c r="D14" s="10">
        <v>0</v>
      </c>
      <c r="E14" s="3"/>
      <c r="F14" s="3"/>
      <c r="G14" s="3"/>
      <c r="H14" s="9"/>
      <c r="I14" s="9"/>
      <c r="J14" s="8"/>
      <c r="K14" s="4"/>
      <c r="L14" s="4"/>
      <c r="M14" s="7"/>
    </row>
    <row r="15" spans="1:17" ht="12.75" customHeight="1">
      <c r="A15" s="6"/>
      <c r="B15" s="5"/>
      <c r="E15" s="3"/>
      <c r="F15" s="3"/>
      <c r="G15" s="3"/>
      <c r="J15" s="4"/>
      <c r="K15" s="4"/>
      <c r="L15" s="4"/>
      <c r="M15" s="4"/>
    </row>
    <row r="16" spans="1:17" ht="20.25" customHeight="1">
      <c r="E16" s="3"/>
      <c r="F16" s="3"/>
      <c r="G16" s="3"/>
      <c r="J16" s="4"/>
      <c r="K16" s="4"/>
      <c r="L16" s="4"/>
      <c r="M16" s="4"/>
    </row>
    <row r="17" spans="5:10" ht="20.25" customHeight="1">
      <c r="E17" s="3"/>
      <c r="F17" s="3"/>
      <c r="G17" s="3"/>
      <c r="J17" s="4"/>
    </row>
    <row r="18" spans="5:10" ht="20.25" customHeight="1">
      <c r="E18" s="3"/>
      <c r="F18" s="3"/>
      <c r="G18" s="3"/>
    </row>
    <row r="19" spans="5:10" ht="20.25" customHeight="1">
      <c r="E19" s="3"/>
      <c r="F19" s="3"/>
      <c r="G19" s="3"/>
    </row>
    <row r="65511" s="1" customFormat="1" ht="26.25" customHeight="1"/>
  </sheetData>
  <sheetProtection selectLockedCells="1" selectUnlockedCells="1"/>
  <mergeCells count="2">
    <mergeCell ref="B4:D4"/>
    <mergeCell ref="B9:D9"/>
  </mergeCells>
  <printOptions horizontalCentered="1"/>
  <pageMargins left="0.24" right="0" top="0.98425196850393704" bottom="0" header="0.51181102362204722" footer="0.51181102362204722"/>
  <pageSetup paperSize="9" scale="95" firstPageNumber="8" orientation="portrait" useFirstPageNumber="1" horizontalDpi="300" verticalDpi="300" r:id="rId1"/>
  <headerFooter alignWithMargins="0">
    <oddHeader>&amp;C&amp;"TH SarabunPSK,Regular"&amp;16 17</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4621-9787-4D42-822C-208ADE7E10F1}">
  <dimension ref="A1:K215"/>
  <sheetViews>
    <sheetView workbookViewId="0"/>
  </sheetViews>
  <sheetFormatPr defaultRowHeight="14.25"/>
  <cols>
    <col min="1" max="1" width="16" style="101" customWidth="1"/>
    <col min="2" max="4" width="9.140625" style="101"/>
    <col min="5" max="5" width="13.5703125" style="101" bestFit="1" customWidth="1"/>
    <col min="6" max="6" width="43.42578125" style="101" customWidth="1"/>
    <col min="7" max="7" width="33.85546875" style="101" customWidth="1"/>
    <col min="8" max="8" width="16.5703125" style="101" customWidth="1"/>
    <col min="9" max="9" width="12.42578125" style="101" bestFit="1" customWidth="1"/>
    <col min="10" max="10" width="18.140625" style="101" customWidth="1"/>
    <col min="11" max="16384" width="9.140625" style="101"/>
  </cols>
  <sheetData>
    <row r="1" spans="1:2">
      <c r="A1" s="101" t="s">
        <v>91</v>
      </c>
      <c r="B1" s="101" t="s">
        <v>90</v>
      </c>
    </row>
    <row r="2" spans="1:2">
      <c r="A2" s="101">
        <v>1</v>
      </c>
      <c r="B2" s="101">
        <v>1444247</v>
      </c>
    </row>
    <row r="3" spans="1:2">
      <c r="A3" s="101">
        <v>2</v>
      </c>
      <c r="B3" s="101">
        <v>1502083</v>
      </c>
    </row>
    <row r="4" spans="1:2">
      <c r="A4" s="101">
        <v>3</v>
      </c>
      <c r="B4" s="101">
        <v>1568700</v>
      </c>
    </row>
    <row r="5" spans="1:2">
      <c r="A5" s="101">
        <v>4</v>
      </c>
      <c r="B5" s="101">
        <v>1596453</v>
      </c>
    </row>
    <row r="6" spans="1:2">
      <c r="A6" s="101">
        <v>5</v>
      </c>
      <c r="B6" s="101">
        <v>1473725</v>
      </c>
    </row>
    <row r="7" spans="1:2">
      <c r="A7" s="101">
        <v>6</v>
      </c>
      <c r="B7" s="101">
        <v>1558330</v>
      </c>
    </row>
    <row r="8" spans="1:2">
      <c r="A8" s="101">
        <v>7</v>
      </c>
      <c r="B8" s="101">
        <v>1603168</v>
      </c>
    </row>
    <row r="9" spans="1:2">
      <c r="A9" s="101">
        <v>8</v>
      </c>
      <c r="B9" s="101">
        <v>1616084</v>
      </c>
    </row>
    <row r="10" spans="1:2">
      <c r="A10" s="101">
        <v>9</v>
      </c>
      <c r="B10" s="101">
        <v>1503381</v>
      </c>
    </row>
    <row r="11" spans="1:2">
      <c r="A11" s="101">
        <v>10</v>
      </c>
      <c r="B11" s="101">
        <v>1501983</v>
      </c>
    </row>
    <row r="12" spans="1:2">
      <c r="A12" s="101">
        <v>11</v>
      </c>
      <c r="B12" s="101">
        <v>1599586</v>
      </c>
    </row>
    <row r="13" spans="1:2">
      <c r="A13" s="101">
        <v>12</v>
      </c>
      <c r="B13" s="101">
        <v>1588286</v>
      </c>
    </row>
    <row r="14" spans="1:2">
      <c r="A14" s="101">
        <v>13</v>
      </c>
      <c r="B14" s="101">
        <v>1349508</v>
      </c>
    </row>
    <row r="15" spans="1:2">
      <c r="A15" s="101">
        <v>14</v>
      </c>
      <c r="B15" s="101">
        <v>1397341</v>
      </c>
    </row>
    <row r="16" spans="1:2">
      <c r="A16" s="101">
        <v>15</v>
      </c>
      <c r="B16" s="101">
        <v>1405156</v>
      </c>
    </row>
    <row r="17" spans="1:2">
      <c r="A17" s="101">
        <v>16</v>
      </c>
      <c r="B17" s="101">
        <v>1416408</v>
      </c>
    </row>
    <row r="18" spans="1:2">
      <c r="A18" s="101">
        <v>17</v>
      </c>
      <c r="B18" s="101">
        <v>1362576</v>
      </c>
    </row>
    <row r="19" spans="1:2">
      <c r="A19" s="101">
        <v>18</v>
      </c>
      <c r="B19" s="101">
        <v>1368352</v>
      </c>
    </row>
    <row r="20" spans="1:2">
      <c r="A20" s="101">
        <v>19</v>
      </c>
      <c r="B20" s="101">
        <v>1366252</v>
      </c>
    </row>
    <row r="21" spans="1:2">
      <c r="A21" s="101">
        <v>20</v>
      </c>
      <c r="B21" s="101">
        <v>1389717</v>
      </c>
    </row>
    <row r="22" spans="1:2">
      <c r="A22" s="101">
        <v>21</v>
      </c>
      <c r="B22" s="101">
        <v>1280209</v>
      </c>
    </row>
    <row r="23" spans="1:2">
      <c r="A23" s="101">
        <v>22</v>
      </c>
      <c r="B23" s="101">
        <v>1281018</v>
      </c>
    </row>
    <row r="24" spans="1:2">
      <c r="A24" s="101">
        <v>23</v>
      </c>
      <c r="B24" s="101">
        <v>1332622</v>
      </c>
    </row>
    <row r="25" spans="1:2">
      <c r="A25" s="101">
        <v>24</v>
      </c>
      <c r="B25" s="101">
        <v>1315216</v>
      </c>
    </row>
    <row r="26" spans="1:2">
      <c r="A26" s="101">
        <v>25</v>
      </c>
      <c r="B26" s="101">
        <v>1244459</v>
      </c>
    </row>
    <row r="27" spans="1:2">
      <c r="A27" s="101">
        <v>26</v>
      </c>
      <c r="B27" s="101">
        <v>1264250</v>
      </c>
    </row>
    <row r="28" spans="1:2">
      <c r="A28" s="101">
        <v>27</v>
      </c>
      <c r="B28" s="101">
        <v>1361389</v>
      </c>
    </row>
    <row r="29" spans="1:2">
      <c r="A29" s="101">
        <v>28</v>
      </c>
      <c r="B29" s="101">
        <v>1306823</v>
      </c>
    </row>
    <row r="30" spans="1:2">
      <c r="A30" s="101">
        <v>29</v>
      </c>
      <c r="B30" s="101">
        <v>1236358</v>
      </c>
    </row>
    <row r="31" spans="1:2">
      <c r="A31" s="101">
        <v>30</v>
      </c>
      <c r="B31" s="101">
        <v>1252549</v>
      </c>
    </row>
    <row r="32" spans="1:2">
      <c r="A32" s="101">
        <v>31</v>
      </c>
      <c r="B32" s="101">
        <v>1299811</v>
      </c>
    </row>
    <row r="33" spans="1:2">
      <c r="A33" s="101">
        <v>32</v>
      </c>
      <c r="B33" s="101">
        <v>1263081</v>
      </c>
    </row>
    <row r="34" spans="1:2">
      <c r="A34" s="101">
        <v>33</v>
      </c>
      <c r="B34" s="101">
        <v>1184151</v>
      </c>
    </row>
    <row r="35" spans="1:2">
      <c r="A35" s="101">
        <v>34</v>
      </c>
      <c r="B35" s="101">
        <v>1171095</v>
      </c>
    </row>
    <row r="36" spans="1:2">
      <c r="A36" s="101">
        <v>35</v>
      </c>
      <c r="B36" s="101">
        <v>1164344</v>
      </c>
    </row>
    <row r="37" spans="1:2">
      <c r="A37" s="101">
        <v>36</v>
      </c>
      <c r="B37" s="101">
        <v>1198717</v>
      </c>
    </row>
    <row r="38" spans="1:2">
      <c r="A38" s="101">
        <v>37</v>
      </c>
      <c r="B38" s="101">
        <v>1123034</v>
      </c>
    </row>
    <row r="39" spans="1:2">
      <c r="A39" s="101">
        <v>38</v>
      </c>
      <c r="B39" s="101">
        <v>1235110</v>
      </c>
    </row>
    <row r="40" spans="1:2">
      <c r="A40" s="101">
        <v>39</v>
      </c>
      <c r="B40" s="101">
        <v>1289307</v>
      </c>
    </row>
    <row r="41" spans="1:2">
      <c r="A41" s="101">
        <v>40</v>
      </c>
      <c r="B41" s="101">
        <v>1347607</v>
      </c>
    </row>
    <row r="42" spans="1:2">
      <c r="A42" s="101">
        <v>41</v>
      </c>
      <c r="B42" s="101">
        <v>1098034</v>
      </c>
    </row>
    <row r="43" spans="1:2">
      <c r="A43" s="101">
        <v>42</v>
      </c>
      <c r="B43" s="101">
        <v>1173778</v>
      </c>
    </row>
    <row r="44" spans="1:2">
      <c r="A44" s="101">
        <v>43</v>
      </c>
      <c r="B44" s="101">
        <v>1259323</v>
      </c>
    </row>
    <row r="45" spans="1:2">
      <c r="A45" s="101">
        <v>44</v>
      </c>
      <c r="B45" s="101">
        <v>1153205</v>
      </c>
    </row>
    <row r="113" spans="1:4">
      <c r="A113" s="105" t="s">
        <v>91</v>
      </c>
      <c r="B113" s="104" t="s">
        <v>90</v>
      </c>
      <c r="C113" s="105" t="s">
        <v>260</v>
      </c>
    </row>
    <row r="114" spans="1:4">
      <c r="A114" s="105">
        <v>1</v>
      </c>
      <c r="B114" s="104">
        <v>1444247</v>
      </c>
      <c r="C114" s="105"/>
    </row>
    <row r="115" spans="1:4">
      <c r="A115" s="105">
        <v>2</v>
      </c>
      <c r="B115" s="104">
        <v>1502083</v>
      </c>
      <c r="C115" s="105"/>
    </row>
    <row r="116" spans="1:4">
      <c r="A116" s="105">
        <v>3</v>
      </c>
      <c r="B116" s="104">
        <v>1568700</v>
      </c>
      <c r="C116" s="105"/>
    </row>
    <row r="117" spans="1:4">
      <c r="A117" s="105">
        <v>4</v>
      </c>
      <c r="B117" s="104">
        <v>1596453</v>
      </c>
      <c r="C117" s="105"/>
    </row>
    <row r="118" spans="1:4">
      <c r="A118" s="105">
        <v>5</v>
      </c>
      <c r="B118" s="104">
        <v>1473725</v>
      </c>
      <c r="C118" s="105">
        <v>1527870.75</v>
      </c>
      <c r="D118" s="106">
        <f t="shared" ref="D118:D158" si="0">AVERAGE(B114:B117)</f>
        <v>1527870.75</v>
      </c>
    </row>
    <row r="119" spans="1:4">
      <c r="A119" s="105">
        <v>6</v>
      </c>
      <c r="B119" s="104">
        <v>1558330</v>
      </c>
      <c r="C119" s="105">
        <v>1535240.25</v>
      </c>
      <c r="D119" s="106">
        <f t="shared" si="0"/>
        <v>1535240.25</v>
      </c>
    </row>
    <row r="120" spans="1:4">
      <c r="A120" s="105">
        <v>7</v>
      </c>
      <c r="B120" s="104">
        <v>1603168</v>
      </c>
      <c r="C120" s="105">
        <v>1549302</v>
      </c>
      <c r="D120" s="106">
        <f t="shared" si="0"/>
        <v>1549302</v>
      </c>
    </row>
    <row r="121" spans="1:4">
      <c r="A121" s="105">
        <v>8</v>
      </c>
      <c r="B121" s="104">
        <v>1616084</v>
      </c>
      <c r="C121" s="105">
        <v>1557919</v>
      </c>
      <c r="D121" s="106">
        <f t="shared" si="0"/>
        <v>1557919</v>
      </c>
    </row>
    <row r="122" spans="1:4">
      <c r="A122" s="105">
        <v>9</v>
      </c>
      <c r="B122" s="104">
        <v>1503381</v>
      </c>
      <c r="C122" s="105">
        <v>1562826.75</v>
      </c>
      <c r="D122" s="106">
        <f t="shared" si="0"/>
        <v>1562826.75</v>
      </c>
    </row>
    <row r="123" spans="1:4">
      <c r="A123" s="105">
        <v>10</v>
      </c>
      <c r="B123" s="104">
        <v>1501983</v>
      </c>
      <c r="C123" s="105">
        <v>1570240.75</v>
      </c>
      <c r="D123" s="106">
        <f t="shared" si="0"/>
        <v>1570240.75</v>
      </c>
    </row>
    <row r="124" spans="1:4">
      <c r="A124" s="105">
        <v>11</v>
      </c>
      <c r="B124" s="104">
        <v>1599586</v>
      </c>
      <c r="C124" s="105">
        <v>1556154</v>
      </c>
      <c r="D124" s="106">
        <f t="shared" si="0"/>
        <v>1556154</v>
      </c>
    </row>
    <row r="125" spans="1:4">
      <c r="A125" s="105">
        <v>12</v>
      </c>
      <c r="B125" s="104">
        <v>1588286</v>
      </c>
      <c r="C125" s="105">
        <v>1555258.5</v>
      </c>
      <c r="D125" s="106">
        <f t="shared" si="0"/>
        <v>1555258.5</v>
      </c>
    </row>
    <row r="126" spans="1:4">
      <c r="A126" s="105">
        <v>13</v>
      </c>
      <c r="B126" s="104">
        <v>1349508</v>
      </c>
      <c r="C126" s="105">
        <v>1548309</v>
      </c>
      <c r="D126" s="106">
        <f t="shared" si="0"/>
        <v>1548309</v>
      </c>
    </row>
    <row r="127" spans="1:4">
      <c r="A127" s="105">
        <v>14</v>
      </c>
      <c r="B127" s="104">
        <v>1397341</v>
      </c>
      <c r="C127" s="105">
        <v>1509840.75</v>
      </c>
      <c r="D127" s="106">
        <f t="shared" si="0"/>
        <v>1509840.75</v>
      </c>
    </row>
    <row r="128" spans="1:4">
      <c r="A128" s="105">
        <v>15</v>
      </c>
      <c r="B128" s="104">
        <v>1405156</v>
      </c>
      <c r="C128" s="105">
        <v>1483680.25</v>
      </c>
      <c r="D128" s="106">
        <f t="shared" si="0"/>
        <v>1483680.25</v>
      </c>
    </row>
    <row r="129" spans="1:11">
      <c r="A129" s="105">
        <v>16</v>
      </c>
      <c r="B129" s="104">
        <v>1416408</v>
      </c>
      <c r="C129" s="105">
        <v>1435072.75</v>
      </c>
      <c r="D129" s="106">
        <f t="shared" si="0"/>
        <v>1435072.75</v>
      </c>
    </row>
    <row r="130" spans="1:11">
      <c r="A130" s="105">
        <v>17</v>
      </c>
      <c r="B130" s="104">
        <v>1362576</v>
      </c>
      <c r="C130" s="105">
        <v>1392103.25</v>
      </c>
      <c r="D130" s="106">
        <f t="shared" si="0"/>
        <v>1392103.25</v>
      </c>
    </row>
    <row r="131" spans="1:11">
      <c r="A131" s="105">
        <v>18</v>
      </c>
      <c r="B131" s="104">
        <v>1368352</v>
      </c>
      <c r="C131" s="105">
        <v>1395370.25</v>
      </c>
      <c r="D131" s="106">
        <f t="shared" si="0"/>
        <v>1395370.25</v>
      </c>
    </row>
    <row r="132" spans="1:11">
      <c r="A132" s="105">
        <v>19</v>
      </c>
      <c r="B132" s="104">
        <v>1366252</v>
      </c>
      <c r="C132" s="105">
        <v>1388123</v>
      </c>
      <c r="D132" s="106">
        <f t="shared" si="0"/>
        <v>1388123</v>
      </c>
    </row>
    <row r="133" spans="1:11">
      <c r="A133" s="105">
        <v>20</v>
      </c>
      <c r="B133" s="104">
        <v>1389717</v>
      </c>
      <c r="C133" s="105">
        <v>1378397</v>
      </c>
      <c r="D133" s="106">
        <f t="shared" si="0"/>
        <v>1378397</v>
      </c>
    </row>
    <row r="134" spans="1:11">
      <c r="A134" s="105">
        <v>21</v>
      </c>
      <c r="B134" s="104">
        <v>1280209</v>
      </c>
      <c r="C134" s="105">
        <v>1371724.25</v>
      </c>
      <c r="D134" s="106">
        <f t="shared" si="0"/>
        <v>1371724.25</v>
      </c>
    </row>
    <row r="135" spans="1:11">
      <c r="A135" s="105">
        <v>22</v>
      </c>
      <c r="B135" s="104">
        <v>1281018</v>
      </c>
      <c r="C135" s="105">
        <v>1351132.5</v>
      </c>
      <c r="D135" s="106">
        <f t="shared" si="0"/>
        <v>1351132.5</v>
      </c>
    </row>
    <row r="136" spans="1:11">
      <c r="A136" s="105">
        <v>23</v>
      </c>
      <c r="B136" s="104">
        <v>1332622</v>
      </c>
      <c r="C136" s="105">
        <v>1329299</v>
      </c>
      <c r="D136" s="106">
        <f t="shared" si="0"/>
        <v>1329299</v>
      </c>
    </row>
    <row r="137" spans="1:11">
      <c r="A137" s="105">
        <v>24</v>
      </c>
      <c r="B137" s="104">
        <v>1315216</v>
      </c>
      <c r="C137" s="105">
        <v>1320891.5</v>
      </c>
      <c r="D137" s="106">
        <f t="shared" si="0"/>
        <v>1320891.5</v>
      </c>
    </row>
    <row r="138" spans="1:11">
      <c r="A138" s="105">
        <v>25</v>
      </c>
      <c r="B138" s="104">
        <v>1244459</v>
      </c>
      <c r="C138" s="105">
        <v>1302266.25</v>
      </c>
      <c r="D138" s="106">
        <f t="shared" si="0"/>
        <v>1302266.25</v>
      </c>
    </row>
    <row r="139" spans="1:11">
      <c r="A139" s="105">
        <v>26</v>
      </c>
      <c r="B139" s="104">
        <v>1264250</v>
      </c>
      <c r="C139" s="105">
        <v>1293328.75</v>
      </c>
      <c r="D139" s="106">
        <f t="shared" si="0"/>
        <v>1293328.75</v>
      </c>
    </row>
    <row r="140" spans="1:11">
      <c r="A140" s="105">
        <v>27</v>
      </c>
      <c r="B140" s="104">
        <v>1361389</v>
      </c>
      <c r="C140" s="105">
        <v>1289136.75</v>
      </c>
      <c r="D140" s="106">
        <f t="shared" si="0"/>
        <v>1289136.75</v>
      </c>
    </row>
    <row r="141" spans="1:11">
      <c r="A141" s="105">
        <v>28</v>
      </c>
      <c r="B141" s="104">
        <v>1306823</v>
      </c>
      <c r="C141" s="105">
        <v>1296328.5</v>
      </c>
      <c r="D141" s="106">
        <f t="shared" si="0"/>
        <v>1296328.5</v>
      </c>
    </row>
    <row r="142" spans="1:11">
      <c r="A142" s="105">
        <v>29</v>
      </c>
      <c r="B142" s="104">
        <v>1236358</v>
      </c>
      <c r="C142" s="105">
        <v>1294230.25</v>
      </c>
      <c r="D142" s="106">
        <f t="shared" si="0"/>
        <v>1294230.25</v>
      </c>
    </row>
    <row r="143" spans="1:11">
      <c r="A143" s="105">
        <v>30</v>
      </c>
      <c r="B143" s="104">
        <v>1252549</v>
      </c>
      <c r="C143" s="105">
        <v>1292205</v>
      </c>
      <c r="D143" s="106">
        <f t="shared" si="0"/>
        <v>1292205</v>
      </c>
    </row>
    <row r="144" spans="1:11" ht="21">
      <c r="A144" s="105">
        <v>31</v>
      </c>
      <c r="B144" s="104">
        <v>1299811</v>
      </c>
      <c r="C144" s="105">
        <v>1289279.75</v>
      </c>
      <c r="D144" s="106">
        <f t="shared" si="0"/>
        <v>1289279.75</v>
      </c>
      <c r="G144" s="102" t="s">
        <v>259</v>
      </c>
      <c r="I144" s="101" t="s">
        <v>258</v>
      </c>
      <c r="J144" s="101" t="s">
        <v>257</v>
      </c>
      <c r="K144" s="101" t="s">
        <v>256</v>
      </c>
    </row>
    <row r="145" spans="1:11" ht="21">
      <c r="A145" s="105">
        <v>32</v>
      </c>
      <c r="B145" s="104">
        <v>1263081</v>
      </c>
      <c r="C145" s="105">
        <v>1273885.25</v>
      </c>
      <c r="D145" s="106">
        <f t="shared" si="0"/>
        <v>1273885.25</v>
      </c>
      <c r="G145" s="102" t="s">
        <v>255</v>
      </c>
      <c r="I145" s="101">
        <v>4950120709</v>
      </c>
      <c r="J145" s="101">
        <v>56678</v>
      </c>
      <c r="K145" s="101">
        <v>4</v>
      </c>
    </row>
    <row r="146" spans="1:11">
      <c r="A146" s="105">
        <v>33</v>
      </c>
      <c r="B146" s="104">
        <v>1184151</v>
      </c>
      <c r="C146" s="105">
        <v>1262949.75</v>
      </c>
      <c r="D146" s="106">
        <f t="shared" si="0"/>
        <v>1262949.75</v>
      </c>
    </row>
    <row r="147" spans="1:11">
      <c r="A147" s="105">
        <v>34</v>
      </c>
      <c r="B147" s="104">
        <v>1171095</v>
      </c>
      <c r="C147" s="105">
        <v>1249898</v>
      </c>
      <c r="D147" s="106">
        <f t="shared" si="0"/>
        <v>1249898</v>
      </c>
    </row>
    <row r="148" spans="1:11">
      <c r="A148" s="105">
        <v>35</v>
      </c>
      <c r="B148" s="104">
        <v>1164344</v>
      </c>
      <c r="C148" s="105">
        <v>1229534.5</v>
      </c>
      <c r="D148" s="106">
        <f t="shared" si="0"/>
        <v>1229534.5</v>
      </c>
    </row>
    <row r="149" spans="1:11">
      <c r="A149" s="105">
        <v>36</v>
      </c>
      <c r="B149" s="104">
        <v>1198717</v>
      </c>
      <c r="C149" s="105">
        <v>1195667.75</v>
      </c>
      <c r="D149" s="106">
        <f t="shared" si="0"/>
        <v>1195667.75</v>
      </c>
    </row>
    <row r="150" spans="1:11">
      <c r="A150" s="105">
        <v>37</v>
      </c>
      <c r="B150" s="104">
        <v>1123034</v>
      </c>
      <c r="C150" s="105">
        <v>1179576.75</v>
      </c>
      <c r="D150" s="106">
        <f t="shared" si="0"/>
        <v>1179576.75</v>
      </c>
    </row>
    <row r="151" spans="1:11">
      <c r="A151" s="105">
        <v>38</v>
      </c>
      <c r="B151" s="104">
        <v>1235110</v>
      </c>
      <c r="C151" s="105">
        <v>1164297.5</v>
      </c>
      <c r="D151" s="106">
        <f t="shared" si="0"/>
        <v>1164297.5</v>
      </c>
    </row>
    <row r="152" spans="1:11">
      <c r="A152" s="105">
        <v>39</v>
      </c>
      <c r="B152" s="104">
        <v>1289307</v>
      </c>
      <c r="C152" s="105">
        <v>1180301.25</v>
      </c>
      <c r="D152" s="106">
        <f t="shared" si="0"/>
        <v>1180301.25</v>
      </c>
    </row>
    <row r="153" spans="1:11">
      <c r="A153" s="105">
        <v>40</v>
      </c>
      <c r="B153" s="104">
        <v>1347607</v>
      </c>
      <c r="C153" s="105">
        <v>1211542</v>
      </c>
      <c r="D153" s="106">
        <f t="shared" si="0"/>
        <v>1211542</v>
      </c>
    </row>
    <row r="154" spans="1:11">
      <c r="A154" s="105">
        <v>41</v>
      </c>
      <c r="B154" s="104">
        <v>1098034</v>
      </c>
      <c r="C154" s="105">
        <v>1248764.5</v>
      </c>
      <c r="D154" s="106">
        <f t="shared" si="0"/>
        <v>1248764.5</v>
      </c>
    </row>
    <row r="155" spans="1:11">
      <c r="A155" s="105">
        <v>42</v>
      </c>
      <c r="B155" s="104">
        <v>1173778</v>
      </c>
      <c r="C155" s="105">
        <v>1242514.5</v>
      </c>
      <c r="D155" s="106">
        <f t="shared" si="0"/>
        <v>1242514.5</v>
      </c>
    </row>
    <row r="156" spans="1:11">
      <c r="A156" s="105">
        <v>43</v>
      </c>
      <c r="B156" s="104">
        <v>1259323</v>
      </c>
      <c r="C156" s="105">
        <v>1227181.5</v>
      </c>
      <c r="D156" s="106">
        <f t="shared" si="0"/>
        <v>1227181.5</v>
      </c>
    </row>
    <row r="157" spans="1:11">
      <c r="A157" s="105">
        <v>44</v>
      </c>
      <c r="B157" s="104">
        <v>1153205</v>
      </c>
      <c r="C157" s="105">
        <v>1219685.5</v>
      </c>
      <c r="D157" s="106">
        <f t="shared" si="0"/>
        <v>1219685.5</v>
      </c>
    </row>
    <row r="158" spans="1:11">
      <c r="D158" s="106">
        <f t="shared" si="0"/>
        <v>1171085</v>
      </c>
    </row>
    <row r="161" spans="1:9">
      <c r="A161" s="101" t="s">
        <v>90</v>
      </c>
      <c r="B161" s="101" t="s">
        <v>254</v>
      </c>
      <c r="C161" s="101" t="s">
        <v>253</v>
      </c>
      <c r="E161" s="101" t="s">
        <v>252</v>
      </c>
      <c r="F161" s="101" t="s">
        <v>253</v>
      </c>
      <c r="G161" s="101" t="s">
        <v>252</v>
      </c>
    </row>
    <row r="162" spans="1:9">
      <c r="A162" s="101">
        <v>1</v>
      </c>
      <c r="B162" s="101">
        <v>1444247</v>
      </c>
      <c r="C162" s="101" t="s">
        <v>251</v>
      </c>
      <c r="D162" s="101" t="s">
        <v>251</v>
      </c>
      <c r="E162" s="101" t="s">
        <v>251</v>
      </c>
    </row>
    <row r="163" spans="1:9">
      <c r="A163" s="101">
        <v>2</v>
      </c>
      <c r="B163" s="101">
        <v>1502083</v>
      </c>
      <c r="C163" s="101" t="s">
        <v>251</v>
      </c>
      <c r="D163" s="101" t="s">
        <v>251</v>
      </c>
      <c r="E163" s="101" t="s">
        <v>251</v>
      </c>
    </row>
    <row r="164" spans="1:9">
      <c r="A164" s="101">
        <v>3</v>
      </c>
      <c r="B164" s="101">
        <v>1568700</v>
      </c>
      <c r="C164" s="101" t="s">
        <v>251</v>
      </c>
      <c r="D164" s="101" t="s">
        <v>251</v>
      </c>
      <c r="E164" s="101" t="s">
        <v>251</v>
      </c>
    </row>
    <row r="165" spans="1:9">
      <c r="A165" s="101">
        <v>4</v>
      </c>
      <c r="B165" s="101">
        <v>1596453</v>
      </c>
      <c r="C165" s="101">
        <v>1527871</v>
      </c>
      <c r="D165" s="101" t="s">
        <v>251</v>
      </c>
      <c r="E165" s="101" t="s">
        <v>251</v>
      </c>
    </row>
    <row r="166" spans="1:9">
      <c r="A166" s="101">
        <v>5</v>
      </c>
      <c r="B166" s="101">
        <v>1473725</v>
      </c>
      <c r="C166" s="101">
        <v>1535240</v>
      </c>
      <c r="D166" s="101">
        <v>1527871</v>
      </c>
      <c r="E166" s="101">
        <v>-54146</v>
      </c>
      <c r="F166" s="103" t="s">
        <v>250</v>
      </c>
      <c r="G166" s="103" t="s">
        <v>249</v>
      </c>
      <c r="H166" s="103">
        <f>(E166*E166)</f>
        <v>2931789316</v>
      </c>
      <c r="I166" s="101">
        <f t="shared" ref="I166:I205" si="1">ABS(E166)/B166</f>
        <v>3.6740911635481516E-2</v>
      </c>
    </row>
    <row r="167" spans="1:9">
      <c r="A167" s="101">
        <v>6</v>
      </c>
      <c r="B167" s="101">
        <v>1558330</v>
      </c>
      <c r="C167" s="101">
        <v>1549302</v>
      </c>
      <c r="D167" s="101">
        <v>1535240</v>
      </c>
      <c r="E167" s="101">
        <v>23090</v>
      </c>
      <c r="F167" s="101" t="s">
        <v>248</v>
      </c>
      <c r="G167" s="103" t="s">
        <v>247</v>
      </c>
      <c r="H167" s="103">
        <f t="shared" ref="H167:H205" si="2">(E167*E167)/4</f>
        <v>133287025</v>
      </c>
      <c r="I167" s="101">
        <f t="shared" si="1"/>
        <v>1.4817143993890896E-2</v>
      </c>
    </row>
    <row r="168" spans="1:9">
      <c r="A168" s="101">
        <v>7</v>
      </c>
      <c r="B168" s="101">
        <v>1603168</v>
      </c>
      <c r="C168" s="101">
        <v>1557919</v>
      </c>
      <c r="D168" s="101">
        <v>1549302</v>
      </c>
      <c r="E168" s="101">
        <v>53866</v>
      </c>
      <c r="F168" s="101" t="s">
        <v>246</v>
      </c>
      <c r="G168" s="103" t="s">
        <v>245</v>
      </c>
      <c r="H168" s="103">
        <f t="shared" si="2"/>
        <v>725386489</v>
      </c>
      <c r="I168" s="101">
        <f t="shared" si="1"/>
        <v>3.3599722549352284E-2</v>
      </c>
    </row>
    <row r="169" spans="1:9">
      <c r="A169" s="101">
        <v>8</v>
      </c>
      <c r="B169" s="101">
        <v>1616084</v>
      </c>
      <c r="C169" s="101">
        <v>1562827</v>
      </c>
      <c r="D169" s="101">
        <v>1557919</v>
      </c>
      <c r="E169" s="101">
        <v>58165</v>
      </c>
      <c r="F169" s="101" t="s">
        <v>244</v>
      </c>
      <c r="G169" s="103" t="s">
        <v>243</v>
      </c>
      <c r="H169" s="103">
        <f t="shared" si="2"/>
        <v>845791806.25</v>
      </c>
      <c r="I169" s="101">
        <f t="shared" si="1"/>
        <v>3.5991322233250252E-2</v>
      </c>
    </row>
    <row r="170" spans="1:9">
      <c r="A170" s="101">
        <v>9</v>
      </c>
      <c r="B170" s="101">
        <v>1503381</v>
      </c>
      <c r="C170" s="101">
        <v>1570241</v>
      </c>
      <c r="D170" s="101">
        <v>1562827</v>
      </c>
      <c r="E170" s="101">
        <v>-59446</v>
      </c>
      <c r="F170" s="101" t="s">
        <v>242</v>
      </c>
      <c r="G170" s="103" t="s">
        <v>241</v>
      </c>
      <c r="H170" s="103">
        <f t="shared" si="2"/>
        <v>883456729</v>
      </c>
      <c r="I170" s="101">
        <f t="shared" si="1"/>
        <v>3.9541540035426814E-2</v>
      </c>
    </row>
    <row r="171" spans="1:9">
      <c r="A171" s="101">
        <v>10</v>
      </c>
      <c r="B171" s="101">
        <v>1501983</v>
      </c>
      <c r="C171" s="101">
        <v>1556154</v>
      </c>
      <c r="D171" s="101">
        <v>1570241</v>
      </c>
      <c r="E171" s="101">
        <v>-68258</v>
      </c>
      <c r="F171" s="101" t="s">
        <v>240</v>
      </c>
      <c r="G171" s="103" t="s">
        <v>239</v>
      </c>
      <c r="H171" s="103">
        <f t="shared" si="2"/>
        <v>1164788641</v>
      </c>
      <c r="I171" s="101">
        <f t="shared" si="1"/>
        <v>4.5445254706611191E-2</v>
      </c>
    </row>
    <row r="172" spans="1:9">
      <c r="A172" s="101">
        <v>11</v>
      </c>
      <c r="B172" s="101">
        <v>1599586</v>
      </c>
      <c r="C172" s="101">
        <v>1555259</v>
      </c>
      <c r="D172" s="101">
        <v>1556154</v>
      </c>
      <c r="E172" s="101">
        <v>43432</v>
      </c>
      <c r="F172" s="101" t="s">
        <v>238</v>
      </c>
      <c r="G172" s="103" t="s">
        <v>237</v>
      </c>
      <c r="H172" s="103">
        <f t="shared" si="2"/>
        <v>471584656</v>
      </c>
      <c r="I172" s="101">
        <f t="shared" si="1"/>
        <v>2.7152025586620537E-2</v>
      </c>
    </row>
    <row r="173" spans="1:9">
      <c r="A173" s="101">
        <v>12</v>
      </c>
      <c r="B173" s="101">
        <v>1588286</v>
      </c>
      <c r="C173" s="101">
        <v>1548309</v>
      </c>
      <c r="D173" s="101">
        <v>1555259</v>
      </c>
      <c r="E173" s="101">
        <v>33028</v>
      </c>
      <c r="F173" s="101" t="s">
        <v>236</v>
      </c>
      <c r="G173" s="103" t="s">
        <v>235</v>
      </c>
      <c r="H173" s="103">
        <f t="shared" si="2"/>
        <v>272712196</v>
      </c>
      <c r="I173" s="101">
        <f t="shared" si="1"/>
        <v>2.0794743515966267E-2</v>
      </c>
    </row>
    <row r="174" spans="1:9">
      <c r="A174" s="101">
        <v>13</v>
      </c>
      <c r="B174" s="101">
        <v>1349508</v>
      </c>
      <c r="C174" s="101">
        <v>1509841</v>
      </c>
      <c r="D174" s="101">
        <v>1548309</v>
      </c>
      <c r="E174" s="101">
        <v>-198801</v>
      </c>
      <c r="F174" s="101" t="s">
        <v>234</v>
      </c>
      <c r="G174" s="103" t="s">
        <v>233</v>
      </c>
      <c r="H174" s="103">
        <f t="shared" si="2"/>
        <v>9880459400.25</v>
      </c>
      <c r="I174" s="101">
        <f t="shared" si="1"/>
        <v>0.14731368765505651</v>
      </c>
    </row>
    <row r="175" spans="1:9">
      <c r="A175" s="101">
        <v>14</v>
      </c>
      <c r="B175" s="101">
        <v>1397341</v>
      </c>
      <c r="C175" s="101">
        <v>1483680</v>
      </c>
      <c r="D175" s="101">
        <v>1509841</v>
      </c>
      <c r="E175" s="101">
        <v>-112500</v>
      </c>
      <c r="F175" s="101" t="s">
        <v>232</v>
      </c>
      <c r="G175" s="103" t="s">
        <v>231</v>
      </c>
      <c r="H175" s="103">
        <f t="shared" si="2"/>
        <v>3164062500</v>
      </c>
      <c r="I175" s="101">
        <f t="shared" si="1"/>
        <v>8.0510054453422603E-2</v>
      </c>
    </row>
    <row r="176" spans="1:9">
      <c r="A176" s="101">
        <v>15</v>
      </c>
      <c r="B176" s="101">
        <v>1405156</v>
      </c>
      <c r="C176" s="101">
        <v>1435073</v>
      </c>
      <c r="D176" s="101">
        <v>1483680</v>
      </c>
      <c r="E176" s="101">
        <v>-78524</v>
      </c>
      <c r="F176" s="101" t="s">
        <v>230</v>
      </c>
      <c r="G176" s="103" t="s">
        <v>229</v>
      </c>
      <c r="H176" s="103">
        <f t="shared" si="2"/>
        <v>1541504644</v>
      </c>
      <c r="I176" s="101">
        <f t="shared" si="1"/>
        <v>5.5882763194976218E-2</v>
      </c>
    </row>
    <row r="177" spans="1:9">
      <c r="A177" s="101">
        <v>16</v>
      </c>
      <c r="B177" s="101">
        <v>1416408</v>
      </c>
      <c r="C177" s="101">
        <v>1392103</v>
      </c>
      <c r="D177" s="101">
        <v>1435073</v>
      </c>
      <c r="E177" s="101">
        <v>-18665</v>
      </c>
      <c r="F177" s="101" t="s">
        <v>228</v>
      </c>
      <c r="G177" s="103" t="s">
        <v>227</v>
      </c>
      <c r="H177" s="103">
        <f t="shared" si="2"/>
        <v>87095556.25</v>
      </c>
      <c r="I177" s="101">
        <f t="shared" si="1"/>
        <v>1.317770021067376E-2</v>
      </c>
    </row>
    <row r="178" spans="1:9">
      <c r="A178" s="101">
        <v>17</v>
      </c>
      <c r="B178" s="101">
        <v>1362576</v>
      </c>
      <c r="C178" s="101">
        <v>1395370</v>
      </c>
      <c r="D178" s="101">
        <v>1392103</v>
      </c>
      <c r="E178" s="101">
        <v>-29527</v>
      </c>
      <c r="F178" s="101" t="s">
        <v>226</v>
      </c>
      <c r="G178" s="103" t="s">
        <v>225</v>
      </c>
      <c r="H178" s="103">
        <f t="shared" si="2"/>
        <v>217960932.25</v>
      </c>
      <c r="I178" s="101">
        <f t="shared" si="1"/>
        <v>2.1669983912823945E-2</v>
      </c>
    </row>
    <row r="179" spans="1:9">
      <c r="A179" s="101">
        <v>18</v>
      </c>
      <c r="B179" s="101">
        <v>1368352</v>
      </c>
      <c r="C179" s="101">
        <v>1388123</v>
      </c>
      <c r="D179" s="101">
        <v>1395370</v>
      </c>
      <c r="E179" s="101">
        <v>-27018</v>
      </c>
      <c r="F179" s="101" t="s">
        <v>224</v>
      </c>
      <c r="G179" s="103" t="s">
        <v>223</v>
      </c>
      <c r="H179" s="103">
        <f t="shared" si="2"/>
        <v>182493081</v>
      </c>
      <c r="I179" s="101">
        <f t="shared" si="1"/>
        <v>1.9744919435934614E-2</v>
      </c>
    </row>
    <row r="180" spans="1:9">
      <c r="A180" s="101">
        <v>19</v>
      </c>
      <c r="B180" s="101">
        <v>1366252</v>
      </c>
      <c r="C180" s="101">
        <v>1378397</v>
      </c>
      <c r="D180" s="101">
        <v>1388123</v>
      </c>
      <c r="E180" s="101">
        <v>-21871</v>
      </c>
      <c r="F180" s="101" t="s">
        <v>222</v>
      </c>
      <c r="G180" s="103" t="s">
        <v>221</v>
      </c>
      <c r="H180" s="103">
        <f t="shared" si="2"/>
        <v>119585160.25</v>
      </c>
      <c r="I180" s="101">
        <f t="shared" si="1"/>
        <v>1.6008027801606147E-2</v>
      </c>
    </row>
    <row r="181" spans="1:9">
      <c r="A181" s="101">
        <v>20</v>
      </c>
      <c r="B181" s="101">
        <v>1389717</v>
      </c>
      <c r="C181" s="101">
        <v>1371724</v>
      </c>
      <c r="D181" s="101">
        <v>1378397</v>
      </c>
      <c r="E181" s="101">
        <v>11320</v>
      </c>
      <c r="F181" s="101" t="s">
        <v>220</v>
      </c>
      <c r="G181" s="103" t="s">
        <v>219</v>
      </c>
      <c r="H181" s="103">
        <f t="shared" si="2"/>
        <v>32035600</v>
      </c>
      <c r="I181" s="101">
        <f t="shared" si="1"/>
        <v>8.1455433012620551E-3</v>
      </c>
    </row>
    <row r="182" spans="1:9">
      <c r="A182" s="101">
        <v>21</v>
      </c>
      <c r="B182" s="101">
        <v>1280209</v>
      </c>
      <c r="C182" s="101">
        <v>1351133</v>
      </c>
      <c r="D182" s="101">
        <v>1371724</v>
      </c>
      <c r="E182" s="101">
        <v>-91515</v>
      </c>
      <c r="F182" s="101" t="s">
        <v>218</v>
      </c>
      <c r="G182" s="103" t="s">
        <v>217</v>
      </c>
      <c r="H182" s="103">
        <f t="shared" si="2"/>
        <v>2093748806.25</v>
      </c>
      <c r="I182" s="101">
        <f t="shared" si="1"/>
        <v>7.1484421684271868E-2</v>
      </c>
    </row>
    <row r="183" spans="1:9">
      <c r="A183" s="101">
        <v>22</v>
      </c>
      <c r="B183" s="101">
        <v>1281018</v>
      </c>
      <c r="C183" s="101">
        <v>1329299</v>
      </c>
      <c r="D183" s="101">
        <v>1351133</v>
      </c>
      <c r="E183" s="101">
        <v>-70115</v>
      </c>
      <c r="F183" s="101" t="s">
        <v>216</v>
      </c>
      <c r="G183" s="103" t="s">
        <v>215</v>
      </c>
      <c r="H183" s="103">
        <f t="shared" si="2"/>
        <v>1229028306.25</v>
      </c>
      <c r="I183" s="101">
        <f t="shared" si="1"/>
        <v>5.4733813264138363E-2</v>
      </c>
    </row>
    <row r="184" spans="1:9">
      <c r="A184" s="101">
        <v>23</v>
      </c>
      <c r="B184" s="101">
        <v>1332622</v>
      </c>
      <c r="C184" s="101">
        <v>1320892</v>
      </c>
      <c r="D184" s="101">
        <v>1329299</v>
      </c>
      <c r="E184" s="101">
        <v>3323</v>
      </c>
      <c r="F184" s="101" t="s">
        <v>214</v>
      </c>
      <c r="G184" s="103" t="s">
        <v>213</v>
      </c>
      <c r="H184" s="103">
        <f t="shared" si="2"/>
        <v>2760582.25</v>
      </c>
      <c r="I184" s="101">
        <f t="shared" si="1"/>
        <v>2.4935803251034429E-3</v>
      </c>
    </row>
    <row r="185" spans="1:9">
      <c r="A185" s="101">
        <v>24</v>
      </c>
      <c r="B185" s="101">
        <v>1315216</v>
      </c>
      <c r="C185" s="101">
        <v>1302266</v>
      </c>
      <c r="D185" s="101">
        <v>1320892</v>
      </c>
      <c r="E185" s="101">
        <v>-5676</v>
      </c>
      <c r="F185" s="101" t="s">
        <v>212</v>
      </c>
      <c r="G185" s="103" t="s">
        <v>211</v>
      </c>
      <c r="H185" s="103">
        <f t="shared" si="2"/>
        <v>8054244</v>
      </c>
      <c r="I185" s="101">
        <f t="shared" si="1"/>
        <v>4.3156409289424706E-3</v>
      </c>
    </row>
    <row r="186" spans="1:9">
      <c r="A186" s="101">
        <v>25</v>
      </c>
      <c r="B186" s="101">
        <v>1244459</v>
      </c>
      <c r="C186" s="101">
        <v>1293329</v>
      </c>
      <c r="D186" s="101">
        <v>1302266</v>
      </c>
      <c r="E186" s="101">
        <v>-57807</v>
      </c>
      <c r="F186" s="101" t="s">
        <v>210</v>
      </c>
      <c r="G186" s="103" t="s">
        <v>209</v>
      </c>
      <c r="H186" s="103">
        <f t="shared" si="2"/>
        <v>835412312.25</v>
      </c>
      <c r="I186" s="101">
        <f t="shared" si="1"/>
        <v>4.6451510254656846E-2</v>
      </c>
    </row>
    <row r="187" spans="1:9">
      <c r="A187" s="101">
        <v>26</v>
      </c>
      <c r="B187" s="101">
        <v>1264250</v>
      </c>
      <c r="C187" s="101">
        <v>1289137</v>
      </c>
      <c r="D187" s="101">
        <v>1293329</v>
      </c>
      <c r="E187" s="101">
        <v>-29079</v>
      </c>
      <c r="F187" s="101" t="s">
        <v>208</v>
      </c>
      <c r="G187" s="103" t="s">
        <v>207</v>
      </c>
      <c r="H187" s="103">
        <f t="shared" si="2"/>
        <v>211397060.25</v>
      </c>
      <c r="I187" s="101">
        <f t="shared" si="1"/>
        <v>2.3000988728495157E-2</v>
      </c>
    </row>
    <row r="188" spans="1:9">
      <c r="A188" s="101">
        <v>27</v>
      </c>
      <c r="B188" s="101">
        <v>1361389</v>
      </c>
      <c r="C188" s="101">
        <v>1296329</v>
      </c>
      <c r="D188" s="101">
        <v>1289137</v>
      </c>
      <c r="E188" s="101">
        <v>72252</v>
      </c>
      <c r="F188" s="101" t="s">
        <v>206</v>
      </c>
      <c r="G188" s="103" t="s">
        <v>205</v>
      </c>
      <c r="H188" s="103">
        <f t="shared" si="2"/>
        <v>1305087876</v>
      </c>
      <c r="I188" s="101">
        <f t="shared" si="1"/>
        <v>5.3072266633563223E-2</v>
      </c>
    </row>
    <row r="189" spans="1:9">
      <c r="A189" s="101">
        <v>28</v>
      </c>
      <c r="B189" s="101">
        <v>1306823</v>
      </c>
      <c r="C189" s="101">
        <v>1294230</v>
      </c>
      <c r="D189" s="101">
        <v>1296329</v>
      </c>
      <c r="E189" s="101">
        <v>10495</v>
      </c>
      <c r="F189" s="101" t="s">
        <v>204</v>
      </c>
      <c r="G189" s="103" t="s">
        <v>203</v>
      </c>
      <c r="H189" s="103">
        <f t="shared" si="2"/>
        <v>27536256.25</v>
      </c>
      <c r="I189" s="101">
        <f t="shared" si="1"/>
        <v>8.0309269120607766E-3</v>
      </c>
    </row>
    <row r="190" spans="1:9">
      <c r="A190" s="101">
        <v>29</v>
      </c>
      <c r="B190" s="101">
        <v>1236358</v>
      </c>
      <c r="C190" s="101">
        <v>1292205</v>
      </c>
      <c r="D190" s="101">
        <v>1294230</v>
      </c>
      <c r="E190" s="101">
        <v>-57872</v>
      </c>
      <c r="F190" s="101" t="s">
        <v>202</v>
      </c>
      <c r="G190" s="103" t="s">
        <v>201</v>
      </c>
      <c r="H190" s="103">
        <f t="shared" si="2"/>
        <v>837292096</v>
      </c>
      <c r="I190" s="101">
        <f t="shared" si="1"/>
        <v>4.6808448685574891E-2</v>
      </c>
    </row>
    <row r="191" spans="1:9">
      <c r="A191" s="101">
        <v>30</v>
      </c>
      <c r="B191" s="101">
        <v>1252549</v>
      </c>
      <c r="C191" s="101">
        <v>1289280</v>
      </c>
      <c r="D191" s="101">
        <v>1292205</v>
      </c>
      <c r="E191" s="101">
        <v>-39656</v>
      </c>
      <c r="F191" s="101" t="s">
        <v>200</v>
      </c>
      <c r="G191" s="103" t="s">
        <v>199</v>
      </c>
      <c r="H191" s="103">
        <f t="shared" si="2"/>
        <v>393149584</v>
      </c>
      <c r="I191" s="101">
        <f t="shared" si="1"/>
        <v>3.1660238441769545E-2</v>
      </c>
    </row>
    <row r="192" spans="1:9">
      <c r="A192" s="101">
        <v>31</v>
      </c>
      <c r="B192" s="101">
        <v>1299811</v>
      </c>
      <c r="C192" s="101">
        <v>1273885</v>
      </c>
      <c r="D192" s="101">
        <v>1289280</v>
      </c>
      <c r="E192" s="101">
        <v>10531</v>
      </c>
      <c r="F192" s="101" t="s">
        <v>198</v>
      </c>
      <c r="G192" s="103" t="s">
        <v>197</v>
      </c>
      <c r="H192" s="103">
        <f t="shared" si="2"/>
        <v>27725490.25</v>
      </c>
      <c r="I192" s="101">
        <f t="shared" si="1"/>
        <v>8.1019471292364809E-3</v>
      </c>
    </row>
    <row r="193" spans="1:9">
      <c r="A193" s="101">
        <v>32</v>
      </c>
      <c r="B193" s="101">
        <v>1263081</v>
      </c>
      <c r="C193" s="101">
        <v>1262950</v>
      </c>
      <c r="D193" s="101">
        <v>1273885</v>
      </c>
      <c r="E193" s="101">
        <v>-10804</v>
      </c>
      <c r="F193" s="101" t="s">
        <v>196</v>
      </c>
      <c r="G193" s="103" t="s">
        <v>195</v>
      </c>
      <c r="H193" s="103">
        <f t="shared" si="2"/>
        <v>29181604</v>
      </c>
      <c r="I193" s="101">
        <f t="shared" si="1"/>
        <v>8.5536873723854601E-3</v>
      </c>
    </row>
    <row r="194" spans="1:9">
      <c r="A194" s="101">
        <v>33</v>
      </c>
      <c r="B194" s="101">
        <v>1184151</v>
      </c>
      <c r="C194" s="101">
        <v>1249898</v>
      </c>
      <c r="D194" s="101">
        <v>1262950</v>
      </c>
      <c r="E194" s="101">
        <v>-78799</v>
      </c>
      <c r="F194" s="101" t="s">
        <v>194</v>
      </c>
      <c r="G194" s="103" t="s">
        <v>193</v>
      </c>
      <c r="H194" s="103">
        <f t="shared" si="2"/>
        <v>1552320600.25</v>
      </c>
      <c r="I194" s="101">
        <f t="shared" si="1"/>
        <v>6.654472275917514E-2</v>
      </c>
    </row>
    <row r="195" spans="1:9">
      <c r="A195" s="101">
        <v>34</v>
      </c>
      <c r="B195" s="101">
        <v>1171095</v>
      </c>
      <c r="C195" s="101">
        <v>1229535</v>
      </c>
      <c r="D195" s="101">
        <v>1249898</v>
      </c>
      <c r="E195" s="101">
        <v>-78803</v>
      </c>
      <c r="F195" s="101" t="s">
        <v>192</v>
      </c>
      <c r="G195" s="103" t="s">
        <v>191</v>
      </c>
      <c r="H195" s="103">
        <f t="shared" si="2"/>
        <v>1552478202.25</v>
      </c>
      <c r="I195" s="101">
        <f t="shared" si="1"/>
        <v>6.7290014900584491E-2</v>
      </c>
    </row>
    <row r="196" spans="1:9">
      <c r="A196" s="101">
        <v>35</v>
      </c>
      <c r="B196" s="101">
        <v>1164344</v>
      </c>
      <c r="C196" s="101">
        <v>1195668</v>
      </c>
      <c r="D196" s="101">
        <v>1229535</v>
      </c>
      <c r="E196" s="101">
        <v>-65191</v>
      </c>
      <c r="F196" s="101" t="s">
        <v>190</v>
      </c>
      <c r="G196" s="103" t="s">
        <v>189</v>
      </c>
      <c r="H196" s="103">
        <f t="shared" si="2"/>
        <v>1062466620.25</v>
      </c>
      <c r="I196" s="101">
        <f t="shared" si="1"/>
        <v>5.5989467030362158E-2</v>
      </c>
    </row>
    <row r="197" spans="1:9">
      <c r="A197" s="101">
        <v>36</v>
      </c>
      <c r="B197" s="101">
        <v>1198717</v>
      </c>
      <c r="C197" s="101">
        <v>1179577</v>
      </c>
      <c r="D197" s="101">
        <v>1195668</v>
      </c>
      <c r="E197" s="101">
        <v>3049</v>
      </c>
      <c r="F197" s="101" t="s">
        <v>188</v>
      </c>
      <c r="G197" s="103" t="s">
        <v>187</v>
      </c>
      <c r="H197" s="103">
        <f t="shared" si="2"/>
        <v>2324100.25</v>
      </c>
      <c r="I197" s="101">
        <f t="shared" si="1"/>
        <v>2.5435528152182711E-3</v>
      </c>
    </row>
    <row r="198" spans="1:9">
      <c r="A198" s="101">
        <v>37</v>
      </c>
      <c r="B198" s="101">
        <v>1123034</v>
      </c>
      <c r="C198" s="101">
        <v>1164298</v>
      </c>
      <c r="D198" s="101">
        <v>1179577</v>
      </c>
      <c r="E198" s="101">
        <v>-56543</v>
      </c>
      <c r="F198" s="101" t="s">
        <v>186</v>
      </c>
      <c r="G198" s="103" t="s">
        <v>185</v>
      </c>
      <c r="H198" s="103">
        <f t="shared" si="2"/>
        <v>799277712.25</v>
      </c>
      <c r="I198" s="101">
        <f t="shared" si="1"/>
        <v>5.0348431124970394E-2</v>
      </c>
    </row>
    <row r="199" spans="1:9">
      <c r="A199" s="101">
        <v>38</v>
      </c>
      <c r="B199" s="101">
        <v>1235110</v>
      </c>
      <c r="C199" s="101">
        <v>1180301</v>
      </c>
      <c r="D199" s="101">
        <v>1164298</v>
      </c>
      <c r="E199" s="101">
        <v>70813</v>
      </c>
      <c r="F199" s="101" t="s">
        <v>184</v>
      </c>
      <c r="G199" s="103" t="s">
        <v>183</v>
      </c>
      <c r="H199" s="103">
        <f t="shared" si="2"/>
        <v>1253620242.25</v>
      </c>
      <c r="I199" s="101">
        <f t="shared" si="1"/>
        <v>5.7333354923852935E-2</v>
      </c>
    </row>
    <row r="200" spans="1:9">
      <c r="A200" s="101">
        <v>39</v>
      </c>
      <c r="B200" s="101">
        <v>1289307</v>
      </c>
      <c r="C200" s="101">
        <v>1211542</v>
      </c>
      <c r="D200" s="101">
        <v>1180301</v>
      </c>
      <c r="E200" s="101">
        <v>109006</v>
      </c>
      <c r="F200" s="101" t="s">
        <v>182</v>
      </c>
      <c r="G200" s="103" t="s">
        <v>181</v>
      </c>
      <c r="H200" s="103">
        <f t="shared" si="2"/>
        <v>2970577009</v>
      </c>
      <c r="I200" s="101">
        <f t="shared" si="1"/>
        <v>8.4546194195796662E-2</v>
      </c>
    </row>
    <row r="201" spans="1:9">
      <c r="A201" s="101">
        <v>40</v>
      </c>
      <c r="B201" s="101">
        <v>1347607</v>
      </c>
      <c r="C201" s="101">
        <v>1248765</v>
      </c>
      <c r="D201" s="101">
        <v>1211542</v>
      </c>
      <c r="E201" s="101">
        <v>136065</v>
      </c>
      <c r="F201" s="101" t="s">
        <v>180</v>
      </c>
      <c r="G201" s="103" t="s">
        <v>179</v>
      </c>
      <c r="H201" s="103">
        <f t="shared" si="2"/>
        <v>4628421056.25</v>
      </c>
      <c r="I201" s="101">
        <f t="shared" si="1"/>
        <v>0.10096786377630868</v>
      </c>
    </row>
    <row r="202" spans="1:9">
      <c r="A202" s="101">
        <v>41</v>
      </c>
      <c r="B202" s="101">
        <v>1098034</v>
      </c>
      <c r="C202" s="101">
        <v>1242515</v>
      </c>
      <c r="D202" s="101">
        <v>1248765</v>
      </c>
      <c r="E202" s="101">
        <v>-150731</v>
      </c>
      <c r="F202" s="101" t="s">
        <v>178</v>
      </c>
      <c r="G202" s="103" t="s">
        <v>177</v>
      </c>
      <c r="H202" s="103">
        <f t="shared" si="2"/>
        <v>5679958590.25</v>
      </c>
      <c r="I202" s="101">
        <f t="shared" si="1"/>
        <v>0.1372735270492535</v>
      </c>
    </row>
    <row r="203" spans="1:9">
      <c r="A203" s="101">
        <v>42</v>
      </c>
      <c r="B203" s="101">
        <v>1173778</v>
      </c>
      <c r="C203" s="101">
        <v>1227182</v>
      </c>
      <c r="D203" s="101">
        <v>1242515</v>
      </c>
      <c r="E203" s="101">
        <v>-68737</v>
      </c>
      <c r="F203" s="101" t="s">
        <v>176</v>
      </c>
      <c r="G203" s="103" t="s">
        <v>175</v>
      </c>
      <c r="H203" s="103">
        <f t="shared" si="2"/>
        <v>1181193792.25</v>
      </c>
      <c r="I203" s="101">
        <f t="shared" si="1"/>
        <v>5.8560477364544235E-2</v>
      </c>
    </row>
    <row r="204" spans="1:9">
      <c r="A204" s="101">
        <v>43</v>
      </c>
      <c r="B204" s="101">
        <v>1259323</v>
      </c>
      <c r="C204" s="101">
        <v>1219686</v>
      </c>
      <c r="D204" s="101">
        <v>1227182</v>
      </c>
      <c r="E204" s="101">
        <v>32142</v>
      </c>
      <c r="F204" s="101" t="s">
        <v>174</v>
      </c>
      <c r="G204" s="103" t="s">
        <v>173</v>
      </c>
      <c r="H204" s="103">
        <f t="shared" si="2"/>
        <v>258277041</v>
      </c>
      <c r="I204" s="101">
        <f t="shared" si="1"/>
        <v>2.5523237485537864E-2</v>
      </c>
    </row>
    <row r="205" spans="1:9">
      <c r="A205" s="101">
        <v>44</v>
      </c>
      <c r="B205" s="101">
        <v>1153205</v>
      </c>
      <c r="C205" s="101">
        <v>1171085</v>
      </c>
      <c r="D205" s="101">
        <v>1219686</v>
      </c>
      <c r="E205" s="101">
        <v>-66481</v>
      </c>
      <c r="F205" s="101" t="s">
        <v>172</v>
      </c>
      <c r="G205" s="103" t="s">
        <v>171</v>
      </c>
      <c r="H205" s="103">
        <f t="shared" si="2"/>
        <v>1104930840.25</v>
      </c>
      <c r="I205" s="101">
        <f t="shared" si="1"/>
        <v>5.7648900238899417E-2</v>
      </c>
    </row>
    <row r="206" spans="1:9">
      <c r="D206" s="101" t="s">
        <v>170</v>
      </c>
      <c r="F206" s="101" t="s">
        <v>169</v>
      </c>
      <c r="G206" s="103" t="s">
        <v>168</v>
      </c>
      <c r="H206" s="103"/>
    </row>
    <row r="207" spans="1:9">
      <c r="A207" s="101" t="s">
        <v>167</v>
      </c>
      <c r="B207" s="101">
        <f>SUM(B162:B205)</f>
        <v>59446826</v>
      </c>
      <c r="D207" s="101" t="s">
        <v>165</v>
      </c>
      <c r="E207" s="103" t="s">
        <v>166</v>
      </c>
    </row>
    <row r="208" spans="1:9">
      <c r="D208" s="101" t="s">
        <v>165</v>
      </c>
      <c r="E208" s="101">
        <f>SUMPRODUCT((ABS(E166:E206)))/4</f>
        <v>566785.5</v>
      </c>
      <c r="H208" s="101" t="s">
        <v>161</v>
      </c>
      <c r="I208" s="103" t="s">
        <v>164</v>
      </c>
    </row>
    <row r="209" spans="1:9">
      <c r="D209" s="101" t="s">
        <v>163</v>
      </c>
      <c r="E209" s="101" t="s">
        <v>162</v>
      </c>
      <c r="H209" s="101" t="s">
        <v>161</v>
      </c>
      <c r="I209" s="103">
        <f>SUM(I166:I205)*100/44</f>
        <v>3.9541194505614952</v>
      </c>
    </row>
    <row r="210" spans="1:9">
      <c r="E210" s="101">
        <f>SUMPRODUCT((ABS(E166:E205)^2))/4</f>
        <v>49501371769.5</v>
      </c>
    </row>
    <row r="211" spans="1:9">
      <c r="E211" s="101">
        <f>SUMPRODUCT((ABS(E166:E205)^2))/4</f>
        <v>49501371769.5</v>
      </c>
    </row>
    <row r="212" spans="1:9">
      <c r="A212" s="101" t="s">
        <v>160</v>
      </c>
    </row>
    <row r="214" spans="1:9">
      <c r="A214" s="101" t="s">
        <v>159</v>
      </c>
    </row>
    <row r="215" spans="1:9">
      <c r="A215" s="101" t="s">
        <v>158</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ADC7C-A1F8-4A60-9815-BD4BCA1F495C}">
  <dimension ref="A1:M262"/>
  <sheetViews>
    <sheetView workbookViewId="0"/>
  </sheetViews>
  <sheetFormatPr defaultRowHeight="14.25"/>
  <cols>
    <col min="1" max="2" width="9.140625" style="101"/>
    <col min="3" max="3" width="14.42578125" style="101" customWidth="1"/>
    <col min="4" max="16384" width="9.140625" style="101"/>
  </cols>
  <sheetData>
    <row r="1" spans="1:4" ht="21">
      <c r="A1" s="105" t="s">
        <v>91</v>
      </c>
      <c r="B1" s="104" t="s">
        <v>90</v>
      </c>
      <c r="D1" s="102" t="s">
        <v>355</v>
      </c>
    </row>
    <row r="2" spans="1:4">
      <c r="A2" s="105">
        <v>1</v>
      </c>
      <c r="B2" s="104">
        <v>1444247</v>
      </c>
    </row>
    <row r="3" spans="1:4">
      <c r="A3" s="105">
        <v>2</v>
      </c>
      <c r="B3" s="104">
        <v>1502083</v>
      </c>
    </row>
    <row r="4" spans="1:4">
      <c r="A4" s="105">
        <v>3</v>
      </c>
      <c r="B4" s="104">
        <v>1568700</v>
      </c>
    </row>
    <row r="5" spans="1:4">
      <c r="A5" s="105">
        <v>4</v>
      </c>
      <c r="B5" s="104">
        <v>1596453</v>
      </c>
    </row>
    <row r="6" spans="1:4">
      <c r="A6" s="105">
        <v>5</v>
      </c>
      <c r="B6" s="104">
        <v>1473725</v>
      </c>
    </row>
    <row r="7" spans="1:4">
      <c r="A7" s="105">
        <v>6</v>
      </c>
      <c r="B7" s="104">
        <v>1558330</v>
      </c>
    </row>
    <row r="8" spans="1:4">
      <c r="A8" s="105">
        <v>7</v>
      </c>
      <c r="B8" s="104">
        <v>1603168</v>
      </c>
    </row>
    <row r="9" spans="1:4">
      <c r="A9" s="105">
        <v>8</v>
      </c>
      <c r="B9" s="104">
        <v>1616084</v>
      </c>
    </row>
    <row r="10" spans="1:4">
      <c r="A10" s="105">
        <v>9</v>
      </c>
      <c r="B10" s="104">
        <v>1503381</v>
      </c>
    </row>
    <row r="11" spans="1:4">
      <c r="A11" s="105">
        <v>10</v>
      </c>
      <c r="B11" s="104">
        <v>1501983</v>
      </c>
    </row>
    <row r="12" spans="1:4">
      <c r="A12" s="105">
        <v>11</v>
      </c>
      <c r="B12" s="104">
        <v>1599586</v>
      </c>
    </row>
    <row r="13" spans="1:4">
      <c r="A13" s="105">
        <v>12</v>
      </c>
      <c r="B13" s="104">
        <v>1588286</v>
      </c>
    </row>
    <row r="14" spans="1:4">
      <c r="A14" s="105">
        <v>13</v>
      </c>
      <c r="B14" s="104">
        <v>1349508</v>
      </c>
    </row>
    <row r="15" spans="1:4">
      <c r="A15" s="105">
        <v>14</v>
      </c>
      <c r="B15" s="104">
        <v>1397341</v>
      </c>
    </row>
    <row r="16" spans="1:4">
      <c r="A16" s="105">
        <v>15</v>
      </c>
      <c r="B16" s="104">
        <v>1405156</v>
      </c>
    </row>
    <row r="17" spans="1:2">
      <c r="A17" s="105">
        <v>16</v>
      </c>
      <c r="B17" s="104">
        <v>1416408</v>
      </c>
    </row>
    <row r="18" spans="1:2" ht="17.25" customHeight="1">
      <c r="A18" s="105">
        <v>17</v>
      </c>
      <c r="B18" s="104">
        <v>1362576</v>
      </c>
    </row>
    <row r="19" spans="1:2">
      <c r="A19" s="105">
        <v>18</v>
      </c>
      <c r="B19" s="104">
        <v>1368352</v>
      </c>
    </row>
    <row r="20" spans="1:2">
      <c r="A20" s="105">
        <v>19</v>
      </c>
      <c r="B20" s="104">
        <v>1366252</v>
      </c>
    </row>
    <row r="21" spans="1:2">
      <c r="A21" s="105">
        <v>20</v>
      </c>
      <c r="B21" s="104">
        <v>1389717</v>
      </c>
    </row>
    <row r="22" spans="1:2">
      <c r="A22" s="105">
        <v>21</v>
      </c>
      <c r="B22" s="104">
        <v>1280209</v>
      </c>
    </row>
    <row r="23" spans="1:2">
      <c r="A23" s="105">
        <v>22</v>
      </c>
      <c r="B23" s="104">
        <v>1281018</v>
      </c>
    </row>
    <row r="24" spans="1:2">
      <c r="A24" s="105">
        <v>23</v>
      </c>
      <c r="B24" s="104">
        <v>1332622</v>
      </c>
    </row>
    <row r="25" spans="1:2">
      <c r="A25" s="105">
        <v>24</v>
      </c>
      <c r="B25" s="104">
        <v>1315216</v>
      </c>
    </row>
    <row r="26" spans="1:2">
      <c r="A26" s="105">
        <v>25</v>
      </c>
      <c r="B26" s="104">
        <v>1244459</v>
      </c>
    </row>
    <row r="27" spans="1:2">
      <c r="A27" s="105">
        <v>26</v>
      </c>
      <c r="B27" s="104">
        <v>1264250</v>
      </c>
    </row>
    <row r="28" spans="1:2">
      <c r="A28" s="105">
        <v>27</v>
      </c>
      <c r="B28" s="104">
        <v>1361389</v>
      </c>
    </row>
    <row r="29" spans="1:2">
      <c r="A29" s="105">
        <v>28</v>
      </c>
      <c r="B29" s="104">
        <v>1306823</v>
      </c>
    </row>
    <row r="30" spans="1:2">
      <c r="A30" s="105">
        <v>29</v>
      </c>
      <c r="B30" s="104">
        <v>1236358</v>
      </c>
    </row>
    <row r="31" spans="1:2">
      <c r="A31" s="105">
        <v>30</v>
      </c>
      <c r="B31" s="104">
        <v>1252549</v>
      </c>
    </row>
    <row r="32" spans="1:2">
      <c r="A32" s="105">
        <v>31</v>
      </c>
      <c r="B32" s="104">
        <v>1299811</v>
      </c>
    </row>
    <row r="33" spans="1:2">
      <c r="A33" s="105">
        <v>32</v>
      </c>
      <c r="B33" s="104">
        <v>1263081</v>
      </c>
    </row>
    <row r="34" spans="1:2">
      <c r="A34" s="105">
        <v>33</v>
      </c>
      <c r="B34" s="104">
        <v>1184151</v>
      </c>
    </row>
    <row r="35" spans="1:2">
      <c r="A35" s="105">
        <v>34</v>
      </c>
      <c r="B35" s="104">
        <v>1171095</v>
      </c>
    </row>
    <row r="36" spans="1:2">
      <c r="A36" s="105">
        <v>35</v>
      </c>
      <c r="B36" s="104">
        <v>1164344</v>
      </c>
    </row>
    <row r="37" spans="1:2">
      <c r="A37" s="105">
        <v>36</v>
      </c>
      <c r="B37" s="104">
        <v>1198717</v>
      </c>
    </row>
    <row r="38" spans="1:2">
      <c r="A38" s="105">
        <v>37</v>
      </c>
      <c r="B38" s="104">
        <v>1123034</v>
      </c>
    </row>
    <row r="39" spans="1:2">
      <c r="A39" s="105">
        <v>38</v>
      </c>
      <c r="B39" s="104">
        <v>1235110</v>
      </c>
    </row>
    <row r="40" spans="1:2">
      <c r="A40" s="105">
        <v>39</v>
      </c>
      <c r="B40" s="104">
        <v>1289307</v>
      </c>
    </row>
    <row r="41" spans="1:2">
      <c r="A41" s="105">
        <v>40</v>
      </c>
      <c r="B41" s="104">
        <v>1347607</v>
      </c>
    </row>
    <row r="42" spans="1:2">
      <c r="A42" s="105">
        <v>41</v>
      </c>
      <c r="B42" s="104">
        <v>1098034</v>
      </c>
    </row>
    <row r="43" spans="1:2">
      <c r="A43" s="105">
        <v>42</v>
      </c>
      <c r="B43" s="104">
        <v>1173778</v>
      </c>
    </row>
    <row r="44" spans="1:2">
      <c r="A44" s="105">
        <v>43</v>
      </c>
      <c r="B44" s="104">
        <v>1259323</v>
      </c>
    </row>
    <row r="45" spans="1:2">
      <c r="A45" s="105">
        <v>44</v>
      </c>
      <c r="B45" s="104">
        <v>1153205</v>
      </c>
    </row>
    <row r="61" spans="1:1">
      <c r="A61" s="165" t="s">
        <v>354</v>
      </c>
    </row>
    <row r="62" spans="1:1" ht="22.5">
      <c r="A62" s="164" t="s">
        <v>264</v>
      </c>
    </row>
    <row r="64" spans="1:1" ht="21.75">
      <c r="A64" s="163" t="s">
        <v>353</v>
      </c>
    </row>
    <row r="66" spans="1:1">
      <c r="A66" s="101" t="s">
        <v>352</v>
      </c>
    </row>
    <row r="68" spans="1:1" ht="21.75">
      <c r="A68" s="163" t="s">
        <v>351</v>
      </c>
    </row>
    <row r="69" spans="1:1">
      <c r="A69" s="101" t="s">
        <v>350</v>
      </c>
    </row>
    <row r="70" spans="1:1" ht="21.75">
      <c r="A70" s="101" t="s">
        <v>349</v>
      </c>
    </row>
    <row r="71" spans="1:1">
      <c r="A71" s="101" t="s">
        <v>348</v>
      </c>
    </row>
    <row r="72" spans="1:1">
      <c r="A72" s="101" t="s">
        <v>347</v>
      </c>
    </row>
    <row r="97" spans="1:1">
      <c r="A97" s="101" t="s">
        <v>346</v>
      </c>
    </row>
    <row r="99" spans="1:1" ht="21.75">
      <c r="A99" s="163" t="s">
        <v>345</v>
      </c>
    </row>
    <row r="101" spans="1:1" ht="21.75">
      <c r="A101" s="163" t="s">
        <v>344</v>
      </c>
    </row>
    <row r="102" spans="1:1">
      <c r="A102" s="101" t="s">
        <v>343</v>
      </c>
    </row>
    <row r="103" spans="1:1">
      <c r="A103" s="101" t="s">
        <v>342</v>
      </c>
    </row>
    <row r="104" spans="1:1" ht="21.75">
      <c r="A104" s="101" t="s">
        <v>341</v>
      </c>
    </row>
    <row r="131" spans="1:1" ht="22.5">
      <c r="A131" s="164" t="s">
        <v>264</v>
      </c>
    </row>
    <row r="132" spans="1:1">
      <c r="A132" s="165" t="s">
        <v>340</v>
      </c>
    </row>
    <row r="133" spans="1:1" ht="21.75">
      <c r="A133" s="163" t="s">
        <v>339</v>
      </c>
    </row>
    <row r="135" spans="1:1" ht="21.75">
      <c r="A135" s="163" t="s">
        <v>338</v>
      </c>
    </row>
    <row r="137" spans="1:1" ht="21.75">
      <c r="A137" s="163" t="s">
        <v>337</v>
      </c>
    </row>
    <row r="138" spans="1:1">
      <c r="A138" s="101" t="s">
        <v>336</v>
      </c>
    </row>
    <row r="139" spans="1:1" ht="21.75">
      <c r="A139" s="163" t="s">
        <v>335</v>
      </c>
    </row>
    <row r="141" spans="1:1" ht="21.75">
      <c r="A141" s="163" t="s">
        <v>334</v>
      </c>
    </row>
    <row r="143" spans="1:1" ht="21.75">
      <c r="A143" s="163" t="s">
        <v>333</v>
      </c>
    </row>
    <row r="145" spans="1:1" ht="21.75">
      <c r="A145" s="165" t="s">
        <v>332</v>
      </c>
    </row>
    <row r="146" spans="1:1">
      <c r="A146" s="101" t="s">
        <v>331</v>
      </c>
    </row>
    <row r="147" spans="1:1" ht="21.75">
      <c r="A147" s="165" t="s">
        <v>330</v>
      </c>
    </row>
    <row r="148" spans="1:1">
      <c r="A148" s="101" t="s">
        <v>329</v>
      </c>
    </row>
    <row r="149" spans="1:1" ht="21.75">
      <c r="A149" s="105" t="s">
        <v>328</v>
      </c>
    </row>
    <row r="154" spans="1:1">
      <c r="A154" s="167" t="s">
        <v>327</v>
      </c>
    </row>
    <row r="155" spans="1:1" ht="20.25" customHeight="1">
      <c r="A155" s="167" t="s">
        <v>326</v>
      </c>
    </row>
    <row r="156" spans="1:1" ht="21" customHeight="1">
      <c r="A156" s="167" t="s">
        <v>325</v>
      </c>
    </row>
    <row r="157" spans="1:1" ht="21" customHeight="1">
      <c r="A157" s="167"/>
    </row>
    <row r="158" spans="1:1" ht="21" customHeight="1">
      <c r="A158" s="167"/>
    </row>
    <row r="159" spans="1:1" ht="21" customHeight="1">
      <c r="A159" s="167"/>
    </row>
    <row r="160" spans="1:1">
      <c r="A160" s="167" t="s">
        <v>324</v>
      </c>
    </row>
    <row r="161" spans="1:1" ht="24.75" customHeight="1">
      <c r="A161" s="167" t="s">
        <v>323</v>
      </c>
    </row>
    <row r="162" spans="1:1">
      <c r="A162" s="165" t="s">
        <v>322</v>
      </c>
    </row>
    <row r="164" spans="1:1" ht="21.75">
      <c r="A164" s="163" t="s">
        <v>321</v>
      </c>
    </row>
    <row r="165" spans="1:1">
      <c r="A165" s="101" t="s">
        <v>320</v>
      </c>
    </row>
    <row r="167" spans="1:1" ht="21.75">
      <c r="A167" s="163" t="s">
        <v>319</v>
      </c>
    </row>
    <row r="169" spans="1:1" ht="21.75">
      <c r="A169" s="163" t="s">
        <v>318</v>
      </c>
    </row>
    <row r="190" spans="2:4">
      <c r="B190" s="101" t="s">
        <v>317</v>
      </c>
      <c r="D190" s="101">
        <v>0.2</v>
      </c>
    </row>
    <row r="192" spans="2:4">
      <c r="B192" s="166" t="s">
        <v>316</v>
      </c>
      <c r="D192" s="106">
        <f>AVERAGE(B197:B200)</f>
        <v>1527870.75</v>
      </c>
    </row>
    <row r="193" spans="1:13">
      <c r="B193" s="106" t="s">
        <v>315</v>
      </c>
    </row>
    <row r="194" spans="1:13">
      <c r="D194" s="106"/>
    </row>
    <row r="195" spans="1:13">
      <c r="D195" s="106"/>
    </row>
    <row r="196" spans="1:13">
      <c r="A196" s="105" t="s">
        <v>91</v>
      </c>
      <c r="B196" s="104" t="s">
        <v>90</v>
      </c>
      <c r="C196" s="105" t="s">
        <v>260</v>
      </c>
    </row>
    <row r="197" spans="1:13">
      <c r="A197" s="105">
        <v>1</v>
      </c>
      <c r="B197" s="104">
        <v>1444247</v>
      </c>
      <c r="C197" s="104">
        <v>1527870.75</v>
      </c>
    </row>
    <row r="198" spans="1:13">
      <c r="A198" s="105">
        <v>2</v>
      </c>
      <c r="B198" s="104">
        <v>1502083</v>
      </c>
      <c r="C198" s="104">
        <v>1511146</v>
      </c>
      <c r="D198" s="101" t="s">
        <v>314</v>
      </c>
      <c r="F198" s="105"/>
      <c r="G198" s="104"/>
      <c r="H198" s="105"/>
      <c r="M198" s="165" t="s">
        <v>266</v>
      </c>
    </row>
    <row r="199" spans="1:13">
      <c r="A199" s="105">
        <v>3</v>
      </c>
      <c r="B199" s="104">
        <v>1568700</v>
      </c>
      <c r="C199" s="104">
        <v>1509333.4000000001</v>
      </c>
      <c r="D199" s="101" t="s">
        <v>313</v>
      </c>
      <c r="F199" s="105"/>
      <c r="G199" s="104"/>
      <c r="H199" s="105"/>
    </row>
    <row r="200" spans="1:13">
      <c r="A200" s="105">
        <v>4</v>
      </c>
      <c r="B200" s="104">
        <v>1596453</v>
      </c>
      <c r="C200" s="104">
        <v>1521206.7200000002</v>
      </c>
      <c r="D200" s="101" t="s">
        <v>312</v>
      </c>
      <c r="F200" s="105"/>
      <c r="G200" s="104"/>
      <c r="H200" s="105"/>
      <c r="M200" s="101" t="s">
        <v>265</v>
      </c>
    </row>
    <row r="201" spans="1:13">
      <c r="A201" s="105">
        <v>5</v>
      </c>
      <c r="B201" s="104">
        <v>1473725</v>
      </c>
      <c r="C201" s="104">
        <v>1536255.9760000003</v>
      </c>
      <c r="D201" s="101" t="s">
        <v>311</v>
      </c>
      <c r="F201" s="105"/>
      <c r="G201" s="104"/>
      <c r="H201" s="105"/>
    </row>
    <row r="202" spans="1:13" ht="18" customHeight="1">
      <c r="A202" s="105">
        <v>6</v>
      </c>
      <c r="B202" s="104">
        <v>1558330</v>
      </c>
      <c r="C202" s="104">
        <v>1523749.7808000003</v>
      </c>
      <c r="D202" s="101" t="s">
        <v>310</v>
      </c>
      <c r="F202" s="105"/>
      <c r="G202" s="104"/>
      <c r="H202" s="105"/>
      <c r="M202" s="164" t="s">
        <v>264</v>
      </c>
    </row>
    <row r="203" spans="1:13">
      <c r="A203" s="105">
        <v>7</v>
      </c>
      <c r="B203" s="104">
        <v>1603168</v>
      </c>
      <c r="C203" s="104">
        <v>1530665.8246400002</v>
      </c>
      <c r="D203" s="101" t="s">
        <v>309</v>
      </c>
      <c r="F203" s="105"/>
      <c r="G203" s="104"/>
      <c r="H203" s="105"/>
    </row>
    <row r="204" spans="1:13" ht="21.75">
      <c r="A204" s="105">
        <v>8</v>
      </c>
      <c r="B204" s="104">
        <v>1616084</v>
      </c>
      <c r="C204" s="104">
        <v>1545166.2597120004</v>
      </c>
      <c r="D204" s="101" t="s">
        <v>308</v>
      </c>
      <c r="F204" s="105"/>
      <c r="G204" s="104"/>
      <c r="H204" s="105"/>
      <c r="M204" s="163" t="s">
        <v>307</v>
      </c>
    </row>
    <row r="205" spans="1:13">
      <c r="A205" s="105">
        <v>9</v>
      </c>
      <c r="B205" s="104">
        <v>1503381</v>
      </c>
      <c r="C205" s="104">
        <v>1559349.8077696003</v>
      </c>
      <c r="D205" s="101" t="s">
        <v>306</v>
      </c>
      <c r="F205" s="105"/>
      <c r="G205" s="104"/>
      <c r="H205" s="105"/>
    </row>
    <row r="206" spans="1:13">
      <c r="A206" s="105">
        <v>10</v>
      </c>
      <c r="B206" s="104">
        <v>1501983</v>
      </c>
      <c r="C206" s="104">
        <v>1548156.0462156802</v>
      </c>
      <c r="D206" s="101" t="s">
        <v>305</v>
      </c>
      <c r="F206" s="105"/>
      <c r="G206" s="104"/>
      <c r="H206" s="105"/>
      <c r="M206" s="163" t="s">
        <v>262</v>
      </c>
    </row>
    <row r="207" spans="1:13">
      <c r="A207" s="105">
        <v>11</v>
      </c>
      <c r="B207" s="104">
        <v>1599586</v>
      </c>
      <c r="C207" s="104">
        <v>1538921.4369725443</v>
      </c>
      <c r="D207" s="101" t="s">
        <v>304</v>
      </c>
      <c r="F207" s="105"/>
      <c r="G207" s="104"/>
      <c r="H207" s="105"/>
    </row>
    <row r="208" spans="1:13" ht="21.75">
      <c r="A208" s="105">
        <v>12</v>
      </c>
      <c r="B208" s="104">
        <v>1588286</v>
      </c>
      <c r="C208" s="104">
        <v>1551054.3495780355</v>
      </c>
      <c r="D208" s="101" t="s">
        <v>303</v>
      </c>
      <c r="F208" s="105"/>
      <c r="G208" s="104"/>
      <c r="H208" s="105"/>
      <c r="M208" s="163" t="s">
        <v>302</v>
      </c>
    </row>
    <row r="209" spans="1:13">
      <c r="A209" s="105">
        <v>13</v>
      </c>
      <c r="B209" s="104">
        <v>1349508</v>
      </c>
      <c r="C209" s="104">
        <v>1558500.6796624283</v>
      </c>
      <c r="D209" s="101" t="s">
        <v>301</v>
      </c>
      <c r="F209" s="105"/>
      <c r="G209" s="104"/>
      <c r="H209" s="105"/>
      <c r="M209" s="101" t="s">
        <v>300</v>
      </c>
    </row>
    <row r="210" spans="1:13">
      <c r="A210" s="105">
        <v>14</v>
      </c>
      <c r="B210" s="104">
        <v>1397341</v>
      </c>
      <c r="C210" s="104">
        <v>1516702.1437299429</v>
      </c>
      <c r="D210" s="101" t="s">
        <v>299</v>
      </c>
      <c r="F210" s="105"/>
      <c r="G210" s="104"/>
      <c r="H210" s="105"/>
      <c r="M210" s="101" t="s">
        <v>298</v>
      </c>
    </row>
    <row r="211" spans="1:13">
      <c r="A211" s="105">
        <v>15</v>
      </c>
      <c r="B211" s="104">
        <v>1405156</v>
      </c>
      <c r="C211" s="104">
        <v>1492829.9149839543</v>
      </c>
      <c r="D211" s="101" t="s">
        <v>297</v>
      </c>
      <c r="F211" s="105"/>
      <c r="G211" s="104"/>
      <c r="H211" s="105"/>
    </row>
    <row r="212" spans="1:13">
      <c r="A212" s="105">
        <v>16</v>
      </c>
      <c r="B212" s="104">
        <v>1416408</v>
      </c>
      <c r="C212" s="104">
        <v>1475295.1319871633</v>
      </c>
      <c r="D212" s="101" t="s">
        <v>296</v>
      </c>
      <c r="F212" s="105"/>
      <c r="G212" s="104"/>
      <c r="H212" s="105"/>
    </row>
    <row r="213" spans="1:13">
      <c r="A213" s="105">
        <v>17</v>
      </c>
      <c r="B213" s="104">
        <v>1362576</v>
      </c>
      <c r="C213" s="104">
        <v>1463517.7055897308</v>
      </c>
      <c r="D213" s="101" t="s">
        <v>295</v>
      </c>
      <c r="F213" s="105"/>
      <c r="G213" s="104"/>
      <c r="H213" s="105"/>
    </row>
    <row r="214" spans="1:13">
      <c r="A214" s="105">
        <v>18</v>
      </c>
      <c r="B214" s="104">
        <v>1368352</v>
      </c>
      <c r="C214" s="104">
        <v>1443329.3644717846</v>
      </c>
      <c r="D214" s="101" t="s">
        <v>294</v>
      </c>
      <c r="F214" s="105"/>
      <c r="G214" s="104"/>
      <c r="H214" s="105"/>
    </row>
    <row r="215" spans="1:13">
      <c r="A215" s="105">
        <v>19</v>
      </c>
      <c r="B215" s="104">
        <v>1366252</v>
      </c>
      <c r="C215" s="104">
        <v>1428333.8915774277</v>
      </c>
      <c r="D215" s="101" t="s">
        <v>293</v>
      </c>
      <c r="F215" s="105"/>
      <c r="G215" s="104"/>
      <c r="H215" s="105"/>
    </row>
    <row r="216" spans="1:13">
      <c r="A216" s="105">
        <v>20</v>
      </c>
      <c r="B216" s="104">
        <v>1389717</v>
      </c>
      <c r="C216" s="104">
        <v>1415917.5132619422</v>
      </c>
      <c r="D216" s="101" t="s">
        <v>292</v>
      </c>
      <c r="F216" s="105"/>
      <c r="G216" s="104"/>
      <c r="H216" s="105"/>
    </row>
    <row r="217" spans="1:13">
      <c r="A217" s="105">
        <v>21</v>
      </c>
      <c r="B217" s="104">
        <v>1280209</v>
      </c>
      <c r="C217" s="104">
        <v>1410677.410609554</v>
      </c>
      <c r="D217" s="101" t="s">
        <v>291</v>
      </c>
      <c r="F217" s="105"/>
      <c r="G217" s="104"/>
      <c r="H217" s="105"/>
    </row>
    <row r="218" spans="1:13">
      <c r="A218" s="105">
        <v>22</v>
      </c>
      <c r="B218" s="104">
        <v>1281018</v>
      </c>
      <c r="C218" s="104">
        <v>1384583.7284876434</v>
      </c>
      <c r="D218" s="101" t="s">
        <v>290</v>
      </c>
      <c r="F218" s="105"/>
      <c r="G218" s="104"/>
      <c r="H218" s="105"/>
    </row>
    <row r="219" spans="1:13">
      <c r="A219" s="105">
        <v>23</v>
      </c>
      <c r="B219" s="104">
        <v>1332622</v>
      </c>
      <c r="C219" s="104">
        <v>1363870.5827901149</v>
      </c>
      <c r="D219" s="101" t="s">
        <v>289</v>
      </c>
      <c r="F219" s="105"/>
      <c r="G219" s="104"/>
      <c r="H219" s="105"/>
    </row>
    <row r="220" spans="1:13">
      <c r="A220" s="105">
        <v>24</v>
      </c>
      <c r="B220" s="104">
        <v>1315216</v>
      </c>
      <c r="C220" s="104">
        <v>1357620.866232092</v>
      </c>
      <c r="D220" s="101" t="s">
        <v>288</v>
      </c>
      <c r="F220" s="105"/>
      <c r="G220" s="104"/>
      <c r="H220" s="105"/>
    </row>
    <row r="221" spans="1:13">
      <c r="A221" s="105">
        <v>25</v>
      </c>
      <c r="B221" s="104">
        <v>1244459</v>
      </c>
      <c r="C221" s="104">
        <v>1349139.8929856736</v>
      </c>
      <c r="D221" s="101" t="s">
        <v>287</v>
      </c>
      <c r="F221" s="105"/>
      <c r="G221" s="104"/>
      <c r="H221" s="105"/>
    </row>
    <row r="222" spans="1:13">
      <c r="A222" s="105">
        <v>26</v>
      </c>
      <c r="B222" s="104">
        <v>1264250</v>
      </c>
      <c r="C222" s="104">
        <v>1328203.7143885391</v>
      </c>
      <c r="D222" s="101" t="s">
        <v>286</v>
      </c>
      <c r="F222" s="105"/>
      <c r="G222" s="104"/>
      <c r="H222" s="105"/>
    </row>
    <row r="223" spans="1:13">
      <c r="A223" s="105">
        <v>27</v>
      </c>
      <c r="B223" s="104">
        <v>1361389</v>
      </c>
      <c r="C223" s="104">
        <v>1315412.9715108313</v>
      </c>
      <c r="D223" s="101" t="s">
        <v>285</v>
      </c>
      <c r="F223" s="105"/>
      <c r="G223" s="104"/>
      <c r="H223" s="105"/>
    </row>
    <row r="224" spans="1:13">
      <c r="A224" s="105">
        <v>28</v>
      </c>
      <c r="B224" s="104">
        <v>1306823</v>
      </c>
      <c r="C224" s="104">
        <v>1324608.1772086651</v>
      </c>
      <c r="D224" s="101" t="s">
        <v>284</v>
      </c>
      <c r="F224" s="105"/>
      <c r="G224" s="104"/>
      <c r="H224" s="105"/>
    </row>
    <row r="225" spans="1:8">
      <c r="A225" s="105">
        <v>29</v>
      </c>
      <c r="B225" s="104">
        <v>1236358</v>
      </c>
      <c r="C225" s="104">
        <v>1321051.1417669321</v>
      </c>
      <c r="D225" s="101" t="s">
        <v>283</v>
      </c>
      <c r="F225" s="105"/>
      <c r="G225" s="104"/>
      <c r="H225" s="105"/>
    </row>
    <row r="226" spans="1:8">
      <c r="A226" s="105">
        <v>30</v>
      </c>
      <c r="B226" s="104">
        <v>1252549</v>
      </c>
      <c r="C226" s="104">
        <v>1304112.5134135459</v>
      </c>
      <c r="D226" s="101" t="s">
        <v>282</v>
      </c>
      <c r="F226" s="105"/>
      <c r="G226" s="104"/>
      <c r="H226" s="105"/>
    </row>
    <row r="227" spans="1:8">
      <c r="A227" s="105">
        <v>31</v>
      </c>
      <c r="B227" s="104">
        <v>1299811</v>
      </c>
      <c r="C227" s="104">
        <v>1293799.8107308368</v>
      </c>
      <c r="D227" s="101" t="s">
        <v>281</v>
      </c>
      <c r="F227" s="105"/>
      <c r="G227" s="104"/>
      <c r="H227" s="105"/>
    </row>
    <row r="228" spans="1:8">
      <c r="A228" s="105">
        <v>32</v>
      </c>
      <c r="B228" s="104">
        <v>1263081</v>
      </c>
      <c r="C228" s="104">
        <v>1295002.0485846696</v>
      </c>
      <c r="D228" s="101" t="s">
        <v>280</v>
      </c>
      <c r="F228" s="105"/>
      <c r="G228" s="104"/>
      <c r="H228" s="105"/>
    </row>
    <row r="229" spans="1:8">
      <c r="A229" s="105">
        <v>33</v>
      </c>
      <c r="B229" s="104">
        <v>1184151</v>
      </c>
      <c r="C229" s="104">
        <v>1288617.8388677358</v>
      </c>
      <c r="D229" s="101" t="s">
        <v>279</v>
      </c>
      <c r="F229" s="105"/>
      <c r="G229" s="104"/>
      <c r="H229" s="105"/>
    </row>
    <row r="230" spans="1:8">
      <c r="A230" s="105">
        <v>34</v>
      </c>
      <c r="B230" s="104">
        <v>1171095</v>
      </c>
      <c r="C230" s="104">
        <v>1267724.4710941887</v>
      </c>
      <c r="D230" s="101" t="s">
        <v>278</v>
      </c>
      <c r="F230" s="105"/>
      <c r="G230" s="104"/>
      <c r="H230" s="105"/>
    </row>
    <row r="231" spans="1:8">
      <c r="A231" s="105">
        <v>35</v>
      </c>
      <c r="B231" s="104">
        <v>1164344</v>
      </c>
      <c r="C231" s="104">
        <v>1248398.5768753509</v>
      </c>
      <c r="D231" s="101" t="s">
        <v>277</v>
      </c>
      <c r="F231" s="105"/>
      <c r="G231" s="104"/>
      <c r="H231" s="105"/>
    </row>
    <row r="232" spans="1:8">
      <c r="A232" s="105">
        <v>36</v>
      </c>
      <c r="B232" s="104">
        <v>1198717</v>
      </c>
      <c r="C232" s="104">
        <v>1231587.6615002807</v>
      </c>
      <c r="D232" s="101" t="s">
        <v>276</v>
      </c>
      <c r="F232" s="105"/>
      <c r="G232" s="104"/>
      <c r="H232" s="105"/>
    </row>
    <row r="233" spans="1:8">
      <c r="A233" s="105">
        <v>37</v>
      </c>
      <c r="B233" s="104">
        <v>1123034</v>
      </c>
      <c r="C233" s="104">
        <v>1225013.5292002247</v>
      </c>
      <c r="D233" s="101" t="s">
        <v>275</v>
      </c>
      <c r="F233" s="105"/>
      <c r="G233" s="104"/>
      <c r="H233" s="105"/>
    </row>
    <row r="234" spans="1:8">
      <c r="A234" s="105">
        <v>38</v>
      </c>
      <c r="B234" s="104">
        <v>1235110</v>
      </c>
      <c r="C234" s="104">
        <v>1204617.6233601798</v>
      </c>
      <c r="D234" s="101" t="s">
        <v>274</v>
      </c>
      <c r="F234" s="105"/>
      <c r="G234" s="104"/>
      <c r="H234" s="105"/>
    </row>
    <row r="235" spans="1:8">
      <c r="A235" s="105">
        <v>39</v>
      </c>
      <c r="B235" s="104">
        <v>1289307</v>
      </c>
      <c r="C235" s="104">
        <v>1210716.0986881438</v>
      </c>
      <c r="D235" s="101" t="s">
        <v>273</v>
      </c>
      <c r="F235" s="105"/>
      <c r="G235" s="104"/>
      <c r="H235" s="105"/>
    </row>
    <row r="236" spans="1:8">
      <c r="A236" s="105">
        <v>40</v>
      </c>
      <c r="B236" s="104">
        <v>1347607</v>
      </c>
      <c r="C236" s="104">
        <v>1226434.2789505152</v>
      </c>
      <c r="D236" s="101" t="s">
        <v>272</v>
      </c>
      <c r="F236" s="105"/>
      <c r="G236" s="104"/>
      <c r="H236" s="105"/>
    </row>
    <row r="237" spans="1:8">
      <c r="A237" s="105">
        <v>41</v>
      </c>
      <c r="B237" s="104">
        <v>1098034</v>
      </c>
      <c r="C237" s="104">
        <v>1250668.8231604123</v>
      </c>
      <c r="D237" s="101" t="s">
        <v>271</v>
      </c>
      <c r="F237" s="105"/>
      <c r="G237" s="104"/>
      <c r="H237" s="105"/>
    </row>
    <row r="238" spans="1:8">
      <c r="A238" s="105">
        <v>42</v>
      </c>
      <c r="B238" s="104">
        <v>1173778</v>
      </c>
      <c r="C238" s="104">
        <v>1220141.8585283298</v>
      </c>
      <c r="D238" s="101" t="s">
        <v>270</v>
      </c>
      <c r="F238" s="105"/>
      <c r="G238" s="104"/>
      <c r="H238" s="105"/>
    </row>
    <row r="239" spans="1:8">
      <c r="A239" s="105">
        <v>43</v>
      </c>
      <c r="B239" s="104">
        <v>1259323</v>
      </c>
      <c r="C239" s="104">
        <v>1210869.0868226639</v>
      </c>
      <c r="D239" s="101" t="s">
        <v>269</v>
      </c>
      <c r="F239" s="105"/>
      <c r="G239" s="104"/>
      <c r="H239" s="105"/>
    </row>
    <row r="240" spans="1:8">
      <c r="A240" s="105">
        <v>44</v>
      </c>
      <c r="B240" s="104">
        <v>1153205</v>
      </c>
      <c r="C240" s="104">
        <v>1220559.8694581313</v>
      </c>
      <c r="D240" s="101" t="s">
        <v>268</v>
      </c>
      <c r="F240" s="105"/>
      <c r="G240" s="104"/>
      <c r="H240" s="105"/>
    </row>
    <row r="241" spans="1:12">
      <c r="A241" s="101" t="s">
        <v>267</v>
      </c>
      <c r="D241" s="101">
        <f>(C240)+((B240-C240)*$D$190)</f>
        <v>1207088.8955665049</v>
      </c>
      <c r="F241" s="105"/>
      <c r="G241" s="104"/>
      <c r="H241" s="105"/>
    </row>
    <row r="242" spans="1:12">
      <c r="F242" s="105"/>
      <c r="G242" s="104"/>
      <c r="H242" s="105"/>
    </row>
    <row r="252" spans="1:12">
      <c r="L252" s="101" t="s">
        <v>266</v>
      </c>
    </row>
    <row r="254" spans="1:12">
      <c r="L254" s="101" t="s">
        <v>265</v>
      </c>
    </row>
    <row r="256" spans="1:12">
      <c r="L256" s="101" t="s">
        <v>264</v>
      </c>
    </row>
    <row r="258" spans="12:12">
      <c r="L258" s="101" t="s">
        <v>263</v>
      </c>
    </row>
    <row r="260" spans="12:12">
      <c r="L260" s="101" t="s">
        <v>262</v>
      </c>
    </row>
    <row r="262" spans="12:12">
      <c r="L262" s="101" t="s">
        <v>261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DD118-D229-4710-8953-60B354B769EF}">
  <dimension ref="A1:M416"/>
  <sheetViews>
    <sheetView topLeftCell="A396" workbookViewId="0"/>
  </sheetViews>
  <sheetFormatPr defaultRowHeight="14.25"/>
  <cols>
    <col min="1" max="2" width="9.140625" style="101"/>
    <col min="3" max="3" width="14.42578125" style="101" customWidth="1"/>
    <col min="4" max="4" width="14" style="101" bestFit="1" customWidth="1"/>
    <col min="5" max="5" width="36.5703125" style="101" customWidth="1"/>
    <col min="6" max="6" width="23.7109375" style="101" customWidth="1"/>
    <col min="7" max="7" width="9.7109375" style="101" customWidth="1"/>
    <col min="8" max="8" width="28.7109375" style="101" customWidth="1"/>
    <col min="9" max="9" width="21.28515625" style="101" customWidth="1"/>
    <col min="10" max="10" width="30.140625" style="101" customWidth="1"/>
    <col min="11" max="16384" width="9.140625" style="101"/>
  </cols>
  <sheetData>
    <row r="1" spans="1:4" ht="21">
      <c r="A1" s="105" t="s">
        <v>91</v>
      </c>
      <c r="B1" s="104" t="s">
        <v>90</v>
      </c>
      <c r="D1" s="102" t="s">
        <v>355</v>
      </c>
    </row>
    <row r="2" spans="1:4">
      <c r="A2" s="105">
        <v>1</v>
      </c>
      <c r="B2" s="104">
        <v>1444247</v>
      </c>
    </row>
    <row r="3" spans="1:4">
      <c r="A3" s="105">
        <v>2</v>
      </c>
      <c r="B3" s="104">
        <v>1502083</v>
      </c>
    </row>
    <row r="4" spans="1:4">
      <c r="A4" s="105">
        <v>3</v>
      </c>
      <c r="B4" s="104">
        <v>1568700</v>
      </c>
    </row>
    <row r="5" spans="1:4">
      <c r="A5" s="105">
        <v>4</v>
      </c>
      <c r="B5" s="104">
        <v>1596453</v>
      </c>
    </row>
    <row r="6" spans="1:4">
      <c r="A6" s="105">
        <v>5</v>
      </c>
      <c r="B6" s="104">
        <v>1473725</v>
      </c>
    </row>
    <row r="7" spans="1:4">
      <c r="A7" s="105">
        <v>6</v>
      </c>
      <c r="B7" s="104">
        <v>1558330</v>
      </c>
    </row>
    <row r="8" spans="1:4">
      <c r="A8" s="105">
        <v>7</v>
      </c>
      <c r="B8" s="104">
        <v>1603168</v>
      </c>
    </row>
    <row r="9" spans="1:4">
      <c r="A9" s="105">
        <v>8</v>
      </c>
      <c r="B9" s="104">
        <v>1616084</v>
      </c>
    </row>
    <row r="10" spans="1:4">
      <c r="A10" s="105">
        <v>9</v>
      </c>
      <c r="B10" s="104">
        <v>1503381</v>
      </c>
    </row>
    <row r="11" spans="1:4">
      <c r="A11" s="105">
        <v>10</v>
      </c>
      <c r="B11" s="104">
        <v>1501983</v>
      </c>
    </row>
    <row r="12" spans="1:4">
      <c r="A12" s="105">
        <v>11</v>
      </c>
      <c r="B12" s="104">
        <v>1599586</v>
      </c>
    </row>
    <row r="13" spans="1:4">
      <c r="A13" s="105">
        <v>12</v>
      </c>
      <c r="B13" s="104">
        <v>1588286</v>
      </c>
    </row>
    <row r="14" spans="1:4">
      <c r="A14" s="105">
        <v>13</v>
      </c>
      <c r="B14" s="104">
        <v>1349508</v>
      </c>
    </row>
    <row r="15" spans="1:4">
      <c r="A15" s="105">
        <v>14</v>
      </c>
      <c r="B15" s="104">
        <v>1397341</v>
      </c>
    </row>
    <row r="16" spans="1:4">
      <c r="A16" s="105">
        <v>15</v>
      </c>
      <c r="B16" s="104">
        <v>1405156</v>
      </c>
    </row>
    <row r="17" spans="1:2">
      <c r="A17" s="105">
        <v>16</v>
      </c>
      <c r="B17" s="104">
        <v>1416408</v>
      </c>
    </row>
    <row r="18" spans="1:2" ht="17.25" customHeight="1">
      <c r="A18" s="105">
        <v>17</v>
      </c>
      <c r="B18" s="104">
        <v>1362576</v>
      </c>
    </row>
    <row r="19" spans="1:2">
      <c r="A19" s="105">
        <v>18</v>
      </c>
      <c r="B19" s="104">
        <v>1368352</v>
      </c>
    </row>
    <row r="20" spans="1:2">
      <c r="A20" s="105">
        <v>19</v>
      </c>
      <c r="B20" s="104">
        <v>1366252</v>
      </c>
    </row>
    <row r="21" spans="1:2">
      <c r="A21" s="105">
        <v>20</v>
      </c>
      <c r="B21" s="104">
        <v>1389717</v>
      </c>
    </row>
    <row r="22" spans="1:2">
      <c r="A22" s="105">
        <v>21</v>
      </c>
      <c r="B22" s="104">
        <v>1280209</v>
      </c>
    </row>
    <row r="23" spans="1:2">
      <c r="A23" s="105">
        <v>22</v>
      </c>
      <c r="B23" s="104">
        <v>1281018</v>
      </c>
    </row>
    <row r="24" spans="1:2">
      <c r="A24" s="105">
        <v>23</v>
      </c>
      <c r="B24" s="104">
        <v>1332622</v>
      </c>
    </row>
    <row r="25" spans="1:2">
      <c r="A25" s="105">
        <v>24</v>
      </c>
      <c r="B25" s="104">
        <v>1315216</v>
      </c>
    </row>
    <row r="26" spans="1:2">
      <c r="A26" s="105">
        <v>25</v>
      </c>
      <c r="B26" s="104">
        <v>1244459</v>
      </c>
    </row>
    <row r="27" spans="1:2">
      <c r="A27" s="105">
        <v>26</v>
      </c>
      <c r="B27" s="104">
        <v>1264250</v>
      </c>
    </row>
    <row r="28" spans="1:2">
      <c r="A28" s="105">
        <v>27</v>
      </c>
      <c r="B28" s="104">
        <v>1361389</v>
      </c>
    </row>
    <row r="29" spans="1:2">
      <c r="A29" s="105">
        <v>28</v>
      </c>
      <c r="B29" s="104">
        <v>1306823</v>
      </c>
    </row>
    <row r="30" spans="1:2">
      <c r="A30" s="105">
        <v>29</v>
      </c>
      <c r="B30" s="104">
        <v>1236358</v>
      </c>
    </row>
    <row r="31" spans="1:2">
      <c r="A31" s="105">
        <v>30</v>
      </c>
      <c r="B31" s="104">
        <v>1252549</v>
      </c>
    </row>
    <row r="32" spans="1:2">
      <c r="A32" s="105">
        <v>31</v>
      </c>
      <c r="B32" s="104">
        <v>1299811</v>
      </c>
    </row>
    <row r="33" spans="1:2">
      <c r="A33" s="105">
        <v>32</v>
      </c>
      <c r="B33" s="104">
        <v>1263081</v>
      </c>
    </row>
    <row r="34" spans="1:2">
      <c r="A34" s="105">
        <v>33</v>
      </c>
      <c r="B34" s="104">
        <v>1184151</v>
      </c>
    </row>
    <row r="35" spans="1:2">
      <c r="A35" s="105">
        <v>34</v>
      </c>
      <c r="B35" s="104">
        <v>1171095</v>
      </c>
    </row>
    <row r="36" spans="1:2">
      <c r="A36" s="105">
        <v>35</v>
      </c>
      <c r="B36" s="104">
        <v>1164344</v>
      </c>
    </row>
    <row r="37" spans="1:2">
      <c r="A37" s="105">
        <v>36</v>
      </c>
      <c r="B37" s="104">
        <v>1198717</v>
      </c>
    </row>
    <row r="38" spans="1:2">
      <c r="A38" s="105">
        <v>37</v>
      </c>
      <c r="B38" s="104">
        <v>1123034</v>
      </c>
    </row>
    <row r="39" spans="1:2">
      <c r="A39" s="105">
        <v>38</v>
      </c>
      <c r="B39" s="104">
        <v>1235110</v>
      </c>
    </row>
    <row r="40" spans="1:2">
      <c r="A40" s="105">
        <v>39</v>
      </c>
      <c r="B40" s="104">
        <v>1289307</v>
      </c>
    </row>
    <row r="41" spans="1:2">
      <c r="A41" s="105">
        <v>40</v>
      </c>
      <c r="B41" s="104">
        <v>1347607</v>
      </c>
    </row>
    <row r="42" spans="1:2">
      <c r="A42" s="105">
        <v>41</v>
      </c>
      <c r="B42" s="104">
        <v>1098034</v>
      </c>
    </row>
    <row r="43" spans="1:2">
      <c r="A43" s="105">
        <v>42</v>
      </c>
      <c r="B43" s="104">
        <v>1173778</v>
      </c>
    </row>
    <row r="44" spans="1:2">
      <c r="A44" s="105">
        <v>43</v>
      </c>
      <c r="B44" s="104">
        <v>1259323</v>
      </c>
    </row>
    <row r="45" spans="1:2">
      <c r="A45" s="105">
        <v>44</v>
      </c>
      <c r="B45" s="104">
        <v>1153205</v>
      </c>
    </row>
    <row r="61" spans="1:1">
      <c r="A61" s="165" t="s">
        <v>354</v>
      </c>
    </row>
    <row r="62" spans="1:1" ht="22.5">
      <c r="A62" s="164" t="s">
        <v>264</v>
      </c>
    </row>
    <row r="64" spans="1:1" ht="21.75">
      <c r="A64" s="163" t="s">
        <v>353</v>
      </c>
    </row>
    <row r="66" spans="1:1">
      <c r="A66" s="101" t="s">
        <v>352</v>
      </c>
    </row>
    <row r="68" spans="1:1" ht="21.75">
      <c r="A68" s="163" t="s">
        <v>351</v>
      </c>
    </row>
    <row r="69" spans="1:1">
      <c r="A69" s="101" t="s">
        <v>350</v>
      </c>
    </row>
    <row r="70" spans="1:1" ht="21.75">
      <c r="A70" s="101" t="s">
        <v>349</v>
      </c>
    </row>
    <row r="71" spans="1:1">
      <c r="A71" s="101" t="s">
        <v>348</v>
      </c>
    </row>
    <row r="72" spans="1:1">
      <c r="A72" s="101" t="s">
        <v>347</v>
      </c>
    </row>
    <row r="97" spans="1:1">
      <c r="A97" s="101" t="s">
        <v>346</v>
      </c>
    </row>
    <row r="99" spans="1:1" ht="21.75">
      <c r="A99" s="163" t="s">
        <v>345</v>
      </c>
    </row>
    <row r="101" spans="1:1" ht="21.75">
      <c r="A101" s="163" t="s">
        <v>344</v>
      </c>
    </row>
    <row r="102" spans="1:1">
      <c r="A102" s="101" t="s">
        <v>343</v>
      </c>
    </row>
    <row r="103" spans="1:1">
      <c r="A103" s="101" t="s">
        <v>342</v>
      </c>
    </row>
    <row r="104" spans="1:1" ht="21.75">
      <c r="A104" s="101" t="s">
        <v>341</v>
      </c>
    </row>
    <row r="131" spans="1:1" ht="22.5">
      <c r="A131" s="164" t="s">
        <v>264</v>
      </c>
    </row>
    <row r="132" spans="1:1">
      <c r="A132" s="165" t="s">
        <v>340</v>
      </c>
    </row>
    <row r="133" spans="1:1" ht="21.75">
      <c r="A133" s="163" t="s">
        <v>339</v>
      </c>
    </row>
    <row r="135" spans="1:1" ht="21.75">
      <c r="A135" s="163" t="s">
        <v>338</v>
      </c>
    </row>
    <row r="137" spans="1:1" ht="21.75">
      <c r="A137" s="163" t="s">
        <v>337</v>
      </c>
    </row>
    <row r="138" spans="1:1">
      <c r="A138" s="101" t="s">
        <v>336</v>
      </c>
    </row>
    <row r="139" spans="1:1" ht="21.75">
      <c r="A139" s="163" t="s">
        <v>335</v>
      </c>
    </row>
    <row r="141" spans="1:1" ht="21.75">
      <c r="A141" s="163" t="s">
        <v>334</v>
      </c>
    </row>
    <row r="143" spans="1:1" ht="21.75">
      <c r="A143" s="163" t="s">
        <v>333</v>
      </c>
    </row>
    <row r="145" spans="1:1" ht="21.75">
      <c r="A145" s="165" t="s">
        <v>332</v>
      </c>
    </row>
    <row r="146" spans="1:1">
      <c r="A146" s="101" t="s">
        <v>331</v>
      </c>
    </row>
    <row r="147" spans="1:1" ht="21.75">
      <c r="A147" s="165" t="s">
        <v>330</v>
      </c>
    </row>
    <row r="148" spans="1:1">
      <c r="A148" s="101" t="s">
        <v>329</v>
      </c>
    </row>
    <row r="149" spans="1:1" ht="21.75">
      <c r="A149" s="105" t="s">
        <v>328</v>
      </c>
    </row>
    <row r="154" spans="1:1">
      <c r="A154" s="167" t="s">
        <v>327</v>
      </c>
    </row>
    <row r="155" spans="1:1" ht="20.25" customHeight="1">
      <c r="A155" s="167" t="s">
        <v>326</v>
      </c>
    </row>
    <row r="156" spans="1:1" ht="21" customHeight="1">
      <c r="A156" s="167" t="s">
        <v>325</v>
      </c>
    </row>
    <row r="157" spans="1:1" ht="21" customHeight="1">
      <c r="A157" s="167"/>
    </row>
    <row r="158" spans="1:1" ht="21" customHeight="1">
      <c r="A158" s="167"/>
    </row>
    <row r="159" spans="1:1" ht="21" customHeight="1">
      <c r="A159" s="167"/>
    </row>
    <row r="160" spans="1:1">
      <c r="A160" s="167" t="s">
        <v>324</v>
      </c>
    </row>
    <row r="161" spans="1:1" ht="24.75" customHeight="1">
      <c r="A161" s="167" t="s">
        <v>323</v>
      </c>
    </row>
    <row r="162" spans="1:1">
      <c r="A162" s="165" t="s">
        <v>322</v>
      </c>
    </row>
    <row r="164" spans="1:1" ht="21.75">
      <c r="A164" s="163" t="s">
        <v>321</v>
      </c>
    </row>
    <row r="165" spans="1:1">
      <c r="A165" s="101" t="s">
        <v>320</v>
      </c>
    </row>
    <row r="167" spans="1:1" ht="21.75">
      <c r="A167" s="163" t="s">
        <v>319</v>
      </c>
    </row>
    <row r="169" spans="1:1" ht="21.75">
      <c r="A169" s="163" t="s">
        <v>318</v>
      </c>
    </row>
    <row r="190" spans="2:4">
      <c r="B190" s="101" t="s">
        <v>317</v>
      </c>
      <c r="D190" s="101">
        <v>0.2</v>
      </c>
    </row>
    <row r="192" spans="2:4">
      <c r="B192" s="166" t="s">
        <v>316</v>
      </c>
      <c r="D192" s="106">
        <f>AVERAGE(B197:B200)</f>
        <v>1527870.75</v>
      </c>
    </row>
    <row r="193" spans="1:13">
      <c r="B193" s="106" t="s">
        <v>315</v>
      </c>
    </row>
    <row r="194" spans="1:13">
      <c r="D194" s="106"/>
    </row>
    <row r="195" spans="1:13">
      <c r="D195" s="106"/>
    </row>
    <row r="196" spans="1:13">
      <c r="A196" s="105" t="s">
        <v>91</v>
      </c>
      <c r="B196" s="104" t="s">
        <v>90</v>
      </c>
      <c r="C196" s="105" t="s">
        <v>260</v>
      </c>
    </row>
    <row r="197" spans="1:13">
      <c r="A197" s="105">
        <v>1</v>
      </c>
      <c r="B197" s="104">
        <v>1444247</v>
      </c>
      <c r="C197" s="104">
        <v>1527870.75</v>
      </c>
    </row>
    <row r="198" spans="1:13">
      <c r="A198" s="105">
        <v>2</v>
      </c>
      <c r="B198" s="104">
        <v>1502083</v>
      </c>
      <c r="C198" s="104">
        <v>1511146</v>
      </c>
      <c r="D198" s="101" t="s">
        <v>314</v>
      </c>
      <c r="F198" s="105"/>
      <c r="G198" s="104"/>
      <c r="H198" s="105"/>
      <c r="M198" s="165" t="s">
        <v>266</v>
      </c>
    </row>
    <row r="199" spans="1:13">
      <c r="A199" s="105">
        <v>3</v>
      </c>
      <c r="B199" s="104">
        <v>1568700</v>
      </c>
      <c r="C199" s="104">
        <v>1509333.4000000001</v>
      </c>
      <c r="D199" s="101" t="s">
        <v>313</v>
      </c>
      <c r="F199" s="105"/>
      <c r="G199" s="104"/>
      <c r="H199" s="105"/>
    </row>
    <row r="200" spans="1:13">
      <c r="A200" s="105">
        <v>4</v>
      </c>
      <c r="B200" s="104">
        <v>1596453</v>
      </c>
      <c r="C200" s="104">
        <v>1521206.7200000002</v>
      </c>
      <c r="D200" s="101" t="s">
        <v>312</v>
      </c>
      <c r="F200" s="105"/>
      <c r="G200" s="104"/>
      <c r="H200" s="105"/>
      <c r="M200" s="101" t="s">
        <v>265</v>
      </c>
    </row>
    <row r="201" spans="1:13">
      <c r="A201" s="105">
        <v>5</v>
      </c>
      <c r="B201" s="104">
        <v>1473725</v>
      </c>
      <c r="C201" s="104">
        <v>1536255.9760000003</v>
      </c>
      <c r="D201" s="101" t="s">
        <v>311</v>
      </c>
      <c r="F201" s="105"/>
      <c r="G201" s="104"/>
      <c r="H201" s="105"/>
    </row>
    <row r="202" spans="1:13" ht="18" customHeight="1">
      <c r="A202" s="105">
        <v>6</v>
      </c>
      <c r="B202" s="104">
        <v>1558330</v>
      </c>
      <c r="C202" s="104">
        <v>1523749.7808000003</v>
      </c>
      <c r="D202" s="101" t="s">
        <v>310</v>
      </c>
      <c r="F202" s="105"/>
      <c r="G202" s="104"/>
      <c r="H202" s="105"/>
      <c r="M202" s="164" t="s">
        <v>264</v>
      </c>
    </row>
    <row r="203" spans="1:13">
      <c r="A203" s="105">
        <v>7</v>
      </c>
      <c r="B203" s="104">
        <v>1603168</v>
      </c>
      <c r="C203" s="104">
        <v>1530665.8246400002</v>
      </c>
      <c r="D203" s="101" t="s">
        <v>309</v>
      </c>
      <c r="F203" s="105"/>
      <c r="G203" s="104"/>
      <c r="H203" s="105"/>
    </row>
    <row r="204" spans="1:13" ht="21.75">
      <c r="A204" s="105">
        <v>8</v>
      </c>
      <c r="B204" s="104">
        <v>1616084</v>
      </c>
      <c r="C204" s="104">
        <v>1545166.2597120004</v>
      </c>
      <c r="D204" s="101" t="s">
        <v>308</v>
      </c>
      <c r="F204" s="105"/>
      <c r="G204" s="104"/>
      <c r="H204" s="105"/>
      <c r="M204" s="163" t="s">
        <v>307</v>
      </c>
    </row>
    <row r="205" spans="1:13">
      <c r="A205" s="105">
        <v>9</v>
      </c>
      <c r="B205" s="104">
        <v>1503381</v>
      </c>
      <c r="C205" s="104">
        <v>1559349.8077696003</v>
      </c>
      <c r="D205" s="101" t="s">
        <v>306</v>
      </c>
      <c r="F205" s="105"/>
      <c r="G205" s="104"/>
      <c r="H205" s="105"/>
    </row>
    <row r="206" spans="1:13">
      <c r="A206" s="105">
        <v>10</v>
      </c>
      <c r="B206" s="104">
        <v>1501983</v>
      </c>
      <c r="C206" s="104">
        <v>1548156.0462156802</v>
      </c>
      <c r="D206" s="101" t="s">
        <v>305</v>
      </c>
      <c r="F206" s="105"/>
      <c r="G206" s="104"/>
      <c r="H206" s="105"/>
      <c r="M206" s="163" t="s">
        <v>262</v>
      </c>
    </row>
    <row r="207" spans="1:13">
      <c r="A207" s="105">
        <v>11</v>
      </c>
      <c r="B207" s="104">
        <v>1599586</v>
      </c>
      <c r="C207" s="104">
        <v>1538921.4369725443</v>
      </c>
      <c r="D207" s="101" t="s">
        <v>304</v>
      </c>
      <c r="F207" s="105"/>
      <c r="G207" s="104"/>
      <c r="H207" s="105"/>
    </row>
    <row r="208" spans="1:13" ht="21.75">
      <c r="A208" s="105">
        <v>12</v>
      </c>
      <c r="B208" s="104">
        <v>1588286</v>
      </c>
      <c r="C208" s="104">
        <v>1551054.3495780355</v>
      </c>
      <c r="D208" s="101" t="s">
        <v>303</v>
      </c>
      <c r="F208" s="105"/>
      <c r="G208" s="104"/>
      <c r="H208" s="105"/>
      <c r="M208" s="163" t="s">
        <v>302</v>
      </c>
    </row>
    <row r="209" spans="1:13">
      <c r="A209" s="105">
        <v>13</v>
      </c>
      <c r="B209" s="104">
        <v>1349508</v>
      </c>
      <c r="C209" s="104">
        <v>1558500.6796624283</v>
      </c>
      <c r="D209" s="101" t="s">
        <v>301</v>
      </c>
      <c r="F209" s="105"/>
      <c r="G209" s="104"/>
      <c r="H209" s="105"/>
      <c r="M209" s="101" t="s">
        <v>300</v>
      </c>
    </row>
    <row r="210" spans="1:13">
      <c r="A210" s="105">
        <v>14</v>
      </c>
      <c r="B210" s="104">
        <v>1397341</v>
      </c>
      <c r="C210" s="104">
        <v>1516702.1437299429</v>
      </c>
      <c r="D210" s="101" t="s">
        <v>299</v>
      </c>
      <c r="F210" s="105"/>
      <c r="G210" s="104"/>
      <c r="H210" s="105"/>
      <c r="M210" s="101" t="s">
        <v>298</v>
      </c>
    </row>
    <row r="211" spans="1:13">
      <c r="A211" s="105">
        <v>15</v>
      </c>
      <c r="B211" s="104">
        <v>1405156</v>
      </c>
      <c r="C211" s="104">
        <v>1492829.9149839543</v>
      </c>
      <c r="D211" s="101" t="s">
        <v>297</v>
      </c>
      <c r="F211" s="105"/>
      <c r="G211" s="104"/>
      <c r="H211" s="105"/>
    </row>
    <row r="212" spans="1:13">
      <c r="A212" s="105">
        <v>16</v>
      </c>
      <c r="B212" s="104">
        <v>1416408</v>
      </c>
      <c r="C212" s="104">
        <v>1475295.1319871633</v>
      </c>
      <c r="D212" s="101" t="s">
        <v>296</v>
      </c>
      <c r="F212" s="105"/>
      <c r="G212" s="104"/>
      <c r="H212" s="105"/>
    </row>
    <row r="213" spans="1:13">
      <c r="A213" s="105">
        <v>17</v>
      </c>
      <c r="B213" s="104">
        <v>1362576</v>
      </c>
      <c r="C213" s="104">
        <v>1463517.7055897308</v>
      </c>
      <c r="D213" s="101" t="s">
        <v>295</v>
      </c>
      <c r="F213" s="105"/>
      <c r="G213" s="104"/>
      <c r="H213" s="105"/>
    </row>
    <row r="214" spans="1:13">
      <c r="A214" s="105">
        <v>18</v>
      </c>
      <c r="B214" s="104">
        <v>1368352</v>
      </c>
      <c r="C214" s="104">
        <v>1443329.3644717846</v>
      </c>
      <c r="D214" s="101" t="s">
        <v>294</v>
      </c>
      <c r="F214" s="105"/>
      <c r="G214" s="104"/>
      <c r="H214" s="105"/>
    </row>
    <row r="215" spans="1:13">
      <c r="A215" s="105">
        <v>19</v>
      </c>
      <c r="B215" s="104">
        <v>1366252</v>
      </c>
      <c r="C215" s="104">
        <v>1428333.8915774277</v>
      </c>
      <c r="D215" s="101" t="s">
        <v>293</v>
      </c>
      <c r="F215" s="105"/>
      <c r="G215" s="104"/>
      <c r="H215" s="105"/>
    </row>
    <row r="216" spans="1:13">
      <c r="A216" s="105">
        <v>20</v>
      </c>
      <c r="B216" s="104">
        <v>1389717</v>
      </c>
      <c r="C216" s="104">
        <v>1415917.5132619422</v>
      </c>
      <c r="D216" s="101" t="s">
        <v>292</v>
      </c>
      <c r="F216" s="105"/>
      <c r="G216" s="104"/>
      <c r="H216" s="105"/>
    </row>
    <row r="217" spans="1:13">
      <c r="A217" s="105">
        <v>21</v>
      </c>
      <c r="B217" s="104">
        <v>1280209</v>
      </c>
      <c r="C217" s="104">
        <v>1410677.410609554</v>
      </c>
      <c r="D217" s="101" t="s">
        <v>291</v>
      </c>
      <c r="F217" s="105"/>
      <c r="G217" s="104"/>
      <c r="H217" s="105"/>
    </row>
    <row r="218" spans="1:13">
      <c r="A218" s="105">
        <v>22</v>
      </c>
      <c r="B218" s="104">
        <v>1281018</v>
      </c>
      <c r="C218" s="104">
        <v>1384583.7284876434</v>
      </c>
      <c r="D218" s="101" t="s">
        <v>290</v>
      </c>
      <c r="F218" s="105"/>
      <c r="G218" s="104"/>
      <c r="H218" s="105"/>
    </row>
    <row r="219" spans="1:13">
      <c r="A219" s="105">
        <v>23</v>
      </c>
      <c r="B219" s="104">
        <v>1332622</v>
      </c>
      <c r="C219" s="104">
        <v>1363870.5827901149</v>
      </c>
      <c r="D219" s="101" t="s">
        <v>289</v>
      </c>
      <c r="F219" s="105"/>
      <c r="G219" s="104"/>
      <c r="H219" s="105"/>
    </row>
    <row r="220" spans="1:13">
      <c r="A220" s="105">
        <v>24</v>
      </c>
      <c r="B220" s="104">
        <v>1315216</v>
      </c>
      <c r="C220" s="104">
        <v>1357620.866232092</v>
      </c>
      <c r="D220" s="101" t="s">
        <v>288</v>
      </c>
      <c r="F220" s="105"/>
      <c r="G220" s="104"/>
      <c r="H220" s="105"/>
    </row>
    <row r="221" spans="1:13">
      <c r="A221" s="105">
        <v>25</v>
      </c>
      <c r="B221" s="104">
        <v>1244459</v>
      </c>
      <c r="C221" s="104">
        <v>1349139.8929856736</v>
      </c>
      <c r="D221" s="101" t="s">
        <v>287</v>
      </c>
      <c r="F221" s="105"/>
      <c r="G221" s="104"/>
      <c r="H221" s="105"/>
    </row>
    <row r="222" spans="1:13">
      <c r="A222" s="105">
        <v>26</v>
      </c>
      <c r="B222" s="104">
        <v>1264250</v>
      </c>
      <c r="C222" s="104">
        <v>1328203.7143885391</v>
      </c>
      <c r="D222" s="101" t="s">
        <v>286</v>
      </c>
      <c r="F222" s="105"/>
      <c r="G222" s="104"/>
      <c r="H222" s="105"/>
    </row>
    <row r="223" spans="1:13">
      <c r="A223" s="105">
        <v>27</v>
      </c>
      <c r="B223" s="104">
        <v>1361389</v>
      </c>
      <c r="C223" s="104">
        <v>1315412.9715108313</v>
      </c>
      <c r="D223" s="101" t="s">
        <v>285</v>
      </c>
      <c r="F223" s="105"/>
      <c r="G223" s="104"/>
      <c r="H223" s="105"/>
    </row>
    <row r="224" spans="1:13">
      <c r="A224" s="105">
        <v>28</v>
      </c>
      <c r="B224" s="104">
        <v>1306823</v>
      </c>
      <c r="C224" s="104">
        <v>1324608.1772086651</v>
      </c>
      <c r="D224" s="101" t="s">
        <v>284</v>
      </c>
      <c r="F224" s="105"/>
      <c r="G224" s="104"/>
      <c r="H224" s="105"/>
    </row>
    <row r="225" spans="1:8">
      <c r="A225" s="105">
        <v>29</v>
      </c>
      <c r="B225" s="104">
        <v>1236358</v>
      </c>
      <c r="C225" s="104">
        <v>1321051.1417669321</v>
      </c>
      <c r="D225" s="101" t="s">
        <v>283</v>
      </c>
      <c r="F225" s="105"/>
      <c r="G225" s="104"/>
      <c r="H225" s="105"/>
    </row>
    <row r="226" spans="1:8">
      <c r="A226" s="105">
        <v>30</v>
      </c>
      <c r="B226" s="104">
        <v>1252549</v>
      </c>
      <c r="C226" s="104">
        <v>1304112.5134135459</v>
      </c>
      <c r="D226" s="101" t="s">
        <v>282</v>
      </c>
      <c r="F226" s="105"/>
      <c r="G226" s="104"/>
      <c r="H226" s="105"/>
    </row>
    <row r="227" spans="1:8">
      <c r="A227" s="105">
        <v>31</v>
      </c>
      <c r="B227" s="104">
        <v>1299811</v>
      </c>
      <c r="C227" s="104">
        <v>1293799.8107308368</v>
      </c>
      <c r="D227" s="101" t="s">
        <v>281</v>
      </c>
      <c r="F227" s="105"/>
      <c r="G227" s="104"/>
      <c r="H227" s="105"/>
    </row>
    <row r="228" spans="1:8">
      <c r="A228" s="105">
        <v>32</v>
      </c>
      <c r="B228" s="104">
        <v>1263081</v>
      </c>
      <c r="C228" s="104">
        <v>1295002.0485846696</v>
      </c>
      <c r="D228" s="101" t="s">
        <v>280</v>
      </c>
      <c r="F228" s="105"/>
      <c r="G228" s="104"/>
      <c r="H228" s="105"/>
    </row>
    <row r="229" spans="1:8">
      <c r="A229" s="105">
        <v>33</v>
      </c>
      <c r="B229" s="104">
        <v>1184151</v>
      </c>
      <c r="C229" s="104">
        <v>1288617.8388677358</v>
      </c>
      <c r="D229" s="101" t="s">
        <v>279</v>
      </c>
      <c r="F229" s="105"/>
      <c r="G229" s="104"/>
      <c r="H229" s="105"/>
    </row>
    <row r="230" spans="1:8">
      <c r="A230" s="105">
        <v>34</v>
      </c>
      <c r="B230" s="104">
        <v>1171095</v>
      </c>
      <c r="C230" s="104">
        <v>1267724.4710941887</v>
      </c>
      <c r="D230" s="101" t="s">
        <v>278</v>
      </c>
      <c r="F230" s="105"/>
      <c r="G230" s="104"/>
      <c r="H230" s="105"/>
    </row>
    <row r="231" spans="1:8">
      <c r="A231" s="105">
        <v>35</v>
      </c>
      <c r="B231" s="104">
        <v>1164344</v>
      </c>
      <c r="C231" s="104">
        <v>1248398.5768753509</v>
      </c>
      <c r="D231" s="101" t="s">
        <v>277</v>
      </c>
      <c r="F231" s="105"/>
      <c r="G231" s="104"/>
      <c r="H231" s="105"/>
    </row>
    <row r="232" spans="1:8">
      <c r="A232" s="105">
        <v>36</v>
      </c>
      <c r="B232" s="104">
        <v>1198717</v>
      </c>
      <c r="C232" s="104">
        <v>1231587.6615002807</v>
      </c>
      <c r="D232" s="101" t="s">
        <v>276</v>
      </c>
      <c r="F232" s="105"/>
      <c r="G232" s="104"/>
      <c r="H232" s="105"/>
    </row>
    <row r="233" spans="1:8">
      <c r="A233" s="105">
        <v>37</v>
      </c>
      <c r="B233" s="104">
        <v>1123034</v>
      </c>
      <c r="C233" s="104">
        <v>1225013.5292002247</v>
      </c>
      <c r="D233" s="101" t="s">
        <v>275</v>
      </c>
      <c r="F233" s="105"/>
      <c r="G233" s="104"/>
      <c r="H233" s="105"/>
    </row>
    <row r="234" spans="1:8">
      <c r="A234" s="105">
        <v>38</v>
      </c>
      <c r="B234" s="104">
        <v>1235110</v>
      </c>
      <c r="C234" s="104">
        <v>1204617.6233601798</v>
      </c>
      <c r="D234" s="101" t="s">
        <v>274</v>
      </c>
      <c r="F234" s="105"/>
      <c r="G234" s="104"/>
      <c r="H234" s="105"/>
    </row>
    <row r="235" spans="1:8">
      <c r="A235" s="105">
        <v>39</v>
      </c>
      <c r="B235" s="104">
        <v>1289307</v>
      </c>
      <c r="C235" s="104">
        <v>1210716.0986881438</v>
      </c>
      <c r="D235" s="101" t="s">
        <v>273</v>
      </c>
      <c r="F235" s="105"/>
      <c r="G235" s="104"/>
      <c r="H235" s="105"/>
    </row>
    <row r="236" spans="1:8">
      <c r="A236" s="105">
        <v>40</v>
      </c>
      <c r="B236" s="104">
        <v>1347607</v>
      </c>
      <c r="C236" s="104">
        <v>1226434.2789505152</v>
      </c>
      <c r="D236" s="101" t="s">
        <v>272</v>
      </c>
      <c r="F236" s="105"/>
      <c r="G236" s="104"/>
      <c r="H236" s="105"/>
    </row>
    <row r="237" spans="1:8">
      <c r="A237" s="105">
        <v>41</v>
      </c>
      <c r="B237" s="104">
        <v>1098034</v>
      </c>
      <c r="C237" s="104">
        <v>1250668.8231604123</v>
      </c>
      <c r="D237" s="101" t="s">
        <v>271</v>
      </c>
      <c r="F237" s="105"/>
      <c r="G237" s="104"/>
      <c r="H237" s="105"/>
    </row>
    <row r="238" spans="1:8">
      <c r="A238" s="105">
        <v>42</v>
      </c>
      <c r="B238" s="104">
        <v>1173778</v>
      </c>
      <c r="C238" s="104">
        <v>1220141.8585283298</v>
      </c>
      <c r="D238" s="101" t="s">
        <v>270</v>
      </c>
      <c r="F238" s="105"/>
      <c r="G238" s="104"/>
      <c r="H238" s="105"/>
    </row>
    <row r="239" spans="1:8">
      <c r="A239" s="105">
        <v>43</v>
      </c>
      <c r="B239" s="104">
        <v>1259323</v>
      </c>
      <c r="C239" s="104">
        <v>1210869.0868226639</v>
      </c>
      <c r="D239" s="101" t="s">
        <v>269</v>
      </c>
      <c r="F239" s="105"/>
      <c r="G239" s="104"/>
      <c r="H239" s="105"/>
    </row>
    <row r="240" spans="1:8">
      <c r="A240" s="105">
        <v>44</v>
      </c>
      <c r="B240" s="104">
        <v>1153205</v>
      </c>
      <c r="C240" s="104">
        <v>1220559.8694581313</v>
      </c>
      <c r="D240" s="101" t="s">
        <v>268</v>
      </c>
      <c r="F240" s="105"/>
      <c r="G240" s="104"/>
      <c r="H240" s="105"/>
    </row>
    <row r="241" spans="1:12">
      <c r="A241" s="101" t="s">
        <v>267</v>
      </c>
      <c r="D241" s="101">
        <f>(C240)+((B240-C240)*$D$190)</f>
        <v>1207088.8955665049</v>
      </c>
      <c r="F241" s="105"/>
      <c r="G241" s="104"/>
      <c r="H241" s="105"/>
    </row>
    <row r="242" spans="1:12">
      <c r="F242" s="105"/>
      <c r="G242" s="104"/>
      <c r="H242" s="105"/>
    </row>
    <row r="252" spans="1:12">
      <c r="L252" s="101" t="s">
        <v>266</v>
      </c>
    </row>
    <row r="254" spans="1:12">
      <c r="L254" s="101" t="s">
        <v>265</v>
      </c>
    </row>
    <row r="256" spans="1:12">
      <c r="L256" s="101" t="s">
        <v>264</v>
      </c>
    </row>
    <row r="258" spans="12:12">
      <c r="L258" s="101" t="s">
        <v>263</v>
      </c>
    </row>
    <row r="260" spans="12:12">
      <c r="L260" s="101" t="s">
        <v>262</v>
      </c>
    </row>
    <row r="262" spans="12:12">
      <c r="L262" s="101" t="s">
        <v>261</v>
      </c>
    </row>
    <row r="303" spans="1:9">
      <c r="A303" s="105" t="s">
        <v>91</v>
      </c>
      <c r="B303" s="104" t="s">
        <v>90</v>
      </c>
      <c r="C303" s="105" t="s">
        <v>260</v>
      </c>
      <c r="D303" s="105" t="s">
        <v>408</v>
      </c>
      <c r="F303" s="105"/>
      <c r="I303" s="105" t="s">
        <v>407</v>
      </c>
    </row>
    <row r="304" spans="1:9">
      <c r="A304" s="105">
        <v>1</v>
      </c>
      <c r="B304" s="104">
        <v>1444247</v>
      </c>
      <c r="C304" s="104">
        <v>1527870.75</v>
      </c>
      <c r="D304" s="105">
        <v>-83623.75</v>
      </c>
      <c r="E304" s="166" t="s">
        <v>406</v>
      </c>
      <c r="F304" s="105"/>
      <c r="G304" s="166"/>
      <c r="I304" s="105">
        <v>1207088.8955665049</v>
      </c>
    </row>
    <row r="305" spans="1:7">
      <c r="A305" s="105">
        <v>2</v>
      </c>
      <c r="B305" s="104">
        <v>1502083</v>
      </c>
      <c r="C305" s="104">
        <v>1511146</v>
      </c>
      <c r="D305" s="105">
        <v>-9063</v>
      </c>
      <c r="E305" s="166" t="s">
        <v>405</v>
      </c>
      <c r="F305" s="105"/>
      <c r="G305" s="103"/>
    </row>
    <row r="306" spans="1:7">
      <c r="A306" s="105">
        <v>3</v>
      </c>
      <c r="B306" s="104">
        <v>1568700</v>
      </c>
      <c r="C306" s="104">
        <v>1509333.4000000001</v>
      </c>
      <c r="D306" s="105">
        <v>59366.59999999986</v>
      </c>
      <c r="E306" s="166" t="s">
        <v>404</v>
      </c>
      <c r="F306" s="105"/>
      <c r="G306" s="103"/>
    </row>
    <row r="307" spans="1:7">
      <c r="A307" s="105">
        <v>4</v>
      </c>
      <c r="B307" s="104">
        <v>1596453</v>
      </c>
      <c r="C307" s="104">
        <v>1521206.7200000002</v>
      </c>
      <c r="D307" s="105">
        <v>75246.279999999795</v>
      </c>
      <c r="E307" s="166" t="s">
        <v>403</v>
      </c>
      <c r="F307" s="105"/>
      <c r="G307" s="103"/>
    </row>
    <row r="308" spans="1:7">
      <c r="A308" s="105">
        <v>5</v>
      </c>
      <c r="B308" s="104">
        <v>1473725</v>
      </c>
      <c r="C308" s="104">
        <v>1536255.9760000003</v>
      </c>
      <c r="D308" s="105">
        <v>-62530.976000000257</v>
      </c>
      <c r="E308" s="166" t="s">
        <v>402</v>
      </c>
      <c r="F308" s="105"/>
      <c r="G308" s="103"/>
    </row>
    <row r="309" spans="1:7">
      <c r="A309" s="105">
        <v>6</v>
      </c>
      <c r="B309" s="104">
        <v>1558330</v>
      </c>
      <c r="C309" s="104">
        <v>1523749.7808000003</v>
      </c>
      <c r="D309" s="105">
        <v>34580.219199999701</v>
      </c>
      <c r="E309" s="166" t="s">
        <v>401</v>
      </c>
      <c r="F309" s="105"/>
      <c r="G309" s="103"/>
    </row>
    <row r="310" spans="1:7">
      <c r="A310" s="105">
        <v>7</v>
      </c>
      <c r="B310" s="104">
        <v>1603168</v>
      </c>
      <c r="C310" s="104">
        <v>1530665.8246400002</v>
      </c>
      <c r="D310" s="105">
        <v>72502.175359999761</v>
      </c>
      <c r="E310" s="166" t="s">
        <v>400</v>
      </c>
      <c r="F310" s="105"/>
      <c r="G310" s="103"/>
    </row>
    <row r="311" spans="1:7">
      <c r="A311" s="105">
        <v>8</v>
      </c>
      <c r="B311" s="104">
        <v>1616084</v>
      </c>
      <c r="C311" s="104">
        <v>1545166.2597120004</v>
      </c>
      <c r="D311" s="105">
        <v>70917.740287999623</v>
      </c>
      <c r="E311" s="166" t="s">
        <v>399</v>
      </c>
      <c r="F311" s="105"/>
      <c r="G311" s="103"/>
    </row>
    <row r="312" spans="1:7">
      <c r="A312" s="105">
        <v>9</v>
      </c>
      <c r="B312" s="104">
        <v>1503381</v>
      </c>
      <c r="C312" s="104">
        <v>1559349.8077696003</v>
      </c>
      <c r="D312" s="105">
        <v>-55968.807769600302</v>
      </c>
      <c r="E312" s="166" t="s">
        <v>398</v>
      </c>
      <c r="F312" s="105"/>
      <c r="G312" s="103"/>
    </row>
    <row r="313" spans="1:7">
      <c r="A313" s="105">
        <v>10</v>
      </c>
      <c r="B313" s="104">
        <v>1501983</v>
      </c>
      <c r="C313" s="104">
        <v>1548156.0462156802</v>
      </c>
      <c r="D313" s="105">
        <v>-46173.046215680195</v>
      </c>
      <c r="E313" s="166" t="s">
        <v>397</v>
      </c>
      <c r="F313" s="105"/>
      <c r="G313" s="103"/>
    </row>
    <row r="314" spans="1:7">
      <c r="A314" s="105">
        <v>11</v>
      </c>
      <c r="B314" s="104">
        <v>1599586</v>
      </c>
      <c r="C314" s="104">
        <v>1538921.4369725443</v>
      </c>
      <c r="D314" s="105">
        <v>60664.563027455704</v>
      </c>
      <c r="E314" s="166" t="s">
        <v>396</v>
      </c>
      <c r="F314" s="105"/>
      <c r="G314" s="103"/>
    </row>
    <row r="315" spans="1:7">
      <c r="A315" s="105">
        <v>12</v>
      </c>
      <c r="B315" s="104">
        <v>1588286</v>
      </c>
      <c r="C315" s="104">
        <v>1551054.3495780355</v>
      </c>
      <c r="D315" s="105">
        <v>37231.65042196447</v>
      </c>
      <c r="E315" s="166" t="s">
        <v>395</v>
      </c>
      <c r="F315" s="105"/>
      <c r="G315" s="103"/>
    </row>
    <row r="316" spans="1:7">
      <c r="A316" s="105">
        <v>13</v>
      </c>
      <c r="B316" s="104">
        <v>1349508</v>
      </c>
      <c r="C316" s="104">
        <v>1558500.6796624283</v>
      </c>
      <c r="D316" s="105">
        <v>-208992.67966242833</v>
      </c>
      <c r="E316" s="166" t="s">
        <v>394</v>
      </c>
      <c r="F316" s="105"/>
      <c r="G316" s="103"/>
    </row>
    <row r="317" spans="1:7">
      <c r="A317" s="105">
        <v>14</v>
      </c>
      <c r="B317" s="104">
        <v>1397341</v>
      </c>
      <c r="C317" s="104">
        <v>1516702.1437299429</v>
      </c>
      <c r="D317" s="105">
        <v>-119361.14372994285</v>
      </c>
      <c r="E317" s="166" t="s">
        <v>393</v>
      </c>
      <c r="F317" s="105"/>
      <c r="G317" s="103"/>
    </row>
    <row r="318" spans="1:7">
      <c r="A318" s="105">
        <v>15</v>
      </c>
      <c r="B318" s="104">
        <v>1405156</v>
      </c>
      <c r="C318" s="104">
        <v>1492829.9149839543</v>
      </c>
      <c r="D318" s="105">
        <v>-87673.914983954281</v>
      </c>
      <c r="E318" s="166" t="s">
        <v>392</v>
      </c>
      <c r="F318" s="105"/>
      <c r="G318" s="103"/>
    </row>
    <row r="319" spans="1:7">
      <c r="A319" s="105">
        <v>16</v>
      </c>
      <c r="B319" s="104">
        <v>1416408</v>
      </c>
      <c r="C319" s="104">
        <v>1475295.1319871633</v>
      </c>
      <c r="D319" s="105">
        <v>-58887.131987163331</v>
      </c>
      <c r="E319" s="166" t="s">
        <v>391</v>
      </c>
      <c r="F319" s="105"/>
      <c r="G319" s="103"/>
    </row>
    <row r="320" spans="1:7">
      <c r="A320" s="105">
        <v>17</v>
      </c>
      <c r="B320" s="104">
        <v>1362576</v>
      </c>
      <c r="C320" s="104">
        <v>1463517.7055897308</v>
      </c>
      <c r="D320" s="105">
        <v>-100941.70558973076</v>
      </c>
      <c r="E320" s="166" t="s">
        <v>390</v>
      </c>
      <c r="F320" s="105"/>
      <c r="G320" s="103"/>
    </row>
    <row r="321" spans="1:7">
      <c r="A321" s="105">
        <v>18</v>
      </c>
      <c r="B321" s="104">
        <v>1368352</v>
      </c>
      <c r="C321" s="104">
        <v>1443329.3644717846</v>
      </c>
      <c r="D321" s="105">
        <v>-74977.36447178456</v>
      </c>
      <c r="E321" s="166" t="s">
        <v>389</v>
      </c>
      <c r="F321" s="105"/>
      <c r="G321" s="103"/>
    </row>
    <row r="322" spans="1:7">
      <c r="A322" s="105">
        <v>19</v>
      </c>
      <c r="B322" s="104">
        <v>1366252</v>
      </c>
      <c r="C322" s="104">
        <v>1428333.8915774277</v>
      </c>
      <c r="D322" s="105">
        <v>-62081.891577427741</v>
      </c>
      <c r="E322" s="166" t="s">
        <v>388</v>
      </c>
      <c r="F322" s="105"/>
      <c r="G322" s="103"/>
    </row>
    <row r="323" spans="1:7">
      <c r="A323" s="105">
        <v>20</v>
      </c>
      <c r="B323" s="104">
        <v>1389717</v>
      </c>
      <c r="C323" s="104">
        <v>1415917.5132619422</v>
      </c>
      <c r="D323" s="105">
        <v>-26200.513261942193</v>
      </c>
      <c r="E323" s="166" t="s">
        <v>387</v>
      </c>
      <c r="F323" s="105"/>
      <c r="G323" s="103"/>
    </row>
    <row r="324" spans="1:7">
      <c r="A324" s="105">
        <v>21</v>
      </c>
      <c r="B324" s="104">
        <v>1280209</v>
      </c>
      <c r="C324" s="104">
        <v>1410677.410609554</v>
      </c>
      <c r="D324" s="105">
        <v>-130468.41060955403</v>
      </c>
      <c r="E324" s="166" t="s">
        <v>386</v>
      </c>
      <c r="F324" s="105"/>
      <c r="G324" s="103"/>
    </row>
    <row r="325" spans="1:7">
      <c r="A325" s="105">
        <v>22</v>
      </c>
      <c r="B325" s="104">
        <v>1281018</v>
      </c>
      <c r="C325" s="104">
        <v>1384583.7284876434</v>
      </c>
      <c r="D325" s="105">
        <v>-103565.72848764341</v>
      </c>
      <c r="E325" s="166" t="s">
        <v>385</v>
      </c>
      <c r="F325" s="105"/>
      <c r="G325" s="103"/>
    </row>
    <row r="326" spans="1:7">
      <c r="A326" s="105">
        <v>23</v>
      </c>
      <c r="B326" s="104">
        <v>1332622</v>
      </c>
      <c r="C326" s="104">
        <v>1363870.5827901149</v>
      </c>
      <c r="D326" s="105">
        <v>-31248.582790114917</v>
      </c>
      <c r="E326" s="166" t="s">
        <v>384</v>
      </c>
      <c r="F326" s="105"/>
      <c r="G326" s="103"/>
    </row>
    <row r="327" spans="1:7">
      <c r="A327" s="105">
        <v>24</v>
      </c>
      <c r="B327" s="104">
        <v>1315216</v>
      </c>
      <c r="C327" s="104">
        <v>1357620.866232092</v>
      </c>
      <c r="D327" s="105">
        <v>-42404.866232092027</v>
      </c>
      <c r="E327" s="166" t="s">
        <v>383</v>
      </c>
      <c r="F327" s="105"/>
      <c r="G327" s="103"/>
    </row>
    <row r="328" spans="1:7">
      <c r="A328" s="105">
        <v>25</v>
      </c>
      <c r="B328" s="104">
        <v>1244459</v>
      </c>
      <c r="C328" s="104">
        <v>1349139.8929856736</v>
      </c>
      <c r="D328" s="105">
        <v>-104680.89298567362</v>
      </c>
      <c r="E328" s="166" t="s">
        <v>382</v>
      </c>
      <c r="F328" s="105"/>
      <c r="G328" s="103"/>
    </row>
    <row r="329" spans="1:7">
      <c r="A329" s="105">
        <v>26</v>
      </c>
      <c r="B329" s="104">
        <v>1264250</v>
      </c>
      <c r="C329" s="104">
        <v>1328203.7143885391</v>
      </c>
      <c r="D329" s="105">
        <v>-63953.714388539083</v>
      </c>
      <c r="E329" s="166" t="s">
        <v>381</v>
      </c>
      <c r="F329" s="105"/>
      <c r="G329" s="103"/>
    </row>
    <row r="330" spans="1:7">
      <c r="A330" s="105">
        <v>27</v>
      </c>
      <c r="B330" s="104">
        <v>1361389</v>
      </c>
      <c r="C330" s="104">
        <v>1315412.9715108313</v>
      </c>
      <c r="D330" s="105">
        <v>45976.028489168733</v>
      </c>
      <c r="E330" s="166" t="s">
        <v>380</v>
      </c>
      <c r="F330" s="105"/>
      <c r="G330" s="103"/>
    </row>
    <row r="331" spans="1:7">
      <c r="A331" s="105">
        <v>28</v>
      </c>
      <c r="B331" s="104">
        <v>1306823</v>
      </c>
      <c r="C331" s="104">
        <v>1324608.1772086651</v>
      </c>
      <c r="D331" s="105">
        <v>-17785.17720866506</v>
      </c>
      <c r="E331" s="166" t="s">
        <v>379</v>
      </c>
      <c r="F331" s="105"/>
      <c r="G331" s="103"/>
    </row>
    <row r="332" spans="1:7">
      <c r="A332" s="105">
        <v>29</v>
      </c>
      <c r="B332" s="104">
        <v>1236358</v>
      </c>
      <c r="C332" s="104">
        <v>1321051.1417669321</v>
      </c>
      <c r="D332" s="105">
        <v>-84693.141766932094</v>
      </c>
      <c r="E332" s="166" t="s">
        <v>378</v>
      </c>
      <c r="F332" s="105"/>
      <c r="G332" s="103"/>
    </row>
    <row r="333" spans="1:7">
      <c r="A333" s="105">
        <v>30</v>
      </c>
      <c r="B333" s="104">
        <v>1252549</v>
      </c>
      <c r="C333" s="104">
        <v>1304112.5134135459</v>
      </c>
      <c r="D333" s="105">
        <v>-51563.513413545908</v>
      </c>
      <c r="E333" s="166" t="s">
        <v>377</v>
      </c>
      <c r="F333" s="105"/>
      <c r="G333" s="103"/>
    </row>
    <row r="334" spans="1:7">
      <c r="A334" s="105">
        <v>31</v>
      </c>
      <c r="B334" s="104">
        <v>1299811</v>
      </c>
      <c r="C334" s="104">
        <v>1293799.8107308368</v>
      </c>
      <c r="D334" s="105">
        <v>6011.1892691631801</v>
      </c>
      <c r="E334" s="166" t="s">
        <v>376</v>
      </c>
      <c r="F334" s="105"/>
      <c r="G334" s="103"/>
    </row>
    <row r="335" spans="1:7">
      <c r="A335" s="105">
        <v>32</v>
      </c>
      <c r="B335" s="104">
        <v>1263081</v>
      </c>
      <c r="C335" s="104">
        <v>1295002.0485846696</v>
      </c>
      <c r="D335" s="105">
        <v>-31921.048584669596</v>
      </c>
      <c r="E335" s="166" t="s">
        <v>375</v>
      </c>
      <c r="F335" s="105"/>
      <c r="G335" s="103"/>
    </row>
    <row r="336" spans="1:7">
      <c r="A336" s="105">
        <v>33</v>
      </c>
      <c r="B336" s="104">
        <v>1184151</v>
      </c>
      <c r="C336" s="104">
        <v>1288617.8388677358</v>
      </c>
      <c r="D336" s="105">
        <v>-104466.83886773582</v>
      </c>
      <c r="E336" s="166" t="s">
        <v>374</v>
      </c>
      <c r="F336" s="105"/>
      <c r="G336" s="103"/>
    </row>
    <row r="337" spans="1:7">
      <c r="A337" s="105">
        <v>34</v>
      </c>
      <c r="B337" s="104">
        <v>1171095</v>
      </c>
      <c r="C337" s="104">
        <v>1267724.4710941887</v>
      </c>
      <c r="D337" s="105">
        <v>-96629.471094188746</v>
      </c>
      <c r="E337" s="166" t="s">
        <v>373</v>
      </c>
      <c r="F337" s="105"/>
      <c r="G337" s="103"/>
    </row>
    <row r="338" spans="1:7">
      <c r="A338" s="105">
        <v>35</v>
      </c>
      <c r="B338" s="104">
        <v>1164344</v>
      </c>
      <c r="C338" s="104">
        <v>1248398.5768753509</v>
      </c>
      <c r="D338" s="105">
        <v>-84054.576875350904</v>
      </c>
      <c r="E338" s="166" t="s">
        <v>372</v>
      </c>
      <c r="F338" s="105"/>
      <c r="G338" s="103"/>
    </row>
    <row r="339" spans="1:7">
      <c r="A339" s="105">
        <v>36</v>
      </c>
      <c r="B339" s="104">
        <v>1198717</v>
      </c>
      <c r="C339" s="104">
        <v>1231587.6615002807</v>
      </c>
      <c r="D339" s="105">
        <v>-32870.661500280723</v>
      </c>
      <c r="E339" s="166" t="s">
        <v>371</v>
      </c>
      <c r="F339" s="105"/>
      <c r="G339" s="103"/>
    </row>
    <row r="340" spans="1:7">
      <c r="A340" s="105">
        <v>37</v>
      </c>
      <c r="B340" s="104">
        <v>1123034</v>
      </c>
      <c r="C340" s="104">
        <v>1225013.5292002247</v>
      </c>
      <c r="D340" s="105">
        <v>-101979.52920022467</v>
      </c>
      <c r="E340" s="166" t="s">
        <v>370</v>
      </c>
      <c r="F340" s="105"/>
      <c r="G340" s="103"/>
    </row>
    <row r="341" spans="1:7">
      <c r="A341" s="105">
        <v>38</v>
      </c>
      <c r="B341" s="104">
        <v>1235110</v>
      </c>
      <c r="C341" s="104">
        <v>1204617.6233601798</v>
      </c>
      <c r="D341" s="105">
        <v>30492.37663982017</v>
      </c>
      <c r="E341" s="166" t="s">
        <v>369</v>
      </c>
      <c r="F341" s="105"/>
      <c r="G341" s="103"/>
    </row>
    <row r="342" spans="1:7">
      <c r="A342" s="105">
        <v>39</v>
      </c>
      <c r="B342" s="104">
        <v>1289307</v>
      </c>
      <c r="C342" s="104">
        <v>1210716.0986881438</v>
      </c>
      <c r="D342" s="105">
        <v>78590.901311856229</v>
      </c>
      <c r="E342" s="166" t="s">
        <v>368</v>
      </c>
      <c r="F342" s="105"/>
      <c r="G342" s="103"/>
    </row>
    <row r="343" spans="1:7">
      <c r="A343" s="105">
        <v>40</v>
      </c>
      <c r="B343" s="104">
        <v>1347607</v>
      </c>
      <c r="C343" s="104">
        <v>1226434.2789505152</v>
      </c>
      <c r="D343" s="105">
        <v>121172.7210494848</v>
      </c>
      <c r="E343" s="166" t="s">
        <v>367</v>
      </c>
      <c r="F343" s="105"/>
      <c r="G343" s="103"/>
    </row>
    <row r="344" spans="1:7">
      <c r="A344" s="105">
        <v>41</v>
      </c>
      <c r="B344" s="104">
        <v>1098034</v>
      </c>
      <c r="C344" s="104">
        <v>1250668.8231604123</v>
      </c>
      <c r="D344" s="105">
        <v>-152634.82316041226</v>
      </c>
      <c r="E344" s="166" t="s">
        <v>366</v>
      </c>
      <c r="F344" s="105"/>
      <c r="G344" s="103"/>
    </row>
    <row r="345" spans="1:7">
      <c r="A345" s="105">
        <v>42</v>
      </c>
      <c r="B345" s="104">
        <v>1173778</v>
      </c>
      <c r="C345" s="104">
        <v>1220141.8585283298</v>
      </c>
      <c r="D345" s="105">
        <v>-46363.858528329758</v>
      </c>
      <c r="E345" s="166" t="s">
        <v>365</v>
      </c>
      <c r="F345" s="105"/>
      <c r="G345" s="103"/>
    </row>
    <row r="346" spans="1:7">
      <c r="A346" s="105">
        <v>43</v>
      </c>
      <c r="B346" s="104">
        <v>1259323</v>
      </c>
      <c r="C346" s="104">
        <v>1210869.0868226639</v>
      </c>
      <c r="D346" s="105">
        <v>48453.9131773361</v>
      </c>
      <c r="E346" s="166" t="s">
        <v>364</v>
      </c>
      <c r="F346" s="105"/>
      <c r="G346" s="103"/>
    </row>
    <row r="347" spans="1:7">
      <c r="A347" s="105">
        <v>44</v>
      </c>
      <c r="B347" s="104">
        <v>1153205</v>
      </c>
      <c r="C347" s="104">
        <v>1220559.8694581313</v>
      </c>
      <c r="D347" s="105">
        <v>-67354.869458131259</v>
      </c>
      <c r="E347" s="166" t="s">
        <v>363</v>
      </c>
      <c r="F347" s="105"/>
      <c r="G347" s="103"/>
    </row>
    <row r="348" spans="1:7" ht="12.75" customHeight="1">
      <c r="A348" s="101" t="s">
        <v>267</v>
      </c>
      <c r="F348" s="105"/>
    </row>
    <row r="364" spans="1:9" ht="42" customHeight="1">
      <c r="A364" s="101" t="s">
        <v>362</v>
      </c>
      <c r="B364" s="101" t="s">
        <v>90</v>
      </c>
      <c r="C364" s="101" t="s">
        <v>361</v>
      </c>
      <c r="D364" s="101" t="s">
        <v>253</v>
      </c>
      <c r="E364" s="101" t="s">
        <v>252</v>
      </c>
    </row>
    <row r="365" spans="1:9">
      <c r="A365" s="101">
        <v>1</v>
      </c>
      <c r="B365" s="101">
        <v>1444247</v>
      </c>
      <c r="C365" s="101">
        <v>1511146</v>
      </c>
      <c r="D365" s="101">
        <v>1527871</v>
      </c>
      <c r="E365" s="101">
        <v>-83624</v>
      </c>
      <c r="F365" s="101">
        <f t="shared" ref="F365:F408" si="0">ABS(E365)</f>
        <v>83624</v>
      </c>
      <c r="H365" s="103">
        <f>(E365*E365)</f>
        <v>6992973376</v>
      </c>
      <c r="I365" s="101">
        <f t="shared" ref="I365:I408" si="1">ABS(E365)/B365</f>
        <v>5.7901453144787562E-2</v>
      </c>
    </row>
    <row r="366" spans="1:9">
      <c r="A366" s="101">
        <v>2</v>
      </c>
      <c r="B366" s="101">
        <v>1502083</v>
      </c>
      <c r="C366" s="101">
        <v>1509333</v>
      </c>
      <c r="D366" s="101">
        <v>1511146</v>
      </c>
      <c r="E366" s="101">
        <v>-9063</v>
      </c>
      <c r="F366" s="101">
        <f t="shared" si="0"/>
        <v>9063</v>
      </c>
      <c r="H366" s="103">
        <f t="shared" ref="H366:H408" si="2">(E366*E366)/4</f>
        <v>20534492.25</v>
      </c>
      <c r="I366" s="101">
        <f t="shared" si="1"/>
        <v>6.0336213112058392E-3</v>
      </c>
    </row>
    <row r="367" spans="1:9">
      <c r="A367" s="101">
        <v>3</v>
      </c>
      <c r="B367" s="101">
        <v>1568700</v>
      </c>
      <c r="C367" s="101">
        <v>1521207</v>
      </c>
      <c r="D367" s="101">
        <v>1509333</v>
      </c>
      <c r="E367" s="101">
        <v>59367</v>
      </c>
      <c r="F367" s="101">
        <f t="shared" si="0"/>
        <v>59367</v>
      </c>
      <c r="H367" s="103">
        <f t="shared" si="2"/>
        <v>881110172.25</v>
      </c>
      <c r="I367" s="101">
        <f t="shared" si="1"/>
        <v>3.7844712182061577E-2</v>
      </c>
    </row>
    <row r="368" spans="1:9">
      <c r="A368" s="101">
        <v>4</v>
      </c>
      <c r="B368" s="101">
        <v>1596453</v>
      </c>
      <c r="C368" s="101">
        <v>1536256</v>
      </c>
      <c r="D368" s="101">
        <v>1521207</v>
      </c>
      <c r="E368" s="101">
        <v>75246</v>
      </c>
      <c r="F368" s="101">
        <f t="shared" si="0"/>
        <v>75246</v>
      </c>
      <c r="H368" s="103">
        <f t="shared" si="2"/>
        <v>1415490129</v>
      </c>
      <c r="I368" s="101">
        <f t="shared" si="1"/>
        <v>4.7133238498095469E-2</v>
      </c>
    </row>
    <row r="369" spans="1:9">
      <c r="A369" s="101">
        <v>5</v>
      </c>
      <c r="B369" s="101">
        <v>1473725</v>
      </c>
      <c r="C369" s="101">
        <v>1523750</v>
      </c>
      <c r="D369" s="101">
        <v>1536256</v>
      </c>
      <c r="E369" s="101">
        <v>-62531</v>
      </c>
      <c r="F369" s="101">
        <f t="shared" si="0"/>
        <v>62531</v>
      </c>
      <c r="H369" s="103">
        <f t="shared" si="2"/>
        <v>977531490.25</v>
      </c>
      <c r="I369" s="101">
        <f t="shared" si="1"/>
        <v>4.2430575582282991E-2</v>
      </c>
    </row>
    <row r="370" spans="1:9">
      <c r="A370" s="101">
        <v>6</v>
      </c>
      <c r="B370" s="101">
        <v>1558330</v>
      </c>
      <c r="C370" s="101">
        <v>1530666</v>
      </c>
      <c r="D370" s="101">
        <v>1523750</v>
      </c>
      <c r="E370" s="101">
        <v>34580</v>
      </c>
      <c r="F370" s="101">
        <f t="shared" si="0"/>
        <v>34580</v>
      </c>
      <c r="H370" s="103">
        <f t="shared" si="2"/>
        <v>298944100</v>
      </c>
      <c r="I370" s="101">
        <f t="shared" si="1"/>
        <v>2.2190421797693684E-2</v>
      </c>
    </row>
    <row r="371" spans="1:9">
      <c r="A371" s="101">
        <v>7</v>
      </c>
      <c r="B371" s="101">
        <v>1603168</v>
      </c>
      <c r="C371" s="101">
        <v>1545166</v>
      </c>
      <c r="D371" s="101">
        <v>1530666</v>
      </c>
      <c r="E371" s="101">
        <v>72502</v>
      </c>
      <c r="F371" s="101">
        <f t="shared" si="0"/>
        <v>72502</v>
      </c>
      <c r="H371" s="103">
        <f t="shared" si="2"/>
        <v>1314135001</v>
      </c>
      <c r="I371" s="101">
        <f t="shared" si="1"/>
        <v>4.5224206071977482E-2</v>
      </c>
    </row>
    <row r="372" spans="1:9">
      <c r="A372" s="101">
        <v>8</v>
      </c>
      <c r="B372" s="101">
        <v>1616084</v>
      </c>
      <c r="C372" s="101">
        <v>1559350</v>
      </c>
      <c r="D372" s="101">
        <v>1545166</v>
      </c>
      <c r="E372" s="101">
        <v>70918</v>
      </c>
      <c r="F372" s="101">
        <f t="shared" si="0"/>
        <v>70918</v>
      </c>
      <c r="H372" s="103">
        <f t="shared" si="2"/>
        <v>1257340681</v>
      </c>
      <c r="I372" s="101">
        <f t="shared" si="1"/>
        <v>4.3882619962823714E-2</v>
      </c>
    </row>
    <row r="373" spans="1:9">
      <c r="A373" s="101">
        <v>9</v>
      </c>
      <c r="B373" s="101">
        <v>1503381</v>
      </c>
      <c r="C373" s="101">
        <v>1548156</v>
      </c>
      <c r="D373" s="101">
        <v>1559350</v>
      </c>
      <c r="E373" s="101">
        <v>-55969</v>
      </c>
      <c r="F373" s="101">
        <f t="shared" si="0"/>
        <v>55969</v>
      </c>
      <c r="H373" s="103">
        <f t="shared" si="2"/>
        <v>783132240.25</v>
      </c>
      <c r="I373" s="101">
        <f t="shared" si="1"/>
        <v>3.722875305727557E-2</v>
      </c>
    </row>
    <row r="374" spans="1:9">
      <c r="A374" s="101">
        <v>10</v>
      </c>
      <c r="B374" s="101">
        <v>1501983</v>
      </c>
      <c r="C374" s="101">
        <v>1538921</v>
      </c>
      <c r="D374" s="101">
        <v>1548156</v>
      </c>
      <c r="E374" s="101">
        <v>-46173</v>
      </c>
      <c r="F374" s="101">
        <f t="shared" si="0"/>
        <v>46173</v>
      </c>
      <c r="H374" s="103">
        <f t="shared" si="2"/>
        <v>532986482.25</v>
      </c>
      <c r="I374" s="101">
        <f t="shared" si="1"/>
        <v>3.0741359922182875E-2</v>
      </c>
    </row>
    <row r="375" spans="1:9">
      <c r="A375" s="101">
        <v>11</v>
      </c>
      <c r="B375" s="101">
        <v>1599586</v>
      </c>
      <c r="C375" s="101">
        <v>1551054</v>
      </c>
      <c r="D375" s="101">
        <v>1538921</v>
      </c>
      <c r="E375" s="101">
        <v>60665</v>
      </c>
      <c r="F375" s="101">
        <f t="shared" si="0"/>
        <v>60665</v>
      </c>
      <c r="H375" s="103">
        <f t="shared" si="2"/>
        <v>920060556.25</v>
      </c>
      <c r="I375" s="101">
        <f t="shared" si="1"/>
        <v>3.7925438207136099E-2</v>
      </c>
    </row>
    <row r="376" spans="1:9">
      <c r="A376" s="101">
        <v>12</v>
      </c>
      <c r="B376" s="101">
        <v>1588286</v>
      </c>
      <c r="C376" s="101">
        <v>1558501</v>
      </c>
      <c r="D376" s="101">
        <v>1551054</v>
      </c>
      <c r="E376" s="101">
        <v>37232</v>
      </c>
      <c r="F376" s="101">
        <f t="shared" si="0"/>
        <v>37232</v>
      </c>
      <c r="H376" s="103">
        <f t="shared" si="2"/>
        <v>346555456</v>
      </c>
      <c r="I376" s="101">
        <f t="shared" si="1"/>
        <v>2.3441621974883618E-2</v>
      </c>
    </row>
    <row r="377" spans="1:9">
      <c r="A377" s="101">
        <v>13</v>
      </c>
      <c r="B377" s="101">
        <v>1349508</v>
      </c>
      <c r="C377" s="101">
        <v>1516702</v>
      </c>
      <c r="D377" s="101">
        <v>1558501</v>
      </c>
      <c r="E377" s="101">
        <v>-208993</v>
      </c>
      <c r="F377" s="101">
        <f t="shared" si="0"/>
        <v>208993</v>
      </c>
      <c r="H377" s="103">
        <f t="shared" si="2"/>
        <v>10919518512.25</v>
      </c>
      <c r="I377" s="101">
        <f t="shared" si="1"/>
        <v>0.1548660697083678</v>
      </c>
    </row>
    <row r="378" spans="1:9">
      <c r="A378" s="101">
        <v>14</v>
      </c>
      <c r="B378" s="101">
        <v>1397341</v>
      </c>
      <c r="C378" s="101">
        <v>1492830</v>
      </c>
      <c r="D378" s="101">
        <v>1516702</v>
      </c>
      <c r="E378" s="101">
        <v>-119361</v>
      </c>
      <c r="F378" s="101">
        <f t="shared" si="0"/>
        <v>119361</v>
      </c>
      <c r="H378" s="103">
        <f t="shared" si="2"/>
        <v>3561762080.25</v>
      </c>
      <c r="I378" s="101">
        <f t="shared" si="1"/>
        <v>8.5420094307688668E-2</v>
      </c>
    </row>
    <row r="379" spans="1:9">
      <c r="A379" s="101">
        <v>15</v>
      </c>
      <c r="B379" s="101">
        <v>1405156</v>
      </c>
      <c r="C379" s="101">
        <v>1475295</v>
      </c>
      <c r="D379" s="101">
        <v>1492830</v>
      </c>
      <c r="E379" s="101">
        <v>-87674</v>
      </c>
      <c r="F379" s="101">
        <f t="shared" si="0"/>
        <v>87674</v>
      </c>
      <c r="H379" s="103">
        <f t="shared" si="2"/>
        <v>1921682569</v>
      </c>
      <c r="I379" s="101">
        <f t="shared" si="1"/>
        <v>6.2394495700121552E-2</v>
      </c>
    </row>
    <row r="380" spans="1:9">
      <c r="A380" s="101">
        <v>16</v>
      </c>
      <c r="B380" s="101">
        <v>1416408</v>
      </c>
      <c r="C380" s="101">
        <v>1463518</v>
      </c>
      <c r="D380" s="101">
        <v>1475295</v>
      </c>
      <c r="E380" s="101">
        <v>-58887</v>
      </c>
      <c r="F380" s="101">
        <f t="shared" si="0"/>
        <v>58887</v>
      </c>
      <c r="H380" s="103">
        <f t="shared" si="2"/>
        <v>866919692.25</v>
      </c>
      <c r="I380" s="101">
        <f t="shared" si="1"/>
        <v>4.1574885202568752E-2</v>
      </c>
    </row>
    <row r="381" spans="1:9">
      <c r="A381" s="101">
        <v>17</v>
      </c>
      <c r="B381" s="101">
        <v>1362576</v>
      </c>
      <c r="C381" s="101">
        <v>1443329</v>
      </c>
      <c r="D381" s="101">
        <v>1463518</v>
      </c>
      <c r="E381" s="101">
        <v>-100942</v>
      </c>
      <c r="F381" s="101">
        <f t="shared" si="0"/>
        <v>100942</v>
      </c>
      <c r="H381" s="103">
        <f t="shared" si="2"/>
        <v>2547321841</v>
      </c>
      <c r="I381" s="101">
        <f t="shared" si="1"/>
        <v>7.4081739293808194E-2</v>
      </c>
    </row>
    <row r="382" spans="1:9">
      <c r="A382" s="101">
        <v>18</v>
      </c>
      <c r="B382" s="101">
        <v>1368352</v>
      </c>
      <c r="C382" s="101">
        <v>1428334</v>
      </c>
      <c r="D382" s="101">
        <v>1443329</v>
      </c>
      <c r="E382" s="101">
        <v>-74977</v>
      </c>
      <c r="F382" s="101">
        <f t="shared" si="0"/>
        <v>74977</v>
      </c>
      <c r="H382" s="103">
        <f t="shared" si="2"/>
        <v>1405387632.25</v>
      </c>
      <c r="I382" s="101">
        <f t="shared" si="1"/>
        <v>5.4793649587240707E-2</v>
      </c>
    </row>
    <row r="383" spans="1:9">
      <c r="A383" s="101">
        <v>19</v>
      </c>
      <c r="B383" s="101">
        <v>1366252</v>
      </c>
      <c r="C383" s="101">
        <v>1415918</v>
      </c>
      <c r="D383" s="101">
        <v>1428334</v>
      </c>
      <c r="E383" s="101">
        <v>-62082</v>
      </c>
      <c r="F383" s="101">
        <f t="shared" si="0"/>
        <v>62082</v>
      </c>
      <c r="H383" s="103">
        <f t="shared" si="2"/>
        <v>963543681</v>
      </c>
      <c r="I383" s="101">
        <f t="shared" si="1"/>
        <v>4.5439640710498504E-2</v>
      </c>
    </row>
    <row r="384" spans="1:9">
      <c r="A384" s="101">
        <v>20</v>
      </c>
      <c r="B384" s="101">
        <v>1389717</v>
      </c>
      <c r="C384" s="101">
        <v>1410677</v>
      </c>
      <c r="D384" s="101">
        <v>1415918</v>
      </c>
      <c r="E384" s="101">
        <v>-26201</v>
      </c>
      <c r="F384" s="101">
        <f t="shared" si="0"/>
        <v>26201</v>
      </c>
      <c r="H384" s="103">
        <f t="shared" si="2"/>
        <v>171623100.25</v>
      </c>
      <c r="I384" s="101">
        <f t="shared" si="1"/>
        <v>1.8853478801799214E-2</v>
      </c>
    </row>
    <row r="385" spans="1:9">
      <c r="A385" s="101">
        <v>21</v>
      </c>
      <c r="B385" s="101">
        <v>1280209</v>
      </c>
      <c r="C385" s="101">
        <v>1384584</v>
      </c>
      <c r="D385" s="101">
        <v>1410677</v>
      </c>
      <c r="E385" s="101">
        <v>-130468</v>
      </c>
      <c r="F385" s="101">
        <f t="shared" si="0"/>
        <v>130468</v>
      </c>
      <c r="H385" s="103">
        <f t="shared" si="2"/>
        <v>4255474756</v>
      </c>
      <c r="I385" s="101">
        <f t="shared" si="1"/>
        <v>0.10191148476537815</v>
      </c>
    </row>
    <row r="386" spans="1:9">
      <c r="A386" s="101">
        <v>22</v>
      </c>
      <c r="B386" s="101">
        <v>1281018</v>
      </c>
      <c r="C386" s="101">
        <v>1363871</v>
      </c>
      <c r="D386" s="101">
        <v>1384584</v>
      </c>
      <c r="E386" s="101">
        <v>-103566</v>
      </c>
      <c r="F386" s="101">
        <f t="shared" si="0"/>
        <v>103566</v>
      </c>
      <c r="H386" s="103">
        <f t="shared" si="2"/>
        <v>2681479089</v>
      </c>
      <c r="I386" s="101">
        <f t="shared" si="1"/>
        <v>8.0846639157295216E-2</v>
      </c>
    </row>
    <row r="387" spans="1:9">
      <c r="A387" s="101">
        <v>23</v>
      </c>
      <c r="B387" s="101">
        <v>1332622</v>
      </c>
      <c r="C387" s="101">
        <v>1357621</v>
      </c>
      <c r="D387" s="101">
        <v>1363871</v>
      </c>
      <c r="E387" s="101">
        <v>-31249</v>
      </c>
      <c r="F387" s="101">
        <f t="shared" si="0"/>
        <v>31249</v>
      </c>
      <c r="H387" s="103">
        <f t="shared" si="2"/>
        <v>244125000.25</v>
      </c>
      <c r="I387" s="101">
        <f t="shared" si="1"/>
        <v>2.3449260180306193E-2</v>
      </c>
    </row>
    <row r="388" spans="1:9">
      <c r="A388" s="101">
        <v>24</v>
      </c>
      <c r="B388" s="101">
        <v>1315216</v>
      </c>
      <c r="C388" s="101">
        <v>1349140</v>
      </c>
      <c r="D388" s="101">
        <v>1357621</v>
      </c>
      <c r="E388" s="101">
        <v>-42405</v>
      </c>
      <c r="F388" s="101">
        <f t="shared" si="0"/>
        <v>42405</v>
      </c>
      <c r="H388" s="103">
        <f t="shared" si="2"/>
        <v>449546006.25</v>
      </c>
      <c r="I388" s="101">
        <f t="shared" si="1"/>
        <v>3.2241852288901592E-2</v>
      </c>
    </row>
    <row r="389" spans="1:9">
      <c r="A389" s="101">
        <v>25</v>
      </c>
      <c r="B389" s="101">
        <v>1244459</v>
      </c>
      <c r="C389" s="101">
        <v>1328204</v>
      </c>
      <c r="D389" s="101">
        <v>1349140</v>
      </c>
      <c r="E389" s="101">
        <v>-104681</v>
      </c>
      <c r="F389" s="101">
        <f t="shared" si="0"/>
        <v>104681</v>
      </c>
      <c r="H389" s="103">
        <f t="shared" si="2"/>
        <v>2739527940.25</v>
      </c>
      <c r="I389" s="101">
        <f t="shared" si="1"/>
        <v>8.4117676837886984E-2</v>
      </c>
    </row>
    <row r="390" spans="1:9">
      <c r="A390" s="101">
        <v>26</v>
      </c>
      <c r="B390" s="101">
        <v>1264250</v>
      </c>
      <c r="C390" s="101">
        <v>1315413</v>
      </c>
      <c r="D390" s="101">
        <v>1328204</v>
      </c>
      <c r="E390" s="101">
        <v>-63954</v>
      </c>
      <c r="F390" s="101">
        <f t="shared" si="0"/>
        <v>63954</v>
      </c>
      <c r="H390" s="103">
        <f t="shared" si="2"/>
        <v>1022528529</v>
      </c>
      <c r="I390" s="101">
        <f t="shared" si="1"/>
        <v>5.0586513743326081E-2</v>
      </c>
    </row>
    <row r="391" spans="1:9">
      <c r="A391" s="101">
        <v>27</v>
      </c>
      <c r="B391" s="101">
        <v>1361389</v>
      </c>
      <c r="C391" s="101">
        <v>1324608</v>
      </c>
      <c r="D391" s="101">
        <v>1315413</v>
      </c>
      <c r="E391" s="101">
        <v>45976</v>
      </c>
      <c r="F391" s="101">
        <f t="shared" si="0"/>
        <v>45976</v>
      </c>
      <c r="H391" s="103">
        <f t="shared" si="2"/>
        <v>528448144</v>
      </c>
      <c r="I391" s="101">
        <f t="shared" si="1"/>
        <v>3.3771390836858532E-2</v>
      </c>
    </row>
    <row r="392" spans="1:9">
      <c r="A392" s="101">
        <v>28</v>
      </c>
      <c r="B392" s="101">
        <v>1306823</v>
      </c>
      <c r="C392" s="101">
        <v>1321051</v>
      </c>
      <c r="D392" s="101">
        <v>1324608</v>
      </c>
      <c r="E392" s="101">
        <v>-17785</v>
      </c>
      <c r="F392" s="101">
        <f t="shared" si="0"/>
        <v>17785</v>
      </c>
      <c r="H392" s="103">
        <f t="shared" si="2"/>
        <v>79076556.25</v>
      </c>
      <c r="I392" s="101">
        <f t="shared" si="1"/>
        <v>1.36093411272988E-2</v>
      </c>
    </row>
    <row r="393" spans="1:9">
      <c r="A393" s="101">
        <v>29</v>
      </c>
      <c r="B393" s="101">
        <v>1236358</v>
      </c>
      <c r="C393" s="101">
        <v>1304113</v>
      </c>
      <c r="D393" s="101">
        <v>1321051</v>
      </c>
      <c r="E393" s="101">
        <v>-84693</v>
      </c>
      <c r="F393" s="101">
        <f t="shared" si="0"/>
        <v>84693</v>
      </c>
      <c r="H393" s="103">
        <f t="shared" si="2"/>
        <v>1793226062.25</v>
      </c>
      <c r="I393" s="101">
        <f t="shared" si="1"/>
        <v>6.8502003465015796E-2</v>
      </c>
    </row>
    <row r="394" spans="1:9">
      <c r="A394" s="101">
        <v>30</v>
      </c>
      <c r="B394" s="101">
        <v>1252549</v>
      </c>
      <c r="C394" s="101">
        <v>1293800</v>
      </c>
      <c r="D394" s="101">
        <v>1304113</v>
      </c>
      <c r="E394" s="101">
        <v>-51564</v>
      </c>
      <c r="F394" s="101">
        <f t="shared" si="0"/>
        <v>51564</v>
      </c>
      <c r="H394" s="103">
        <f t="shared" si="2"/>
        <v>664711524</v>
      </c>
      <c r="I394" s="101">
        <f t="shared" si="1"/>
        <v>4.1167251740251279E-2</v>
      </c>
    </row>
    <row r="395" spans="1:9">
      <c r="A395" s="101">
        <v>31</v>
      </c>
      <c r="B395" s="101">
        <v>1299811</v>
      </c>
      <c r="C395" s="101">
        <v>1295002</v>
      </c>
      <c r="D395" s="101">
        <v>1293800</v>
      </c>
      <c r="E395" s="101">
        <v>6011</v>
      </c>
      <c r="F395" s="101">
        <f t="shared" si="0"/>
        <v>6011</v>
      </c>
      <c r="H395" s="103">
        <f t="shared" si="2"/>
        <v>9033030.25</v>
      </c>
      <c r="I395" s="101">
        <f t="shared" si="1"/>
        <v>4.6245184876878252E-3</v>
      </c>
    </row>
    <row r="396" spans="1:9">
      <c r="A396" s="101">
        <v>32</v>
      </c>
      <c r="B396" s="101">
        <v>1263081</v>
      </c>
      <c r="C396" s="101">
        <v>1288618</v>
      </c>
      <c r="D396" s="101">
        <v>1295002</v>
      </c>
      <c r="E396" s="101">
        <v>-31921</v>
      </c>
      <c r="F396" s="101">
        <f t="shared" si="0"/>
        <v>31921</v>
      </c>
      <c r="H396" s="103">
        <f t="shared" si="2"/>
        <v>254737560.25</v>
      </c>
      <c r="I396" s="101">
        <f t="shared" si="1"/>
        <v>2.5272330119762706E-2</v>
      </c>
    </row>
    <row r="397" spans="1:9">
      <c r="A397" s="101">
        <v>33</v>
      </c>
      <c r="B397" s="101">
        <v>1184151</v>
      </c>
      <c r="C397" s="101">
        <v>1267724</v>
      </c>
      <c r="D397" s="101">
        <v>1288618</v>
      </c>
      <c r="E397" s="101">
        <v>-104467</v>
      </c>
      <c r="F397" s="101">
        <f t="shared" si="0"/>
        <v>104467</v>
      </c>
      <c r="H397" s="103">
        <f t="shared" si="2"/>
        <v>2728338522.25</v>
      </c>
      <c r="I397" s="101">
        <f t="shared" si="1"/>
        <v>8.8221012353998776E-2</v>
      </c>
    </row>
    <row r="398" spans="1:9">
      <c r="A398" s="101">
        <v>34</v>
      </c>
      <c r="B398" s="101">
        <v>1171095</v>
      </c>
      <c r="C398" s="101">
        <v>1248399</v>
      </c>
      <c r="D398" s="101">
        <v>1267724</v>
      </c>
      <c r="E398" s="101">
        <v>-96629</v>
      </c>
      <c r="F398" s="101">
        <f t="shared" si="0"/>
        <v>96629</v>
      </c>
      <c r="H398" s="103">
        <f t="shared" si="2"/>
        <v>2334290910.25</v>
      </c>
      <c r="I398" s="101">
        <f t="shared" si="1"/>
        <v>8.2511666431843697E-2</v>
      </c>
    </row>
    <row r="399" spans="1:9">
      <c r="A399" s="101">
        <v>35</v>
      </c>
      <c r="B399" s="101">
        <v>1164344</v>
      </c>
      <c r="C399" s="101">
        <v>1231588</v>
      </c>
      <c r="D399" s="101">
        <v>1248399</v>
      </c>
      <c r="E399" s="101">
        <v>-84055</v>
      </c>
      <c r="F399" s="101">
        <f t="shared" si="0"/>
        <v>84055</v>
      </c>
      <c r="H399" s="103">
        <f t="shared" si="2"/>
        <v>1766310756.25</v>
      </c>
      <c r="I399" s="101">
        <f t="shared" si="1"/>
        <v>7.2190864555492187E-2</v>
      </c>
    </row>
    <row r="400" spans="1:9">
      <c r="A400" s="101">
        <v>36</v>
      </c>
      <c r="B400" s="101">
        <v>1198717</v>
      </c>
      <c r="C400" s="101">
        <v>1225014</v>
      </c>
      <c r="D400" s="101">
        <v>1231588</v>
      </c>
      <c r="E400" s="101">
        <v>-32871</v>
      </c>
      <c r="F400" s="101">
        <f t="shared" si="0"/>
        <v>32871</v>
      </c>
      <c r="H400" s="103">
        <f t="shared" si="2"/>
        <v>270125660.25</v>
      </c>
      <c r="I400" s="101">
        <f t="shared" si="1"/>
        <v>2.742181849427346E-2</v>
      </c>
    </row>
    <row r="401" spans="1:10">
      <c r="A401" s="101">
        <v>37</v>
      </c>
      <c r="B401" s="101">
        <v>1123034</v>
      </c>
      <c r="C401" s="101">
        <v>1204618</v>
      </c>
      <c r="D401" s="101">
        <v>1225014</v>
      </c>
      <c r="E401" s="101">
        <v>-101980</v>
      </c>
      <c r="F401" s="101">
        <f t="shared" si="0"/>
        <v>101980</v>
      </c>
      <c r="H401" s="103">
        <f t="shared" si="2"/>
        <v>2599980100</v>
      </c>
      <c r="I401" s="101">
        <f t="shared" si="1"/>
        <v>9.080758018011921E-2</v>
      </c>
    </row>
    <row r="402" spans="1:10">
      <c r="A402" s="101">
        <v>38</v>
      </c>
      <c r="B402" s="101">
        <v>1235110</v>
      </c>
      <c r="C402" s="101">
        <v>1210716</v>
      </c>
      <c r="D402" s="101">
        <v>1204618</v>
      </c>
      <c r="E402" s="101">
        <v>30492</v>
      </c>
      <c r="F402" s="101">
        <f t="shared" si="0"/>
        <v>30492</v>
      </c>
      <c r="H402" s="103">
        <f t="shared" si="2"/>
        <v>232440516</v>
      </c>
      <c r="I402" s="101">
        <f t="shared" si="1"/>
        <v>2.4687679639870133E-2</v>
      </c>
    </row>
    <row r="403" spans="1:10">
      <c r="A403" s="101">
        <v>39</v>
      </c>
      <c r="B403" s="101">
        <v>1289307</v>
      </c>
      <c r="C403" s="101">
        <v>1226434</v>
      </c>
      <c r="D403" s="101">
        <v>1210716</v>
      </c>
      <c r="E403" s="101">
        <v>78591</v>
      </c>
      <c r="F403" s="101">
        <f t="shared" si="0"/>
        <v>78591</v>
      </c>
      <c r="H403" s="103">
        <f t="shared" si="2"/>
        <v>1544136320.25</v>
      </c>
      <c r="I403" s="101">
        <f t="shared" si="1"/>
        <v>6.0956001945231042E-2</v>
      </c>
    </row>
    <row r="404" spans="1:10">
      <c r="A404" s="101">
        <v>40</v>
      </c>
      <c r="B404" s="101">
        <v>1347607</v>
      </c>
      <c r="C404" s="101">
        <v>1250669</v>
      </c>
      <c r="D404" s="101">
        <v>1226434</v>
      </c>
      <c r="E404" s="101">
        <v>121173</v>
      </c>
      <c r="F404" s="101">
        <f t="shared" si="0"/>
        <v>121173</v>
      </c>
      <c r="H404" s="103">
        <f t="shared" si="2"/>
        <v>3670723982.25</v>
      </c>
      <c r="I404" s="101">
        <f t="shared" si="1"/>
        <v>8.9917164277122333E-2</v>
      </c>
    </row>
    <row r="405" spans="1:10">
      <c r="A405" s="101">
        <v>41</v>
      </c>
      <c r="B405" s="101">
        <v>1098034</v>
      </c>
      <c r="C405" s="101">
        <v>1220142</v>
      </c>
      <c r="D405" s="101">
        <v>1250669</v>
      </c>
      <c r="E405" s="101">
        <v>-152635</v>
      </c>
      <c r="F405" s="101">
        <f t="shared" si="0"/>
        <v>152635</v>
      </c>
      <c r="H405" s="103">
        <f t="shared" si="2"/>
        <v>5824360806.25</v>
      </c>
      <c r="I405" s="101">
        <f t="shared" si="1"/>
        <v>0.1390075352857926</v>
      </c>
    </row>
    <row r="406" spans="1:10">
      <c r="A406" s="101">
        <v>42</v>
      </c>
      <c r="B406" s="101">
        <v>1173778</v>
      </c>
      <c r="C406" s="101">
        <v>1210869</v>
      </c>
      <c r="D406" s="101">
        <v>1220142</v>
      </c>
      <c r="E406" s="101">
        <v>-46364</v>
      </c>
      <c r="F406" s="101">
        <f t="shared" si="0"/>
        <v>46364</v>
      </c>
      <c r="H406" s="103">
        <f t="shared" si="2"/>
        <v>537405124</v>
      </c>
      <c r="I406" s="101">
        <f t="shared" si="1"/>
        <v>3.9499803199582885E-2</v>
      </c>
    </row>
    <row r="407" spans="1:10">
      <c r="A407" s="101">
        <v>43</v>
      </c>
      <c r="B407" s="101">
        <v>1259323</v>
      </c>
      <c r="C407" s="101">
        <v>1220560</v>
      </c>
      <c r="D407" s="101">
        <v>1210869</v>
      </c>
      <c r="E407" s="101">
        <v>48454</v>
      </c>
      <c r="F407" s="101">
        <f t="shared" si="0"/>
        <v>48454</v>
      </c>
      <c r="H407" s="103">
        <f t="shared" si="2"/>
        <v>586947529</v>
      </c>
      <c r="I407" s="101">
        <f t="shared" si="1"/>
        <v>3.8476228894413905E-2</v>
      </c>
    </row>
    <row r="408" spans="1:10">
      <c r="A408" s="101">
        <v>44</v>
      </c>
      <c r="B408" s="101">
        <v>1153205</v>
      </c>
      <c r="C408" s="101">
        <v>1207089</v>
      </c>
      <c r="D408" s="101">
        <v>1220560</v>
      </c>
      <c r="E408" s="101">
        <v>-67355</v>
      </c>
      <c r="F408" s="101">
        <f t="shared" si="0"/>
        <v>67355</v>
      </c>
      <c r="H408" s="103">
        <f t="shared" si="2"/>
        <v>1134174006.25</v>
      </c>
      <c r="I408" s="101">
        <f t="shared" si="1"/>
        <v>5.8406788038553425E-2</v>
      </c>
    </row>
    <row r="409" spans="1:10">
      <c r="E409" s="103" t="s">
        <v>360</v>
      </c>
      <c r="H409" s="101" t="s">
        <v>161</v>
      </c>
      <c r="I409" s="103" t="s">
        <v>164</v>
      </c>
    </row>
    <row r="410" spans="1:10" ht="42.75" customHeight="1">
      <c r="D410" s="173" t="s">
        <v>359</v>
      </c>
      <c r="E410" s="172"/>
      <c r="F410" s="101">
        <f>SUM(F365:F408)/44</f>
        <v>70143.772727272721</v>
      </c>
      <c r="H410" s="101" t="s">
        <v>161</v>
      </c>
      <c r="I410" s="103">
        <f>SUM(I365:I408)*100/44</f>
        <v>5.3218329115244609</v>
      </c>
    </row>
    <row r="412" spans="1:10">
      <c r="A412" s="101" t="s">
        <v>160</v>
      </c>
      <c r="D412" s="101" t="s">
        <v>165</v>
      </c>
      <c r="E412" s="103">
        <f>SUMPRODUCT((ABS(E365:E408)))/44</f>
        <v>70143.772727272721</v>
      </c>
    </row>
    <row r="413" spans="1:10">
      <c r="A413" s="101" t="s">
        <v>159</v>
      </c>
    </row>
    <row r="414" spans="1:10">
      <c r="A414" s="101" t="s">
        <v>358</v>
      </c>
      <c r="H414" s="101" t="s">
        <v>163</v>
      </c>
      <c r="I414" s="101" t="s">
        <v>162</v>
      </c>
    </row>
    <row r="415" spans="1:10">
      <c r="I415" s="171" t="s">
        <v>357</v>
      </c>
      <c r="J415" s="170">
        <f>SUMPRODUCT((E365:E408)^2)</f>
        <v>283219886734</v>
      </c>
    </row>
    <row r="416" spans="1:10">
      <c r="I416" s="169" t="s">
        <v>356</v>
      </c>
      <c r="J416" s="168">
        <f>J415/44</f>
        <v>6436815607.590909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93C6-1A62-42B0-8C46-0992D16B1269}">
  <dimension ref="A1:P260"/>
  <sheetViews>
    <sheetView workbookViewId="0"/>
  </sheetViews>
  <sheetFormatPr defaultRowHeight="14.25"/>
  <cols>
    <col min="1" max="5" width="9.140625" style="101"/>
    <col min="6" max="6" width="14.7109375" style="101" customWidth="1"/>
    <col min="7" max="7" width="14.42578125" style="101" customWidth="1"/>
    <col min="8" max="13" width="9.140625" style="101"/>
    <col min="14" max="14" width="13" style="101" customWidth="1"/>
    <col min="15" max="15" width="13.7109375" style="101" bestFit="1" customWidth="1"/>
    <col min="16" max="16384" width="9.140625" style="101"/>
  </cols>
  <sheetData>
    <row r="1" spans="1:16" ht="21">
      <c r="A1" s="102" t="s">
        <v>429</v>
      </c>
      <c r="L1" s="102" t="s">
        <v>259</v>
      </c>
      <c r="N1" s="101" t="s">
        <v>258</v>
      </c>
      <c r="O1" s="101" t="s">
        <v>257</v>
      </c>
      <c r="P1" s="101" t="s">
        <v>256</v>
      </c>
    </row>
    <row r="2" spans="1:16" ht="21">
      <c r="A2" s="102"/>
      <c r="L2" s="102" t="s">
        <v>255</v>
      </c>
      <c r="N2" s="101">
        <v>4950120709</v>
      </c>
      <c r="O2" s="101">
        <v>56678</v>
      </c>
      <c r="P2" s="101">
        <v>4</v>
      </c>
    </row>
    <row r="3" spans="1:16" ht="21">
      <c r="L3" s="102" t="s">
        <v>355</v>
      </c>
      <c r="M3" s="101" t="s">
        <v>430</v>
      </c>
      <c r="N3" s="101">
        <v>6436801335</v>
      </c>
      <c r="O3" s="101">
        <v>70144</v>
      </c>
      <c r="P3" s="101">
        <v>5</v>
      </c>
    </row>
    <row r="4" spans="1:16" ht="21">
      <c r="L4" s="102" t="s">
        <v>429</v>
      </c>
    </row>
    <row r="104" spans="12:12">
      <c r="L104" s="165" t="s">
        <v>428</v>
      </c>
    </row>
    <row r="106" spans="12:12">
      <c r="L106" s="101" t="s">
        <v>427</v>
      </c>
    </row>
    <row r="108" spans="12:12" ht="22.5">
      <c r="L108" s="164" t="s">
        <v>264</v>
      </c>
    </row>
    <row r="110" spans="12:12" ht="21.75">
      <c r="L110" s="163" t="s">
        <v>353</v>
      </c>
    </row>
    <row r="112" spans="12:12">
      <c r="L112" s="101" t="s">
        <v>426</v>
      </c>
    </row>
    <row r="114" spans="12:12" ht="21.75">
      <c r="L114" s="163" t="s">
        <v>425</v>
      </c>
    </row>
    <row r="116" spans="12:12" ht="21.75">
      <c r="L116" s="163" t="s">
        <v>424</v>
      </c>
    </row>
    <row r="118" spans="12:12" ht="21.75">
      <c r="L118" s="163" t="s">
        <v>423</v>
      </c>
    </row>
    <row r="120" spans="12:12" ht="21.75">
      <c r="L120" s="163" t="s">
        <v>422</v>
      </c>
    </row>
    <row r="122" spans="12:12" ht="21.75">
      <c r="L122" s="163" t="s">
        <v>421</v>
      </c>
    </row>
    <row r="152" spans="7:7">
      <c r="G152" s="103"/>
    </row>
    <row r="175" spans="13:14" ht="17.25" customHeight="1"/>
    <row r="176" spans="13:14">
      <c r="M176" s="101" t="s">
        <v>419</v>
      </c>
      <c r="N176" s="103" t="s">
        <v>420</v>
      </c>
    </row>
    <row r="177" spans="13:15">
      <c r="M177" s="101" t="s">
        <v>419</v>
      </c>
      <c r="N177" s="103">
        <f>((1502083-1444247)+(1596453-1568700))/2</f>
        <v>42794.5</v>
      </c>
    </row>
    <row r="178" spans="13:15">
      <c r="M178" s="101" t="s">
        <v>418</v>
      </c>
      <c r="N178" s="101">
        <f>N177*4</f>
        <v>171178</v>
      </c>
    </row>
    <row r="179" spans="13:15">
      <c r="M179" s="101" t="s">
        <v>419</v>
      </c>
    </row>
    <row r="180" spans="13:15">
      <c r="M180" s="101" t="s">
        <v>418</v>
      </c>
      <c r="N180" s="101" t="s">
        <v>417</v>
      </c>
    </row>
    <row r="181" spans="13:15">
      <c r="M181" s="101" t="s">
        <v>416</v>
      </c>
      <c r="N181" s="101">
        <v>1444247</v>
      </c>
      <c r="O181" s="101">
        <f>N183-N182</f>
        <v>-51921</v>
      </c>
    </row>
    <row r="182" spans="13:15">
      <c r="N182" s="101">
        <f>SUM(N178:N181)</f>
        <v>1615425</v>
      </c>
    </row>
    <row r="183" spans="13:15">
      <c r="M183" s="101" t="s">
        <v>414</v>
      </c>
      <c r="N183" s="101">
        <v>1563504</v>
      </c>
    </row>
    <row r="184" spans="13:15">
      <c r="N184" s="101">
        <v>1539652</v>
      </c>
    </row>
    <row r="185" spans="13:15">
      <c r="M185" s="101" t="s">
        <v>415</v>
      </c>
      <c r="N185" s="101">
        <f>N183-N178</f>
        <v>1392326</v>
      </c>
    </row>
    <row r="186" spans="13:15">
      <c r="M186" s="101" t="s">
        <v>414</v>
      </c>
    </row>
    <row r="207" spans="1:1">
      <c r="A207" s="101" t="s">
        <v>160</v>
      </c>
    </row>
    <row r="209" spans="1:7">
      <c r="A209" s="101" t="s">
        <v>413</v>
      </c>
      <c r="B209" s="101" t="s">
        <v>100</v>
      </c>
      <c r="C209" s="101" t="s">
        <v>412</v>
      </c>
      <c r="D209" s="101" t="s">
        <v>411</v>
      </c>
    </row>
    <row r="210" spans="1:7">
      <c r="A210" s="101">
        <v>45</v>
      </c>
      <c r="B210" s="101">
        <v>1189324</v>
      </c>
      <c r="C210" s="101">
        <v>1037845</v>
      </c>
      <c r="D210" s="101">
        <v>1340803</v>
      </c>
    </row>
    <row r="211" spans="1:7">
      <c r="A211" s="101">
        <v>46</v>
      </c>
      <c r="B211" s="101">
        <v>1187675</v>
      </c>
      <c r="C211" s="101">
        <v>1033040</v>
      </c>
      <c r="D211" s="101">
        <v>1342311</v>
      </c>
    </row>
    <row r="212" spans="1:7">
      <c r="A212" s="101">
        <v>47</v>
      </c>
      <c r="B212" s="101">
        <v>1186027</v>
      </c>
      <c r="C212" s="101">
        <v>1027992</v>
      </c>
      <c r="D212" s="101">
        <v>1344061</v>
      </c>
    </row>
    <row r="213" spans="1:7">
      <c r="A213" s="101">
        <v>48</v>
      </c>
      <c r="B213" s="101">
        <v>1184378</v>
      </c>
      <c r="C213" s="101">
        <v>1022717</v>
      </c>
      <c r="D213" s="101">
        <v>1346039</v>
      </c>
    </row>
    <row r="216" spans="1:7">
      <c r="A216" s="105" t="s">
        <v>91</v>
      </c>
      <c r="B216" s="104" t="s">
        <v>90</v>
      </c>
      <c r="C216" s="105" t="s">
        <v>410</v>
      </c>
      <c r="D216" s="105" t="s">
        <v>409</v>
      </c>
      <c r="E216" s="105" t="s">
        <v>260</v>
      </c>
      <c r="F216" s="105" t="s">
        <v>408</v>
      </c>
      <c r="G216" s="105" t="s">
        <v>407</v>
      </c>
    </row>
    <row r="217" spans="1:7">
      <c r="A217" s="105">
        <v>1</v>
      </c>
      <c r="B217" s="104">
        <v>1444247</v>
      </c>
      <c r="C217" s="105">
        <v>1539652.4206060609</v>
      </c>
      <c r="D217" s="105">
        <v>-14651.180262156427</v>
      </c>
      <c r="E217" s="105">
        <v>1563503.7757575759</v>
      </c>
      <c r="F217" s="105">
        <v>-119256.77575757587</v>
      </c>
      <c r="G217" s="105">
        <v>1189323.9851150215</v>
      </c>
    </row>
    <row r="218" spans="1:7">
      <c r="A218" s="105">
        <v>2</v>
      </c>
      <c r="B218" s="104">
        <v>1502083</v>
      </c>
      <c r="C218" s="105">
        <v>1520417.5922751236</v>
      </c>
      <c r="D218" s="105">
        <v>-15567.909875912605</v>
      </c>
      <c r="E218" s="105">
        <v>1525001.2403439044</v>
      </c>
      <c r="F218" s="105">
        <v>-22918.240343904356</v>
      </c>
      <c r="G218" s="105">
        <v>1187675.2529024798</v>
      </c>
    </row>
    <row r="219" spans="1:7">
      <c r="A219" s="105">
        <v>3</v>
      </c>
      <c r="B219" s="104">
        <v>1568700</v>
      </c>
      <c r="C219" s="105">
        <v>1517619.7459193689</v>
      </c>
      <c r="D219" s="105">
        <v>-13013.897171881013</v>
      </c>
      <c r="E219" s="105">
        <v>1504849.682399211</v>
      </c>
      <c r="F219" s="105">
        <v>63850.317600789014</v>
      </c>
      <c r="G219" s="105">
        <v>1186026.5206899382</v>
      </c>
    </row>
    <row r="220" spans="1:7">
      <c r="A220" s="105">
        <v>4</v>
      </c>
      <c r="B220" s="104">
        <v>1596453</v>
      </c>
      <c r="C220" s="105">
        <v>1522975.2789979905</v>
      </c>
      <c r="D220" s="105">
        <v>-9340.0111217804897</v>
      </c>
      <c r="E220" s="105">
        <v>1504605.8487474879</v>
      </c>
      <c r="F220" s="105">
        <v>91847.151252512122</v>
      </c>
      <c r="G220" s="105">
        <v>1184377.7884773966</v>
      </c>
    </row>
    <row r="221" spans="1:7">
      <c r="A221" s="105">
        <v>5</v>
      </c>
      <c r="B221" s="104">
        <v>1473725</v>
      </c>
      <c r="C221" s="105">
        <v>1505653.2143009682</v>
      </c>
      <c r="D221" s="105">
        <v>-10936.421836828855</v>
      </c>
      <c r="E221" s="105">
        <v>1513635.2678762102</v>
      </c>
      <c r="F221" s="105">
        <v>-39910.267876210157</v>
      </c>
      <c r="G221" s="105"/>
    </row>
    <row r="222" spans="1:7">
      <c r="A222" s="105">
        <v>6</v>
      </c>
      <c r="B222" s="104">
        <v>1558330</v>
      </c>
      <c r="C222" s="105">
        <v>1507439.4339713117</v>
      </c>
      <c r="D222" s="105">
        <v>-8391.8935353943962</v>
      </c>
      <c r="E222" s="105">
        <v>1494716.7924641394</v>
      </c>
      <c r="F222" s="105">
        <v>63613.207535860594</v>
      </c>
      <c r="G222" s="105"/>
    </row>
    <row r="223" spans="1:7">
      <c r="A223" s="105">
        <v>7</v>
      </c>
      <c r="B223" s="104">
        <v>1603168</v>
      </c>
      <c r="C223" s="105">
        <v>1519871.632348734</v>
      </c>
      <c r="D223" s="105">
        <v>-4227.0751528310593</v>
      </c>
      <c r="E223" s="105">
        <v>1499047.5404359172</v>
      </c>
      <c r="F223" s="105">
        <v>104120.45956408279</v>
      </c>
      <c r="G223" s="105"/>
    </row>
    <row r="224" spans="1:7">
      <c r="A224" s="105">
        <v>8</v>
      </c>
      <c r="B224" s="104">
        <v>1616084</v>
      </c>
      <c r="C224" s="105">
        <v>1535732.4457567222</v>
      </c>
      <c r="D224" s="105">
        <v>-209.49744066718995</v>
      </c>
      <c r="E224" s="105">
        <v>1515644.5571959028</v>
      </c>
      <c r="F224" s="105">
        <v>100439.4428040972</v>
      </c>
      <c r="G224" s="105"/>
    </row>
    <row r="225" spans="1:7">
      <c r="A225" s="105">
        <v>9</v>
      </c>
      <c r="B225" s="104">
        <v>1503381</v>
      </c>
      <c r="C225" s="105">
        <v>1529094.558652844</v>
      </c>
      <c r="D225" s="105">
        <v>-1495.175373309391</v>
      </c>
      <c r="E225" s="105">
        <v>1535522.9483160551</v>
      </c>
      <c r="F225" s="105">
        <v>-32141.948316055117</v>
      </c>
      <c r="G225" s="105"/>
    </row>
    <row r="226" spans="1:7">
      <c r="A226" s="105">
        <v>10</v>
      </c>
      <c r="B226" s="104">
        <v>1501983</v>
      </c>
      <c r="C226" s="105">
        <v>1522476.1066236279</v>
      </c>
      <c r="D226" s="105">
        <v>-2519.8307044907338</v>
      </c>
      <c r="E226" s="105">
        <v>1527599.3832795348</v>
      </c>
      <c r="F226" s="105">
        <v>-25616.383279534755</v>
      </c>
      <c r="G226" s="105"/>
    </row>
    <row r="227" spans="1:7">
      <c r="A227" s="105">
        <v>11</v>
      </c>
      <c r="B227" s="104">
        <v>1599586</v>
      </c>
      <c r="C227" s="105">
        <v>1535882.2207353099</v>
      </c>
      <c r="D227" s="105">
        <v>665.35825874380021</v>
      </c>
      <c r="E227" s="105">
        <v>1519956.2759191373</v>
      </c>
      <c r="F227" s="105">
        <v>79629.72408086271</v>
      </c>
      <c r="G227" s="105"/>
    </row>
    <row r="228" spans="1:7">
      <c r="A228" s="105">
        <v>12</v>
      </c>
      <c r="B228" s="104">
        <v>1588286</v>
      </c>
      <c r="C228" s="105">
        <v>1546895.263195243</v>
      </c>
      <c r="D228" s="105">
        <v>2734.8950989816576</v>
      </c>
      <c r="E228" s="105">
        <v>1536547.5789940536</v>
      </c>
      <c r="F228" s="105">
        <v>51738.421005946351</v>
      </c>
      <c r="G228" s="105"/>
    </row>
    <row r="229" spans="1:7">
      <c r="A229" s="105">
        <v>13</v>
      </c>
      <c r="B229" s="104">
        <v>1349508</v>
      </c>
      <c r="C229" s="105">
        <v>1509605.7266353799</v>
      </c>
      <c r="D229" s="105">
        <v>-5269.9912327872771</v>
      </c>
      <c r="E229" s="105">
        <v>1549630.1582942246</v>
      </c>
      <c r="F229" s="105">
        <v>-200122.15829422465</v>
      </c>
      <c r="G229" s="105"/>
    </row>
    <row r="230" spans="1:7">
      <c r="A230" s="105">
        <v>14</v>
      </c>
      <c r="B230" s="104">
        <v>1397341</v>
      </c>
      <c r="C230" s="105">
        <v>1482936.7883220741</v>
      </c>
      <c r="D230" s="105">
        <v>-9549.7806488909919</v>
      </c>
      <c r="E230" s="105">
        <v>1504335.7354025927</v>
      </c>
      <c r="F230" s="105">
        <v>-106994.73540259269</v>
      </c>
      <c r="G230" s="105"/>
    </row>
    <row r="231" spans="1:7">
      <c r="A231" s="105">
        <v>15</v>
      </c>
      <c r="B231" s="104">
        <v>1405156</v>
      </c>
      <c r="C231" s="105">
        <v>1459740.8061385467</v>
      </c>
      <c r="D231" s="105">
        <v>-12279.02095581828</v>
      </c>
      <c r="E231" s="105">
        <v>1473387.0076731832</v>
      </c>
      <c r="F231" s="105">
        <v>-68231.007673183223</v>
      </c>
      <c r="G231" s="105"/>
    </row>
    <row r="232" spans="1:7">
      <c r="A232" s="105">
        <v>16</v>
      </c>
      <c r="B232" s="104">
        <v>1416408</v>
      </c>
      <c r="C232" s="105">
        <v>1441251.0281461829</v>
      </c>
      <c r="D232" s="105">
        <v>-13521.172363127382</v>
      </c>
      <c r="E232" s="105">
        <v>1447461.7851827284</v>
      </c>
      <c r="F232" s="105">
        <v>-31053.785182728432</v>
      </c>
      <c r="G232" s="105"/>
    </row>
    <row r="233" spans="1:7">
      <c r="A233" s="105">
        <v>17</v>
      </c>
      <c r="B233" s="104">
        <v>1362576</v>
      </c>
      <c r="C233" s="105">
        <v>1414699.0846264444</v>
      </c>
      <c r="D233" s="105">
        <v>-16127.326594449607</v>
      </c>
      <c r="E233" s="105">
        <v>1427729.8557830555</v>
      </c>
      <c r="F233" s="105">
        <v>-65153.855783055536</v>
      </c>
      <c r="G233" s="105"/>
    </row>
    <row r="234" spans="1:7">
      <c r="A234" s="105">
        <v>18</v>
      </c>
      <c r="B234" s="104">
        <v>1368352</v>
      </c>
      <c r="C234" s="105">
        <v>1392527.8064255961</v>
      </c>
      <c r="D234" s="105">
        <v>-17336.116915729337</v>
      </c>
      <c r="E234" s="105">
        <v>1398571.7580319948</v>
      </c>
      <c r="F234" s="105">
        <v>-30219.758031994803</v>
      </c>
      <c r="G234" s="105"/>
    </row>
    <row r="235" spans="1:7">
      <c r="A235" s="105">
        <v>19</v>
      </c>
      <c r="B235" s="104">
        <v>1366252</v>
      </c>
      <c r="C235" s="105">
        <v>1373403.7516078935</v>
      </c>
      <c r="D235" s="105">
        <v>-17693.704496123995</v>
      </c>
      <c r="E235" s="105">
        <v>1375191.6895098668</v>
      </c>
      <c r="F235" s="105">
        <v>-8939.6895098667592</v>
      </c>
      <c r="G235" s="105"/>
    </row>
    <row r="236" spans="1:7">
      <c r="A236" s="105">
        <v>20</v>
      </c>
      <c r="B236" s="104">
        <v>1389717</v>
      </c>
      <c r="C236" s="105">
        <v>1362511.4376894156</v>
      </c>
      <c r="D236" s="105">
        <v>-16333.426380594768</v>
      </c>
      <c r="E236" s="105">
        <v>1355710.0471117694</v>
      </c>
      <c r="F236" s="105">
        <v>34006.95288823056</v>
      </c>
      <c r="G236" s="105"/>
    </row>
    <row r="237" spans="1:7">
      <c r="A237" s="105">
        <v>21</v>
      </c>
      <c r="B237" s="104">
        <v>1280209</v>
      </c>
      <c r="C237" s="105">
        <v>1332984.2090470567</v>
      </c>
      <c r="D237" s="105">
        <v>-18972.186832947598</v>
      </c>
      <c r="E237" s="105">
        <v>1346178.0113088209</v>
      </c>
      <c r="F237" s="105">
        <v>-65969.011308820918</v>
      </c>
      <c r="G237" s="105"/>
    </row>
    <row r="238" spans="1:7">
      <c r="A238" s="105">
        <v>22</v>
      </c>
      <c r="B238" s="104">
        <v>1281018</v>
      </c>
      <c r="C238" s="105">
        <v>1307413.2177712873</v>
      </c>
      <c r="D238" s="105">
        <v>-20291.947721511966</v>
      </c>
      <c r="E238" s="105">
        <v>1314012.0222141091</v>
      </c>
      <c r="F238" s="105">
        <v>-32994.022214109078</v>
      </c>
      <c r="G238" s="105"/>
    </row>
    <row r="239" spans="1:7">
      <c r="A239" s="105">
        <v>23</v>
      </c>
      <c r="B239" s="104">
        <v>1332622</v>
      </c>
      <c r="C239" s="105">
        <v>1296221.4160398203</v>
      </c>
      <c r="D239" s="105">
        <v>-18471.918523502976</v>
      </c>
      <c r="E239" s="105">
        <v>1287121.2700497753</v>
      </c>
      <c r="F239" s="105">
        <v>45500.729950224748</v>
      </c>
      <c r="G239" s="105"/>
    </row>
    <row r="240" spans="1:7">
      <c r="A240" s="105">
        <v>24</v>
      </c>
      <c r="B240" s="104">
        <v>1315216</v>
      </c>
      <c r="C240" s="105">
        <v>1285242.7980130538</v>
      </c>
      <c r="D240" s="105">
        <v>-16973.258424155672</v>
      </c>
      <c r="E240" s="105">
        <v>1277749.4975163173</v>
      </c>
      <c r="F240" s="105">
        <v>37466.502483682707</v>
      </c>
      <c r="G240" s="105"/>
    </row>
    <row r="241" spans="1:7">
      <c r="A241" s="105">
        <v>25</v>
      </c>
      <c r="B241" s="104">
        <v>1244459</v>
      </c>
      <c r="C241" s="105">
        <v>1263507.4316711186</v>
      </c>
      <c r="D241" s="105">
        <v>-17925.680007711588</v>
      </c>
      <c r="E241" s="105">
        <v>1268269.5395888982</v>
      </c>
      <c r="F241" s="105">
        <v>-23810.539588898188</v>
      </c>
      <c r="G241" s="105"/>
    </row>
    <row r="242" spans="1:7">
      <c r="A242" s="105">
        <v>26</v>
      </c>
      <c r="B242" s="104">
        <v>1264250</v>
      </c>
      <c r="C242" s="105">
        <v>1249315.4013307258</v>
      </c>
      <c r="D242" s="105">
        <v>-17178.950074247841</v>
      </c>
      <c r="E242" s="105">
        <v>1245581.7516634071</v>
      </c>
      <c r="F242" s="105">
        <v>18668.248336592922</v>
      </c>
      <c r="G242" s="105"/>
    </row>
    <row r="243" spans="1:7">
      <c r="A243" s="105">
        <v>27</v>
      </c>
      <c r="B243" s="104">
        <v>1361389</v>
      </c>
      <c r="C243" s="105">
        <v>1257986.9610051825</v>
      </c>
      <c r="D243" s="105">
        <v>-12008.848124506931</v>
      </c>
      <c r="E243" s="105">
        <v>1232136.451256478</v>
      </c>
      <c r="F243" s="105">
        <v>129252.54874352203</v>
      </c>
      <c r="G243" s="105"/>
    </row>
    <row r="244" spans="1:7">
      <c r="A244" s="105">
        <v>28</v>
      </c>
      <c r="B244" s="104">
        <v>1306823</v>
      </c>
      <c r="C244" s="105">
        <v>1258147.0903045405</v>
      </c>
      <c r="D244" s="105">
        <v>-9575.0526397339454</v>
      </c>
      <c r="E244" s="105">
        <v>1245978.1128806756</v>
      </c>
      <c r="F244" s="105">
        <v>60844.887119324412</v>
      </c>
      <c r="G244" s="105"/>
    </row>
    <row r="245" spans="1:7">
      <c r="A245" s="105">
        <v>29</v>
      </c>
      <c r="B245" s="104">
        <v>1236358</v>
      </c>
      <c r="C245" s="105">
        <v>1246129.2301318452</v>
      </c>
      <c r="D245" s="105">
        <v>-10063.614146326207</v>
      </c>
      <c r="E245" s="105">
        <v>1248572.0376648065</v>
      </c>
      <c r="F245" s="105">
        <v>-12214.03766480647</v>
      </c>
      <c r="G245" s="105"/>
    </row>
    <row r="246" spans="1:7">
      <c r="A246" s="105">
        <v>30</v>
      </c>
      <c r="B246" s="104">
        <v>1252549</v>
      </c>
      <c r="C246" s="105">
        <v>1239362.2927884152</v>
      </c>
      <c r="D246" s="105">
        <v>-9404.2787857469666</v>
      </c>
      <c r="E246" s="105">
        <v>1236065.615985519</v>
      </c>
      <c r="F246" s="105">
        <v>16483.38401448098</v>
      </c>
      <c r="G246" s="105"/>
    </row>
    <row r="247" spans="1:7">
      <c r="A247" s="105">
        <v>31</v>
      </c>
      <c r="B247" s="104">
        <v>1299811</v>
      </c>
      <c r="C247" s="105">
        <v>1243928.6112021345</v>
      </c>
      <c r="D247" s="105">
        <v>-6610.1593458537136</v>
      </c>
      <c r="E247" s="105">
        <v>1229958.0140026682</v>
      </c>
      <c r="F247" s="105">
        <v>69852.985997331794</v>
      </c>
      <c r="G247" s="105"/>
    </row>
    <row r="248" spans="1:7">
      <c r="A248" s="105">
        <v>32</v>
      </c>
      <c r="B248" s="104">
        <v>1263081</v>
      </c>
      <c r="C248" s="105">
        <v>1242470.9614850248</v>
      </c>
      <c r="D248" s="105">
        <v>-5579.6574201049198</v>
      </c>
      <c r="E248" s="105">
        <v>1237318.4518562809</v>
      </c>
      <c r="F248" s="105">
        <v>25762.54814371909</v>
      </c>
      <c r="G248" s="105"/>
    </row>
    <row r="249" spans="1:7">
      <c r="A249" s="105">
        <v>33</v>
      </c>
      <c r="B249" s="104">
        <v>1184151</v>
      </c>
      <c r="C249" s="105">
        <v>1226343.243251936</v>
      </c>
      <c r="D249" s="105">
        <v>-7689.2695827016823</v>
      </c>
      <c r="E249" s="105">
        <v>1236891.3040649199</v>
      </c>
      <c r="F249" s="105">
        <v>-52740.304064919939</v>
      </c>
      <c r="G249" s="105"/>
    </row>
    <row r="250" spans="1:7">
      <c r="A250" s="105">
        <v>34</v>
      </c>
      <c r="B250" s="104">
        <v>1171095</v>
      </c>
      <c r="C250" s="105">
        <v>1209142.1789353876</v>
      </c>
      <c r="D250" s="105">
        <v>-9591.6285294710287</v>
      </c>
      <c r="E250" s="105">
        <v>1218653.9736692344</v>
      </c>
      <c r="F250" s="105">
        <v>-47558.97366923443</v>
      </c>
      <c r="G250" s="105"/>
    </row>
    <row r="251" spans="1:7">
      <c r="A251" s="105">
        <v>35</v>
      </c>
      <c r="B251" s="104">
        <v>1164344</v>
      </c>
      <c r="C251" s="105">
        <v>1192509.2403247333</v>
      </c>
      <c r="D251" s="105">
        <v>-10999.890545707689</v>
      </c>
      <c r="E251" s="105">
        <v>1199550.5504059165</v>
      </c>
      <c r="F251" s="105">
        <v>-35206.550405916525</v>
      </c>
      <c r="G251" s="105"/>
    </row>
    <row r="252" spans="1:7">
      <c r="A252" s="105">
        <v>36</v>
      </c>
      <c r="B252" s="104">
        <v>1198717</v>
      </c>
      <c r="C252" s="105">
        <v>1184950.8798232204</v>
      </c>
      <c r="D252" s="105">
        <v>-10311.58453686873</v>
      </c>
      <c r="E252" s="105">
        <v>1181509.3497790257</v>
      </c>
      <c r="F252" s="105">
        <v>17207.650220974348</v>
      </c>
      <c r="G252" s="105"/>
    </row>
    <row r="253" spans="1:7">
      <c r="A253" s="105">
        <v>37</v>
      </c>
      <c r="B253" s="104">
        <v>1123034</v>
      </c>
      <c r="C253" s="105">
        <v>1164318.2362290814</v>
      </c>
      <c r="D253" s="105">
        <v>-12375.796348322787</v>
      </c>
      <c r="E253" s="105">
        <v>1174639.2952863518</v>
      </c>
      <c r="F253" s="105">
        <v>-51605.295286351815</v>
      </c>
      <c r="G253" s="105"/>
    </row>
    <row r="254" spans="1:7">
      <c r="A254" s="105">
        <v>38</v>
      </c>
      <c r="B254" s="104">
        <v>1235110</v>
      </c>
      <c r="C254" s="105">
        <v>1168575.951904607</v>
      </c>
      <c r="D254" s="105">
        <v>-9049.0939435531109</v>
      </c>
      <c r="E254" s="105">
        <v>1151942.4398807585</v>
      </c>
      <c r="F254" s="105">
        <v>83167.560119241476</v>
      </c>
      <c r="G254" s="105"/>
    </row>
    <row r="255" spans="1:7">
      <c r="A255" s="105">
        <v>39</v>
      </c>
      <c r="B255" s="104">
        <v>1289307</v>
      </c>
      <c r="C255" s="105">
        <v>1185482.8863688433</v>
      </c>
      <c r="D255" s="105">
        <v>-3857.8882619952383</v>
      </c>
      <c r="E255" s="105">
        <v>1159526.857961054</v>
      </c>
      <c r="F255" s="105">
        <v>129780.14203894604</v>
      </c>
      <c r="G255" s="105"/>
    </row>
    <row r="256" spans="1:7">
      <c r="A256" s="105">
        <v>40</v>
      </c>
      <c r="B256" s="104">
        <v>1347607</v>
      </c>
      <c r="C256" s="105">
        <v>1214821.3984854785</v>
      </c>
      <c r="D256" s="105">
        <v>2781.3918137308533</v>
      </c>
      <c r="E256" s="105">
        <v>1181624.998106848</v>
      </c>
      <c r="F256" s="105">
        <v>165982.00189315202</v>
      </c>
      <c r="G256" s="105"/>
    </row>
    <row r="257" spans="1:7">
      <c r="A257" s="105">
        <v>41</v>
      </c>
      <c r="B257" s="104">
        <v>1098034</v>
      </c>
      <c r="C257" s="105">
        <v>1193689.0322393675</v>
      </c>
      <c r="D257" s="105">
        <v>-2001.3597982375154</v>
      </c>
      <c r="E257" s="105">
        <v>1217602.7902992093</v>
      </c>
      <c r="F257" s="105">
        <v>-119568.7902992093</v>
      </c>
      <c r="G257" s="105"/>
    </row>
    <row r="258" spans="1:7">
      <c r="A258" s="105">
        <v>42</v>
      </c>
      <c r="B258" s="104">
        <v>1173778</v>
      </c>
      <c r="C258" s="105">
        <v>1188105.7379529041</v>
      </c>
      <c r="D258" s="105">
        <v>-2717.7466958826944</v>
      </c>
      <c r="E258" s="105">
        <v>1191687.67244113</v>
      </c>
      <c r="F258" s="105">
        <v>-17909.672441130038</v>
      </c>
      <c r="G258" s="105"/>
    </row>
    <row r="259" spans="1:7">
      <c r="A259" s="105">
        <v>43</v>
      </c>
      <c r="B259" s="104">
        <v>1259323</v>
      </c>
      <c r="C259" s="105">
        <v>1200174.9930056173</v>
      </c>
      <c r="D259" s="105">
        <v>239.65365383648714</v>
      </c>
      <c r="E259" s="105">
        <v>1185387.9912570214</v>
      </c>
      <c r="F259" s="105">
        <v>73935.008742978564</v>
      </c>
      <c r="G259" s="105"/>
    </row>
    <row r="260" spans="1:7">
      <c r="A260" s="105">
        <v>44</v>
      </c>
      <c r="B260" s="104">
        <v>1153205</v>
      </c>
      <c r="C260" s="105">
        <v>1190972.7173275631</v>
      </c>
      <c r="D260" s="105">
        <v>-1648.7322125416499</v>
      </c>
      <c r="E260" s="105">
        <v>1200414.6466594539</v>
      </c>
      <c r="F260" s="105">
        <v>-47209.646659453865</v>
      </c>
      <c r="G260" s="105"/>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49C3F-32CF-437A-B36C-9A0E81908D61}">
  <dimension ref="A233:M636"/>
  <sheetViews>
    <sheetView topLeftCell="A661" zoomScale="40" zoomScaleNormal="40" workbookViewId="0">
      <selection activeCell="H59" sqref="H59"/>
    </sheetView>
  </sheetViews>
  <sheetFormatPr defaultRowHeight="14.25"/>
  <cols>
    <col min="1" max="4" width="9.140625" style="101"/>
    <col min="5" max="5" width="20.85546875" style="101" customWidth="1"/>
    <col min="6" max="16384" width="9.140625" style="101"/>
  </cols>
  <sheetData>
    <row r="233" spans="4:12" ht="15">
      <c r="D233" s="280" t="s">
        <v>500</v>
      </c>
      <c r="E233" s="280"/>
      <c r="F233" s="280"/>
      <c r="G233" s="174"/>
      <c r="I233" s="280" t="s">
        <v>142</v>
      </c>
      <c r="J233" s="280"/>
      <c r="K233" s="280"/>
      <c r="L233" s="174"/>
    </row>
    <row r="234" spans="4:12" ht="24">
      <c r="D234" s="182" t="s">
        <v>141</v>
      </c>
      <c r="E234" s="182"/>
      <c r="F234" s="216" t="s">
        <v>90</v>
      </c>
      <c r="G234" s="174"/>
      <c r="I234" s="215" t="s">
        <v>499</v>
      </c>
      <c r="J234" s="215"/>
      <c r="K234" s="214" t="s">
        <v>498</v>
      </c>
      <c r="L234" s="174"/>
    </row>
    <row r="235" spans="4:12" ht="36">
      <c r="D235" s="200" t="s">
        <v>497</v>
      </c>
      <c r="E235" s="200"/>
      <c r="F235" s="213">
        <v>44</v>
      </c>
      <c r="G235" s="174"/>
      <c r="I235" s="208" t="s">
        <v>496</v>
      </c>
      <c r="J235" s="212" t="s">
        <v>495</v>
      </c>
      <c r="K235" s="207" t="s">
        <v>90</v>
      </c>
      <c r="L235" s="174"/>
    </row>
    <row r="236" spans="4:12" ht="60">
      <c r="D236" s="195" t="s">
        <v>494</v>
      </c>
      <c r="E236" s="195" t="s">
        <v>493</v>
      </c>
      <c r="F236" s="211">
        <v>0</v>
      </c>
      <c r="G236" s="174"/>
      <c r="I236" s="208" t="s">
        <v>492</v>
      </c>
      <c r="J236" s="208"/>
      <c r="K236" s="207" t="s">
        <v>483</v>
      </c>
      <c r="L236" s="174"/>
    </row>
    <row r="237" spans="4:12" ht="60">
      <c r="D237" s="190"/>
      <c r="E237" s="190" t="s">
        <v>491</v>
      </c>
      <c r="F237" s="210">
        <v>0</v>
      </c>
      <c r="G237" s="174"/>
      <c r="I237" s="208" t="s">
        <v>490</v>
      </c>
      <c r="J237" s="208"/>
      <c r="K237" s="209">
        <v>0</v>
      </c>
      <c r="L237" s="174"/>
    </row>
    <row r="238" spans="4:12" ht="48">
      <c r="I238" s="208" t="s">
        <v>489</v>
      </c>
      <c r="J238" s="208"/>
      <c r="K238" s="209">
        <v>0</v>
      </c>
      <c r="L238" s="174"/>
    </row>
    <row r="239" spans="4:12" ht="36">
      <c r="I239" s="208" t="s">
        <v>488</v>
      </c>
      <c r="J239" s="208"/>
      <c r="K239" s="209">
        <v>4</v>
      </c>
      <c r="L239" s="174"/>
    </row>
    <row r="240" spans="4:12" ht="36">
      <c r="I240" s="208" t="s">
        <v>487</v>
      </c>
      <c r="J240" s="208"/>
      <c r="K240" s="207" t="s">
        <v>486</v>
      </c>
      <c r="L240" s="174"/>
    </row>
    <row r="241" spans="9:12" ht="36">
      <c r="I241" s="208" t="s">
        <v>485</v>
      </c>
      <c r="J241" s="208"/>
      <c r="K241" s="207" t="s">
        <v>483</v>
      </c>
      <c r="L241" s="174"/>
    </row>
    <row r="242" spans="9:12" ht="24">
      <c r="I242" s="208" t="s">
        <v>484</v>
      </c>
      <c r="J242" s="208"/>
      <c r="K242" s="207" t="s">
        <v>483</v>
      </c>
      <c r="L242" s="174"/>
    </row>
    <row r="243" spans="9:12" ht="36">
      <c r="I243" s="206" t="s">
        <v>482</v>
      </c>
      <c r="J243" s="206"/>
      <c r="K243" s="205" t="s">
        <v>481</v>
      </c>
      <c r="L243" s="174"/>
    </row>
    <row r="244" spans="9:12" ht="72">
      <c r="I244" s="204" t="s">
        <v>480</v>
      </c>
      <c r="J244" s="204"/>
      <c r="K244" s="204"/>
      <c r="L244" s="174"/>
    </row>
    <row r="260" spans="3:3">
      <c r="C260" s="101" t="s">
        <v>479</v>
      </c>
    </row>
    <row r="452" spans="1:1">
      <c r="A452" s="174"/>
    </row>
    <row r="453" spans="1:1" ht="15">
      <c r="A453" s="203" t="s">
        <v>478</v>
      </c>
    </row>
    <row r="454" spans="1:1" ht="15">
      <c r="A454" s="203" t="s">
        <v>156</v>
      </c>
    </row>
    <row r="455" spans="1:1" ht="15">
      <c r="A455" s="203" t="s">
        <v>155</v>
      </c>
    </row>
    <row r="456" spans="1:1" ht="15">
      <c r="A456" s="203" t="s">
        <v>154</v>
      </c>
    </row>
    <row r="457" spans="1:1" ht="15">
      <c r="A457" s="203" t="s">
        <v>153</v>
      </c>
    </row>
    <row r="458" spans="1:1" ht="15">
      <c r="A458" s="203" t="s">
        <v>151</v>
      </c>
    </row>
    <row r="459" spans="1:1" ht="15">
      <c r="A459" s="203" t="s">
        <v>150</v>
      </c>
    </row>
    <row r="460" spans="1:1" ht="15">
      <c r="A460" s="203" t="s">
        <v>477</v>
      </c>
    </row>
    <row r="461" spans="1:1" ht="15">
      <c r="A461" s="203" t="s">
        <v>147</v>
      </c>
    </row>
    <row r="462" spans="1:1" ht="15">
      <c r="A462" s="203" t="s">
        <v>146</v>
      </c>
    </row>
    <row r="463" spans="1:1" ht="15">
      <c r="A463" s="203" t="s">
        <v>144</v>
      </c>
    </row>
    <row r="464" spans="1:1" ht="15">
      <c r="A464" s="203" t="s">
        <v>476</v>
      </c>
    </row>
    <row r="467" spans="1:13" ht="15">
      <c r="A467" s="280" t="s">
        <v>136</v>
      </c>
      <c r="B467" s="280"/>
      <c r="C467" s="280"/>
      <c r="D467" s="280"/>
      <c r="E467" s="280"/>
      <c r="F467" s="280"/>
      <c r="G467" s="280"/>
      <c r="H467" s="280"/>
      <c r="I467" s="280"/>
      <c r="J467" s="280"/>
      <c r="K467" s="280"/>
      <c r="L467" s="280"/>
      <c r="M467" s="174"/>
    </row>
    <row r="468" spans="1:13" ht="24">
      <c r="A468" s="185" t="s">
        <v>135</v>
      </c>
      <c r="B468" s="202" t="s">
        <v>134</v>
      </c>
      <c r="C468" s="277" t="s">
        <v>133</v>
      </c>
      <c r="D468" s="184" t="s">
        <v>132</v>
      </c>
      <c r="E468" s="184" t="s">
        <v>131</v>
      </c>
      <c r="F468" s="184" t="s">
        <v>130</v>
      </c>
      <c r="G468" s="184"/>
      <c r="H468" s="184"/>
      <c r="I468" s="184"/>
      <c r="J468" s="184"/>
      <c r="K468" s="184"/>
      <c r="L468" s="183"/>
      <c r="M468" s="174"/>
    </row>
    <row r="469" spans="1:13">
      <c r="A469" s="182"/>
      <c r="B469" s="201"/>
      <c r="C469" s="279"/>
      <c r="D469" s="181"/>
      <c r="E469" s="181"/>
      <c r="F469" s="181" t="s">
        <v>129</v>
      </c>
      <c r="G469" s="181" t="s">
        <v>128</v>
      </c>
      <c r="H469" s="181" t="s">
        <v>127</v>
      </c>
      <c r="I469" s="181" t="s">
        <v>126</v>
      </c>
      <c r="J469" s="181" t="s">
        <v>125</v>
      </c>
      <c r="K469" s="181" t="s">
        <v>124</v>
      </c>
      <c r="L469" s="180" t="s">
        <v>123</v>
      </c>
      <c r="M469" s="174"/>
    </row>
    <row r="470" spans="1:13" ht="36">
      <c r="A470" s="200" t="s">
        <v>112</v>
      </c>
      <c r="B470" s="199">
        <v>0.16636761515344439</v>
      </c>
      <c r="C470" s="198"/>
      <c r="D470" s="197">
        <v>0.16636761515344439</v>
      </c>
      <c r="E470" s="197">
        <v>0.16636761515344439</v>
      </c>
      <c r="F470" s="197">
        <v>0.16636761515344439</v>
      </c>
      <c r="G470" s="197">
        <v>0.16636761515344439</v>
      </c>
      <c r="H470" s="197">
        <v>0.16636761515344439</v>
      </c>
      <c r="I470" s="197">
        <v>0.16636761515344439</v>
      </c>
      <c r="J470" s="197">
        <v>0.16636761515344439</v>
      </c>
      <c r="K470" s="197">
        <v>0.16636761515344439</v>
      </c>
      <c r="L470" s="196">
        <v>0.16636761515344439</v>
      </c>
      <c r="M470" s="174"/>
    </row>
    <row r="471" spans="1:13" ht="24">
      <c r="A471" s="195" t="s">
        <v>122</v>
      </c>
      <c r="B471" s="194">
        <v>0.74149644540806781</v>
      </c>
      <c r="C471" s="193"/>
      <c r="D471" s="192">
        <v>0.74149644540806781</v>
      </c>
      <c r="E471" s="192">
        <v>0.74149644540806781</v>
      </c>
      <c r="F471" s="192">
        <v>0.74149644540806781</v>
      </c>
      <c r="G471" s="192">
        <v>0.74149644540806781</v>
      </c>
      <c r="H471" s="192">
        <v>0.74149644540806781</v>
      </c>
      <c r="I471" s="192">
        <v>0.74149644540806781</v>
      </c>
      <c r="J471" s="192">
        <v>0.74149644540806781</v>
      </c>
      <c r="K471" s="192">
        <v>0.74149644540806781</v>
      </c>
      <c r="L471" s="191">
        <v>0.74149644540806781</v>
      </c>
      <c r="M471" s="174"/>
    </row>
    <row r="472" spans="1:13">
      <c r="A472" s="195" t="s">
        <v>121</v>
      </c>
      <c r="B472" s="194">
        <v>73668.124699814842</v>
      </c>
      <c r="C472" s="193"/>
      <c r="D472" s="192">
        <v>73668.124699814842</v>
      </c>
      <c r="E472" s="192">
        <v>73668.124699814842</v>
      </c>
      <c r="F472" s="192">
        <v>73668.124699814842</v>
      </c>
      <c r="G472" s="192">
        <v>73668.124699814842</v>
      </c>
      <c r="H472" s="192">
        <v>73668.124699814842</v>
      </c>
      <c r="I472" s="192">
        <v>73668.124699814842</v>
      </c>
      <c r="J472" s="192">
        <v>73668.124699814842</v>
      </c>
      <c r="K472" s="192">
        <v>73668.124699814842</v>
      </c>
      <c r="L472" s="191">
        <v>73668.124699814842</v>
      </c>
      <c r="M472" s="174"/>
    </row>
    <row r="473" spans="1:13">
      <c r="A473" s="195" t="s">
        <v>111</v>
      </c>
      <c r="B473" s="194">
        <v>4.4629619142576642</v>
      </c>
      <c r="C473" s="193"/>
      <c r="D473" s="192">
        <v>4.4629619142576642</v>
      </c>
      <c r="E473" s="192">
        <v>4.4629619142576642</v>
      </c>
      <c r="F473" s="192">
        <v>4.4629619142576642</v>
      </c>
      <c r="G473" s="192">
        <v>4.4629619142576642</v>
      </c>
      <c r="H473" s="192">
        <v>4.4629619142576642</v>
      </c>
      <c r="I473" s="192">
        <v>4.4629619142576642</v>
      </c>
      <c r="J473" s="192">
        <v>4.4629619142576642</v>
      </c>
      <c r="K473" s="192">
        <v>4.4629619142576642</v>
      </c>
      <c r="L473" s="191">
        <v>4.4629619142576642</v>
      </c>
      <c r="M473" s="174"/>
    </row>
    <row r="474" spans="1:13">
      <c r="A474" s="195" t="s">
        <v>120</v>
      </c>
      <c r="B474" s="194">
        <v>17.016178332222527</v>
      </c>
      <c r="C474" s="193"/>
      <c r="D474" s="192">
        <v>17.016178332222527</v>
      </c>
      <c r="E474" s="192">
        <v>17.016178332222527</v>
      </c>
      <c r="F474" s="192">
        <v>17.016178332222527</v>
      </c>
      <c r="G474" s="192">
        <v>17.016178332222527</v>
      </c>
      <c r="H474" s="192">
        <v>17.016178332222527</v>
      </c>
      <c r="I474" s="192">
        <v>17.016178332222527</v>
      </c>
      <c r="J474" s="192">
        <v>17.016178332222527</v>
      </c>
      <c r="K474" s="192">
        <v>17.016178332222527</v>
      </c>
      <c r="L474" s="191">
        <v>17.016178332222527</v>
      </c>
      <c r="M474" s="174"/>
    </row>
    <row r="475" spans="1:13">
      <c r="A475" s="195" t="s">
        <v>110</v>
      </c>
      <c r="B475" s="194">
        <v>59059.82324896715</v>
      </c>
      <c r="C475" s="193"/>
      <c r="D475" s="192">
        <v>59059.82324896715</v>
      </c>
      <c r="E475" s="192">
        <v>59059.82324896715</v>
      </c>
      <c r="F475" s="192">
        <v>59059.82324896715</v>
      </c>
      <c r="G475" s="192">
        <v>59059.82324896715</v>
      </c>
      <c r="H475" s="192">
        <v>59059.82324896715</v>
      </c>
      <c r="I475" s="192">
        <v>59059.82324896715</v>
      </c>
      <c r="J475" s="192">
        <v>59059.82324896715</v>
      </c>
      <c r="K475" s="192">
        <v>59059.82324896715</v>
      </c>
      <c r="L475" s="191">
        <v>59059.82324896715</v>
      </c>
      <c r="M475" s="174"/>
    </row>
    <row r="476" spans="1:13">
      <c r="A476" s="195" t="s">
        <v>119</v>
      </c>
      <c r="B476" s="194">
        <v>222988.5123184484</v>
      </c>
      <c r="C476" s="193"/>
      <c r="D476" s="192">
        <v>222988.5123184484</v>
      </c>
      <c r="E476" s="192">
        <v>222988.5123184484</v>
      </c>
      <c r="F476" s="192">
        <v>222988.5123184484</v>
      </c>
      <c r="G476" s="192">
        <v>222988.5123184484</v>
      </c>
      <c r="H476" s="192">
        <v>222988.5123184484</v>
      </c>
      <c r="I476" s="192">
        <v>222988.5123184484</v>
      </c>
      <c r="J476" s="192">
        <v>222988.5123184484</v>
      </c>
      <c r="K476" s="192">
        <v>222988.5123184484</v>
      </c>
      <c r="L476" s="191">
        <v>222988.5123184484</v>
      </c>
      <c r="M476" s="174"/>
    </row>
    <row r="477" spans="1:13" ht="24">
      <c r="A477" s="190" t="s">
        <v>118</v>
      </c>
      <c r="B477" s="189">
        <v>22.500655277743967</v>
      </c>
      <c r="C477" s="188"/>
      <c r="D477" s="187">
        <v>22.500655277743967</v>
      </c>
      <c r="E477" s="187">
        <v>22.500655277743967</v>
      </c>
      <c r="F477" s="187">
        <v>22.500655277743967</v>
      </c>
      <c r="G477" s="187">
        <v>22.500655277743967</v>
      </c>
      <c r="H477" s="187">
        <v>22.500655277743967</v>
      </c>
      <c r="I477" s="187">
        <v>22.500655277743967</v>
      </c>
      <c r="J477" s="187">
        <v>22.500655277743967</v>
      </c>
      <c r="K477" s="187">
        <v>22.500655277743967</v>
      </c>
      <c r="L477" s="186">
        <v>22.500655277743967</v>
      </c>
      <c r="M477" s="174"/>
    </row>
    <row r="480" spans="1:13" ht="15">
      <c r="A480" s="280" t="s">
        <v>117</v>
      </c>
      <c r="B480" s="280"/>
      <c r="C480" s="280"/>
      <c r="D480" s="280"/>
      <c r="E480" s="280"/>
      <c r="F480" s="280"/>
      <c r="G480" s="280"/>
      <c r="H480" s="280"/>
      <c r="I480" s="280"/>
      <c r="J480" s="174"/>
    </row>
    <row r="481" spans="1:10" ht="36">
      <c r="A481" s="185" t="s">
        <v>106</v>
      </c>
      <c r="B481" s="276" t="s">
        <v>116</v>
      </c>
      <c r="C481" s="277" t="s">
        <v>115</v>
      </c>
      <c r="D481" s="277"/>
      <c r="E481" s="277"/>
      <c r="F481" s="184" t="s">
        <v>114</v>
      </c>
      <c r="G481" s="184"/>
      <c r="H481" s="184"/>
      <c r="I481" s="183" t="s">
        <v>113</v>
      </c>
      <c r="J481" s="174"/>
    </row>
    <row r="482" spans="1:10">
      <c r="A482" s="182"/>
      <c r="B482" s="278"/>
      <c r="C482" s="279" t="s">
        <v>112</v>
      </c>
      <c r="D482" s="279" t="s">
        <v>111</v>
      </c>
      <c r="E482" s="279" t="s">
        <v>110</v>
      </c>
      <c r="F482" s="181" t="s">
        <v>109</v>
      </c>
      <c r="G482" s="181" t="s">
        <v>108</v>
      </c>
      <c r="H482" s="181" t="s">
        <v>107</v>
      </c>
      <c r="I482" s="180"/>
      <c r="J482" s="174"/>
    </row>
    <row r="483" spans="1:10" ht="36">
      <c r="A483" s="179" t="s">
        <v>101</v>
      </c>
      <c r="B483" s="178">
        <v>0</v>
      </c>
      <c r="C483" s="176">
        <v>0.16636761515344439</v>
      </c>
      <c r="D483" s="176">
        <v>4.4629619142576642</v>
      </c>
      <c r="E483" s="176">
        <v>59059.82324896715</v>
      </c>
      <c r="F483" s="176">
        <v>63.9727132314285</v>
      </c>
      <c r="G483" s="177">
        <v>17</v>
      </c>
      <c r="H483" s="176">
        <v>2.2891450424133465E-7</v>
      </c>
      <c r="I483" s="175">
        <v>0</v>
      </c>
      <c r="J483" s="174"/>
    </row>
    <row r="506" spans="1:6">
      <c r="A506" s="101">
        <v>1</v>
      </c>
      <c r="B506" s="101">
        <v>1444247</v>
      </c>
      <c r="C506" s="101">
        <v>2554</v>
      </c>
      <c r="D506" s="101">
        <v>1</v>
      </c>
      <c r="E506" s="101" t="s">
        <v>475</v>
      </c>
      <c r="F506" s="101">
        <v>1495742.17</v>
      </c>
    </row>
    <row r="507" spans="1:6">
      <c r="A507" s="101">
        <v>2</v>
      </c>
      <c r="B507" s="101">
        <v>1502083</v>
      </c>
      <c r="C507" s="101">
        <v>2554</v>
      </c>
      <c r="D507" s="101">
        <v>2</v>
      </c>
      <c r="E507" s="101" t="s">
        <v>474</v>
      </c>
      <c r="F507" s="101">
        <v>1473159.4</v>
      </c>
    </row>
    <row r="508" spans="1:6">
      <c r="A508" s="101">
        <v>3</v>
      </c>
      <c r="B508" s="101">
        <v>1568700</v>
      </c>
      <c r="C508" s="101">
        <v>2554</v>
      </c>
      <c r="D508" s="101">
        <v>3</v>
      </c>
      <c r="E508" s="101" t="s">
        <v>473</v>
      </c>
      <c r="F508" s="101">
        <v>1485843.6</v>
      </c>
    </row>
    <row r="509" spans="1:6">
      <c r="A509" s="101">
        <v>4</v>
      </c>
      <c r="B509" s="101">
        <v>1596453</v>
      </c>
      <c r="C509" s="101">
        <v>2554</v>
      </c>
      <c r="D509" s="101">
        <v>4</v>
      </c>
      <c r="E509" s="101" t="s">
        <v>472</v>
      </c>
      <c r="F509" s="101">
        <v>1522179.56</v>
      </c>
    </row>
    <row r="510" spans="1:6">
      <c r="A510" s="101">
        <v>5</v>
      </c>
      <c r="B510" s="101">
        <v>1473725</v>
      </c>
      <c r="C510" s="101">
        <v>2555</v>
      </c>
      <c r="D510" s="101">
        <v>1</v>
      </c>
      <c r="E510" s="101" t="s">
        <v>471</v>
      </c>
      <c r="F510" s="101">
        <v>1554751.54</v>
      </c>
    </row>
    <row r="511" spans="1:6">
      <c r="A511" s="101">
        <v>6</v>
      </c>
      <c r="B511" s="101">
        <v>1558330</v>
      </c>
      <c r="C511" s="101">
        <v>2555</v>
      </c>
      <c r="D511" s="101">
        <v>2</v>
      </c>
      <c r="E511" s="101" t="s">
        <v>470</v>
      </c>
      <c r="F511" s="101">
        <v>1519218.05</v>
      </c>
    </row>
    <row r="512" spans="1:6">
      <c r="A512" s="101">
        <v>7</v>
      </c>
      <c r="B512" s="101">
        <v>1603168</v>
      </c>
      <c r="C512" s="101">
        <v>2555</v>
      </c>
      <c r="D512" s="101">
        <v>3</v>
      </c>
      <c r="E512" s="101" t="s">
        <v>469</v>
      </c>
      <c r="F512" s="101">
        <v>1536370.26</v>
      </c>
    </row>
    <row r="513" spans="1:6">
      <c r="A513" s="101">
        <v>8</v>
      </c>
      <c r="B513" s="101">
        <v>1616084</v>
      </c>
      <c r="C513" s="101">
        <v>2555</v>
      </c>
      <c r="D513" s="101">
        <v>4</v>
      </c>
      <c r="E513" s="101" t="s">
        <v>468</v>
      </c>
      <c r="F513" s="101">
        <v>1565663.83</v>
      </c>
    </row>
    <row r="514" spans="1:6">
      <c r="A514" s="101">
        <v>9</v>
      </c>
      <c r="B514" s="101">
        <v>1503381</v>
      </c>
      <c r="C514" s="101">
        <v>2556</v>
      </c>
      <c r="D514" s="101">
        <v>1</v>
      </c>
      <c r="E514" s="101" t="s">
        <v>467</v>
      </c>
      <c r="F514" s="101">
        <v>1587775.17</v>
      </c>
    </row>
    <row r="515" spans="1:6">
      <c r="A515" s="101">
        <v>10</v>
      </c>
      <c r="B515" s="101">
        <v>1501983</v>
      </c>
      <c r="C515" s="101">
        <v>2556</v>
      </c>
      <c r="D515" s="101">
        <v>2</v>
      </c>
      <c r="E515" s="101" t="s">
        <v>466</v>
      </c>
      <c r="F515" s="101">
        <v>1550764.83</v>
      </c>
    </row>
    <row r="516" spans="1:6">
      <c r="A516" s="101">
        <v>11</v>
      </c>
      <c r="B516" s="101">
        <v>1599586</v>
      </c>
      <c r="C516" s="101">
        <v>2556</v>
      </c>
      <c r="D516" s="101">
        <v>3</v>
      </c>
      <c r="E516" s="101" t="s">
        <v>465</v>
      </c>
      <c r="F516" s="101">
        <v>1529371.98</v>
      </c>
    </row>
    <row r="517" spans="1:6">
      <c r="A517" s="101">
        <v>12</v>
      </c>
      <c r="B517" s="101">
        <v>1588286</v>
      </c>
      <c r="C517" s="101">
        <v>2556</v>
      </c>
      <c r="D517" s="101">
        <v>4</v>
      </c>
      <c r="E517" s="101" t="s">
        <v>464</v>
      </c>
      <c r="F517" s="101">
        <v>1560163.73</v>
      </c>
    </row>
    <row r="518" spans="1:6">
      <c r="A518" s="101">
        <v>13</v>
      </c>
      <c r="B518" s="101">
        <v>1349508</v>
      </c>
      <c r="C518" s="101">
        <v>2557</v>
      </c>
      <c r="D518" s="101">
        <v>1</v>
      </c>
      <c r="E518" s="101" t="s">
        <v>463</v>
      </c>
      <c r="F518" s="101">
        <v>1572496.51</v>
      </c>
    </row>
    <row r="519" spans="1:6">
      <c r="A519" s="101">
        <v>14</v>
      </c>
      <c r="B519" s="101">
        <v>1397341</v>
      </c>
      <c r="C519" s="101">
        <v>2557</v>
      </c>
      <c r="D519" s="101">
        <v>2</v>
      </c>
      <c r="E519" s="101" t="s">
        <v>462</v>
      </c>
      <c r="F519" s="101">
        <v>1474706.81</v>
      </c>
    </row>
    <row r="520" spans="1:6">
      <c r="A520" s="101">
        <v>15</v>
      </c>
      <c r="B520" s="101">
        <v>1405156</v>
      </c>
      <c r="C520" s="101">
        <v>2557</v>
      </c>
      <c r="D520" s="101">
        <v>3</v>
      </c>
      <c r="E520" s="101" t="s">
        <v>461</v>
      </c>
      <c r="F520" s="101">
        <v>1440778.7</v>
      </c>
    </row>
    <row r="521" spans="1:6">
      <c r="A521" s="101">
        <v>16</v>
      </c>
      <c r="B521" s="101">
        <v>1416408</v>
      </c>
      <c r="C521" s="101">
        <v>2557</v>
      </c>
      <c r="D521" s="101">
        <v>4</v>
      </c>
      <c r="E521" s="101" t="s">
        <v>460</v>
      </c>
      <c r="F521" s="101">
        <v>1425156.67</v>
      </c>
    </row>
    <row r="522" spans="1:6">
      <c r="A522" s="101">
        <v>17</v>
      </c>
      <c r="B522" s="101">
        <v>1362576</v>
      </c>
      <c r="C522" s="101">
        <v>2558</v>
      </c>
      <c r="D522" s="101">
        <v>1</v>
      </c>
      <c r="E522" s="101" t="s">
        <v>459</v>
      </c>
      <c r="F522" s="101">
        <v>1421320.02</v>
      </c>
    </row>
    <row r="523" spans="1:6">
      <c r="A523" s="101">
        <v>18</v>
      </c>
      <c r="B523" s="101">
        <v>1368352</v>
      </c>
      <c r="C523" s="101">
        <v>2558</v>
      </c>
      <c r="D523" s="101">
        <v>2</v>
      </c>
      <c r="E523" s="101" t="s">
        <v>458</v>
      </c>
      <c r="F523" s="101">
        <v>1395558.33</v>
      </c>
    </row>
    <row r="524" spans="1:6">
      <c r="A524" s="101">
        <v>19</v>
      </c>
      <c r="B524" s="101">
        <v>1366252</v>
      </c>
      <c r="C524" s="101">
        <v>2558</v>
      </c>
      <c r="D524" s="101">
        <v>3</v>
      </c>
      <c r="E524" s="101" t="s">
        <v>457</v>
      </c>
      <c r="F524" s="101">
        <v>1383627.23</v>
      </c>
    </row>
    <row r="525" spans="1:6">
      <c r="A525" s="101">
        <v>20</v>
      </c>
      <c r="B525" s="101">
        <v>1389717</v>
      </c>
      <c r="C525" s="101">
        <v>2558</v>
      </c>
      <c r="D525" s="101">
        <v>4</v>
      </c>
      <c r="E525" s="101" t="s">
        <v>456</v>
      </c>
      <c r="F525" s="101">
        <v>1376007.47</v>
      </c>
    </row>
    <row r="526" spans="1:6">
      <c r="A526" s="101">
        <v>21</v>
      </c>
      <c r="B526" s="101">
        <v>1280209</v>
      </c>
      <c r="C526" s="101">
        <v>2559</v>
      </c>
      <c r="D526" s="101">
        <v>1</v>
      </c>
      <c r="E526" s="101" t="s">
        <v>455</v>
      </c>
      <c r="F526" s="101">
        <v>1382019.67</v>
      </c>
    </row>
    <row r="527" spans="1:6">
      <c r="A527" s="101">
        <v>22</v>
      </c>
      <c r="B527" s="101">
        <v>1281018</v>
      </c>
      <c r="C527" s="101">
        <v>2559</v>
      </c>
      <c r="D527" s="101">
        <v>2</v>
      </c>
      <c r="E527" s="101" t="s">
        <v>454</v>
      </c>
      <c r="F527" s="101">
        <v>1337371.47</v>
      </c>
    </row>
    <row r="528" spans="1:6">
      <c r="A528" s="101">
        <v>23</v>
      </c>
      <c r="B528" s="101">
        <v>1332622</v>
      </c>
      <c r="C528" s="101">
        <v>2559</v>
      </c>
      <c r="D528" s="101">
        <v>3</v>
      </c>
      <c r="E528" s="101" t="s">
        <v>453</v>
      </c>
      <c r="F528" s="101">
        <v>1312658.1399999999</v>
      </c>
    </row>
    <row r="529" spans="1:6">
      <c r="A529" s="101">
        <v>24</v>
      </c>
      <c r="B529" s="101">
        <v>1315216</v>
      </c>
      <c r="C529" s="101">
        <v>2559</v>
      </c>
      <c r="D529" s="101">
        <v>4</v>
      </c>
      <c r="E529" s="101" t="s">
        <v>452</v>
      </c>
      <c r="F529" s="101">
        <v>1321413.1200000001</v>
      </c>
    </row>
    <row r="530" spans="1:6">
      <c r="A530" s="101">
        <v>25</v>
      </c>
      <c r="B530" s="101">
        <v>1244459</v>
      </c>
      <c r="C530" s="101">
        <v>2560</v>
      </c>
      <c r="D530" s="101">
        <v>1</v>
      </c>
      <c r="E530" s="101" t="s">
        <v>451</v>
      </c>
      <c r="F530" s="101">
        <v>1318695.43</v>
      </c>
    </row>
    <row r="531" spans="1:6">
      <c r="A531" s="101">
        <v>26</v>
      </c>
      <c r="B531" s="101">
        <v>1264250</v>
      </c>
      <c r="C531" s="101">
        <v>2560</v>
      </c>
      <c r="D531" s="101">
        <v>2</v>
      </c>
      <c r="E531" s="101" t="s">
        <v>450</v>
      </c>
      <c r="F531" s="101">
        <v>1286139.68</v>
      </c>
    </row>
    <row r="532" spans="1:6">
      <c r="A532" s="101">
        <v>27</v>
      </c>
      <c r="B532" s="101">
        <v>1361389</v>
      </c>
      <c r="C532" s="101">
        <v>2560</v>
      </c>
      <c r="D532" s="101">
        <v>3</v>
      </c>
      <c r="E532" s="101" t="s">
        <v>449</v>
      </c>
      <c r="F532" s="101">
        <v>1276540.1499999999</v>
      </c>
    </row>
    <row r="533" spans="1:6">
      <c r="A533" s="101">
        <v>28</v>
      </c>
      <c r="B533" s="101">
        <v>1306823</v>
      </c>
      <c r="C533" s="101">
        <v>2560</v>
      </c>
      <c r="D533" s="101">
        <v>4</v>
      </c>
      <c r="E533" s="101" t="s">
        <v>448</v>
      </c>
      <c r="F533" s="101">
        <v>1313749.8799999999</v>
      </c>
    </row>
    <row r="534" spans="1:6">
      <c r="A534" s="101">
        <v>29</v>
      </c>
      <c r="B534" s="101">
        <v>1236358</v>
      </c>
      <c r="C534" s="101">
        <v>2561</v>
      </c>
      <c r="D534" s="101">
        <v>1</v>
      </c>
      <c r="E534" s="101" t="s">
        <v>447</v>
      </c>
      <c r="F534" s="101">
        <v>1310712.1599999999</v>
      </c>
    </row>
    <row r="535" spans="1:6">
      <c r="A535" s="101">
        <v>30</v>
      </c>
      <c r="B535" s="101">
        <v>1252549</v>
      </c>
      <c r="C535" s="101">
        <v>2561</v>
      </c>
      <c r="D535" s="101">
        <v>2</v>
      </c>
      <c r="E535" s="101" t="s">
        <v>446</v>
      </c>
      <c r="F535" s="101">
        <v>1278104.78</v>
      </c>
    </row>
    <row r="536" spans="1:6">
      <c r="A536" s="101">
        <v>31</v>
      </c>
      <c r="B536" s="101">
        <v>1299811</v>
      </c>
      <c r="C536" s="101">
        <v>2561</v>
      </c>
      <c r="D536" s="101">
        <v>3</v>
      </c>
      <c r="E536" s="101" t="s">
        <v>445</v>
      </c>
      <c r="F536" s="101">
        <v>1266897.51</v>
      </c>
    </row>
    <row r="537" spans="1:6">
      <c r="A537" s="101">
        <v>32</v>
      </c>
      <c r="B537" s="101">
        <v>1263081</v>
      </c>
      <c r="C537" s="101">
        <v>2561</v>
      </c>
      <c r="D537" s="101">
        <v>4</v>
      </c>
      <c r="E537" s="101" t="s">
        <v>444</v>
      </c>
      <c r="F537" s="101">
        <v>1281331.44</v>
      </c>
    </row>
    <row r="538" spans="1:6">
      <c r="A538" s="101">
        <v>33</v>
      </c>
      <c r="B538" s="101">
        <v>1184151</v>
      </c>
      <c r="C538" s="101">
        <v>2562</v>
      </c>
      <c r="D538" s="101">
        <v>1</v>
      </c>
      <c r="E538" s="101" t="s">
        <v>443</v>
      </c>
      <c r="F538" s="101">
        <v>1273327.8700000001</v>
      </c>
    </row>
    <row r="539" spans="1:6">
      <c r="A539" s="101">
        <v>34</v>
      </c>
      <c r="B539" s="101">
        <v>1171095</v>
      </c>
      <c r="C539" s="101">
        <v>2562</v>
      </c>
      <c r="D539" s="101">
        <v>2</v>
      </c>
      <c r="E539" s="101" t="s">
        <v>442</v>
      </c>
      <c r="F539" s="101">
        <v>1234220.1200000001</v>
      </c>
    </row>
    <row r="540" spans="1:6">
      <c r="A540" s="101">
        <v>35</v>
      </c>
      <c r="B540" s="101">
        <v>1164344</v>
      </c>
      <c r="C540" s="101">
        <v>2562</v>
      </c>
      <c r="D540" s="101">
        <v>3</v>
      </c>
      <c r="E540" s="101" t="s">
        <v>441</v>
      </c>
      <c r="F540" s="101">
        <v>1206537.1399999999</v>
      </c>
    </row>
    <row r="541" spans="1:6">
      <c r="A541" s="101">
        <v>36</v>
      </c>
      <c r="B541" s="101">
        <v>1198717</v>
      </c>
      <c r="C541" s="101">
        <v>2562</v>
      </c>
      <c r="D541" s="101">
        <v>4</v>
      </c>
      <c r="E541" s="101" t="s">
        <v>440</v>
      </c>
      <c r="F541" s="101">
        <v>1188033.7</v>
      </c>
    </row>
    <row r="542" spans="1:6">
      <c r="A542" s="101">
        <v>37</v>
      </c>
      <c r="B542" s="101">
        <v>1123034</v>
      </c>
      <c r="C542" s="101">
        <v>2563</v>
      </c>
      <c r="D542" s="101">
        <v>1</v>
      </c>
      <c r="E542" s="101" t="s">
        <v>439</v>
      </c>
      <c r="F542" s="101">
        <v>1192718.77</v>
      </c>
    </row>
    <row r="543" spans="1:6">
      <c r="A543" s="101">
        <v>38</v>
      </c>
      <c r="B543" s="101">
        <v>1235110</v>
      </c>
      <c r="C543" s="101">
        <v>2563</v>
      </c>
      <c r="D543" s="101">
        <v>2</v>
      </c>
      <c r="E543" s="101" t="s">
        <v>438</v>
      </c>
      <c r="F543" s="101">
        <v>1162159.1100000001</v>
      </c>
    </row>
    <row r="544" spans="1:6">
      <c r="A544" s="101">
        <v>39</v>
      </c>
      <c r="B544" s="101">
        <v>1289307</v>
      </c>
      <c r="C544" s="101">
        <v>2563</v>
      </c>
      <c r="D544" s="101">
        <v>3</v>
      </c>
      <c r="E544" s="101" t="s">
        <v>437</v>
      </c>
      <c r="F544" s="101">
        <v>1194151.1000000001</v>
      </c>
    </row>
    <row r="545" spans="1:6">
      <c r="A545" s="101">
        <v>40</v>
      </c>
      <c r="B545" s="101">
        <v>1347607</v>
      </c>
      <c r="C545" s="101">
        <v>2563</v>
      </c>
      <c r="D545" s="101">
        <v>4</v>
      </c>
      <c r="E545" s="101" t="s">
        <v>436</v>
      </c>
      <c r="F545" s="101">
        <v>1235880.8999999999</v>
      </c>
    </row>
    <row r="546" spans="1:6">
      <c r="A546" s="101">
        <v>41</v>
      </c>
      <c r="B546" s="101">
        <v>1098034</v>
      </c>
      <c r="C546" s="101">
        <v>2564</v>
      </c>
      <c r="D546" s="101">
        <v>1</v>
      </c>
      <c r="E546" s="101" t="s">
        <v>435</v>
      </c>
      <c r="F546" s="101">
        <v>1284877.42</v>
      </c>
    </row>
    <row r="547" spans="1:6">
      <c r="A547" s="101">
        <v>42</v>
      </c>
      <c r="B547" s="101">
        <v>1173778</v>
      </c>
      <c r="C547" s="101">
        <v>2564</v>
      </c>
      <c r="D547" s="101">
        <v>2</v>
      </c>
      <c r="E547" s="101" t="s">
        <v>434</v>
      </c>
      <c r="F547" s="101">
        <v>1202938.8400000001</v>
      </c>
    </row>
    <row r="548" spans="1:6">
      <c r="A548" s="101">
        <v>43</v>
      </c>
      <c r="B548" s="101">
        <v>1259323</v>
      </c>
      <c r="C548" s="101">
        <v>2564</v>
      </c>
      <c r="D548" s="101">
        <v>3</v>
      </c>
      <c r="E548" s="101" t="s">
        <v>433</v>
      </c>
      <c r="F548" s="101">
        <v>1190150.6100000001</v>
      </c>
    </row>
    <row r="549" spans="1:6">
      <c r="A549" s="101">
        <v>44</v>
      </c>
      <c r="B549" s="101">
        <v>1153205</v>
      </c>
      <c r="C549" s="101">
        <v>2564</v>
      </c>
      <c r="D549" s="101">
        <v>4</v>
      </c>
      <c r="E549" s="101" t="s">
        <v>432</v>
      </c>
      <c r="F549" s="101">
        <v>1220485.57</v>
      </c>
    </row>
    <row r="590" spans="1:6">
      <c r="A590" s="101">
        <v>1</v>
      </c>
      <c r="B590" s="101">
        <v>1444247</v>
      </c>
      <c r="C590" s="101">
        <v>2554</v>
      </c>
      <c r="D590" s="101">
        <v>1</v>
      </c>
      <c r="E590" s="101" t="s">
        <v>475</v>
      </c>
      <c r="F590" s="101">
        <v>1452968.72</v>
      </c>
    </row>
    <row r="591" spans="1:6">
      <c r="A591" s="101">
        <v>2</v>
      </c>
      <c r="B591" s="101">
        <v>1502083</v>
      </c>
      <c r="C591" s="101">
        <v>2554</v>
      </c>
      <c r="D591" s="101">
        <v>2</v>
      </c>
      <c r="E591" s="101" t="s">
        <v>474</v>
      </c>
      <c r="F591" s="101">
        <v>1483774.46</v>
      </c>
    </row>
    <row r="592" spans="1:6">
      <c r="A592" s="101">
        <v>3</v>
      </c>
      <c r="B592" s="101">
        <v>1568700</v>
      </c>
      <c r="C592" s="101">
        <v>2554</v>
      </c>
      <c r="D592" s="101">
        <v>3</v>
      </c>
      <c r="E592" s="101" t="s">
        <v>473</v>
      </c>
      <c r="F592" s="101">
        <v>1546061.86</v>
      </c>
    </row>
    <row r="593" spans="1:6">
      <c r="A593" s="101">
        <v>4</v>
      </c>
      <c r="B593" s="101">
        <v>1596453</v>
      </c>
      <c r="C593" s="101">
        <v>2554</v>
      </c>
      <c r="D593" s="101">
        <v>4</v>
      </c>
      <c r="E593" s="101" t="s">
        <v>472</v>
      </c>
      <c r="F593" s="101">
        <v>1556666.19</v>
      </c>
    </row>
    <row r="594" spans="1:6">
      <c r="A594" s="101">
        <v>5</v>
      </c>
      <c r="B594" s="101">
        <v>1473725</v>
      </c>
      <c r="C594" s="101">
        <v>2555</v>
      </c>
      <c r="D594" s="101">
        <v>1</v>
      </c>
      <c r="E594" s="101" t="s">
        <v>471</v>
      </c>
      <c r="F594" s="101">
        <v>1462799.13</v>
      </c>
    </row>
    <row r="595" spans="1:6">
      <c r="A595" s="101">
        <v>6</v>
      </c>
      <c r="B595" s="101">
        <v>1558330</v>
      </c>
      <c r="C595" s="101">
        <v>2555</v>
      </c>
      <c r="D595" s="101">
        <v>2</v>
      </c>
      <c r="E595" s="101" t="s">
        <v>470</v>
      </c>
      <c r="F595" s="101">
        <v>1507411.16</v>
      </c>
    </row>
    <row r="596" spans="1:6">
      <c r="A596" s="101">
        <v>7</v>
      </c>
      <c r="B596" s="101">
        <v>1603168</v>
      </c>
      <c r="C596" s="101">
        <v>2555</v>
      </c>
      <c r="D596" s="101">
        <v>3</v>
      </c>
      <c r="E596" s="101" t="s">
        <v>469</v>
      </c>
      <c r="F596" s="101">
        <v>1592600.76</v>
      </c>
    </row>
    <row r="597" spans="1:6">
      <c r="A597" s="101">
        <v>8</v>
      </c>
      <c r="B597" s="101">
        <v>1616084</v>
      </c>
      <c r="C597" s="101">
        <v>2555</v>
      </c>
      <c r="D597" s="101">
        <v>4</v>
      </c>
      <c r="E597" s="101" t="s">
        <v>468</v>
      </c>
      <c r="F597" s="101">
        <v>1594738.11</v>
      </c>
    </row>
    <row r="598" spans="1:6">
      <c r="A598" s="101">
        <v>9</v>
      </c>
      <c r="B598" s="101">
        <v>1503381</v>
      </c>
      <c r="C598" s="101">
        <v>2556</v>
      </c>
      <c r="D598" s="101">
        <v>1</v>
      </c>
      <c r="E598" s="101" t="s">
        <v>467</v>
      </c>
      <c r="F598" s="101">
        <v>1487917.13</v>
      </c>
    </row>
    <row r="599" spans="1:6">
      <c r="A599" s="101">
        <v>10</v>
      </c>
      <c r="B599" s="101">
        <v>1501983</v>
      </c>
      <c r="C599" s="101">
        <v>2556</v>
      </c>
      <c r="D599" s="101">
        <v>2</v>
      </c>
      <c r="E599" s="101" t="s">
        <v>466</v>
      </c>
      <c r="F599" s="101">
        <v>1535730.39</v>
      </c>
    </row>
    <row r="600" spans="1:6">
      <c r="A600" s="101">
        <v>11</v>
      </c>
      <c r="B600" s="101">
        <v>1599586</v>
      </c>
      <c r="C600" s="101">
        <v>2556</v>
      </c>
      <c r="D600" s="101">
        <v>3</v>
      </c>
      <c r="E600" s="101" t="s">
        <v>465</v>
      </c>
      <c r="F600" s="101">
        <v>1561460.51</v>
      </c>
    </row>
    <row r="601" spans="1:6">
      <c r="A601" s="101">
        <v>12</v>
      </c>
      <c r="B601" s="101">
        <v>1588286</v>
      </c>
      <c r="C601" s="101">
        <v>2556</v>
      </c>
      <c r="D601" s="101">
        <v>4</v>
      </c>
      <c r="E601" s="101" t="s">
        <v>464</v>
      </c>
      <c r="F601" s="101">
        <v>1582952.18</v>
      </c>
    </row>
    <row r="602" spans="1:6">
      <c r="A602" s="101">
        <v>13</v>
      </c>
      <c r="B602" s="101">
        <v>1349508</v>
      </c>
      <c r="C602" s="101">
        <v>2557</v>
      </c>
      <c r="D602" s="101">
        <v>1</v>
      </c>
      <c r="E602" s="101" t="s">
        <v>463</v>
      </c>
      <c r="F602" s="101">
        <v>1464887.43</v>
      </c>
    </row>
    <row r="603" spans="1:6">
      <c r="A603" s="101">
        <v>14</v>
      </c>
      <c r="B603" s="101">
        <v>1397341</v>
      </c>
      <c r="C603" s="101">
        <v>2557</v>
      </c>
      <c r="D603" s="101">
        <v>2</v>
      </c>
      <c r="E603" s="101" t="s">
        <v>462</v>
      </c>
      <c r="F603" s="101">
        <v>1420811.98</v>
      </c>
    </row>
    <row r="604" spans="1:6">
      <c r="A604" s="101">
        <v>15</v>
      </c>
      <c r="B604" s="101">
        <v>1405156</v>
      </c>
      <c r="C604" s="101">
        <v>2557</v>
      </c>
      <c r="D604" s="101">
        <v>3</v>
      </c>
      <c r="E604" s="101" t="s">
        <v>461</v>
      </c>
      <c r="F604" s="101">
        <v>1453776.12</v>
      </c>
    </row>
    <row r="605" spans="1:6">
      <c r="A605" s="101">
        <v>16</v>
      </c>
      <c r="B605" s="101">
        <v>1416408</v>
      </c>
      <c r="C605" s="101">
        <v>2557</v>
      </c>
      <c r="D605" s="101">
        <v>4</v>
      </c>
      <c r="E605" s="101" t="s">
        <v>460</v>
      </c>
      <c r="F605" s="101">
        <v>1414344.57</v>
      </c>
    </row>
    <row r="606" spans="1:6">
      <c r="A606" s="101">
        <v>17</v>
      </c>
      <c r="B606" s="101">
        <v>1362576</v>
      </c>
      <c r="C606" s="101">
        <v>2558</v>
      </c>
      <c r="D606" s="101">
        <v>1</v>
      </c>
      <c r="E606" s="101" t="s">
        <v>459</v>
      </c>
      <c r="F606" s="101">
        <v>1293941.94</v>
      </c>
    </row>
    <row r="607" spans="1:6">
      <c r="A607" s="101">
        <v>18</v>
      </c>
      <c r="B607" s="101">
        <v>1368352</v>
      </c>
      <c r="C607" s="101">
        <v>2558</v>
      </c>
      <c r="D607" s="101">
        <v>2</v>
      </c>
      <c r="E607" s="101" t="s">
        <v>458</v>
      </c>
      <c r="F607" s="101">
        <v>1379097.79</v>
      </c>
    </row>
    <row r="608" spans="1:6">
      <c r="A608" s="101">
        <v>19</v>
      </c>
      <c r="B608" s="101">
        <v>1366252</v>
      </c>
      <c r="C608" s="101">
        <v>2558</v>
      </c>
      <c r="D608" s="101">
        <v>3</v>
      </c>
      <c r="E608" s="101" t="s">
        <v>457</v>
      </c>
      <c r="F608" s="101">
        <v>1420989.7</v>
      </c>
    </row>
    <row r="609" spans="1:6">
      <c r="A609" s="101">
        <v>20</v>
      </c>
      <c r="B609" s="101">
        <v>1389717</v>
      </c>
      <c r="C609" s="101">
        <v>2558</v>
      </c>
      <c r="D609" s="101">
        <v>4</v>
      </c>
      <c r="E609" s="101" t="s">
        <v>456</v>
      </c>
      <c r="F609" s="101">
        <v>1377277.98</v>
      </c>
    </row>
    <row r="610" spans="1:6">
      <c r="A610" s="101">
        <v>21</v>
      </c>
      <c r="B610" s="101">
        <v>1280209</v>
      </c>
      <c r="C610" s="101">
        <v>2559</v>
      </c>
      <c r="D610" s="101">
        <v>1</v>
      </c>
      <c r="E610" s="101" t="s">
        <v>455</v>
      </c>
      <c r="F610" s="101">
        <v>1264180.81</v>
      </c>
    </row>
    <row r="611" spans="1:6">
      <c r="A611" s="101">
        <v>22</v>
      </c>
      <c r="B611" s="101">
        <v>1281018</v>
      </c>
      <c r="C611" s="101">
        <v>2559</v>
      </c>
      <c r="D611" s="101">
        <v>2</v>
      </c>
      <c r="E611" s="101" t="s">
        <v>454</v>
      </c>
      <c r="F611" s="101">
        <v>1312374.99</v>
      </c>
    </row>
    <row r="612" spans="1:6">
      <c r="A612" s="101">
        <v>23</v>
      </c>
      <c r="B612" s="101">
        <v>1332622</v>
      </c>
      <c r="C612" s="101">
        <v>2559</v>
      </c>
      <c r="D612" s="101">
        <v>3</v>
      </c>
      <c r="E612" s="101" t="s">
        <v>453</v>
      </c>
      <c r="F612" s="101">
        <v>1339780.01</v>
      </c>
    </row>
    <row r="613" spans="1:6">
      <c r="A613" s="101">
        <v>24</v>
      </c>
      <c r="B613" s="101">
        <v>1315216</v>
      </c>
      <c r="C613" s="101">
        <v>2559</v>
      </c>
      <c r="D613" s="101">
        <v>4</v>
      </c>
      <c r="E613" s="101" t="s">
        <v>452</v>
      </c>
      <c r="F613" s="101">
        <v>1329495.79</v>
      </c>
    </row>
    <row r="614" spans="1:6">
      <c r="A614" s="101">
        <v>25</v>
      </c>
      <c r="B614" s="101">
        <v>1244459</v>
      </c>
      <c r="C614" s="101">
        <v>2560</v>
      </c>
      <c r="D614" s="101">
        <v>1</v>
      </c>
      <c r="E614" s="101" t="s">
        <v>451</v>
      </c>
      <c r="F614" s="101">
        <v>1197638.1100000001</v>
      </c>
    </row>
    <row r="615" spans="1:6">
      <c r="A615" s="101">
        <v>26</v>
      </c>
      <c r="B615" s="101">
        <v>1264250</v>
      </c>
      <c r="C615" s="101">
        <v>2560</v>
      </c>
      <c r="D615" s="101">
        <v>2</v>
      </c>
      <c r="E615" s="101" t="s">
        <v>450</v>
      </c>
      <c r="F615" s="101">
        <v>1267438.9099999999</v>
      </c>
    </row>
    <row r="616" spans="1:6">
      <c r="A616" s="101">
        <v>27</v>
      </c>
      <c r="B616" s="101">
        <v>1361389</v>
      </c>
      <c r="C616" s="101">
        <v>2560</v>
      </c>
      <c r="D616" s="101">
        <v>3</v>
      </c>
      <c r="E616" s="101" t="s">
        <v>449</v>
      </c>
      <c r="F616" s="101">
        <v>1314629.8600000001</v>
      </c>
    </row>
    <row r="617" spans="1:6">
      <c r="A617" s="101">
        <v>28</v>
      </c>
      <c r="B617" s="101">
        <v>1306823</v>
      </c>
      <c r="C617" s="101">
        <v>2560</v>
      </c>
      <c r="D617" s="101">
        <v>4</v>
      </c>
      <c r="E617" s="101" t="s">
        <v>448</v>
      </c>
      <c r="F617" s="101">
        <v>1342203.44</v>
      </c>
    </row>
    <row r="618" spans="1:6">
      <c r="A618" s="101">
        <v>29</v>
      </c>
      <c r="B618" s="101">
        <v>1236358</v>
      </c>
      <c r="C618" s="101">
        <v>2561</v>
      </c>
      <c r="D618" s="101">
        <v>1</v>
      </c>
      <c r="E618" s="101" t="s">
        <v>447</v>
      </c>
      <c r="F618" s="101">
        <v>1195549.94</v>
      </c>
    </row>
    <row r="619" spans="1:6">
      <c r="A619" s="101">
        <v>30</v>
      </c>
      <c r="B619" s="101">
        <v>1252549</v>
      </c>
      <c r="C619" s="101">
        <v>2561</v>
      </c>
      <c r="D619" s="101">
        <v>2</v>
      </c>
      <c r="E619" s="101" t="s">
        <v>446</v>
      </c>
      <c r="F619" s="101">
        <v>1261115.46</v>
      </c>
    </row>
    <row r="620" spans="1:6">
      <c r="A620" s="101">
        <v>31</v>
      </c>
      <c r="B620" s="101">
        <v>1299811</v>
      </c>
      <c r="C620" s="101">
        <v>2561</v>
      </c>
      <c r="D620" s="101">
        <v>3</v>
      </c>
      <c r="E620" s="101" t="s">
        <v>445</v>
      </c>
      <c r="F620" s="101">
        <v>1304546.8</v>
      </c>
    </row>
    <row r="621" spans="1:6">
      <c r="A621" s="101">
        <v>32</v>
      </c>
      <c r="B621" s="101">
        <v>1263081</v>
      </c>
      <c r="C621" s="101">
        <v>2561</v>
      </c>
      <c r="D621" s="101">
        <v>4</v>
      </c>
      <c r="E621" s="101" t="s">
        <v>444</v>
      </c>
      <c r="F621" s="101">
        <v>1295938.81</v>
      </c>
    </row>
    <row r="622" spans="1:6">
      <c r="A622" s="101">
        <v>33</v>
      </c>
      <c r="B622" s="101">
        <v>1184151</v>
      </c>
      <c r="C622" s="101">
        <v>2562</v>
      </c>
      <c r="D622" s="101">
        <v>1</v>
      </c>
      <c r="E622" s="101" t="s">
        <v>443</v>
      </c>
      <c r="F622" s="101">
        <v>1151079.1000000001</v>
      </c>
    </row>
    <row r="623" spans="1:6">
      <c r="A623" s="101">
        <v>34</v>
      </c>
      <c r="B623" s="101">
        <v>1171095</v>
      </c>
      <c r="C623" s="101">
        <v>2562</v>
      </c>
      <c r="D623" s="101">
        <v>2</v>
      </c>
      <c r="E623" s="101" t="s">
        <v>442</v>
      </c>
      <c r="F623" s="101">
        <v>1211197.6100000001</v>
      </c>
    </row>
    <row r="624" spans="1:6">
      <c r="A624" s="101">
        <v>35</v>
      </c>
      <c r="B624" s="101">
        <v>1164344</v>
      </c>
      <c r="C624" s="101">
        <v>2562</v>
      </c>
      <c r="D624" s="101">
        <v>3</v>
      </c>
      <c r="E624" s="101" t="s">
        <v>441</v>
      </c>
      <c r="F624" s="101">
        <v>1232485.82</v>
      </c>
    </row>
    <row r="625" spans="1:6">
      <c r="A625" s="101">
        <v>36</v>
      </c>
      <c r="B625" s="101">
        <v>1198717</v>
      </c>
      <c r="C625" s="101">
        <v>2562</v>
      </c>
      <c r="D625" s="101">
        <v>4</v>
      </c>
      <c r="E625" s="101" t="s">
        <v>440</v>
      </c>
      <c r="F625" s="101">
        <v>1179346</v>
      </c>
    </row>
    <row r="626" spans="1:6">
      <c r="A626" s="101">
        <v>37</v>
      </c>
      <c r="B626" s="101">
        <v>1123034</v>
      </c>
      <c r="C626" s="101">
        <v>2563</v>
      </c>
      <c r="D626" s="101">
        <v>1</v>
      </c>
      <c r="E626" s="101" t="s">
        <v>439</v>
      </c>
      <c r="F626" s="101">
        <v>1071176.3700000001</v>
      </c>
    </row>
    <row r="627" spans="1:6">
      <c r="A627" s="101">
        <v>38</v>
      </c>
      <c r="B627" s="101">
        <v>1235110</v>
      </c>
      <c r="C627" s="101">
        <v>2563</v>
      </c>
      <c r="D627" s="101">
        <v>2</v>
      </c>
      <c r="E627" s="101" t="s">
        <v>438</v>
      </c>
      <c r="F627" s="101">
        <v>1144462.25</v>
      </c>
    </row>
    <row r="628" spans="1:6">
      <c r="A628" s="101">
        <v>39</v>
      </c>
      <c r="B628" s="101">
        <v>1289307</v>
      </c>
      <c r="C628" s="101">
        <v>2563</v>
      </c>
      <c r="D628" s="101">
        <v>3</v>
      </c>
      <c r="E628" s="101" t="s">
        <v>437</v>
      </c>
      <c r="F628" s="101">
        <v>1257550.54</v>
      </c>
    </row>
    <row r="629" spans="1:6">
      <c r="A629" s="101">
        <v>40</v>
      </c>
      <c r="B629" s="101">
        <v>1347607</v>
      </c>
      <c r="C629" s="101">
        <v>2563</v>
      </c>
      <c r="D629" s="101">
        <v>4</v>
      </c>
      <c r="E629" s="101" t="s">
        <v>436</v>
      </c>
      <c r="F629" s="101">
        <v>1274585.67</v>
      </c>
    </row>
    <row r="630" spans="1:6">
      <c r="A630" s="101">
        <v>41</v>
      </c>
      <c r="B630" s="101">
        <v>1098034</v>
      </c>
      <c r="C630" s="101">
        <v>2564</v>
      </c>
      <c r="D630" s="101">
        <v>1</v>
      </c>
      <c r="E630" s="101" t="s">
        <v>435</v>
      </c>
      <c r="F630" s="101">
        <v>1204103.5</v>
      </c>
    </row>
    <row r="631" spans="1:6">
      <c r="A631" s="101">
        <v>42</v>
      </c>
      <c r="B631" s="101">
        <v>1173778</v>
      </c>
      <c r="C631" s="101">
        <v>2564</v>
      </c>
      <c r="D631" s="101">
        <v>2</v>
      </c>
      <c r="E631" s="101" t="s">
        <v>434</v>
      </c>
      <c r="F631" s="101">
        <v>1166516.07</v>
      </c>
    </row>
    <row r="632" spans="1:6">
      <c r="A632" s="101">
        <v>43</v>
      </c>
      <c r="B632" s="101">
        <v>1259323</v>
      </c>
      <c r="C632" s="101">
        <v>2564</v>
      </c>
      <c r="D632" s="101">
        <v>3</v>
      </c>
      <c r="E632" s="101" t="s">
        <v>433</v>
      </c>
      <c r="F632" s="101">
        <v>1221038.1499999999</v>
      </c>
    </row>
    <row r="633" spans="1:6">
      <c r="A633" s="101">
        <v>44</v>
      </c>
      <c r="B633" s="101">
        <v>1153205</v>
      </c>
      <c r="C633" s="101">
        <v>2564</v>
      </c>
      <c r="D633" s="101">
        <v>4</v>
      </c>
      <c r="E633" s="101" t="s">
        <v>432</v>
      </c>
      <c r="F633" s="101">
        <v>1242669.82</v>
      </c>
    </row>
    <row r="636" spans="1:6">
      <c r="A636" s="101" t="s">
        <v>431</v>
      </c>
    </row>
  </sheetData>
  <mergeCells count="6">
    <mergeCell ref="B481:E482"/>
    <mergeCell ref="D233:F233"/>
    <mergeCell ref="I233:K233"/>
    <mergeCell ref="A467:L467"/>
    <mergeCell ref="C468:C469"/>
    <mergeCell ref="A480:I48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86075-8813-43E1-AC0B-83706E83D1F1}">
  <dimension ref="A16:M60"/>
  <sheetViews>
    <sheetView topLeftCell="A51" workbookViewId="0">
      <selection activeCell="G35" sqref="G1:L1048576"/>
    </sheetView>
  </sheetViews>
  <sheetFormatPr defaultRowHeight="14.25"/>
  <cols>
    <col min="1" max="1" width="17.85546875" style="101" customWidth="1"/>
    <col min="2" max="2" width="9.140625" style="101"/>
    <col min="3" max="6" width="17.7109375" style="101" bestFit="1" customWidth="1"/>
    <col min="7" max="12" width="11.28515625" style="101" customWidth="1"/>
    <col min="13" max="16384" width="9.140625" style="101"/>
  </cols>
  <sheetData>
    <row r="16" spans="1:1">
      <c r="A16" s="223"/>
    </row>
    <row r="17" spans="1:1" ht="15">
      <c r="A17" s="257" t="s">
        <v>157</v>
      </c>
    </row>
    <row r="18" spans="1:1" ht="15">
      <c r="A18" s="257" t="s">
        <v>156</v>
      </c>
    </row>
    <row r="19" spans="1:1" ht="15">
      <c r="A19" s="257" t="s">
        <v>155</v>
      </c>
    </row>
    <row r="20" spans="1:1" ht="15">
      <c r="A20" s="257" t="s">
        <v>154</v>
      </c>
    </row>
    <row r="21" spans="1:1" ht="15">
      <c r="A21" s="257" t="s">
        <v>153</v>
      </c>
    </row>
    <row r="22" spans="1:1" ht="15">
      <c r="A22" s="257" t="s">
        <v>152</v>
      </c>
    </row>
    <row r="23" spans="1:1" ht="15">
      <c r="A23" s="257" t="s">
        <v>151</v>
      </c>
    </row>
    <row r="24" spans="1:1" ht="15">
      <c r="A24" s="257" t="s">
        <v>150</v>
      </c>
    </row>
    <row r="25" spans="1:1" ht="15">
      <c r="A25" s="257" t="s">
        <v>149</v>
      </c>
    </row>
    <row r="26" spans="1:1" ht="15">
      <c r="A26" s="257" t="s">
        <v>148</v>
      </c>
    </row>
    <row r="27" spans="1:1" ht="15">
      <c r="A27" s="257" t="s">
        <v>147</v>
      </c>
    </row>
    <row r="28" spans="1:1" ht="15">
      <c r="A28" s="257" t="s">
        <v>146</v>
      </c>
    </row>
    <row r="29" spans="1:1" ht="15">
      <c r="A29" s="257" t="s">
        <v>145</v>
      </c>
    </row>
    <row r="30" spans="1:1" ht="15">
      <c r="A30" s="257" t="s">
        <v>144</v>
      </c>
    </row>
    <row r="31" spans="1:1" ht="15">
      <c r="A31" s="257" t="s">
        <v>143</v>
      </c>
    </row>
    <row r="34" spans="1:13" ht="15">
      <c r="A34" s="281" t="s">
        <v>142</v>
      </c>
      <c r="B34" s="281"/>
      <c r="C34" s="281"/>
      <c r="D34" s="281"/>
      <c r="E34" s="223"/>
    </row>
    <row r="35" spans="1:13">
      <c r="A35" s="256" t="s">
        <v>141</v>
      </c>
      <c r="B35" s="256"/>
      <c r="C35" s="256"/>
      <c r="D35" s="255" t="s">
        <v>140</v>
      </c>
      <c r="E35" s="223"/>
    </row>
    <row r="36" spans="1:13">
      <c r="A36" s="254" t="s">
        <v>139</v>
      </c>
      <c r="B36" s="254" t="s">
        <v>90</v>
      </c>
      <c r="C36" s="254" t="s">
        <v>138</v>
      </c>
      <c r="D36" s="253" t="s">
        <v>137</v>
      </c>
      <c r="E36" s="223"/>
    </row>
    <row r="38" spans="1:13" ht="15">
      <c r="A38" s="281" t="s">
        <v>136</v>
      </c>
      <c r="B38" s="281"/>
      <c r="C38" s="281"/>
      <c r="D38" s="281"/>
      <c r="E38" s="281"/>
      <c r="F38" s="281"/>
      <c r="G38" s="281"/>
      <c r="H38" s="281"/>
      <c r="I38" s="281"/>
      <c r="J38" s="281"/>
      <c r="K38" s="281"/>
      <c r="L38" s="281"/>
      <c r="M38" s="223"/>
    </row>
    <row r="39" spans="1:13">
      <c r="A39" s="235" t="s">
        <v>135</v>
      </c>
      <c r="B39" s="252" t="s">
        <v>134</v>
      </c>
      <c r="C39" s="282" t="s">
        <v>133</v>
      </c>
      <c r="D39" s="234" t="s">
        <v>132</v>
      </c>
      <c r="E39" s="234" t="s">
        <v>131</v>
      </c>
      <c r="F39" s="234" t="s">
        <v>130</v>
      </c>
      <c r="G39" s="234"/>
      <c r="H39" s="234"/>
      <c r="I39" s="234"/>
      <c r="J39" s="234"/>
      <c r="K39" s="234"/>
      <c r="L39" s="233"/>
      <c r="M39" s="223"/>
    </row>
    <row r="40" spans="1:13">
      <c r="A40" s="232"/>
      <c r="B40" s="251"/>
      <c r="C40" s="283"/>
      <c r="D40" s="231"/>
      <c r="E40" s="231"/>
      <c r="F40" s="231" t="s">
        <v>129</v>
      </c>
      <c r="G40" s="231" t="s">
        <v>128</v>
      </c>
      <c r="H40" s="231" t="s">
        <v>127</v>
      </c>
      <c r="I40" s="231" t="s">
        <v>126</v>
      </c>
      <c r="J40" s="231" t="s">
        <v>125</v>
      </c>
      <c r="K40" s="231" t="s">
        <v>124</v>
      </c>
      <c r="L40" s="230" t="s">
        <v>123</v>
      </c>
      <c r="M40" s="223"/>
    </row>
    <row r="41" spans="1:13">
      <c r="A41" s="250" t="s">
        <v>112</v>
      </c>
      <c r="B41" s="249">
        <v>0.51809981932683069</v>
      </c>
      <c r="C41" s="248"/>
      <c r="D41" s="247">
        <v>0.51809981932683069</v>
      </c>
      <c r="E41" s="247">
        <v>0.51809981932683069</v>
      </c>
      <c r="F41" s="247">
        <v>0.51809981932683069</v>
      </c>
      <c r="G41" s="247">
        <v>0.51809981932683069</v>
      </c>
      <c r="H41" s="247">
        <v>0.51809981932683069</v>
      </c>
      <c r="I41" s="247">
        <v>0.51809981932683069</v>
      </c>
      <c r="J41" s="247">
        <v>0.51809981932683069</v>
      </c>
      <c r="K41" s="247">
        <v>0.51809981932683069</v>
      </c>
      <c r="L41" s="246">
        <v>0.51809981932683069</v>
      </c>
      <c r="M41" s="223"/>
    </row>
    <row r="42" spans="1:13">
      <c r="A42" s="245" t="s">
        <v>122</v>
      </c>
      <c r="B42" s="244">
        <v>0.90188523504780838</v>
      </c>
      <c r="C42" s="243"/>
      <c r="D42" s="242">
        <v>0.90188523504780838</v>
      </c>
      <c r="E42" s="242">
        <v>0.90188523504780838</v>
      </c>
      <c r="F42" s="242">
        <v>0.90188523504780838</v>
      </c>
      <c r="G42" s="242">
        <v>0.90188523504780838</v>
      </c>
      <c r="H42" s="242">
        <v>0.90188523504780838</v>
      </c>
      <c r="I42" s="242">
        <v>0.90188523504780838</v>
      </c>
      <c r="J42" s="242">
        <v>0.90188523504780838</v>
      </c>
      <c r="K42" s="242">
        <v>0.90188523504780838</v>
      </c>
      <c r="L42" s="241">
        <v>0.90188523504780838</v>
      </c>
      <c r="M42" s="223"/>
    </row>
    <row r="43" spans="1:13">
      <c r="A43" s="245" t="s">
        <v>121</v>
      </c>
      <c r="B43" s="244">
        <v>46478.899681975003</v>
      </c>
      <c r="C43" s="243"/>
      <c r="D43" s="242">
        <v>46478.899681975003</v>
      </c>
      <c r="E43" s="242">
        <v>46478.899681975003</v>
      </c>
      <c r="F43" s="242">
        <v>46478.899681975003</v>
      </c>
      <c r="G43" s="242">
        <v>46478.899681975003</v>
      </c>
      <c r="H43" s="242">
        <v>46478.899681975003</v>
      </c>
      <c r="I43" s="242">
        <v>46478.899681975003</v>
      </c>
      <c r="J43" s="242">
        <v>46478.899681975003</v>
      </c>
      <c r="K43" s="242">
        <v>46478.899681975003</v>
      </c>
      <c r="L43" s="241">
        <v>46478.899681975003</v>
      </c>
      <c r="M43" s="223"/>
    </row>
    <row r="44" spans="1:13">
      <c r="A44" s="245" t="s">
        <v>111</v>
      </c>
      <c r="B44" s="244">
        <v>2.7120746126329398</v>
      </c>
      <c r="C44" s="243"/>
      <c r="D44" s="242">
        <v>2.7120746126329398</v>
      </c>
      <c r="E44" s="242">
        <v>2.7120746126329398</v>
      </c>
      <c r="F44" s="242">
        <v>2.7120746126329398</v>
      </c>
      <c r="G44" s="242">
        <v>2.7120746126329398</v>
      </c>
      <c r="H44" s="242">
        <v>2.7120746126329398</v>
      </c>
      <c r="I44" s="242">
        <v>2.7120746126329398</v>
      </c>
      <c r="J44" s="242">
        <v>2.7120746126329398</v>
      </c>
      <c r="K44" s="242">
        <v>2.7120746126329398</v>
      </c>
      <c r="L44" s="241">
        <v>2.7120746126329398</v>
      </c>
      <c r="M44" s="223"/>
    </row>
    <row r="45" spans="1:13">
      <c r="A45" s="245" t="s">
        <v>120</v>
      </c>
      <c r="B45" s="244">
        <v>9.6599470918446837</v>
      </c>
      <c r="C45" s="243"/>
      <c r="D45" s="242">
        <v>9.6599470918446837</v>
      </c>
      <c r="E45" s="242">
        <v>9.6599470918446837</v>
      </c>
      <c r="F45" s="242">
        <v>9.6599470918446837</v>
      </c>
      <c r="G45" s="242">
        <v>9.6599470918446837</v>
      </c>
      <c r="H45" s="242">
        <v>9.6599470918446837</v>
      </c>
      <c r="I45" s="242">
        <v>9.6599470918446837</v>
      </c>
      <c r="J45" s="242">
        <v>9.6599470918446837</v>
      </c>
      <c r="K45" s="242">
        <v>9.6599470918446837</v>
      </c>
      <c r="L45" s="241">
        <v>9.6599470918446837</v>
      </c>
      <c r="M45" s="223"/>
    </row>
    <row r="46" spans="1:13">
      <c r="A46" s="245" t="s">
        <v>110</v>
      </c>
      <c r="B46" s="244">
        <v>35203.777954283578</v>
      </c>
      <c r="C46" s="243"/>
      <c r="D46" s="242">
        <v>35203.777954283578</v>
      </c>
      <c r="E46" s="242">
        <v>35203.777954283578</v>
      </c>
      <c r="F46" s="242">
        <v>35203.777954283578</v>
      </c>
      <c r="G46" s="242">
        <v>35203.777954283578</v>
      </c>
      <c r="H46" s="242">
        <v>35203.777954283578</v>
      </c>
      <c r="I46" s="242">
        <v>35203.777954283578</v>
      </c>
      <c r="J46" s="242">
        <v>35203.777954283578</v>
      </c>
      <c r="K46" s="242">
        <v>35203.777954283578</v>
      </c>
      <c r="L46" s="241">
        <v>35203.777954283578</v>
      </c>
      <c r="M46" s="223"/>
    </row>
    <row r="47" spans="1:13">
      <c r="A47" s="245" t="s">
        <v>119</v>
      </c>
      <c r="B47" s="244">
        <v>115379.43447614089</v>
      </c>
      <c r="C47" s="243"/>
      <c r="D47" s="242">
        <v>115379.43447614089</v>
      </c>
      <c r="E47" s="242">
        <v>115379.43447614089</v>
      </c>
      <c r="F47" s="242">
        <v>115379.43447614089</v>
      </c>
      <c r="G47" s="242">
        <v>115379.43447614089</v>
      </c>
      <c r="H47" s="242">
        <v>115379.43447614089</v>
      </c>
      <c r="I47" s="242">
        <v>115379.43447614089</v>
      </c>
      <c r="J47" s="242">
        <v>115379.43447614089</v>
      </c>
      <c r="K47" s="242">
        <v>115379.43447614089</v>
      </c>
      <c r="L47" s="241">
        <v>115379.43447614089</v>
      </c>
      <c r="M47" s="223"/>
    </row>
    <row r="48" spans="1:13">
      <c r="A48" s="240" t="s">
        <v>118</v>
      </c>
      <c r="B48" s="239">
        <v>21.75152036620624</v>
      </c>
      <c r="C48" s="238"/>
      <c r="D48" s="237">
        <v>21.75152036620624</v>
      </c>
      <c r="E48" s="237">
        <v>21.75152036620624</v>
      </c>
      <c r="F48" s="237">
        <v>21.75152036620624</v>
      </c>
      <c r="G48" s="237">
        <v>21.75152036620624</v>
      </c>
      <c r="H48" s="237">
        <v>21.75152036620624</v>
      </c>
      <c r="I48" s="237">
        <v>21.75152036620624</v>
      </c>
      <c r="J48" s="237">
        <v>21.75152036620624</v>
      </c>
      <c r="K48" s="237">
        <v>21.75152036620624</v>
      </c>
      <c r="L48" s="236">
        <v>21.75152036620624</v>
      </c>
      <c r="M48" s="223"/>
    </row>
    <row r="50" spans="1:10" ht="15">
      <c r="A50" s="281" t="s">
        <v>117</v>
      </c>
      <c r="B50" s="281"/>
      <c r="C50" s="281"/>
      <c r="D50" s="281"/>
      <c r="E50" s="281"/>
      <c r="F50" s="281"/>
      <c r="G50" s="281"/>
      <c r="H50" s="281"/>
      <c r="I50" s="281"/>
      <c r="J50" s="223"/>
    </row>
    <row r="51" spans="1:10" ht="24">
      <c r="A51" s="235" t="s">
        <v>106</v>
      </c>
      <c r="B51" s="284" t="s">
        <v>116</v>
      </c>
      <c r="C51" s="282" t="s">
        <v>115</v>
      </c>
      <c r="D51" s="282"/>
      <c r="E51" s="282"/>
      <c r="F51" s="234" t="s">
        <v>114</v>
      </c>
      <c r="G51" s="234"/>
      <c r="H51" s="234"/>
      <c r="I51" s="233" t="s">
        <v>113</v>
      </c>
      <c r="J51" s="223"/>
    </row>
    <row r="52" spans="1:10">
      <c r="A52" s="232"/>
      <c r="B52" s="285"/>
      <c r="C52" s="283" t="s">
        <v>112</v>
      </c>
      <c r="D52" s="283" t="s">
        <v>111</v>
      </c>
      <c r="E52" s="283" t="s">
        <v>110</v>
      </c>
      <c r="F52" s="231" t="s">
        <v>109</v>
      </c>
      <c r="G52" s="231" t="s">
        <v>108</v>
      </c>
      <c r="H52" s="231" t="s">
        <v>107</v>
      </c>
      <c r="I52" s="230"/>
      <c r="J52" s="223"/>
    </row>
    <row r="53" spans="1:10" ht="23.25">
      <c r="A53" s="229" t="s">
        <v>101</v>
      </c>
      <c r="B53" s="228">
        <v>0</v>
      </c>
      <c r="C53" s="227">
        <v>0.51809981932683069</v>
      </c>
      <c r="D53" s="227">
        <v>2.7120746126329398</v>
      </c>
      <c r="E53" s="227">
        <v>35203.777954283578</v>
      </c>
      <c r="F53" s="227">
        <v>8.51289079407983</v>
      </c>
      <c r="G53" s="226">
        <v>15</v>
      </c>
      <c r="H53" s="225">
        <v>0.90158045183655799</v>
      </c>
      <c r="I53" s="224">
        <v>0</v>
      </c>
      <c r="J53" s="223"/>
    </row>
    <row r="56" spans="1:10" ht="15">
      <c r="A56" s="268" t="s">
        <v>100</v>
      </c>
      <c r="B56" s="269"/>
      <c r="C56" s="269"/>
      <c r="D56" s="269"/>
      <c r="E56" s="269"/>
      <c r="F56" s="270"/>
      <c r="G56" s="107"/>
    </row>
    <row r="57" spans="1:10" ht="15">
      <c r="A57" s="127" t="s">
        <v>106</v>
      </c>
      <c r="B57" s="126"/>
      <c r="C57" s="125" t="s">
        <v>105</v>
      </c>
      <c r="D57" s="124" t="s">
        <v>104</v>
      </c>
      <c r="E57" s="124" t="s">
        <v>103</v>
      </c>
      <c r="F57" s="123" t="s">
        <v>102</v>
      </c>
      <c r="G57" s="107"/>
    </row>
    <row r="58" spans="1:10" ht="24" customHeight="1">
      <c r="A58" s="222" t="s">
        <v>101</v>
      </c>
      <c r="B58" s="221" t="s">
        <v>100</v>
      </c>
      <c r="C58" s="120">
        <v>1058041.0671674379</v>
      </c>
      <c r="D58" s="119">
        <v>1094962.1177080672</v>
      </c>
      <c r="E58" s="119">
        <v>1144392.9557344348</v>
      </c>
      <c r="F58" s="118">
        <v>1139102.3699678811</v>
      </c>
      <c r="G58" s="107"/>
    </row>
    <row r="59" spans="1:10">
      <c r="A59" s="220"/>
      <c r="B59" s="219" t="s">
        <v>99</v>
      </c>
      <c r="C59" s="115">
        <v>1151907.1093362074</v>
      </c>
      <c r="D59" s="114">
        <v>1209657.3940308893</v>
      </c>
      <c r="E59" s="114">
        <v>1276678.8425924261</v>
      </c>
      <c r="F59" s="113">
        <v>1286901.1596851514</v>
      </c>
      <c r="G59" s="107"/>
    </row>
    <row r="60" spans="1:10">
      <c r="A60" s="218"/>
      <c r="B60" s="217" t="s">
        <v>98</v>
      </c>
      <c r="C60" s="110">
        <v>964175.02499866835</v>
      </c>
      <c r="D60" s="109">
        <v>980266.84138524509</v>
      </c>
      <c r="E60" s="109">
        <v>1012107.0688764434</v>
      </c>
      <c r="F60" s="108">
        <v>991303.58025061095</v>
      </c>
      <c r="G60" s="107"/>
    </row>
  </sheetData>
  <mergeCells count="6">
    <mergeCell ref="A56:F56"/>
    <mergeCell ref="A34:D34"/>
    <mergeCell ref="A38:L38"/>
    <mergeCell ref="C39:C40"/>
    <mergeCell ref="A50:I50"/>
    <mergeCell ref="B51:E5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6D409-20E0-4F16-B0F1-5E939D07655D}">
  <dimension ref="A1:Q65512"/>
  <sheetViews>
    <sheetView topLeftCell="A5" zoomScaleNormal="100" workbookViewId="0">
      <selection activeCell="B5" sqref="B5:D8"/>
    </sheetView>
  </sheetViews>
  <sheetFormatPr defaultColWidth="11.28515625" defaultRowHeight="8.25" customHeight="1"/>
  <cols>
    <col min="1" max="1" width="25.28515625" style="2" customWidth="1"/>
    <col min="2" max="4" width="20.140625" style="1" customWidth="1"/>
    <col min="5" max="5" width="11.28515625" style="1" customWidth="1"/>
    <col min="6" max="6" width="15.28515625" style="1" customWidth="1"/>
    <col min="7" max="7" width="20.28515625" style="1" customWidth="1"/>
    <col min="8" max="8" width="12.42578125" style="1" customWidth="1"/>
    <col min="9" max="9" width="11" style="1" customWidth="1"/>
    <col min="10" max="10" width="12.42578125" style="1" customWidth="1"/>
    <col min="11" max="11" width="12.42578125" style="1" bestFit="1" customWidth="1"/>
    <col min="12" max="12" width="14.28515625" style="1" bestFit="1" customWidth="1"/>
    <col min="13" max="13" width="12.5703125" style="1" bestFit="1" customWidth="1"/>
    <col min="14" max="14" width="12.7109375" style="1" bestFit="1" customWidth="1"/>
    <col min="15" max="17" width="13.42578125" style="1" customWidth="1"/>
    <col min="18" max="16384" width="11.28515625" style="1"/>
  </cols>
  <sheetData>
    <row r="1" spans="1:17" s="31" customFormat="1" ht="31.5" customHeight="1">
      <c r="A1" s="31" t="s">
        <v>9</v>
      </c>
      <c r="B1" s="32"/>
      <c r="C1" s="32"/>
      <c r="D1" s="32"/>
      <c r="K1" s="1"/>
      <c r="L1" s="1"/>
      <c r="M1" s="1"/>
    </row>
    <row r="3" spans="1:17" s="2" customFormat="1" ht="30" customHeight="1">
      <c r="A3" s="30" t="s">
        <v>8</v>
      </c>
      <c r="B3" s="29" t="s">
        <v>7</v>
      </c>
      <c r="C3" s="29" t="s">
        <v>6</v>
      </c>
      <c r="D3" s="29" t="s">
        <v>5</v>
      </c>
      <c r="O3" s="28"/>
      <c r="P3" s="28"/>
      <c r="Q3" s="28"/>
    </row>
    <row r="4" spans="1:17" s="2" customFormat="1" ht="24" customHeight="1">
      <c r="B4" s="258" t="s">
        <v>4</v>
      </c>
      <c r="C4" s="258"/>
      <c r="D4" s="258"/>
    </row>
    <row r="5" spans="1:17" ht="21" customHeight="1">
      <c r="A5" s="18" t="s">
        <v>2</v>
      </c>
      <c r="B5" s="27">
        <v>100682</v>
      </c>
      <c r="C5" s="27">
        <v>65542</v>
      </c>
      <c r="D5" s="27">
        <v>35140</v>
      </c>
      <c r="E5" s="2"/>
      <c r="F5" s="2"/>
      <c r="G5" s="2"/>
      <c r="H5" s="4"/>
      <c r="K5" s="24"/>
      <c r="L5" s="24"/>
      <c r="M5" s="24"/>
    </row>
    <row r="6" spans="1:17" ht="3.75" customHeight="1">
      <c r="A6" s="18"/>
      <c r="B6" s="26"/>
      <c r="C6" s="26"/>
      <c r="D6" s="25"/>
      <c r="E6" s="2"/>
      <c r="F6" s="2"/>
      <c r="G6" s="2"/>
      <c r="H6" s="4"/>
    </row>
    <row r="7" spans="1:17" ht="21" customHeight="1">
      <c r="A7" s="13" t="s">
        <v>1</v>
      </c>
      <c r="B7" s="25">
        <v>47296</v>
      </c>
      <c r="C7" s="25">
        <v>32300</v>
      </c>
      <c r="D7" s="25">
        <v>14996</v>
      </c>
      <c r="E7" s="2"/>
      <c r="F7" s="2"/>
      <c r="G7" s="2"/>
      <c r="K7" s="24"/>
      <c r="L7" s="24"/>
      <c r="M7" s="24"/>
      <c r="N7" s="23"/>
    </row>
    <row r="8" spans="1:17" ht="21" customHeight="1">
      <c r="A8" s="3" t="s">
        <v>0</v>
      </c>
      <c r="B8" s="25">
        <v>53386</v>
      </c>
      <c r="C8" s="25">
        <v>33242</v>
      </c>
      <c r="D8" s="25">
        <v>20144</v>
      </c>
      <c r="E8" s="2"/>
      <c r="F8" s="2"/>
      <c r="G8" s="2"/>
      <c r="K8" s="24"/>
      <c r="L8" s="24"/>
      <c r="M8" s="24"/>
      <c r="N8" s="23"/>
    </row>
    <row r="9" spans="1:17" ht="21" customHeight="1">
      <c r="A9" s="1"/>
      <c r="B9" s="259" t="s">
        <v>3</v>
      </c>
      <c r="C9" s="259"/>
      <c r="D9" s="259"/>
      <c r="E9" s="19"/>
      <c r="F9" s="19"/>
      <c r="G9" s="19"/>
      <c r="H9" s="4"/>
    </row>
    <row r="10" spans="1:17" s="19" customFormat="1" ht="18.75" customHeight="1">
      <c r="A10" s="21" t="s">
        <v>2</v>
      </c>
      <c r="B10" s="20">
        <f>B5/$B$5*100</f>
        <v>100</v>
      </c>
      <c r="C10" s="20">
        <f>C5/$C$5*100</f>
        <v>100</v>
      </c>
      <c r="D10" s="20">
        <f>D5/$D$5*100</f>
        <v>100</v>
      </c>
      <c r="E10" s="1"/>
      <c r="F10" s="1"/>
      <c r="G10" s="1"/>
      <c r="H10" s="4"/>
      <c r="I10" s="1"/>
      <c r="J10" s="1"/>
      <c r="K10" s="1"/>
      <c r="L10" s="1"/>
      <c r="M10" s="1"/>
    </row>
    <row r="11" spans="1:17" ht="6" customHeight="1">
      <c r="A11" s="18"/>
      <c r="B11" s="17"/>
      <c r="C11" s="17"/>
      <c r="D11" s="16"/>
      <c r="E11" s="3"/>
      <c r="F11" s="3"/>
      <c r="G11" s="3"/>
      <c r="H11" s="15"/>
      <c r="K11" s="4"/>
      <c r="L11" s="4"/>
      <c r="M11" s="14"/>
    </row>
    <row r="12" spans="1:17" s="3" customFormat="1" ht="20.25" customHeight="1">
      <c r="A12" s="13" t="s">
        <v>1</v>
      </c>
      <c r="B12" s="12">
        <f>B7/$B$5*100-0.03</f>
        <v>46.945626229117416</v>
      </c>
      <c r="C12" s="12">
        <f>C7/$C$5*100</f>
        <v>49.281376827072712</v>
      </c>
      <c r="D12" s="12">
        <f>D7/$D$5*100</f>
        <v>42.675014228799093</v>
      </c>
      <c r="H12" s="1"/>
      <c r="I12" s="1"/>
      <c r="J12" s="4"/>
      <c r="K12" s="7"/>
      <c r="L12" s="7"/>
      <c r="M12" s="4"/>
    </row>
    <row r="13" spans="1:17" s="3" customFormat="1" ht="20.25" customHeight="1">
      <c r="A13" s="3" t="s">
        <v>0</v>
      </c>
      <c r="B13" s="12">
        <f>B8/$B$5*100</f>
        <v>53.024373770882583</v>
      </c>
      <c r="C13" s="12">
        <f>C8/$C$5*100</f>
        <v>50.718623172927281</v>
      </c>
      <c r="D13" s="12">
        <f>D8/$D$5*100</f>
        <v>57.324985771200907</v>
      </c>
      <c r="H13" s="9"/>
      <c r="I13" s="9"/>
      <c r="J13" s="8"/>
      <c r="K13" s="7"/>
      <c r="L13" s="7"/>
      <c r="M13" s="7"/>
      <c r="O13" s="3" t="e">
        <f>SUM(#REF!)</f>
        <v>#REF!</v>
      </c>
      <c r="P13" s="3" t="e">
        <f>SUM(#REF!)</f>
        <v>#REF!</v>
      </c>
      <c r="Q13" s="3" t="e">
        <f>SUM(#REF!)</f>
        <v>#REF!</v>
      </c>
    </row>
    <row r="14" spans="1:17" ht="2.25" customHeight="1">
      <c r="A14" s="11"/>
      <c r="B14" s="11"/>
      <c r="C14" s="11"/>
      <c r="D14" s="10">
        <v>0</v>
      </c>
      <c r="H14" s="9"/>
      <c r="I14" s="9"/>
      <c r="J14" s="8"/>
      <c r="K14" s="4"/>
      <c r="L14" s="4"/>
      <c r="M14" s="7"/>
    </row>
    <row r="15" spans="1:17" ht="12.75" customHeight="1">
      <c r="A15" s="6"/>
      <c r="B15" s="5"/>
      <c r="J15" s="4"/>
      <c r="K15" s="4"/>
      <c r="L15" s="4"/>
      <c r="M15" s="4"/>
    </row>
    <row r="16" spans="1:17" ht="20.25" customHeight="1">
      <c r="A16" s="6" t="s">
        <v>10</v>
      </c>
      <c r="J16" s="4"/>
      <c r="K16" s="4"/>
      <c r="L16" s="4"/>
      <c r="M16" s="4"/>
    </row>
    <row r="17" spans="10:13" ht="20.25" customHeight="1">
      <c r="J17" s="4"/>
      <c r="K17" s="4"/>
      <c r="L17" s="4"/>
      <c r="M17" s="4"/>
    </row>
    <row r="18" spans="10:13" ht="20.25" customHeight="1">
      <c r="J18" s="4"/>
    </row>
    <row r="19" spans="10:13" ht="20.25" customHeight="1"/>
    <row r="20" spans="10:13" ht="20.25" customHeight="1"/>
    <row r="65512" s="1" customFormat="1" ht="26.25" customHeight="1"/>
  </sheetData>
  <sheetProtection selectLockedCells="1" selectUnlockedCells="1"/>
  <mergeCells count="2">
    <mergeCell ref="B4:D4"/>
    <mergeCell ref="B9:D9"/>
  </mergeCells>
  <printOptions horizontalCentered="1"/>
  <pageMargins left="0.24" right="0" top="0.98425196850393704" bottom="0" header="0.51181102362204722" footer="0.51181102362204722"/>
  <pageSetup paperSize="9" scale="95" firstPageNumber="8" orientation="portrait" useFirstPageNumber="1" horizontalDpi="300" verticalDpi="300" r:id="rId1"/>
  <headerFooter alignWithMargins="0">
    <oddHeader>&amp;C&amp;"TH SarabunPSK,Regular"&amp;16 17</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384C-DBF8-4435-8D35-F9325886DBA5}">
  <dimension ref="A1:Q65511"/>
  <sheetViews>
    <sheetView topLeftCell="A5" zoomScaleNormal="100" workbookViewId="0">
      <selection activeCell="A5" sqref="A1:XFD1048576"/>
    </sheetView>
  </sheetViews>
  <sheetFormatPr defaultColWidth="11.28515625" defaultRowHeight="8.25" customHeight="1"/>
  <cols>
    <col min="1" max="1" width="25.28515625" style="2" customWidth="1"/>
    <col min="2" max="4" width="20.140625" style="1" customWidth="1"/>
    <col min="5" max="5" width="11.28515625" style="1" customWidth="1"/>
    <col min="6" max="6" width="15.28515625" style="1" customWidth="1"/>
    <col min="7" max="7" width="20.28515625" style="1" customWidth="1"/>
    <col min="8" max="8" width="12.42578125" style="1" customWidth="1"/>
    <col min="9" max="9" width="11" style="1" customWidth="1"/>
    <col min="10" max="10" width="12.42578125" style="1" customWidth="1"/>
    <col min="11" max="11" width="12.42578125" style="1" bestFit="1" customWidth="1"/>
    <col min="12" max="12" width="14.28515625" style="1" bestFit="1" customWidth="1"/>
    <col min="13" max="13" width="12.5703125" style="1" bestFit="1" customWidth="1"/>
    <col min="14" max="14" width="12.7109375" style="1" bestFit="1" customWidth="1"/>
    <col min="15" max="17" width="13.42578125" style="1" customWidth="1"/>
    <col min="18" max="16384" width="11.28515625" style="1"/>
  </cols>
  <sheetData>
    <row r="1" spans="1:17" s="31" customFormat="1" ht="31.5" customHeight="1">
      <c r="A1" s="31" t="s">
        <v>9</v>
      </c>
      <c r="B1" s="32"/>
      <c r="C1" s="32"/>
      <c r="D1" s="32"/>
      <c r="K1" s="1"/>
      <c r="L1" s="1"/>
      <c r="M1" s="1"/>
    </row>
    <row r="3" spans="1:17" s="2" customFormat="1" ht="30" customHeight="1">
      <c r="A3" s="30" t="s">
        <v>8</v>
      </c>
      <c r="B3" s="29" t="s">
        <v>7</v>
      </c>
      <c r="C3" s="29" t="s">
        <v>6</v>
      </c>
      <c r="D3" s="29" t="s">
        <v>5</v>
      </c>
      <c r="O3" s="28"/>
      <c r="P3" s="28"/>
      <c r="Q3" s="28"/>
    </row>
    <row r="4" spans="1:17" s="2" customFormat="1" ht="24" customHeight="1">
      <c r="B4" s="258" t="s">
        <v>4</v>
      </c>
      <c r="C4" s="258"/>
      <c r="D4" s="258"/>
    </row>
    <row r="5" spans="1:17" ht="21" customHeight="1">
      <c r="A5" s="18" t="s">
        <v>2</v>
      </c>
      <c r="B5" s="27">
        <v>161304</v>
      </c>
      <c r="C5" s="27">
        <v>98632</v>
      </c>
      <c r="D5" s="27">
        <v>62672</v>
      </c>
      <c r="E5" s="2"/>
      <c r="F5" s="2"/>
      <c r="G5" s="2"/>
      <c r="H5" s="4"/>
      <c r="K5" s="24"/>
      <c r="L5" s="24"/>
      <c r="M5" s="24"/>
    </row>
    <row r="6" spans="1:17" ht="3.75" customHeight="1">
      <c r="A6" s="18"/>
      <c r="B6" s="26"/>
      <c r="C6" s="26"/>
      <c r="D6" s="25"/>
      <c r="E6" s="2"/>
      <c r="F6" s="2"/>
      <c r="G6" s="2"/>
      <c r="H6" s="4"/>
    </row>
    <row r="7" spans="1:17" ht="21" customHeight="1">
      <c r="A7" s="13" t="s">
        <v>1</v>
      </c>
      <c r="B7" s="25">
        <v>87126</v>
      </c>
      <c r="C7" s="25">
        <v>58271</v>
      </c>
      <c r="D7" s="25">
        <v>28855</v>
      </c>
      <c r="E7" s="2"/>
      <c r="F7" s="2"/>
      <c r="G7" s="2"/>
      <c r="K7" s="24"/>
      <c r="L7" s="24"/>
      <c r="M7" s="24"/>
      <c r="N7" s="23"/>
    </row>
    <row r="8" spans="1:17" ht="21" customHeight="1">
      <c r="A8" s="3" t="s">
        <v>0</v>
      </c>
      <c r="B8" s="25">
        <v>74178</v>
      </c>
      <c r="C8" s="25">
        <v>40361</v>
      </c>
      <c r="D8" s="25">
        <v>33817</v>
      </c>
      <c r="E8" s="2"/>
      <c r="F8" s="2"/>
      <c r="G8" s="2"/>
      <c r="K8" s="24"/>
      <c r="L8" s="24"/>
      <c r="M8" s="24"/>
      <c r="N8" s="23"/>
    </row>
    <row r="9" spans="1:17" ht="21" customHeight="1">
      <c r="A9" s="1"/>
      <c r="B9" s="259" t="s">
        <v>3</v>
      </c>
      <c r="C9" s="259"/>
      <c r="D9" s="259"/>
      <c r="E9" s="19"/>
      <c r="F9" s="19"/>
      <c r="G9" s="19"/>
      <c r="H9" s="4"/>
    </row>
    <row r="10" spans="1:17" s="19" customFormat="1" ht="18.75" customHeight="1">
      <c r="A10" s="21" t="s">
        <v>2</v>
      </c>
      <c r="B10" s="20">
        <f>B5/$B$5*100</f>
        <v>100</v>
      </c>
      <c r="C10" s="20">
        <f>C5/$C$5*100</f>
        <v>100</v>
      </c>
      <c r="D10" s="20">
        <f>D5/$D$5*100</f>
        <v>100</v>
      </c>
      <c r="E10" s="1"/>
      <c r="F10" s="1"/>
      <c r="G10" s="1"/>
      <c r="H10" s="4"/>
      <c r="I10" s="1"/>
      <c r="J10" s="1"/>
      <c r="K10" s="1"/>
      <c r="L10" s="1"/>
      <c r="M10" s="1"/>
    </row>
    <row r="11" spans="1:17" ht="6" customHeight="1">
      <c r="A11" s="18"/>
      <c r="B11" s="17"/>
      <c r="C11" s="17"/>
      <c r="D11" s="16"/>
      <c r="E11" s="3"/>
      <c r="F11" s="3"/>
      <c r="G11" s="3"/>
      <c r="H11" s="15"/>
      <c r="K11" s="4"/>
      <c r="L11" s="4"/>
      <c r="M11" s="14"/>
    </row>
    <row r="12" spans="1:17" s="3" customFormat="1" ht="20.25" customHeight="1">
      <c r="A12" s="13" t="s">
        <v>1</v>
      </c>
      <c r="B12" s="12">
        <f>B7/$B$5*100-0.03</f>
        <v>53.983539651837525</v>
      </c>
      <c r="C12" s="12">
        <f>C7/$C$5*100</f>
        <v>59.079203503933819</v>
      </c>
      <c r="D12" s="12">
        <f>D7/$D$5*100</f>
        <v>46.041294357926986</v>
      </c>
      <c r="H12" s="1"/>
      <c r="I12" s="1"/>
      <c r="J12" s="4"/>
      <c r="K12" s="7"/>
      <c r="L12" s="7"/>
      <c r="M12" s="4"/>
    </row>
    <row r="13" spans="1:17" s="3" customFormat="1" ht="20.25" customHeight="1">
      <c r="A13" s="3" t="s">
        <v>0</v>
      </c>
      <c r="B13" s="12">
        <f>B8/$B$5*100</f>
        <v>45.986460348162481</v>
      </c>
      <c r="C13" s="12">
        <f>C8/$C$5*100</f>
        <v>40.920796496066188</v>
      </c>
      <c r="D13" s="12">
        <f>D8/$D$5*100</f>
        <v>53.958705642073014</v>
      </c>
      <c r="H13" s="9"/>
      <c r="I13" s="9"/>
      <c r="J13" s="8"/>
      <c r="K13" s="7"/>
      <c r="L13" s="7"/>
      <c r="M13" s="7"/>
      <c r="O13" s="3" t="e">
        <f>SUM(#REF!)</f>
        <v>#REF!</v>
      </c>
      <c r="P13" s="3" t="e">
        <f>SUM(#REF!)</f>
        <v>#REF!</v>
      </c>
      <c r="Q13" s="3" t="e">
        <f>SUM(#REF!)</f>
        <v>#REF!</v>
      </c>
    </row>
    <row r="14" spans="1:17" ht="2.25" customHeight="1">
      <c r="A14" s="11"/>
      <c r="B14" s="11"/>
      <c r="C14" s="11"/>
      <c r="D14" s="10">
        <v>0</v>
      </c>
      <c r="E14" s="3"/>
      <c r="F14" s="3"/>
      <c r="G14" s="3"/>
      <c r="H14" s="9"/>
      <c r="I14" s="9"/>
      <c r="J14" s="8"/>
      <c r="K14" s="4"/>
      <c r="L14" s="4"/>
      <c r="M14" s="7"/>
    </row>
    <row r="15" spans="1:17" ht="12.75" customHeight="1">
      <c r="A15" s="6"/>
      <c r="B15" s="5"/>
      <c r="E15" s="3"/>
      <c r="F15" s="3"/>
      <c r="G15" s="3"/>
      <c r="J15" s="4"/>
      <c r="K15" s="4"/>
      <c r="L15" s="4"/>
      <c r="M15" s="4"/>
    </row>
    <row r="16" spans="1:17" ht="20.25" customHeight="1">
      <c r="E16" s="3"/>
      <c r="F16" s="3"/>
      <c r="G16" s="3"/>
      <c r="J16" s="4"/>
      <c r="K16" s="4"/>
      <c r="L16" s="4"/>
      <c r="M16" s="4"/>
    </row>
    <row r="17" spans="5:10" ht="20.25" customHeight="1">
      <c r="E17" s="3"/>
      <c r="F17" s="3"/>
      <c r="G17" s="3"/>
      <c r="J17" s="4"/>
    </row>
    <row r="18" spans="5:10" ht="20.25" customHeight="1">
      <c r="E18" s="3"/>
      <c r="F18" s="3"/>
      <c r="G18" s="3"/>
    </row>
    <row r="19" spans="5:10" ht="20.25" customHeight="1">
      <c r="E19" s="3"/>
      <c r="F19" s="3"/>
      <c r="G19" s="3"/>
    </row>
    <row r="65511" s="1" customFormat="1" ht="26.25" customHeight="1"/>
  </sheetData>
  <sheetProtection selectLockedCells="1" selectUnlockedCells="1"/>
  <mergeCells count="2">
    <mergeCell ref="B4:D4"/>
    <mergeCell ref="B9:D9"/>
  </mergeCells>
  <printOptions horizontalCentered="1"/>
  <pageMargins left="0.24" right="0" top="0.98425196850393704" bottom="0" header="0.51181102362204722" footer="0.51181102362204722"/>
  <pageSetup paperSize="9" scale="95" firstPageNumber="8" orientation="portrait" useFirstPageNumber="1" horizontalDpi="300" verticalDpi="300" r:id="rId1"/>
  <headerFooter alignWithMargins="0">
    <oddHeader>&amp;C&amp;"TH SarabunPSK,Regular"&amp;16 17</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AB737-8A2E-4E5B-9EC0-F4773F397EA5}">
  <dimension ref="A1:Q65512"/>
  <sheetViews>
    <sheetView zoomScaleNormal="100" workbookViewId="0">
      <selection activeCell="F16" sqref="F16"/>
    </sheetView>
  </sheetViews>
  <sheetFormatPr defaultColWidth="11.28515625" defaultRowHeight="8.25" customHeight="1"/>
  <cols>
    <col min="1" max="1" width="25.28515625" style="2" customWidth="1"/>
    <col min="2" max="4" width="20.140625" style="1" customWidth="1"/>
    <col min="5" max="5" width="11.28515625" style="1" customWidth="1"/>
    <col min="6" max="6" width="15.28515625" style="1" customWidth="1"/>
    <col min="7" max="7" width="20.28515625" style="1" customWidth="1"/>
    <col min="8" max="8" width="12.42578125" style="1" customWidth="1"/>
    <col min="9" max="9" width="11" style="1" customWidth="1"/>
    <col min="10" max="10" width="12.42578125" style="1" customWidth="1"/>
    <col min="11" max="11" width="12.42578125" style="1" bestFit="1" customWidth="1"/>
    <col min="12" max="12" width="14.28515625" style="1" bestFit="1" customWidth="1"/>
    <col min="13" max="13" width="12.5703125" style="1" bestFit="1" customWidth="1"/>
    <col min="14" max="14" width="12.7109375" style="1" bestFit="1" customWidth="1"/>
    <col min="15" max="17" width="13.42578125" style="1" customWidth="1"/>
    <col min="18" max="16384" width="11.28515625" style="1"/>
  </cols>
  <sheetData>
    <row r="1" spans="1:17" s="31" customFormat="1" ht="31.5" customHeight="1">
      <c r="A1" s="31" t="s">
        <v>9</v>
      </c>
      <c r="B1" s="32"/>
      <c r="C1" s="32"/>
      <c r="D1" s="32"/>
      <c r="K1" s="1"/>
      <c r="L1" s="1"/>
      <c r="M1" s="1"/>
    </row>
    <row r="3" spans="1:17" s="2" customFormat="1" ht="30" customHeight="1">
      <c r="A3" s="30" t="s">
        <v>8</v>
      </c>
      <c r="B3" s="29" t="s">
        <v>7</v>
      </c>
      <c r="C3" s="29" t="s">
        <v>6</v>
      </c>
      <c r="D3" s="29" t="s">
        <v>5</v>
      </c>
      <c r="O3" s="28"/>
      <c r="P3" s="28"/>
      <c r="Q3" s="28"/>
    </row>
    <row r="4" spans="1:17" s="2" customFormat="1" ht="24" customHeight="1">
      <c r="B4" s="258" t="s">
        <v>4</v>
      </c>
      <c r="C4" s="258"/>
      <c r="D4" s="258"/>
    </row>
    <row r="5" spans="1:17" ht="21" customHeight="1">
      <c r="A5" s="18" t="s">
        <v>2</v>
      </c>
      <c r="B5" s="27">
        <v>64569</v>
      </c>
      <c r="C5" s="27">
        <v>39367</v>
      </c>
      <c r="D5" s="27">
        <v>25202</v>
      </c>
      <c r="E5" s="2"/>
      <c r="F5" s="2"/>
      <c r="G5" s="2"/>
      <c r="H5" s="2"/>
      <c r="I5" s="2"/>
      <c r="K5" s="24"/>
      <c r="L5" s="24"/>
      <c r="M5" s="24"/>
    </row>
    <row r="6" spans="1:17" ht="3.75" customHeight="1">
      <c r="A6" s="18"/>
      <c r="B6" s="26"/>
      <c r="C6" s="26"/>
      <c r="D6" s="25"/>
      <c r="E6" s="2"/>
      <c r="F6" s="2"/>
      <c r="G6" s="2"/>
      <c r="H6" s="2"/>
      <c r="I6" s="2"/>
    </row>
    <row r="7" spans="1:17" ht="21" customHeight="1">
      <c r="A7" s="13" t="s">
        <v>1</v>
      </c>
      <c r="B7" s="25">
        <v>41016</v>
      </c>
      <c r="C7" s="25">
        <v>23654</v>
      </c>
      <c r="D7" s="25">
        <v>17362</v>
      </c>
      <c r="E7" s="2"/>
      <c r="F7" s="2"/>
      <c r="G7" s="2"/>
      <c r="H7" s="2"/>
      <c r="I7" s="2"/>
      <c r="K7" s="24"/>
      <c r="L7" s="24"/>
      <c r="M7" s="24"/>
      <c r="N7" s="23"/>
    </row>
    <row r="8" spans="1:17" ht="21" customHeight="1">
      <c r="A8" s="3" t="s">
        <v>0</v>
      </c>
      <c r="B8" s="25">
        <v>23553</v>
      </c>
      <c r="C8" s="25">
        <v>15713</v>
      </c>
      <c r="D8" s="25">
        <v>7840</v>
      </c>
      <c r="E8" s="2"/>
      <c r="F8" s="2"/>
      <c r="G8" s="2"/>
      <c r="H8" s="2"/>
      <c r="I8" s="2"/>
      <c r="K8" s="24"/>
      <c r="L8" s="24"/>
      <c r="M8" s="24"/>
      <c r="N8" s="23"/>
    </row>
    <row r="9" spans="1:17" ht="21" customHeight="1">
      <c r="A9" s="1"/>
      <c r="B9" s="259" t="s">
        <v>3</v>
      </c>
      <c r="C9" s="259"/>
      <c r="D9" s="259"/>
      <c r="E9" s="19"/>
    </row>
    <row r="10" spans="1:17" s="19" customFormat="1" ht="18.75" customHeight="1">
      <c r="A10" s="21" t="s">
        <v>2</v>
      </c>
      <c r="B10" s="20">
        <f>B5/$B$5*100</f>
        <v>100</v>
      </c>
      <c r="C10" s="20">
        <f>C5/$C$5*100</f>
        <v>100</v>
      </c>
      <c r="D10" s="20">
        <f>D5/$D$5*100</f>
        <v>100</v>
      </c>
      <c r="E10" s="1"/>
      <c r="F10" s="1"/>
      <c r="G10" s="1"/>
      <c r="H10" s="4"/>
      <c r="I10" s="1"/>
      <c r="J10" s="1"/>
      <c r="K10" s="1"/>
      <c r="L10" s="1"/>
      <c r="M10" s="1"/>
    </row>
    <row r="11" spans="1:17" ht="6" customHeight="1">
      <c r="A11" s="18"/>
      <c r="B11" s="17"/>
      <c r="C11" s="17"/>
      <c r="D11" s="16"/>
      <c r="E11" s="3"/>
      <c r="F11" s="3"/>
      <c r="G11" s="3"/>
      <c r="H11" s="15"/>
      <c r="K11" s="4"/>
      <c r="L11" s="4"/>
      <c r="M11" s="14"/>
    </row>
    <row r="12" spans="1:17" s="3" customFormat="1" ht="20.25" customHeight="1">
      <c r="A12" s="13" t="s">
        <v>1</v>
      </c>
      <c r="B12" s="12">
        <f>B7/$B$5*100-0.03</f>
        <v>63.492743112019696</v>
      </c>
      <c r="C12" s="12">
        <f>C7/$C$5*100</f>
        <v>60.085858714151449</v>
      </c>
      <c r="D12" s="12">
        <f>D7/$D$5*100</f>
        <v>68.89135782874375</v>
      </c>
      <c r="H12" s="1"/>
      <c r="I12" s="1"/>
      <c r="J12" s="4"/>
      <c r="K12" s="7"/>
      <c r="L12" s="7"/>
      <c r="M12" s="4"/>
    </row>
    <row r="13" spans="1:17" s="3" customFormat="1" ht="20.25" customHeight="1">
      <c r="A13" s="3" t="s">
        <v>0</v>
      </c>
      <c r="B13" s="12">
        <f>B8/$B$5*100</f>
        <v>36.477256887980303</v>
      </c>
      <c r="C13" s="12">
        <f>C8/$C$5*100</f>
        <v>39.914141285848551</v>
      </c>
      <c r="D13" s="12">
        <f>D8/$D$5*100</f>
        <v>31.10864217125625</v>
      </c>
      <c r="H13" s="9"/>
      <c r="I13" s="9"/>
      <c r="J13" s="8"/>
      <c r="K13" s="7"/>
      <c r="L13" s="7"/>
      <c r="M13" s="7"/>
      <c r="O13" s="3" t="e">
        <f>SUM(#REF!)</f>
        <v>#REF!</v>
      </c>
      <c r="P13" s="3" t="e">
        <f>SUM(#REF!)</f>
        <v>#REF!</v>
      </c>
      <c r="Q13" s="3" t="e">
        <f>SUM(#REF!)</f>
        <v>#REF!</v>
      </c>
    </row>
    <row r="14" spans="1:17" ht="2.25" customHeight="1">
      <c r="A14" s="11"/>
      <c r="B14" s="11"/>
      <c r="C14" s="11"/>
      <c r="D14" s="10">
        <v>0</v>
      </c>
      <c r="H14" s="9"/>
      <c r="I14" s="9"/>
      <c r="J14" s="8"/>
      <c r="K14" s="4"/>
      <c r="L14" s="4"/>
      <c r="M14" s="7"/>
    </row>
    <row r="15" spans="1:17" ht="12.75" customHeight="1">
      <c r="A15" s="6"/>
      <c r="B15" s="5"/>
      <c r="J15" s="4"/>
      <c r="K15" s="4"/>
      <c r="L15" s="4"/>
      <c r="M15" s="4"/>
    </row>
    <row r="16" spans="1:17" ht="20.25" customHeight="1">
      <c r="A16" s="6" t="s">
        <v>10</v>
      </c>
      <c r="J16" s="4"/>
      <c r="K16" s="4"/>
      <c r="L16" s="4"/>
      <c r="M16" s="4"/>
    </row>
    <row r="17" spans="10:13" ht="20.25" customHeight="1">
      <c r="J17" s="4"/>
      <c r="K17" s="4"/>
      <c r="L17" s="4"/>
      <c r="M17" s="4"/>
    </row>
    <row r="18" spans="10:13" ht="20.25" customHeight="1">
      <c r="J18" s="4"/>
    </row>
    <row r="19" spans="10:13" ht="20.25" customHeight="1"/>
    <row r="20" spans="10:13" ht="20.25" customHeight="1"/>
    <row r="65512" s="1" customFormat="1" ht="26.25" customHeight="1"/>
  </sheetData>
  <sheetProtection selectLockedCells="1" selectUnlockedCells="1"/>
  <mergeCells count="2">
    <mergeCell ref="B4:D4"/>
    <mergeCell ref="B9:D9"/>
  </mergeCells>
  <printOptions horizontalCentered="1"/>
  <pageMargins left="0.23622047244094491" right="0" top="0.98425196850393704" bottom="0" header="0.51181102362204722" footer="0.51181102362204722"/>
  <pageSetup paperSize="9" scale="95" firstPageNumber="8" orientation="portrait" useFirstPageNumber="1" horizontalDpi="300" verticalDpi="300" r:id="rId1"/>
  <headerFooter alignWithMargins="0">
    <oddHeader>&amp;C&amp;"TH SarabunPSK,ธรรมดา"&amp;16 23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8A237-4F81-4C53-8115-956892A043AE}">
  <dimension ref="A1:AW33"/>
  <sheetViews>
    <sheetView zoomScale="69" zoomScaleNormal="69" workbookViewId="0">
      <pane xSplit="10365" ySplit="1410" topLeftCell="A17"/>
      <selection pane="topRight"/>
      <selection pane="bottomLeft"/>
      <selection pane="bottomRight"/>
    </sheetView>
  </sheetViews>
  <sheetFormatPr defaultColWidth="7.85546875" defaultRowHeight="24" customHeight="1"/>
  <cols>
    <col min="1" max="1" width="31.5703125" style="33" customWidth="1"/>
    <col min="2" max="15" width="14.28515625" style="33" customWidth="1"/>
    <col min="16" max="16" width="14.28515625" style="34" customWidth="1"/>
    <col min="17" max="33" width="14.28515625" style="33" customWidth="1"/>
    <col min="34" max="37" width="11.42578125" style="33" customWidth="1"/>
    <col min="38" max="38" width="11.5703125" style="33" customWidth="1"/>
    <col min="39" max="39" width="12.5703125" style="33" customWidth="1"/>
    <col min="40" max="42" width="11.5703125" style="33" customWidth="1"/>
    <col min="43" max="43" width="12.5703125" style="33" customWidth="1"/>
    <col min="44" max="46" width="11.5703125" style="33" customWidth="1"/>
    <col min="47" max="47" width="12.5703125" style="33" customWidth="1"/>
    <col min="48" max="48" width="11.7109375" style="33" customWidth="1"/>
    <col min="49" max="49" width="13.42578125" style="33" customWidth="1"/>
    <col min="50" max="16384" width="7.85546875" style="33"/>
  </cols>
  <sheetData>
    <row r="1" spans="1:49" ht="25.5" customHeight="1">
      <c r="A1" s="67" t="s">
        <v>41</v>
      </c>
      <c r="P1" s="66"/>
    </row>
    <row r="2" spans="1:49" ht="3.75" customHeight="1">
      <c r="A2" s="65"/>
      <c r="D2" s="56"/>
      <c r="G2" s="64"/>
      <c r="H2" s="56"/>
      <c r="K2" s="56"/>
      <c r="O2" s="56"/>
      <c r="P2" s="63"/>
    </row>
    <row r="3" spans="1:49" s="49" customFormat="1" ht="26.25" customHeight="1">
      <c r="A3" s="263" t="s">
        <v>40</v>
      </c>
      <c r="B3" s="62"/>
      <c r="C3" s="265" t="s">
        <v>39</v>
      </c>
      <c r="D3" s="265"/>
      <c r="E3" s="265"/>
      <c r="F3" s="265" t="s">
        <v>38</v>
      </c>
      <c r="G3" s="265"/>
      <c r="H3" s="265"/>
      <c r="I3" s="265"/>
      <c r="J3" s="266" t="s">
        <v>37</v>
      </c>
      <c r="K3" s="266"/>
      <c r="L3" s="266"/>
      <c r="M3" s="61"/>
      <c r="N3" s="260" t="s">
        <v>36</v>
      </c>
      <c r="O3" s="260"/>
      <c r="P3" s="260"/>
      <c r="Q3" s="260"/>
      <c r="R3" s="260" t="s">
        <v>35</v>
      </c>
      <c r="S3" s="260"/>
      <c r="T3" s="260"/>
      <c r="U3" s="260"/>
      <c r="V3" s="260" t="s">
        <v>34</v>
      </c>
      <c r="W3" s="260"/>
      <c r="X3" s="260"/>
      <c r="Y3" s="260"/>
      <c r="Z3" s="260" t="s">
        <v>33</v>
      </c>
      <c r="AA3" s="260"/>
      <c r="AB3" s="260"/>
      <c r="AC3" s="260"/>
      <c r="AD3" s="260" t="s">
        <v>32</v>
      </c>
      <c r="AE3" s="260"/>
      <c r="AF3" s="260"/>
      <c r="AG3" s="260"/>
      <c r="AH3" s="260" t="s">
        <v>31</v>
      </c>
      <c r="AI3" s="260"/>
      <c r="AJ3" s="260"/>
      <c r="AK3" s="260"/>
      <c r="AL3" s="260" t="s">
        <v>30</v>
      </c>
      <c r="AM3" s="260"/>
      <c r="AN3" s="260"/>
      <c r="AO3" s="260"/>
      <c r="AP3" s="260" t="s">
        <v>29</v>
      </c>
      <c r="AQ3" s="260"/>
      <c r="AR3" s="260"/>
      <c r="AS3" s="260"/>
      <c r="AT3" s="260" t="s">
        <v>28</v>
      </c>
      <c r="AU3" s="260"/>
      <c r="AV3" s="260"/>
      <c r="AW3" s="260"/>
    </row>
    <row r="4" spans="1:49" s="49" customFormat="1" ht="26.25" customHeight="1">
      <c r="A4" s="264"/>
      <c r="B4" s="60" t="s">
        <v>27</v>
      </c>
      <c r="C4" s="60" t="s">
        <v>26</v>
      </c>
      <c r="D4" s="60" t="s">
        <v>25</v>
      </c>
      <c r="E4" s="60" t="s">
        <v>24</v>
      </c>
      <c r="F4" s="60" t="s">
        <v>27</v>
      </c>
      <c r="G4" s="60" t="s">
        <v>26</v>
      </c>
      <c r="H4" s="60" t="s">
        <v>25</v>
      </c>
      <c r="I4" s="60" t="s">
        <v>24</v>
      </c>
      <c r="J4" s="59" t="s">
        <v>27</v>
      </c>
      <c r="K4" s="59" t="s">
        <v>26</v>
      </c>
      <c r="L4" s="59" t="s">
        <v>25</v>
      </c>
      <c r="M4" s="59" t="s">
        <v>24</v>
      </c>
      <c r="N4" s="59" t="s">
        <v>27</v>
      </c>
      <c r="O4" s="59" t="s">
        <v>26</v>
      </c>
      <c r="P4" s="59" t="s">
        <v>25</v>
      </c>
      <c r="Q4" s="59" t="s">
        <v>24</v>
      </c>
      <c r="R4" s="59" t="s">
        <v>27</v>
      </c>
      <c r="S4" s="59" t="s">
        <v>26</v>
      </c>
      <c r="T4" s="59" t="s">
        <v>25</v>
      </c>
      <c r="U4" s="59" t="s">
        <v>24</v>
      </c>
      <c r="V4" s="59" t="s">
        <v>27</v>
      </c>
      <c r="W4" s="59" t="s">
        <v>26</v>
      </c>
      <c r="X4" s="59" t="s">
        <v>25</v>
      </c>
      <c r="Y4" s="59" t="s">
        <v>24</v>
      </c>
      <c r="Z4" s="59" t="s">
        <v>27</v>
      </c>
      <c r="AA4" s="59" t="s">
        <v>26</v>
      </c>
      <c r="AB4" s="59" t="s">
        <v>25</v>
      </c>
      <c r="AC4" s="59" t="s">
        <v>24</v>
      </c>
      <c r="AD4" s="59" t="s">
        <v>27</v>
      </c>
      <c r="AE4" s="59" t="s">
        <v>26</v>
      </c>
      <c r="AF4" s="59" t="s">
        <v>25</v>
      </c>
      <c r="AG4" s="59" t="s">
        <v>24</v>
      </c>
      <c r="AH4" s="59" t="s">
        <v>27</v>
      </c>
      <c r="AI4" s="59" t="s">
        <v>26</v>
      </c>
      <c r="AJ4" s="59" t="s">
        <v>25</v>
      </c>
      <c r="AK4" s="59" t="s">
        <v>24</v>
      </c>
      <c r="AL4" s="59" t="s">
        <v>27</v>
      </c>
      <c r="AM4" s="59" t="s">
        <v>26</v>
      </c>
      <c r="AN4" s="59" t="s">
        <v>25</v>
      </c>
      <c r="AO4" s="59" t="s">
        <v>24</v>
      </c>
      <c r="AP4" s="59" t="s">
        <v>27</v>
      </c>
      <c r="AQ4" s="59" t="s">
        <v>26</v>
      </c>
      <c r="AR4" s="59" t="s">
        <v>25</v>
      </c>
      <c r="AS4" s="59" t="s">
        <v>24</v>
      </c>
      <c r="AT4" s="59" t="s">
        <v>27</v>
      </c>
      <c r="AU4" s="59" t="s">
        <v>26</v>
      </c>
      <c r="AV4" s="59" t="s">
        <v>25</v>
      </c>
      <c r="AW4" s="59" t="s">
        <v>24</v>
      </c>
    </row>
    <row r="5" spans="1:49" s="49" customFormat="1" ht="24" customHeight="1">
      <c r="A5" s="261" t="s">
        <v>4</v>
      </c>
      <c r="B5" s="261"/>
      <c r="C5" s="261"/>
      <c r="D5" s="261"/>
      <c r="E5" s="261"/>
      <c r="F5" s="261"/>
      <c r="G5" s="261"/>
      <c r="H5" s="261"/>
      <c r="I5" s="261"/>
      <c r="J5" s="261"/>
      <c r="K5" s="261"/>
      <c r="L5" s="261"/>
      <c r="P5" s="58"/>
    </row>
    <row r="6" spans="1:49" s="49" customFormat="1" ht="24" customHeight="1">
      <c r="A6" s="48" t="s">
        <v>2</v>
      </c>
      <c r="B6" s="57">
        <v>2813227</v>
      </c>
      <c r="C6" s="57">
        <v>2816830</v>
      </c>
      <c r="D6" s="57">
        <v>0</v>
      </c>
      <c r="E6" s="57">
        <v>2822406</v>
      </c>
      <c r="F6" s="57">
        <v>2824842</v>
      </c>
      <c r="G6" s="57">
        <v>2827380</v>
      </c>
      <c r="H6" s="57">
        <v>2830011</v>
      </c>
      <c r="I6" s="57">
        <v>2832750</v>
      </c>
      <c r="J6" s="57">
        <v>2835578</v>
      </c>
      <c r="K6" s="57">
        <v>2838488</v>
      </c>
      <c r="L6" s="57">
        <v>2827922</v>
      </c>
      <c r="M6" s="57">
        <v>2808574</v>
      </c>
      <c r="N6" s="57">
        <f>SUM(N7:N16)</f>
        <v>8102021.7699999996</v>
      </c>
      <c r="O6" s="57">
        <v>2783485</v>
      </c>
      <c r="P6" s="57">
        <v>2781365</v>
      </c>
      <c r="Q6" s="57">
        <v>2798379</v>
      </c>
      <c r="R6" s="57">
        <v>2505143</v>
      </c>
      <c r="S6" s="57">
        <v>2504279</v>
      </c>
      <c r="T6" s="57">
        <v>2503406</v>
      </c>
      <c r="U6" s="57">
        <v>2502233</v>
      </c>
      <c r="V6" s="57">
        <v>2501249</v>
      </c>
      <c r="W6" s="57">
        <v>2500474</v>
      </c>
      <c r="X6" s="57">
        <v>2499593</v>
      </c>
      <c r="Y6" s="57">
        <v>2498336</v>
      </c>
      <c r="Z6" s="57">
        <v>2497293</v>
      </c>
      <c r="AA6" s="57">
        <v>2496462</v>
      </c>
      <c r="AB6" s="57">
        <v>2495622</v>
      </c>
      <c r="AC6" s="57">
        <v>2494550</v>
      </c>
      <c r="AD6" s="57">
        <v>2493683</v>
      </c>
      <c r="AE6" s="57">
        <v>2493021</v>
      </c>
      <c r="AF6" s="57">
        <v>2492157</v>
      </c>
      <c r="AG6" s="57">
        <v>2490702</v>
      </c>
      <c r="AH6" s="57">
        <v>2489461</v>
      </c>
      <c r="AI6" s="57">
        <v>2488457</v>
      </c>
      <c r="AJ6" s="57">
        <v>2487366</v>
      </c>
      <c r="AK6" s="57">
        <v>2485916</v>
      </c>
      <c r="AL6" s="57">
        <v>2484703</v>
      </c>
      <c r="AM6" s="57">
        <v>2483736</v>
      </c>
      <c r="AN6" s="57">
        <v>2482612</v>
      </c>
      <c r="AO6" s="57">
        <v>2480899</v>
      </c>
      <c r="AP6" s="57">
        <v>2479379</v>
      </c>
      <c r="AQ6" s="57">
        <v>2478039</v>
      </c>
      <c r="AR6" s="57">
        <v>2476634</v>
      </c>
      <c r="AS6" s="57">
        <v>2474936</v>
      </c>
      <c r="AT6" s="57">
        <v>2473434</v>
      </c>
      <c r="AU6" s="57">
        <v>2472126</v>
      </c>
      <c r="AV6" s="57">
        <v>2470725</v>
      </c>
      <c r="AW6" s="57">
        <v>2468927</v>
      </c>
    </row>
    <row r="7" spans="1:49" ht="24" customHeight="1">
      <c r="A7" s="49" t="s">
        <v>22</v>
      </c>
      <c r="B7" s="57">
        <v>2188698</v>
      </c>
      <c r="C7" s="57">
        <v>2195143</v>
      </c>
      <c r="D7" s="57">
        <v>0</v>
      </c>
      <c r="E7" s="57">
        <v>2206189</v>
      </c>
      <c r="F7" s="57">
        <v>2211286</v>
      </c>
      <c r="G7" s="57">
        <v>2216461</v>
      </c>
      <c r="H7" s="57">
        <v>2221532</v>
      </c>
      <c r="I7" s="57">
        <v>2226350</v>
      </c>
      <c r="J7" s="57">
        <v>2231241</v>
      </c>
      <c r="K7" s="57">
        <v>2236201</v>
      </c>
      <c r="L7" s="57">
        <v>2226720</v>
      </c>
      <c r="M7" s="57">
        <v>2206530.9900000002</v>
      </c>
      <c r="N7" s="57">
        <v>2192585</v>
      </c>
      <c r="O7" s="57">
        <v>2179550</v>
      </c>
      <c r="P7" s="57">
        <v>2178229</v>
      </c>
      <c r="Q7" s="57">
        <v>2199606</v>
      </c>
      <c r="R7" s="57">
        <v>2011469</v>
      </c>
      <c r="S7" s="57">
        <v>2014282</v>
      </c>
      <c r="T7" s="57">
        <v>2017213</v>
      </c>
      <c r="U7" s="57">
        <v>2019156</v>
      </c>
      <c r="V7" s="57">
        <v>2021364</v>
      </c>
      <c r="W7" s="57">
        <v>2023741</v>
      </c>
      <c r="X7" s="57">
        <v>2025910</v>
      </c>
      <c r="Y7" s="57">
        <v>2027645</v>
      </c>
      <c r="Z7" s="57">
        <v>2029679</v>
      </c>
      <c r="AA7" s="57">
        <v>2031873</v>
      </c>
      <c r="AB7" s="57">
        <v>2033816</v>
      </c>
      <c r="AC7" s="57">
        <v>2035816</v>
      </c>
      <c r="AD7" s="57">
        <v>2037730</v>
      </c>
      <c r="AE7" s="57">
        <v>2039805</v>
      </c>
      <c r="AF7" s="57">
        <v>2041594</v>
      </c>
      <c r="AG7" s="57">
        <v>2043022</v>
      </c>
      <c r="AH7" s="57">
        <v>2044122</v>
      </c>
      <c r="AI7" s="57">
        <v>2045917</v>
      </c>
      <c r="AJ7" s="57">
        <v>2047509</v>
      </c>
      <c r="AK7" s="57">
        <v>2048551</v>
      </c>
      <c r="AL7" s="57">
        <v>2049836</v>
      </c>
      <c r="AM7" s="57">
        <v>2051355</v>
      </c>
      <c r="AN7" s="57">
        <v>2052652</v>
      </c>
      <c r="AO7" s="57">
        <v>2053245</v>
      </c>
      <c r="AP7" s="57">
        <v>2054008</v>
      </c>
      <c r="AQ7" s="57">
        <v>2054924</v>
      </c>
      <c r="AR7" s="57">
        <v>2055690</v>
      </c>
      <c r="AS7" s="57">
        <v>2056013</v>
      </c>
      <c r="AT7" s="57">
        <v>2056507</v>
      </c>
      <c r="AU7" s="57">
        <v>2057188</v>
      </c>
      <c r="AV7" s="57">
        <v>2057676</v>
      </c>
      <c r="AW7" s="57">
        <v>2057614</v>
      </c>
    </row>
    <row r="8" spans="1:49" ht="24" customHeight="1">
      <c r="A8" s="33" t="s">
        <v>21</v>
      </c>
      <c r="B8" s="54">
        <v>1505335</v>
      </c>
      <c r="C8" s="54">
        <v>1535059</v>
      </c>
      <c r="D8" s="54">
        <v>0</v>
      </c>
      <c r="E8" s="54">
        <v>1563389</v>
      </c>
      <c r="F8" s="54">
        <v>1502603.69</v>
      </c>
      <c r="G8" s="54">
        <v>1545275.34</v>
      </c>
      <c r="H8" s="54">
        <v>1578967</v>
      </c>
      <c r="I8" s="54">
        <v>1620814</v>
      </c>
      <c r="J8" s="54">
        <v>1545098.37</v>
      </c>
      <c r="K8" s="54">
        <v>1601429</v>
      </c>
      <c r="L8" s="54">
        <v>1617704.64</v>
      </c>
      <c r="M8" s="54">
        <v>1632423.74</v>
      </c>
      <c r="N8" s="54">
        <v>1545564.5</v>
      </c>
      <c r="O8" s="54">
        <v>1535867</v>
      </c>
      <c r="P8" s="54">
        <v>1618443</v>
      </c>
      <c r="Q8" s="54">
        <v>1605386</v>
      </c>
      <c r="R8" s="54">
        <v>1406148</v>
      </c>
      <c r="S8" s="54">
        <v>1431328.7</v>
      </c>
      <c r="T8" s="54">
        <v>1436349.34</v>
      </c>
      <c r="U8" s="55">
        <v>1423198</v>
      </c>
      <c r="V8" s="54">
        <v>1393671.52</v>
      </c>
      <c r="W8" s="54">
        <v>1394825.33</v>
      </c>
      <c r="X8" s="54">
        <v>1397695.68</v>
      </c>
      <c r="Y8" s="54">
        <v>1410249</v>
      </c>
      <c r="Z8" s="54">
        <v>1311076.8500000001</v>
      </c>
      <c r="AA8" s="54">
        <v>1326644.72</v>
      </c>
      <c r="AB8" s="54">
        <v>1348183.1</v>
      </c>
      <c r="AC8" s="54">
        <v>1349536.11</v>
      </c>
      <c r="AD8" s="54">
        <v>1302016</v>
      </c>
      <c r="AE8" s="54">
        <v>1307880</v>
      </c>
      <c r="AF8" s="54">
        <v>1385879</v>
      </c>
      <c r="AG8" s="54">
        <v>1343211</v>
      </c>
      <c r="AH8" s="54">
        <v>1293967</v>
      </c>
      <c r="AI8" s="54">
        <v>1287096</v>
      </c>
      <c r="AJ8" s="54">
        <v>1311683</v>
      </c>
      <c r="AK8" s="54">
        <v>1319743</v>
      </c>
      <c r="AL8" s="54">
        <v>1268832</v>
      </c>
      <c r="AM8" s="54">
        <v>1245867</v>
      </c>
      <c r="AN8" s="54">
        <v>1201981</v>
      </c>
      <c r="AO8" s="54">
        <v>1244690</v>
      </c>
      <c r="AP8" s="54">
        <v>1264052</v>
      </c>
      <c r="AQ8" s="54">
        <v>1331745</v>
      </c>
      <c r="AR8" s="54">
        <v>1340769</v>
      </c>
      <c r="AS8" s="54">
        <v>1379330</v>
      </c>
      <c r="AT8" s="54">
        <v>1221201</v>
      </c>
      <c r="AU8" s="54">
        <v>1243399</v>
      </c>
      <c r="AV8" s="54">
        <v>1298981</v>
      </c>
      <c r="AW8" s="54">
        <v>1207438</v>
      </c>
    </row>
    <row r="9" spans="1:49" ht="24" customHeight="1">
      <c r="A9" s="33" t="s">
        <v>20</v>
      </c>
      <c r="B9" s="54">
        <v>1471271</v>
      </c>
      <c r="C9" s="54">
        <v>1512043</v>
      </c>
      <c r="D9" s="54">
        <v>0</v>
      </c>
      <c r="E9" s="54">
        <v>1563389</v>
      </c>
      <c r="F9" s="54">
        <v>1456537.76</v>
      </c>
      <c r="G9" s="54">
        <v>1508248.16</v>
      </c>
      <c r="H9" s="54">
        <v>1578967</v>
      </c>
      <c r="I9" s="54">
        <v>1605569</v>
      </c>
      <c r="J9" s="54">
        <v>1486068.45</v>
      </c>
      <c r="K9" s="54">
        <v>1576883.56</v>
      </c>
      <c r="L9" s="54">
        <v>1617704.64</v>
      </c>
      <c r="M9" s="54">
        <v>1632423.74</v>
      </c>
      <c r="N9" s="54">
        <v>1524267.77</v>
      </c>
      <c r="O9" s="54">
        <v>1512113</v>
      </c>
      <c r="P9" s="54">
        <v>1618443</v>
      </c>
      <c r="Q9" s="54">
        <v>1605386</v>
      </c>
      <c r="R9" s="54">
        <v>1374672</v>
      </c>
      <c r="S9" s="54">
        <v>1423509.89</v>
      </c>
      <c r="T9" s="54">
        <v>1434596.82</v>
      </c>
      <c r="U9" s="55">
        <v>1422981</v>
      </c>
      <c r="V9" s="54">
        <f t="shared" ref="V9:AC9" si="0">SUM(V10:V11)</f>
        <v>1386729.5999999999</v>
      </c>
      <c r="W9" s="54">
        <f t="shared" si="0"/>
        <v>1388766.43</v>
      </c>
      <c r="X9" s="54">
        <f t="shared" si="0"/>
        <v>1394966.22</v>
      </c>
      <c r="Y9" s="54">
        <f t="shared" si="0"/>
        <v>1410065.89</v>
      </c>
      <c r="Z9" s="54">
        <f t="shared" si="0"/>
        <v>1300059.04</v>
      </c>
      <c r="AA9" s="54">
        <f t="shared" si="0"/>
        <v>1307036.4400000002</v>
      </c>
      <c r="AB9" s="54">
        <f t="shared" si="0"/>
        <v>1348183.1099999999</v>
      </c>
      <c r="AC9" s="54">
        <f t="shared" si="0"/>
        <v>1348275.74</v>
      </c>
      <c r="AD9" s="54">
        <v>1278764</v>
      </c>
      <c r="AE9" s="54">
        <v>1288137</v>
      </c>
      <c r="AF9" s="54">
        <v>1385879</v>
      </c>
      <c r="AG9" s="54">
        <v>1335607</v>
      </c>
      <c r="AH9" s="54">
        <v>1261602</v>
      </c>
      <c r="AI9" s="54">
        <v>1275923</v>
      </c>
      <c r="AJ9" s="54">
        <v>1310835</v>
      </c>
      <c r="AK9" s="54">
        <v>1289383</v>
      </c>
      <c r="AL9" s="54">
        <v>1197845.3400000001</v>
      </c>
      <c r="AM9" s="54">
        <v>1197067</v>
      </c>
      <c r="AN9" s="54">
        <v>1178865</v>
      </c>
      <c r="AO9" s="54">
        <v>1224882</v>
      </c>
      <c r="AP9" s="54">
        <v>1141244</v>
      </c>
      <c r="AQ9" s="54">
        <v>1287643</v>
      </c>
      <c r="AR9" s="54">
        <v>1335269</v>
      </c>
      <c r="AS9" s="54">
        <v>1364796</v>
      </c>
      <c r="AT9" s="54">
        <v>1119818</v>
      </c>
      <c r="AU9" s="54">
        <v>1195093</v>
      </c>
      <c r="AV9" s="54">
        <v>1287036</v>
      </c>
      <c r="AW9" s="54">
        <v>1182231</v>
      </c>
    </row>
    <row r="10" spans="1:49" ht="24" customHeight="1">
      <c r="A10" s="33" t="s">
        <v>19</v>
      </c>
      <c r="B10" s="54">
        <v>1463504</v>
      </c>
      <c r="C10" s="54">
        <v>1497011</v>
      </c>
      <c r="D10" s="54">
        <v>0</v>
      </c>
      <c r="E10" s="54">
        <v>1554713</v>
      </c>
      <c r="F10" s="54">
        <v>1444247</v>
      </c>
      <c r="G10" s="54">
        <v>1502082.64</v>
      </c>
      <c r="H10" s="54">
        <v>1568700</v>
      </c>
      <c r="I10" s="54">
        <v>1596453</v>
      </c>
      <c r="J10" s="54">
        <v>1473724.65</v>
      </c>
      <c r="K10" s="54">
        <v>1558329.53</v>
      </c>
      <c r="L10" s="54">
        <v>1603167.91</v>
      </c>
      <c r="M10" s="54">
        <v>1616084.41</v>
      </c>
      <c r="N10" s="54">
        <v>1503381.22</v>
      </c>
      <c r="O10" s="54">
        <v>1501983</v>
      </c>
      <c r="P10" s="54">
        <v>1599586</v>
      </c>
      <c r="Q10" s="54">
        <v>1588286</v>
      </c>
      <c r="R10" s="54">
        <v>1349508</v>
      </c>
      <c r="S10" s="54">
        <v>1397340.87</v>
      </c>
      <c r="T10" s="54">
        <v>1405156.22</v>
      </c>
      <c r="U10" s="55">
        <v>1416408</v>
      </c>
      <c r="V10" s="54">
        <v>1362575.88</v>
      </c>
      <c r="W10" s="54">
        <v>1368351.78</v>
      </c>
      <c r="X10" s="54">
        <v>1366251.5</v>
      </c>
      <c r="Y10" s="54">
        <v>1389717.13</v>
      </c>
      <c r="Z10" s="54">
        <v>1280208.7</v>
      </c>
      <c r="AA10" s="54">
        <v>1281017.6100000001</v>
      </c>
      <c r="AB10" s="54">
        <v>1332622.46</v>
      </c>
      <c r="AC10" s="54">
        <v>1315215.74</v>
      </c>
      <c r="AD10" s="54">
        <v>1244459</v>
      </c>
      <c r="AE10" s="54">
        <v>1264250</v>
      </c>
      <c r="AF10" s="54">
        <v>1361389</v>
      </c>
      <c r="AG10" s="54">
        <v>1306823</v>
      </c>
      <c r="AH10" s="54">
        <v>1236358</v>
      </c>
      <c r="AI10" s="54">
        <v>1252549</v>
      </c>
      <c r="AJ10" s="54">
        <v>1299811</v>
      </c>
      <c r="AK10" s="54">
        <v>1263081</v>
      </c>
      <c r="AL10" s="54">
        <v>1184151</v>
      </c>
      <c r="AM10" s="54">
        <v>1171095</v>
      </c>
      <c r="AN10" s="54">
        <v>1164344</v>
      </c>
      <c r="AO10" s="54">
        <v>1198717</v>
      </c>
      <c r="AP10" s="54">
        <v>1123034</v>
      </c>
      <c r="AQ10" s="54">
        <v>1235110</v>
      </c>
      <c r="AR10" s="54">
        <v>1289307</v>
      </c>
      <c r="AS10" s="54">
        <v>1347607</v>
      </c>
      <c r="AT10" s="54">
        <v>1098034</v>
      </c>
      <c r="AU10" s="54">
        <v>1173778</v>
      </c>
      <c r="AV10" s="54">
        <v>1259323</v>
      </c>
      <c r="AW10" s="54">
        <v>1153205</v>
      </c>
    </row>
    <row r="11" spans="1:49" ht="24" customHeight="1">
      <c r="A11" s="33" t="s">
        <v>18</v>
      </c>
      <c r="B11" s="54">
        <v>7767</v>
      </c>
      <c r="C11" s="54">
        <v>15032</v>
      </c>
      <c r="D11" s="54">
        <v>0</v>
      </c>
      <c r="E11" s="54">
        <v>8675</v>
      </c>
      <c r="F11" s="54">
        <v>12290.76</v>
      </c>
      <c r="G11" s="54">
        <v>6165.52</v>
      </c>
      <c r="H11" s="54">
        <v>10267</v>
      </c>
      <c r="I11" s="54">
        <v>9116</v>
      </c>
      <c r="J11" s="54">
        <v>12343</v>
      </c>
      <c r="K11" s="54">
        <v>18554.03</v>
      </c>
      <c r="L11" s="54">
        <v>14536.73</v>
      </c>
      <c r="M11" s="54">
        <v>16340</v>
      </c>
      <c r="N11" s="54">
        <v>20886.55</v>
      </c>
      <c r="O11" s="54">
        <v>10130</v>
      </c>
      <c r="P11" s="54">
        <v>18857</v>
      </c>
      <c r="Q11" s="54">
        <v>17100</v>
      </c>
      <c r="R11" s="54">
        <v>25164</v>
      </c>
      <c r="S11" s="54">
        <v>26169.03</v>
      </c>
      <c r="T11" s="54">
        <v>29440.6</v>
      </c>
      <c r="U11" s="55">
        <v>6573</v>
      </c>
      <c r="V11" s="54">
        <v>24153.72</v>
      </c>
      <c r="W11" s="54">
        <v>20414.650000000001</v>
      </c>
      <c r="X11" s="54">
        <v>28714.720000000001</v>
      </c>
      <c r="Y11" s="54">
        <v>20348.759999999998</v>
      </c>
      <c r="Z11" s="54">
        <v>19850.34</v>
      </c>
      <c r="AA11" s="54">
        <v>26018.83</v>
      </c>
      <c r="AB11" s="54">
        <v>15560.65</v>
      </c>
      <c r="AC11" s="54">
        <v>33060</v>
      </c>
      <c r="AD11" s="54">
        <v>34305</v>
      </c>
      <c r="AE11" s="54">
        <v>23887</v>
      </c>
      <c r="AF11" s="54">
        <v>24490</v>
      </c>
      <c r="AG11" s="54">
        <v>28784</v>
      </c>
      <c r="AH11" s="54">
        <v>25244</v>
      </c>
      <c r="AI11" s="54">
        <v>23374</v>
      </c>
      <c r="AJ11" s="54">
        <v>11024</v>
      </c>
      <c r="AK11" s="54">
        <v>26302</v>
      </c>
      <c r="AL11" s="54">
        <v>13694</v>
      </c>
      <c r="AM11" s="54">
        <v>25972</v>
      </c>
      <c r="AN11" s="54">
        <v>14521</v>
      </c>
      <c r="AO11" s="54">
        <v>26165</v>
      </c>
      <c r="AP11" s="54">
        <v>18210</v>
      </c>
      <c r="AQ11" s="54">
        <v>52533</v>
      </c>
      <c r="AR11" s="54">
        <v>45962</v>
      </c>
      <c r="AS11" s="54">
        <v>17189</v>
      </c>
      <c r="AT11" s="54">
        <v>21784</v>
      </c>
      <c r="AU11" s="54">
        <v>21315</v>
      </c>
      <c r="AV11" s="54">
        <v>27713</v>
      </c>
      <c r="AW11" s="54">
        <v>29026</v>
      </c>
    </row>
    <row r="12" spans="1:49" ht="24" customHeight="1">
      <c r="A12" s="33" t="s">
        <v>17</v>
      </c>
      <c r="B12" s="54">
        <v>34064</v>
      </c>
      <c r="C12" s="54">
        <v>23016</v>
      </c>
      <c r="D12" s="54">
        <v>0</v>
      </c>
      <c r="E12" s="54">
        <v>0</v>
      </c>
      <c r="F12" s="54">
        <v>46065.93</v>
      </c>
      <c r="G12" s="54">
        <v>37027.18</v>
      </c>
      <c r="H12" s="54">
        <v>0</v>
      </c>
      <c r="I12" s="54">
        <v>15245</v>
      </c>
      <c r="J12" s="54">
        <v>59029.919999999998</v>
      </c>
      <c r="K12" s="54">
        <v>24545.439999999999</v>
      </c>
      <c r="L12" s="54">
        <v>0</v>
      </c>
      <c r="M12" s="54">
        <v>0</v>
      </c>
      <c r="N12" s="54">
        <v>21296.73</v>
      </c>
      <c r="O12" s="54">
        <v>23754</v>
      </c>
      <c r="P12" s="54">
        <v>0</v>
      </c>
      <c r="Q12" s="54">
        <v>0</v>
      </c>
      <c r="R12" s="54">
        <v>31476</v>
      </c>
      <c r="S12" s="54">
        <v>7818.8</v>
      </c>
      <c r="T12" s="54">
        <v>1752.52</v>
      </c>
      <c r="U12" s="34">
        <v>217</v>
      </c>
      <c r="V12" s="54">
        <v>6941.91</v>
      </c>
      <c r="W12" s="54">
        <v>6058.9</v>
      </c>
      <c r="X12" s="54">
        <v>2729.46</v>
      </c>
      <c r="Y12" s="54">
        <v>183.11</v>
      </c>
      <c r="Z12" s="54">
        <v>11017.81</v>
      </c>
      <c r="AA12" s="54">
        <v>19608.28</v>
      </c>
      <c r="AB12" s="54">
        <v>0</v>
      </c>
      <c r="AC12" s="54">
        <v>1259.8699999999999</v>
      </c>
      <c r="AD12" s="54">
        <v>23252</v>
      </c>
      <c r="AE12" s="54">
        <v>19743</v>
      </c>
      <c r="AF12" s="54">
        <v>0</v>
      </c>
      <c r="AG12" s="54">
        <v>7604</v>
      </c>
      <c r="AH12" s="54">
        <v>32365</v>
      </c>
      <c r="AI12" s="54">
        <v>11173</v>
      </c>
      <c r="AJ12" s="54">
        <v>848</v>
      </c>
      <c r="AK12" s="54">
        <v>30360</v>
      </c>
      <c r="AL12" s="54">
        <v>70987</v>
      </c>
      <c r="AM12" s="54">
        <v>48800</v>
      </c>
      <c r="AN12" s="54">
        <v>23116</v>
      </c>
      <c r="AO12" s="54">
        <v>19808</v>
      </c>
      <c r="AP12" s="54">
        <v>122808</v>
      </c>
      <c r="AQ12" s="54">
        <v>44102</v>
      </c>
      <c r="AR12" s="54">
        <v>5501</v>
      </c>
      <c r="AS12" s="54">
        <v>14534</v>
      </c>
      <c r="AT12" s="54">
        <v>101383</v>
      </c>
      <c r="AU12" s="54">
        <v>48306</v>
      </c>
      <c r="AV12" s="54">
        <v>11945</v>
      </c>
      <c r="AW12" s="54">
        <v>25207</v>
      </c>
    </row>
    <row r="13" spans="1:49" ht="24" customHeight="1">
      <c r="A13" s="33" t="s">
        <v>16</v>
      </c>
      <c r="B13" s="54">
        <v>683363</v>
      </c>
      <c r="C13" s="54">
        <v>660083</v>
      </c>
      <c r="D13" s="54">
        <v>0</v>
      </c>
      <c r="E13" s="54">
        <v>642800</v>
      </c>
      <c r="F13" s="54">
        <v>708682.31</v>
      </c>
      <c r="G13" s="54">
        <v>671185.66</v>
      </c>
      <c r="H13" s="54">
        <v>642565</v>
      </c>
      <c r="I13" s="54">
        <v>605536</v>
      </c>
      <c r="J13" s="54">
        <v>686142.63</v>
      </c>
      <c r="K13" s="54">
        <v>634772</v>
      </c>
      <c r="L13" s="54">
        <v>609015.36</v>
      </c>
      <c r="M13" s="54">
        <v>574107.25</v>
      </c>
      <c r="N13" s="54">
        <v>647020</v>
      </c>
      <c r="O13" s="54">
        <v>643683</v>
      </c>
      <c r="P13" s="54">
        <v>559786</v>
      </c>
      <c r="Q13" s="54">
        <v>594220</v>
      </c>
      <c r="R13" s="54">
        <v>605321</v>
      </c>
      <c r="S13" s="54">
        <v>582953.31000000006</v>
      </c>
      <c r="T13" s="54">
        <v>580863.66</v>
      </c>
      <c r="U13" s="55">
        <v>595958</v>
      </c>
      <c r="V13" s="54">
        <v>627692.48</v>
      </c>
      <c r="W13" s="54">
        <v>628915</v>
      </c>
      <c r="X13" s="54">
        <v>628214.31999999995</v>
      </c>
      <c r="Y13" s="54">
        <v>617396</v>
      </c>
      <c r="Z13" s="54">
        <v>718602</v>
      </c>
      <c r="AA13" s="54">
        <v>705228.28</v>
      </c>
      <c r="AB13" s="54">
        <v>685632.9</v>
      </c>
      <c r="AC13" s="54">
        <v>686279.89</v>
      </c>
      <c r="AD13" s="54">
        <v>735714</v>
      </c>
      <c r="AE13" s="54">
        <v>731924</v>
      </c>
      <c r="AF13" s="54">
        <v>655715</v>
      </c>
      <c r="AG13" s="54">
        <v>699811</v>
      </c>
      <c r="AH13" s="54">
        <v>750155</v>
      </c>
      <c r="AI13" s="54">
        <v>758821</v>
      </c>
      <c r="AJ13" s="54">
        <v>735826</v>
      </c>
      <c r="AK13" s="54">
        <v>728808</v>
      </c>
      <c r="AL13" s="54">
        <v>781004</v>
      </c>
      <c r="AM13" s="54">
        <v>805488</v>
      </c>
      <c r="AN13" s="54">
        <v>850671</v>
      </c>
      <c r="AO13" s="54">
        <v>808555</v>
      </c>
      <c r="AP13" s="54">
        <v>789956</v>
      </c>
      <c r="AQ13" s="54">
        <v>723179</v>
      </c>
      <c r="AR13" s="54">
        <v>714921</v>
      </c>
      <c r="AS13" s="54">
        <v>676683</v>
      </c>
      <c r="AT13" s="54">
        <v>835306</v>
      </c>
      <c r="AU13" s="54">
        <v>813789</v>
      </c>
      <c r="AV13" s="54">
        <v>758695</v>
      </c>
      <c r="AW13" s="54">
        <v>850176</v>
      </c>
    </row>
    <row r="14" spans="1:49" ht="24" customHeight="1">
      <c r="A14" s="33" t="s">
        <v>15</v>
      </c>
      <c r="B14" s="54">
        <v>208913</v>
      </c>
      <c r="C14" s="54">
        <v>201112</v>
      </c>
      <c r="D14" s="54">
        <v>0</v>
      </c>
      <c r="E14" s="54">
        <v>140723</v>
      </c>
      <c r="F14" s="54">
        <v>182252.23</v>
      </c>
      <c r="G14" s="54">
        <v>188434.23</v>
      </c>
      <c r="H14" s="54">
        <v>164644</v>
      </c>
      <c r="I14" s="54">
        <v>123080</v>
      </c>
      <c r="J14" s="54">
        <v>182035.07</v>
      </c>
      <c r="K14" s="54">
        <v>154532.07</v>
      </c>
      <c r="L14" s="54">
        <v>111498.86</v>
      </c>
      <c r="M14" s="54">
        <v>105861.19</v>
      </c>
      <c r="N14" s="54">
        <v>170922</v>
      </c>
      <c r="O14" s="54">
        <v>158805</v>
      </c>
      <c r="P14" s="54">
        <v>114091</v>
      </c>
      <c r="Q14" s="54">
        <v>132557</v>
      </c>
      <c r="R14" s="54">
        <v>133436</v>
      </c>
      <c r="S14" s="54">
        <v>124425.07</v>
      </c>
      <c r="T14" s="54">
        <v>139422.79</v>
      </c>
      <c r="U14" s="55">
        <v>129657</v>
      </c>
      <c r="V14" s="54">
        <v>146230.32</v>
      </c>
      <c r="W14" s="54">
        <v>137003.28</v>
      </c>
      <c r="X14" s="54">
        <v>143045</v>
      </c>
      <c r="Y14" s="54">
        <v>132986</v>
      </c>
      <c r="Z14" s="54">
        <v>153713</v>
      </c>
      <c r="AA14" s="54">
        <v>158874.64000000001</v>
      </c>
      <c r="AB14" s="54">
        <v>148910.26</v>
      </c>
      <c r="AC14" s="54">
        <v>144552</v>
      </c>
      <c r="AD14" s="54">
        <v>171545</v>
      </c>
      <c r="AE14" s="54">
        <v>169984</v>
      </c>
      <c r="AF14" s="54">
        <v>124602</v>
      </c>
      <c r="AG14" s="54">
        <v>160442</v>
      </c>
      <c r="AH14" s="54">
        <v>188581</v>
      </c>
      <c r="AI14" s="54">
        <v>206694</v>
      </c>
      <c r="AJ14" s="54">
        <v>201254</v>
      </c>
      <c r="AK14" s="54">
        <v>177775</v>
      </c>
      <c r="AL14" s="54">
        <v>189898</v>
      </c>
      <c r="AM14" s="54">
        <v>190458</v>
      </c>
      <c r="AN14" s="54">
        <v>231399</v>
      </c>
      <c r="AO14" s="54">
        <v>189374</v>
      </c>
      <c r="AP14" s="54">
        <v>200436</v>
      </c>
      <c r="AQ14" s="54">
        <v>176780</v>
      </c>
      <c r="AR14" s="54">
        <v>188941</v>
      </c>
      <c r="AS14" s="54">
        <v>167894</v>
      </c>
      <c r="AT14" s="54">
        <v>211205</v>
      </c>
      <c r="AU14" s="54">
        <v>237161</v>
      </c>
      <c r="AV14" s="54">
        <v>221763</v>
      </c>
      <c r="AW14" s="54">
        <v>233522</v>
      </c>
    </row>
    <row r="15" spans="1:49" ht="24" customHeight="1">
      <c r="A15" s="33" t="s">
        <v>14</v>
      </c>
      <c r="B15" s="54">
        <v>193512</v>
      </c>
      <c r="C15" s="54">
        <v>141671</v>
      </c>
      <c r="D15" s="54">
        <v>0</v>
      </c>
      <c r="E15" s="54">
        <v>174219</v>
      </c>
      <c r="F15" s="54">
        <v>200056.25</v>
      </c>
      <c r="G15" s="54">
        <v>193428.5</v>
      </c>
      <c r="H15" s="54">
        <v>184031</v>
      </c>
      <c r="I15" s="54">
        <v>201126</v>
      </c>
      <c r="J15" s="54">
        <v>162074.07</v>
      </c>
      <c r="K15" s="54">
        <v>98885.42</v>
      </c>
      <c r="L15" s="54">
        <v>181215.71</v>
      </c>
      <c r="M15" s="54">
        <v>162067.22</v>
      </c>
      <c r="N15" s="54">
        <v>174123</v>
      </c>
      <c r="O15" s="54">
        <v>143024</v>
      </c>
      <c r="P15" s="54">
        <v>160731</v>
      </c>
      <c r="Q15" s="54">
        <v>173462</v>
      </c>
      <c r="R15" s="54">
        <v>157080</v>
      </c>
      <c r="S15" s="54">
        <v>139982.38</v>
      </c>
      <c r="T15" s="54">
        <v>148813.85999999999</v>
      </c>
      <c r="U15" s="55">
        <v>161087</v>
      </c>
      <c r="V15" s="54">
        <v>185051.26</v>
      </c>
      <c r="W15" s="54">
        <v>165750.10999999999</v>
      </c>
      <c r="X15" s="54">
        <v>162832.78</v>
      </c>
      <c r="Y15" s="54">
        <v>168633</v>
      </c>
      <c r="Z15" s="54">
        <v>197812</v>
      </c>
      <c r="AA15" s="54">
        <v>161038.28</v>
      </c>
      <c r="AB15" s="54">
        <v>177871.09</v>
      </c>
      <c r="AC15" s="54">
        <v>174288.38</v>
      </c>
      <c r="AD15" s="54">
        <v>166278</v>
      </c>
      <c r="AE15" s="54">
        <v>153574</v>
      </c>
      <c r="AF15" s="54">
        <v>169469</v>
      </c>
      <c r="AG15" s="54">
        <v>159828</v>
      </c>
      <c r="AH15" s="54">
        <v>184542</v>
      </c>
      <c r="AI15" s="54">
        <v>158171</v>
      </c>
      <c r="AJ15" s="54">
        <v>168598</v>
      </c>
      <c r="AK15" s="54">
        <v>162902</v>
      </c>
      <c r="AL15" s="54">
        <v>174365</v>
      </c>
      <c r="AM15" s="54">
        <v>164015</v>
      </c>
      <c r="AN15" s="54">
        <v>178910</v>
      </c>
      <c r="AO15" s="54">
        <v>150770</v>
      </c>
      <c r="AP15" s="54">
        <v>166868</v>
      </c>
      <c r="AQ15" s="54">
        <v>167388</v>
      </c>
      <c r="AR15" s="54">
        <v>168196</v>
      </c>
      <c r="AS15" s="54">
        <v>156802</v>
      </c>
      <c r="AT15" s="54">
        <v>167355</v>
      </c>
      <c r="AU15" s="54">
        <v>169990</v>
      </c>
      <c r="AV15" s="54">
        <v>163800</v>
      </c>
      <c r="AW15" s="54">
        <v>172949</v>
      </c>
    </row>
    <row r="16" spans="1:49" ht="24" customHeight="1">
      <c r="A16" s="56" t="s">
        <v>13</v>
      </c>
      <c r="B16" s="54">
        <v>280938</v>
      </c>
      <c r="C16" s="54">
        <v>317300</v>
      </c>
      <c r="D16" s="54">
        <v>0</v>
      </c>
      <c r="E16" s="54">
        <v>327858</v>
      </c>
      <c r="F16" s="54">
        <v>326373.83</v>
      </c>
      <c r="G16" s="54">
        <v>289322.93</v>
      </c>
      <c r="H16" s="54">
        <v>293890</v>
      </c>
      <c r="I16" s="54">
        <v>281330</v>
      </c>
      <c r="J16" s="54">
        <v>342034</v>
      </c>
      <c r="K16" s="54">
        <v>381354.5</v>
      </c>
      <c r="L16" s="54">
        <v>316300.79999999999</v>
      </c>
      <c r="M16" s="54">
        <v>306178</v>
      </c>
      <c r="N16" s="54">
        <v>301975</v>
      </c>
      <c r="O16" s="54">
        <v>341854</v>
      </c>
      <c r="P16" s="54">
        <v>284964</v>
      </c>
      <c r="Q16" s="54">
        <v>288201</v>
      </c>
      <c r="R16" s="54">
        <v>314805</v>
      </c>
      <c r="S16" s="54">
        <v>318545.84999999998</v>
      </c>
      <c r="T16" s="54">
        <v>292627.01</v>
      </c>
      <c r="U16" s="55">
        <v>305214</v>
      </c>
      <c r="V16" s="54">
        <v>296410.90000000002</v>
      </c>
      <c r="W16" s="54">
        <v>326162.27</v>
      </c>
      <c r="X16" s="54">
        <v>322335.86</v>
      </c>
      <c r="Y16" s="54">
        <v>315777</v>
      </c>
      <c r="Z16" s="54">
        <v>367077</v>
      </c>
      <c r="AA16" s="54">
        <v>385315.36</v>
      </c>
      <c r="AB16" s="54">
        <v>358851.56</v>
      </c>
      <c r="AC16" s="54">
        <v>367440.13</v>
      </c>
      <c r="AD16" s="54">
        <v>397891</v>
      </c>
      <c r="AE16" s="54">
        <v>408366</v>
      </c>
      <c r="AF16" s="54">
        <v>361644</v>
      </c>
      <c r="AG16" s="54">
        <v>379541</v>
      </c>
      <c r="AH16" s="54">
        <v>377032</v>
      </c>
      <c r="AI16" s="54">
        <v>393956</v>
      </c>
      <c r="AJ16" s="54">
        <v>365974</v>
      </c>
      <c r="AK16" s="54">
        <v>388131</v>
      </c>
      <c r="AL16" s="54">
        <v>416741</v>
      </c>
      <c r="AM16" s="54">
        <v>451015</v>
      </c>
      <c r="AN16" s="54">
        <v>440362</v>
      </c>
      <c r="AO16" s="54">
        <v>468411</v>
      </c>
      <c r="AP16" s="54">
        <v>422652</v>
      </c>
      <c r="AQ16" s="54">
        <v>379011</v>
      </c>
      <c r="AR16" s="54">
        <v>357784</v>
      </c>
      <c r="AS16" s="54">
        <v>351987</v>
      </c>
      <c r="AT16" s="54">
        <v>456746</v>
      </c>
      <c r="AU16" s="54">
        <v>406638</v>
      </c>
      <c r="AV16" s="54">
        <v>373132</v>
      </c>
      <c r="AW16" s="54">
        <v>443705</v>
      </c>
    </row>
    <row r="17" spans="1:49" s="49" customFormat="1" ht="24" customHeight="1">
      <c r="A17" s="53" t="s">
        <v>12</v>
      </c>
      <c r="B17" s="41">
        <v>624529</v>
      </c>
      <c r="C17" s="41">
        <v>621686</v>
      </c>
      <c r="D17" s="41" t="s">
        <v>23</v>
      </c>
      <c r="E17" s="41">
        <v>616217</v>
      </c>
      <c r="F17" s="41">
        <v>613556</v>
      </c>
      <c r="G17" s="41">
        <v>610919</v>
      </c>
      <c r="H17" s="41">
        <v>608479</v>
      </c>
      <c r="I17" s="41">
        <v>606400</v>
      </c>
      <c r="J17" s="41">
        <v>604337</v>
      </c>
      <c r="K17" s="41">
        <v>602287</v>
      </c>
      <c r="L17" s="41">
        <v>601202</v>
      </c>
      <c r="M17" s="41">
        <v>602043</v>
      </c>
      <c r="N17" s="41">
        <f t="shared" ref="N17:AW17" si="1">N6-N7</f>
        <v>5909436.7699999996</v>
      </c>
      <c r="O17" s="41">
        <f t="shared" si="1"/>
        <v>603935</v>
      </c>
      <c r="P17" s="41">
        <f t="shared" si="1"/>
        <v>603136</v>
      </c>
      <c r="Q17" s="41">
        <f t="shared" si="1"/>
        <v>598773</v>
      </c>
      <c r="R17" s="41">
        <f t="shared" si="1"/>
        <v>493674</v>
      </c>
      <c r="S17" s="41">
        <f t="shared" si="1"/>
        <v>489997</v>
      </c>
      <c r="T17" s="41">
        <f t="shared" si="1"/>
        <v>486193</v>
      </c>
      <c r="U17" s="41">
        <f t="shared" si="1"/>
        <v>483077</v>
      </c>
      <c r="V17" s="41">
        <f t="shared" si="1"/>
        <v>479885</v>
      </c>
      <c r="W17" s="41">
        <f t="shared" si="1"/>
        <v>476733</v>
      </c>
      <c r="X17" s="41">
        <f t="shared" si="1"/>
        <v>473683</v>
      </c>
      <c r="Y17" s="41">
        <f t="shared" si="1"/>
        <v>470691</v>
      </c>
      <c r="Z17" s="41">
        <f t="shared" si="1"/>
        <v>467614</v>
      </c>
      <c r="AA17" s="41">
        <f t="shared" si="1"/>
        <v>464589</v>
      </c>
      <c r="AB17" s="41">
        <f t="shared" si="1"/>
        <v>461806</v>
      </c>
      <c r="AC17" s="41">
        <f t="shared" si="1"/>
        <v>458734</v>
      </c>
      <c r="AD17" s="41">
        <f t="shared" si="1"/>
        <v>455953</v>
      </c>
      <c r="AE17" s="41">
        <f t="shared" si="1"/>
        <v>453216</v>
      </c>
      <c r="AF17" s="41">
        <f t="shared" si="1"/>
        <v>450563</v>
      </c>
      <c r="AG17" s="41">
        <f t="shared" si="1"/>
        <v>447680</v>
      </c>
      <c r="AH17" s="41">
        <f t="shared" si="1"/>
        <v>445339</v>
      </c>
      <c r="AI17" s="41">
        <f t="shared" si="1"/>
        <v>442540</v>
      </c>
      <c r="AJ17" s="41">
        <f t="shared" si="1"/>
        <v>439857</v>
      </c>
      <c r="AK17" s="41">
        <f t="shared" si="1"/>
        <v>437365</v>
      </c>
      <c r="AL17" s="41">
        <f t="shared" si="1"/>
        <v>434867</v>
      </c>
      <c r="AM17" s="41">
        <f t="shared" si="1"/>
        <v>432381</v>
      </c>
      <c r="AN17" s="41">
        <f t="shared" si="1"/>
        <v>429960</v>
      </c>
      <c r="AO17" s="41">
        <f t="shared" si="1"/>
        <v>427654</v>
      </c>
      <c r="AP17" s="41">
        <f t="shared" si="1"/>
        <v>425371</v>
      </c>
      <c r="AQ17" s="41">
        <f t="shared" si="1"/>
        <v>423115</v>
      </c>
      <c r="AR17" s="41">
        <f t="shared" si="1"/>
        <v>420944</v>
      </c>
      <c r="AS17" s="41">
        <f t="shared" si="1"/>
        <v>418923</v>
      </c>
      <c r="AT17" s="41">
        <f t="shared" si="1"/>
        <v>416927</v>
      </c>
      <c r="AU17" s="41">
        <f t="shared" si="1"/>
        <v>414938</v>
      </c>
      <c r="AV17" s="41">
        <f t="shared" si="1"/>
        <v>413049</v>
      </c>
      <c r="AW17" s="41">
        <f t="shared" si="1"/>
        <v>411313</v>
      </c>
    </row>
    <row r="18" spans="1:49" s="49" customFormat="1" ht="29.25" customHeight="1">
      <c r="A18" s="262" t="s">
        <v>3</v>
      </c>
      <c r="B18" s="262"/>
      <c r="C18" s="262"/>
      <c r="D18" s="262"/>
      <c r="E18" s="262"/>
      <c r="F18" s="262"/>
      <c r="G18" s="262"/>
      <c r="H18" s="262"/>
      <c r="I18" s="262"/>
      <c r="J18" s="262"/>
      <c r="K18" s="262"/>
      <c r="L18" s="262"/>
      <c r="M18" s="52"/>
      <c r="N18" s="52"/>
      <c r="O18" s="52"/>
      <c r="P18" s="52"/>
      <c r="Q18" s="52"/>
      <c r="R18" s="52"/>
      <c r="S18" s="52"/>
      <c r="T18" s="52"/>
      <c r="U18" s="52"/>
      <c r="V18" s="52"/>
      <c r="W18" s="52"/>
      <c r="X18" s="52"/>
      <c r="Y18" s="52"/>
      <c r="AB18" s="51"/>
      <c r="AC18" s="50"/>
    </row>
    <row r="19" spans="1:49" ht="24" customHeight="1">
      <c r="A19" s="48" t="s">
        <v>2</v>
      </c>
      <c r="B19" s="47">
        <v>100</v>
      </c>
      <c r="C19" s="47">
        <v>100</v>
      </c>
      <c r="D19" s="41">
        <v>0</v>
      </c>
      <c r="E19" s="47">
        <f>E7*100/E$7</f>
        <v>100</v>
      </c>
      <c r="F19" s="47">
        <f t="shared" ref="F19:AW19" si="2">F6*100/F$6</f>
        <v>100</v>
      </c>
      <c r="G19" s="47">
        <f t="shared" si="2"/>
        <v>100</v>
      </c>
      <c r="H19" s="47">
        <f t="shared" si="2"/>
        <v>100</v>
      </c>
      <c r="I19" s="47">
        <f t="shared" si="2"/>
        <v>100</v>
      </c>
      <c r="J19" s="47">
        <f t="shared" si="2"/>
        <v>100</v>
      </c>
      <c r="K19" s="47">
        <f t="shared" si="2"/>
        <v>100</v>
      </c>
      <c r="L19" s="47">
        <f t="shared" si="2"/>
        <v>100</v>
      </c>
      <c r="M19" s="46">
        <f t="shared" si="2"/>
        <v>100</v>
      </c>
      <c r="N19" s="46">
        <f t="shared" si="2"/>
        <v>100</v>
      </c>
      <c r="O19" s="46">
        <f t="shared" si="2"/>
        <v>100</v>
      </c>
      <c r="P19" s="46">
        <f t="shared" si="2"/>
        <v>100</v>
      </c>
      <c r="Q19" s="46">
        <f t="shared" si="2"/>
        <v>100</v>
      </c>
      <c r="R19" s="46">
        <f t="shared" si="2"/>
        <v>100</v>
      </c>
      <c r="S19" s="46">
        <f t="shared" si="2"/>
        <v>100</v>
      </c>
      <c r="T19" s="46">
        <f t="shared" si="2"/>
        <v>100</v>
      </c>
      <c r="U19" s="46">
        <f t="shared" si="2"/>
        <v>100</v>
      </c>
      <c r="V19" s="46">
        <f t="shared" si="2"/>
        <v>100</v>
      </c>
      <c r="W19" s="46">
        <f t="shared" si="2"/>
        <v>100</v>
      </c>
      <c r="X19" s="46">
        <f t="shared" si="2"/>
        <v>100</v>
      </c>
      <c r="Y19" s="46">
        <f t="shared" si="2"/>
        <v>100</v>
      </c>
      <c r="Z19" s="46">
        <f t="shared" si="2"/>
        <v>100</v>
      </c>
      <c r="AA19" s="46">
        <f t="shared" si="2"/>
        <v>100</v>
      </c>
      <c r="AB19" s="46">
        <f t="shared" si="2"/>
        <v>100</v>
      </c>
      <c r="AC19" s="46">
        <f t="shared" si="2"/>
        <v>100</v>
      </c>
      <c r="AD19" s="46">
        <f t="shared" si="2"/>
        <v>100</v>
      </c>
      <c r="AE19" s="46">
        <f t="shared" si="2"/>
        <v>100</v>
      </c>
      <c r="AF19" s="46">
        <f t="shared" si="2"/>
        <v>100</v>
      </c>
      <c r="AG19" s="46">
        <f t="shared" si="2"/>
        <v>100</v>
      </c>
      <c r="AH19" s="46">
        <f t="shared" si="2"/>
        <v>100</v>
      </c>
      <c r="AI19" s="46">
        <f t="shared" si="2"/>
        <v>100</v>
      </c>
      <c r="AJ19" s="46">
        <f t="shared" si="2"/>
        <v>100</v>
      </c>
      <c r="AK19" s="46">
        <f t="shared" si="2"/>
        <v>100</v>
      </c>
      <c r="AL19" s="46">
        <f t="shared" si="2"/>
        <v>100</v>
      </c>
      <c r="AM19" s="46">
        <f t="shared" si="2"/>
        <v>100</v>
      </c>
      <c r="AN19" s="46">
        <f t="shared" si="2"/>
        <v>100</v>
      </c>
      <c r="AO19" s="46">
        <f t="shared" si="2"/>
        <v>100</v>
      </c>
      <c r="AP19" s="46">
        <f t="shared" si="2"/>
        <v>100</v>
      </c>
      <c r="AQ19" s="46">
        <f t="shared" si="2"/>
        <v>100</v>
      </c>
      <c r="AR19" s="46">
        <f t="shared" si="2"/>
        <v>100</v>
      </c>
      <c r="AS19" s="46">
        <f t="shared" si="2"/>
        <v>100</v>
      </c>
      <c r="AT19" s="46">
        <f t="shared" si="2"/>
        <v>100</v>
      </c>
      <c r="AU19" s="46">
        <f t="shared" si="2"/>
        <v>100</v>
      </c>
      <c r="AV19" s="46">
        <f t="shared" si="2"/>
        <v>100</v>
      </c>
      <c r="AW19" s="46">
        <f t="shared" si="2"/>
        <v>100</v>
      </c>
    </row>
    <row r="20" spans="1:49" ht="24" customHeight="1">
      <c r="A20" s="45" t="s">
        <v>22</v>
      </c>
      <c r="B20" s="44">
        <f>(B7/B6)*100</f>
        <v>77.800262829839184</v>
      </c>
      <c r="C20" s="44">
        <f>(C7/C6)*100</f>
        <v>77.929552014143553</v>
      </c>
      <c r="D20" s="41">
        <v>0</v>
      </c>
      <c r="E20" s="44">
        <f t="shared" ref="E20:AW20" si="3">(E7/E6)*100</f>
        <v>78.16696109631286</v>
      </c>
      <c r="F20" s="44">
        <f t="shared" si="3"/>
        <v>78.279988756893303</v>
      </c>
      <c r="G20" s="44">
        <f t="shared" si="3"/>
        <v>78.392752300716566</v>
      </c>
      <c r="H20" s="44">
        <f t="shared" si="3"/>
        <v>78.499058837580492</v>
      </c>
      <c r="I20" s="44">
        <f t="shared" si="3"/>
        <v>78.593239784661549</v>
      </c>
      <c r="J20" s="44">
        <f t="shared" si="3"/>
        <v>78.687343462250027</v>
      </c>
      <c r="K20" s="44">
        <f t="shared" si="3"/>
        <v>78.78141461228654</v>
      </c>
      <c r="L20" s="44">
        <f t="shared" si="3"/>
        <v>78.740502743710749</v>
      </c>
      <c r="M20" s="44">
        <f t="shared" si="3"/>
        <v>78.564103705296716</v>
      </c>
      <c r="N20" s="44">
        <f t="shared" si="3"/>
        <v>27.062195859787231</v>
      </c>
      <c r="O20" s="44">
        <f t="shared" si="3"/>
        <v>78.302918822986285</v>
      </c>
      <c r="P20" s="44">
        <f t="shared" si="3"/>
        <v>78.315107869697073</v>
      </c>
      <c r="Q20" s="44">
        <f t="shared" si="3"/>
        <v>78.602862585804132</v>
      </c>
      <c r="R20" s="44">
        <f t="shared" si="3"/>
        <v>80.293580047127051</v>
      </c>
      <c r="S20" s="44">
        <f t="shared" si="3"/>
        <v>80.433609833409136</v>
      </c>
      <c r="T20" s="44">
        <f t="shared" si="3"/>
        <v>80.578739525270777</v>
      </c>
      <c r="U20" s="44">
        <f t="shared" si="3"/>
        <v>80.694163972739545</v>
      </c>
      <c r="V20" s="44">
        <f t="shared" si="3"/>
        <v>80.814185233057572</v>
      </c>
      <c r="W20" s="44">
        <f t="shared" si="3"/>
        <v>80.934294857694979</v>
      </c>
      <c r="X20" s="44">
        <f t="shared" si="3"/>
        <v>81.049594874045496</v>
      </c>
      <c r="Y20" s="44">
        <f t="shared" si="3"/>
        <v>81.159819976176138</v>
      </c>
      <c r="Z20" s="44">
        <f t="shared" si="3"/>
        <v>81.275164748389557</v>
      </c>
      <c r="AA20" s="44">
        <f t="shared" si="3"/>
        <v>81.390103274153574</v>
      </c>
      <c r="AB20" s="44">
        <f t="shared" si="3"/>
        <v>81.495354665089508</v>
      </c>
      <c r="AC20" s="44">
        <f t="shared" si="3"/>
        <v>81.610551001182571</v>
      </c>
      <c r="AD20" s="44">
        <f t="shared" si="3"/>
        <v>81.71567917814734</v>
      </c>
      <c r="AE20" s="44">
        <f t="shared" si="3"/>
        <v>81.820610416037411</v>
      </c>
      <c r="AF20" s="44">
        <f t="shared" si="3"/>
        <v>81.920761813962756</v>
      </c>
      <c r="AG20" s="44">
        <f t="shared" si="3"/>
        <v>82.025950916649208</v>
      </c>
      <c r="AH20" s="44">
        <f t="shared" si="3"/>
        <v>82.111027246460182</v>
      </c>
      <c r="AI20" s="44">
        <f t="shared" si="3"/>
        <v>82.216289049800736</v>
      </c>
      <c r="AJ20" s="44">
        <f t="shared" si="3"/>
        <v>82.316353926201444</v>
      </c>
      <c r="AK20" s="44">
        <f t="shared" si="3"/>
        <v>82.406284041777752</v>
      </c>
      <c r="AL20" s="44">
        <f t="shared" si="3"/>
        <v>82.498230170768906</v>
      </c>
      <c r="AM20" s="44">
        <f t="shared" si="3"/>
        <v>82.591507309955645</v>
      </c>
      <c r="AN20" s="44">
        <f t="shared" si="3"/>
        <v>82.681143891997621</v>
      </c>
      <c r="AO20" s="44">
        <f t="shared" si="3"/>
        <v>82.762135822538525</v>
      </c>
      <c r="AP20" s="44">
        <f t="shared" si="3"/>
        <v>82.843647542388638</v>
      </c>
      <c r="AQ20" s="44">
        <f t="shared" si="3"/>
        <v>82.925409971352352</v>
      </c>
      <c r="AR20" s="44">
        <f t="shared" si="3"/>
        <v>83.003382817162333</v>
      </c>
      <c r="AS20" s="44">
        <f t="shared" si="3"/>
        <v>83.073380483374109</v>
      </c>
      <c r="AT20" s="44">
        <f t="shared" si="3"/>
        <v>83.143799268547298</v>
      </c>
      <c r="AU20" s="44">
        <f t="shared" si="3"/>
        <v>83.21533772954939</v>
      </c>
      <c r="AV20" s="44">
        <f t="shared" si="3"/>
        <v>83.282275445466411</v>
      </c>
      <c r="AW20" s="44">
        <f t="shared" si="3"/>
        <v>83.340414682167591</v>
      </c>
    </row>
    <row r="21" spans="1:49" ht="24" customHeight="1">
      <c r="A21" s="43" t="s">
        <v>21</v>
      </c>
      <c r="B21" s="40">
        <f>(B8/B6)*100</f>
        <v>53.509190690975174</v>
      </c>
      <c r="C21" s="40">
        <f>(C8/C6)*100</f>
        <v>54.495975972990919</v>
      </c>
      <c r="D21" s="41">
        <v>0</v>
      </c>
      <c r="E21" s="40">
        <f t="shared" ref="E21:AW21" si="4">(E8/E6)*100</f>
        <v>55.39206620167333</v>
      </c>
      <c r="F21" s="40">
        <f t="shared" si="4"/>
        <v>53.192486163827922</v>
      </c>
      <c r="G21" s="40">
        <f t="shared" si="4"/>
        <v>54.653967277125822</v>
      </c>
      <c r="H21" s="40">
        <f t="shared" si="4"/>
        <v>55.793670059939693</v>
      </c>
      <c r="I21" s="40">
        <f t="shared" si="4"/>
        <v>57.21697996646369</v>
      </c>
      <c r="J21" s="40">
        <f t="shared" si="4"/>
        <v>54.489714971691839</v>
      </c>
      <c r="K21" s="40">
        <f t="shared" si="4"/>
        <v>56.418381899095571</v>
      </c>
      <c r="L21" s="40">
        <f t="shared" si="4"/>
        <v>57.204712152598269</v>
      </c>
      <c r="M21" s="40">
        <f t="shared" si="4"/>
        <v>58.122867334099084</v>
      </c>
      <c r="N21" s="40">
        <f t="shared" si="4"/>
        <v>19.076281746401676</v>
      </c>
      <c r="O21" s="40">
        <f t="shared" si="4"/>
        <v>55.177843602534239</v>
      </c>
      <c r="P21" s="40">
        <f t="shared" si="4"/>
        <v>58.188802979831841</v>
      </c>
      <c r="Q21" s="40">
        <f t="shared" si="4"/>
        <v>57.368426506917039</v>
      </c>
      <c r="R21" s="40">
        <f t="shared" si="4"/>
        <v>56.130448441466221</v>
      </c>
      <c r="S21" s="40">
        <f t="shared" si="4"/>
        <v>57.155320952657426</v>
      </c>
      <c r="T21" s="40">
        <f t="shared" si="4"/>
        <v>57.375804803535665</v>
      </c>
      <c r="U21" s="40">
        <f t="shared" si="4"/>
        <v>56.877117358775145</v>
      </c>
      <c r="V21" s="40">
        <f t="shared" si="4"/>
        <v>55.719023575821524</v>
      </c>
      <c r="W21" s="40">
        <f t="shared" si="4"/>
        <v>55.782436849973251</v>
      </c>
      <c r="X21" s="40">
        <f t="shared" si="4"/>
        <v>55.916930476281536</v>
      </c>
      <c r="Y21" s="40">
        <f t="shared" si="4"/>
        <v>56.447531476951063</v>
      </c>
      <c r="Z21" s="40">
        <f t="shared" si="4"/>
        <v>52.499920914366086</v>
      </c>
      <c r="AA21" s="40">
        <f t="shared" si="4"/>
        <v>53.140993934616262</v>
      </c>
      <c r="AB21" s="40">
        <f t="shared" si="4"/>
        <v>54.021927198910738</v>
      </c>
      <c r="AC21" s="40">
        <f t="shared" si="4"/>
        <v>54.099381050690511</v>
      </c>
      <c r="AD21" s="40">
        <f t="shared" si="4"/>
        <v>52.212570723704651</v>
      </c>
      <c r="AE21" s="40">
        <f t="shared" si="4"/>
        <v>52.461651947576861</v>
      </c>
      <c r="AF21" s="40">
        <f t="shared" si="4"/>
        <v>55.609618495142968</v>
      </c>
      <c r="AG21" s="40">
        <f t="shared" si="4"/>
        <v>53.929012784347542</v>
      </c>
      <c r="AH21" s="40">
        <f t="shared" si="4"/>
        <v>51.977797603577649</v>
      </c>
      <c r="AI21" s="40">
        <f t="shared" si="4"/>
        <v>51.722653837297571</v>
      </c>
      <c r="AJ21" s="40">
        <f t="shared" si="4"/>
        <v>52.733815610569579</v>
      </c>
      <c r="AK21" s="40">
        <f t="shared" si="4"/>
        <v>53.088801069706292</v>
      </c>
      <c r="AL21" s="40">
        <f t="shared" si="4"/>
        <v>51.065741056375757</v>
      </c>
      <c r="AM21" s="40">
        <f t="shared" si="4"/>
        <v>50.161007450067153</v>
      </c>
      <c r="AN21" s="40">
        <f t="shared" si="4"/>
        <v>48.415982843875724</v>
      </c>
      <c r="AO21" s="40">
        <f t="shared" si="4"/>
        <v>50.170925942571621</v>
      </c>
      <c r="AP21" s="40">
        <f t="shared" si="4"/>
        <v>50.982604918409002</v>
      </c>
      <c r="AQ21" s="40">
        <f t="shared" si="4"/>
        <v>53.741890260807033</v>
      </c>
      <c r="AR21" s="40">
        <f t="shared" si="4"/>
        <v>54.136743660952725</v>
      </c>
      <c r="AS21" s="40">
        <f t="shared" si="4"/>
        <v>55.731946199820925</v>
      </c>
      <c r="AT21" s="40">
        <f t="shared" si="4"/>
        <v>49.372693995473497</v>
      </c>
      <c r="AU21" s="40">
        <f t="shared" si="4"/>
        <v>50.296748628508411</v>
      </c>
      <c r="AV21" s="40">
        <f t="shared" si="4"/>
        <v>52.574891985146053</v>
      </c>
      <c r="AW21" s="40">
        <f t="shared" si="4"/>
        <v>48.905374683010066</v>
      </c>
    </row>
    <row r="22" spans="1:49" ht="24" customHeight="1">
      <c r="A22" s="43" t="s">
        <v>20</v>
      </c>
      <c r="B22" s="40">
        <f>(B9/B6)*100</f>
        <v>52.29833923817737</v>
      </c>
      <c r="C22" s="40">
        <f t="shared" ref="C22:C27" si="5">(C9/C$6)*100</f>
        <v>53.678887259792042</v>
      </c>
      <c r="D22" s="41">
        <v>0</v>
      </c>
      <c r="E22" s="40">
        <f t="shared" ref="E22:AW22" si="6">(E9/E6)*100</f>
        <v>55.39206620167333</v>
      </c>
      <c r="F22" s="40">
        <f t="shared" si="6"/>
        <v>51.561742568256918</v>
      </c>
      <c r="G22" s="40">
        <f t="shared" si="6"/>
        <v>53.344373943368062</v>
      </c>
      <c r="H22" s="40">
        <f t="shared" si="6"/>
        <v>55.793670059939693</v>
      </c>
      <c r="I22" s="40">
        <f t="shared" si="6"/>
        <v>56.678810343305976</v>
      </c>
      <c r="J22" s="40">
        <f t="shared" si="6"/>
        <v>52.407955274021731</v>
      </c>
      <c r="K22" s="40">
        <f t="shared" si="6"/>
        <v>55.553645461950161</v>
      </c>
      <c r="L22" s="40">
        <f t="shared" si="6"/>
        <v>57.204712152598269</v>
      </c>
      <c r="M22" s="40">
        <f t="shared" si="6"/>
        <v>58.122867334099084</v>
      </c>
      <c r="N22" s="40">
        <f t="shared" si="6"/>
        <v>18.813424763236597</v>
      </c>
      <c r="O22" s="40">
        <f t="shared" si="6"/>
        <v>54.324452978909534</v>
      </c>
      <c r="P22" s="40">
        <f t="shared" si="6"/>
        <v>58.188802979831841</v>
      </c>
      <c r="Q22" s="40">
        <f t="shared" si="6"/>
        <v>57.368426506917039</v>
      </c>
      <c r="R22" s="40">
        <f t="shared" si="6"/>
        <v>54.873993221145454</v>
      </c>
      <c r="S22" s="40">
        <f t="shared" si="6"/>
        <v>56.843102944999337</v>
      </c>
      <c r="T22" s="40">
        <f t="shared" si="6"/>
        <v>57.30579937892616</v>
      </c>
      <c r="U22" s="40">
        <f t="shared" si="6"/>
        <v>56.868445104832368</v>
      </c>
      <c r="V22" s="40">
        <f t="shared" si="6"/>
        <v>55.441485433877226</v>
      </c>
      <c r="W22" s="40">
        <f t="shared" si="6"/>
        <v>55.54012679196024</v>
      </c>
      <c r="X22" s="40">
        <f t="shared" si="6"/>
        <v>55.807734299143895</v>
      </c>
      <c r="Y22" s="40">
        <f t="shared" si="6"/>
        <v>56.440202198583378</v>
      </c>
      <c r="Z22" s="40">
        <f t="shared" si="6"/>
        <v>52.058730793703425</v>
      </c>
      <c r="AA22" s="40">
        <f t="shared" si="6"/>
        <v>52.355551176024321</v>
      </c>
      <c r="AB22" s="40">
        <f t="shared" si="6"/>
        <v>54.02192759961244</v>
      </c>
      <c r="AC22" s="40">
        <f t="shared" si="6"/>
        <v>54.04885610631176</v>
      </c>
      <c r="AD22" s="40">
        <f t="shared" si="6"/>
        <v>51.280134644219011</v>
      </c>
      <c r="AE22" s="40">
        <f t="shared" si="6"/>
        <v>51.669721193684296</v>
      </c>
      <c r="AF22" s="40">
        <f t="shared" si="6"/>
        <v>55.609618495142968</v>
      </c>
      <c r="AG22" s="40">
        <f t="shared" si="6"/>
        <v>53.623717329491846</v>
      </c>
      <c r="AH22" s="40">
        <f t="shared" si="6"/>
        <v>50.677716983716557</v>
      </c>
      <c r="AI22" s="40">
        <f t="shared" si="6"/>
        <v>51.273660746398278</v>
      </c>
      <c r="AJ22" s="40">
        <f t="shared" si="6"/>
        <v>52.699723321778947</v>
      </c>
      <c r="AK22" s="40">
        <f t="shared" si="6"/>
        <v>51.867520865548158</v>
      </c>
      <c r="AL22" s="40">
        <f t="shared" si="6"/>
        <v>48.208793566072082</v>
      </c>
      <c r="AM22" s="40">
        <f t="shared" si="6"/>
        <v>48.196225363726256</v>
      </c>
      <c r="AN22" s="40">
        <f t="shared" si="6"/>
        <v>47.484866745186117</v>
      </c>
      <c r="AO22" s="40">
        <f t="shared" si="6"/>
        <v>49.372505692492922</v>
      </c>
      <c r="AP22" s="40">
        <f t="shared" si="6"/>
        <v>46.029429143345972</v>
      </c>
      <c r="AQ22" s="40">
        <f t="shared" si="6"/>
        <v>51.962176543629866</v>
      </c>
      <c r="AR22" s="40">
        <f t="shared" si="6"/>
        <v>53.914668053495184</v>
      </c>
      <c r="AS22" s="40">
        <f t="shared" si="6"/>
        <v>55.144698691198478</v>
      </c>
      <c r="AT22" s="40">
        <f t="shared" si="6"/>
        <v>45.273817696368688</v>
      </c>
      <c r="AU22" s="40">
        <f t="shared" si="6"/>
        <v>48.342722013360159</v>
      </c>
      <c r="AV22" s="40">
        <f t="shared" si="6"/>
        <v>52.091430652946002</v>
      </c>
      <c r="AW22" s="40">
        <f t="shared" si="6"/>
        <v>47.884404844695695</v>
      </c>
    </row>
    <row r="23" spans="1:49" ht="24" customHeight="1">
      <c r="A23" s="43" t="s">
        <v>19</v>
      </c>
      <c r="B23" s="40">
        <f>(B10/B6)*100</f>
        <v>52.02225060402165</v>
      </c>
      <c r="C23" s="40">
        <f t="shared" si="5"/>
        <v>53.145237731776497</v>
      </c>
      <c r="D23" s="41">
        <v>0</v>
      </c>
      <c r="E23" s="40">
        <f t="shared" ref="E23:AW23" si="7">(E10/E6)*100</f>
        <v>55.08466889597031</v>
      </c>
      <c r="F23" s="40">
        <f t="shared" si="7"/>
        <v>51.126647083270491</v>
      </c>
      <c r="G23" s="40">
        <f t="shared" si="7"/>
        <v>53.126309162546235</v>
      </c>
      <c r="H23" s="40">
        <f t="shared" si="7"/>
        <v>55.430879950643295</v>
      </c>
      <c r="I23" s="40">
        <f t="shared" si="7"/>
        <v>56.357002912364308</v>
      </c>
      <c r="J23" s="40">
        <f t="shared" si="7"/>
        <v>51.972636619412341</v>
      </c>
      <c r="K23" s="40">
        <f t="shared" si="7"/>
        <v>54.899986542130883</v>
      </c>
      <c r="L23" s="40">
        <f t="shared" si="7"/>
        <v>56.690669332463905</v>
      </c>
      <c r="M23" s="40">
        <f t="shared" si="7"/>
        <v>57.541101284851315</v>
      </c>
      <c r="N23" s="40">
        <f t="shared" si="7"/>
        <v>18.555630467035886</v>
      </c>
      <c r="O23" s="40">
        <f t="shared" si="7"/>
        <v>53.960520714140728</v>
      </c>
      <c r="P23" s="40">
        <f t="shared" si="7"/>
        <v>57.510826518633841</v>
      </c>
      <c r="Q23" s="40">
        <f t="shared" si="7"/>
        <v>56.757358456449246</v>
      </c>
      <c r="R23" s="40">
        <f t="shared" si="7"/>
        <v>53.869499665288565</v>
      </c>
      <c r="S23" s="40">
        <f t="shared" si="7"/>
        <v>55.798130719460573</v>
      </c>
      <c r="T23" s="40">
        <f t="shared" si="7"/>
        <v>56.129777591010011</v>
      </c>
      <c r="U23" s="40">
        <f t="shared" si="7"/>
        <v>56.605759735404334</v>
      </c>
      <c r="V23" s="40">
        <f t="shared" si="7"/>
        <v>54.475819080787232</v>
      </c>
      <c r="W23" s="40">
        <f t="shared" si="7"/>
        <v>54.723695587316648</v>
      </c>
      <c r="X23" s="40">
        <f t="shared" si="7"/>
        <v>54.65895847844029</v>
      </c>
      <c r="Y23" s="40">
        <f t="shared" si="7"/>
        <v>55.625709672357914</v>
      </c>
      <c r="Z23" s="40">
        <f t="shared" si="7"/>
        <v>51.263856503822339</v>
      </c>
      <c r="AA23" s="40">
        <f t="shared" si="7"/>
        <v>51.31332301473045</v>
      </c>
      <c r="AB23" s="40">
        <f t="shared" si="7"/>
        <v>53.398409695057978</v>
      </c>
      <c r="AC23" s="40">
        <f t="shared" si="7"/>
        <v>52.723566976007696</v>
      </c>
      <c r="AD23" s="40">
        <f t="shared" si="7"/>
        <v>49.904458585954991</v>
      </c>
      <c r="AE23" s="40">
        <f t="shared" si="7"/>
        <v>50.711566408786766</v>
      </c>
      <c r="AF23" s="40">
        <f t="shared" si="7"/>
        <v>54.626935622434701</v>
      </c>
      <c r="AG23" s="40">
        <f t="shared" si="7"/>
        <v>52.468059205798198</v>
      </c>
      <c r="AH23" s="40">
        <f t="shared" si="7"/>
        <v>49.663682218761416</v>
      </c>
      <c r="AI23" s="40">
        <f t="shared" si="7"/>
        <v>50.334363824651184</v>
      </c>
      <c r="AJ23" s="40">
        <f t="shared" si="7"/>
        <v>52.256523567500722</v>
      </c>
      <c r="AK23" s="40">
        <f t="shared" si="7"/>
        <v>50.809480288151335</v>
      </c>
      <c r="AL23" s="40">
        <f t="shared" si="7"/>
        <v>47.657647614221901</v>
      </c>
      <c r="AM23" s="40">
        <f t="shared" si="7"/>
        <v>47.15054256974171</v>
      </c>
      <c r="AN23" s="40">
        <f t="shared" si="7"/>
        <v>46.899958591999074</v>
      </c>
      <c r="AO23" s="40">
        <f t="shared" si="7"/>
        <v>48.317847683440554</v>
      </c>
      <c r="AP23" s="40">
        <f t="shared" si="7"/>
        <v>45.294971039119069</v>
      </c>
      <c r="AQ23" s="40">
        <f t="shared" si="7"/>
        <v>49.842234121416169</v>
      </c>
      <c r="AR23" s="40">
        <f t="shared" si="7"/>
        <v>52.058842768047278</v>
      </c>
      <c r="AS23" s="40">
        <f t="shared" si="7"/>
        <v>54.45017568131054</v>
      </c>
      <c r="AT23" s="40">
        <f t="shared" si="7"/>
        <v>44.393098825357782</v>
      </c>
      <c r="AU23" s="40">
        <f t="shared" si="7"/>
        <v>47.480508679573774</v>
      </c>
      <c r="AV23" s="40">
        <f t="shared" si="7"/>
        <v>50.969776077871877</v>
      </c>
      <c r="AW23" s="40">
        <f t="shared" si="7"/>
        <v>46.708752425648875</v>
      </c>
    </row>
    <row r="24" spans="1:49" ht="24" customHeight="1">
      <c r="A24" s="43" t="s">
        <v>18</v>
      </c>
      <c r="B24" s="40">
        <f>(B11/B6)*100</f>
        <v>0.27608863415572221</v>
      </c>
      <c r="C24" s="40">
        <f t="shared" si="5"/>
        <v>0.53364952801553522</v>
      </c>
      <c r="D24" s="41">
        <v>0</v>
      </c>
      <c r="E24" s="40">
        <f t="shared" ref="E24:AW24" si="8">(E11/E$6)*100</f>
        <v>0.30736187493932482</v>
      </c>
      <c r="F24" s="40">
        <f t="shared" si="8"/>
        <v>0.43509548498641692</v>
      </c>
      <c r="G24" s="40">
        <f t="shared" si="8"/>
        <v>0.21806478082182093</v>
      </c>
      <c r="H24" s="40">
        <f t="shared" si="8"/>
        <v>0.36279010929639499</v>
      </c>
      <c r="I24" s="40">
        <f t="shared" si="8"/>
        <v>0.32180743094166447</v>
      </c>
      <c r="J24" s="40">
        <f t="shared" si="8"/>
        <v>0.43529044166656677</v>
      </c>
      <c r="K24" s="40">
        <f t="shared" si="8"/>
        <v>0.65365891981928403</v>
      </c>
      <c r="L24" s="40">
        <f t="shared" si="8"/>
        <v>0.51404282013436009</v>
      </c>
      <c r="M24" s="40">
        <f t="shared" si="8"/>
        <v>0.58178990477017878</v>
      </c>
      <c r="N24" s="40">
        <f t="shared" si="8"/>
        <v>0.25779429620071237</v>
      </c>
      <c r="O24" s="40">
        <f t="shared" si="8"/>
        <v>0.36393226476880602</v>
      </c>
      <c r="P24" s="40">
        <f t="shared" si="8"/>
        <v>0.67797646119800892</v>
      </c>
      <c r="Q24" s="40">
        <f t="shared" si="8"/>
        <v>0.61106805046778867</v>
      </c>
      <c r="R24" s="40">
        <f t="shared" si="8"/>
        <v>1.004493555856891</v>
      </c>
      <c r="S24" s="40">
        <f t="shared" si="8"/>
        <v>1.0449726248552977</v>
      </c>
      <c r="T24" s="40">
        <f t="shared" si="8"/>
        <v>1.176021787916143</v>
      </c>
      <c r="U24" s="40">
        <f t="shared" si="8"/>
        <v>0.26268536942802689</v>
      </c>
      <c r="V24" s="40">
        <f t="shared" si="8"/>
        <v>0.96566635308999627</v>
      </c>
      <c r="W24" s="40">
        <f t="shared" si="8"/>
        <v>0.81643120464359953</v>
      </c>
      <c r="X24" s="40">
        <f t="shared" si="8"/>
        <v>1.1487758207036105</v>
      </c>
      <c r="Y24" s="40">
        <f t="shared" si="8"/>
        <v>0.81449252622545554</v>
      </c>
      <c r="Z24" s="40">
        <f t="shared" si="8"/>
        <v>0.79487428988108333</v>
      </c>
      <c r="AA24" s="40">
        <f t="shared" si="8"/>
        <v>1.0422281612938631</v>
      </c>
      <c r="AB24" s="40">
        <f t="shared" si="8"/>
        <v>0.62351790455445577</v>
      </c>
      <c r="AC24" s="40">
        <f t="shared" si="8"/>
        <v>1.3252891303040628</v>
      </c>
      <c r="AD24" s="40">
        <f t="shared" si="8"/>
        <v>1.3756760582640215</v>
      </c>
      <c r="AE24" s="40">
        <f t="shared" si="8"/>
        <v>0.95815478489751982</v>
      </c>
      <c r="AF24" s="40">
        <f t="shared" si="8"/>
        <v>0.98268287270826038</v>
      </c>
      <c r="AG24" s="40">
        <f t="shared" si="8"/>
        <v>1.1556581236936414</v>
      </c>
      <c r="AH24" s="40">
        <f t="shared" si="8"/>
        <v>1.0140347649551449</v>
      </c>
      <c r="AI24" s="40">
        <f t="shared" si="8"/>
        <v>0.93929692174709067</v>
      </c>
      <c r="AJ24" s="40">
        <f t="shared" si="8"/>
        <v>0.44319975427822039</v>
      </c>
      <c r="AK24" s="40">
        <f t="shared" si="8"/>
        <v>1.0580405773968227</v>
      </c>
      <c r="AL24" s="40">
        <f t="shared" si="8"/>
        <v>0.55113226812218596</v>
      </c>
      <c r="AM24" s="40">
        <f t="shared" si="8"/>
        <v>1.0456827939845459</v>
      </c>
      <c r="AN24" s="40">
        <f t="shared" si="8"/>
        <v>0.58490815318704648</v>
      </c>
      <c r="AO24" s="40">
        <f t="shared" si="8"/>
        <v>1.0546580090523636</v>
      </c>
      <c r="AP24" s="40">
        <f t="shared" si="8"/>
        <v>0.73445810422690516</v>
      </c>
      <c r="AQ24" s="40">
        <f t="shared" si="8"/>
        <v>2.1199424222136938</v>
      </c>
      <c r="AR24" s="40">
        <f t="shared" si="8"/>
        <v>1.8558252854479103</v>
      </c>
      <c r="AS24" s="40">
        <f t="shared" si="8"/>
        <v>0.69452300988793236</v>
      </c>
      <c r="AT24" s="40">
        <f t="shared" si="8"/>
        <v>0.8807188710109104</v>
      </c>
      <c r="AU24" s="40">
        <f t="shared" si="8"/>
        <v>0.86221333378638465</v>
      </c>
      <c r="AV24" s="40">
        <f t="shared" si="8"/>
        <v>1.1216545750741178</v>
      </c>
      <c r="AW24" s="40">
        <f t="shared" si="8"/>
        <v>1.1756524190468167</v>
      </c>
    </row>
    <row r="25" spans="1:49" ht="24" customHeight="1">
      <c r="A25" s="43" t="s">
        <v>17</v>
      </c>
      <c r="B25" s="40">
        <f>(B12/B6)*100</f>
        <v>1.2108514527978014</v>
      </c>
      <c r="C25" s="40">
        <f t="shared" si="5"/>
        <v>0.81708871319887966</v>
      </c>
      <c r="D25" s="41">
        <v>0</v>
      </c>
      <c r="E25" s="40">
        <f t="shared" ref="E25:AW25" si="9">(E12/E$6)*100</f>
        <v>0</v>
      </c>
      <c r="F25" s="40">
        <f t="shared" si="9"/>
        <v>1.630743595571009</v>
      </c>
      <c r="G25" s="40">
        <f t="shared" si="9"/>
        <v>1.3095933337577546</v>
      </c>
      <c r="H25" s="40">
        <f t="shared" si="9"/>
        <v>0</v>
      </c>
      <c r="I25" s="40">
        <f t="shared" si="9"/>
        <v>0.53816962315770889</v>
      </c>
      <c r="J25" s="40">
        <f t="shared" si="9"/>
        <v>2.0817596976701047</v>
      </c>
      <c r="K25" s="40">
        <f t="shared" si="9"/>
        <v>0.86473643714540982</v>
      </c>
      <c r="L25" s="40">
        <f t="shared" si="9"/>
        <v>0</v>
      </c>
      <c r="M25" s="40">
        <f t="shared" si="9"/>
        <v>0</v>
      </c>
      <c r="N25" s="40">
        <f t="shared" si="9"/>
        <v>0.26285698316507983</v>
      </c>
      <c r="O25" s="40">
        <f t="shared" si="9"/>
        <v>0.85339062362470075</v>
      </c>
      <c r="P25" s="40">
        <f t="shared" si="9"/>
        <v>0</v>
      </c>
      <c r="Q25" s="40">
        <f t="shared" si="9"/>
        <v>0</v>
      </c>
      <c r="R25" s="40">
        <f t="shared" si="9"/>
        <v>1.2564552203207562</v>
      </c>
      <c r="S25" s="40">
        <f t="shared" si="9"/>
        <v>0.31221760834156259</v>
      </c>
      <c r="T25" s="40">
        <f t="shared" si="9"/>
        <v>7.0005424609511993E-2</v>
      </c>
      <c r="U25" s="40">
        <f t="shared" si="9"/>
        <v>8.6722539427783116E-3</v>
      </c>
      <c r="V25" s="40">
        <f t="shared" si="9"/>
        <v>0.27753774214402482</v>
      </c>
      <c r="W25" s="40">
        <f t="shared" si="9"/>
        <v>0.24231005801300071</v>
      </c>
      <c r="X25" s="40">
        <f t="shared" si="9"/>
        <v>0.10919617713763802</v>
      </c>
      <c r="Y25" s="40">
        <f t="shared" si="9"/>
        <v>7.32927836768153E-3</v>
      </c>
      <c r="Z25" s="40">
        <f t="shared" si="9"/>
        <v>0.44119012066265345</v>
      </c>
      <c r="AA25" s="40">
        <f t="shared" si="9"/>
        <v>0.78544275859195933</v>
      </c>
      <c r="AB25" s="40">
        <f t="shared" si="9"/>
        <v>0</v>
      </c>
      <c r="AC25" s="40">
        <f t="shared" si="9"/>
        <v>5.0504900683490006E-2</v>
      </c>
      <c r="AD25" s="40">
        <f t="shared" si="9"/>
        <v>0.93243607948564433</v>
      </c>
      <c r="AE25" s="40">
        <f t="shared" si="9"/>
        <v>0.79193075389256651</v>
      </c>
      <c r="AF25" s="40">
        <f t="shared" si="9"/>
        <v>0</v>
      </c>
      <c r="AG25" s="40">
        <f t="shared" si="9"/>
        <v>0.30529545485569931</v>
      </c>
      <c r="AH25" s="40">
        <f t="shared" si="9"/>
        <v>1.3000806198610864</v>
      </c>
      <c r="AI25" s="40">
        <f t="shared" si="9"/>
        <v>0.44899309089930028</v>
      </c>
      <c r="AJ25" s="40">
        <f t="shared" si="9"/>
        <v>3.4092288790632343E-2</v>
      </c>
      <c r="AK25" s="40">
        <f t="shared" si="9"/>
        <v>1.2212802041581454</v>
      </c>
      <c r="AL25" s="40">
        <f t="shared" si="9"/>
        <v>2.8569611740316652</v>
      </c>
      <c r="AM25" s="40">
        <f t="shared" si="9"/>
        <v>1.9647820863408993</v>
      </c>
      <c r="AN25" s="40">
        <f t="shared" si="9"/>
        <v>0.93111609868960599</v>
      </c>
      <c r="AO25" s="40">
        <f t="shared" si="9"/>
        <v>0.79842025007870132</v>
      </c>
      <c r="AP25" s="40">
        <f t="shared" si="9"/>
        <v>4.9531757750630296</v>
      </c>
      <c r="AQ25" s="40">
        <f t="shared" si="9"/>
        <v>1.7797137171771713</v>
      </c>
      <c r="AR25" s="40">
        <f t="shared" si="9"/>
        <v>0.22211598484071526</v>
      </c>
      <c r="AS25" s="40">
        <f t="shared" si="9"/>
        <v>0.58724750862244512</v>
      </c>
      <c r="AT25" s="40">
        <f t="shared" si="9"/>
        <v>4.0988762991048073</v>
      </c>
      <c r="AU25" s="40">
        <f t="shared" si="9"/>
        <v>1.954026615148257</v>
      </c>
      <c r="AV25" s="40">
        <f t="shared" si="9"/>
        <v>0.48346133220006271</v>
      </c>
      <c r="AW25" s="40">
        <f t="shared" si="9"/>
        <v>1.020969838314377</v>
      </c>
    </row>
    <row r="26" spans="1:49" ht="24" customHeight="1">
      <c r="A26" s="43" t="s">
        <v>16</v>
      </c>
      <c r="B26" s="40">
        <f>(B13/B6)*100</f>
        <v>24.291072138864017</v>
      </c>
      <c r="C26" s="40">
        <f t="shared" si="5"/>
        <v>23.433540540252697</v>
      </c>
      <c r="D26" s="41">
        <v>0</v>
      </c>
      <c r="E26" s="40">
        <f t="shared" ref="E26:L26" si="10">(E13/E$6)*100</f>
        <v>22.774894894639537</v>
      </c>
      <c r="F26" s="40">
        <f t="shared" si="10"/>
        <v>25.087502593065388</v>
      </c>
      <c r="G26" s="40">
        <f t="shared" si="10"/>
        <v>23.738785023590747</v>
      </c>
      <c r="H26" s="40">
        <f t="shared" si="10"/>
        <v>22.705388777640795</v>
      </c>
      <c r="I26" s="40">
        <f t="shared" si="10"/>
        <v>21.376259818197866</v>
      </c>
      <c r="J26" s="40">
        <f t="shared" si="10"/>
        <v>24.197628490558188</v>
      </c>
      <c r="K26" s="40">
        <f t="shared" si="10"/>
        <v>22.363032713190968</v>
      </c>
      <c r="L26" s="40">
        <f t="shared" si="10"/>
        <v>21.535790591112484</v>
      </c>
      <c r="M26" s="40">
        <f t="shared" ref="M26:AC26" si="11">ROUNDUP((M13/M$6)*100,1)</f>
        <v>20.5</v>
      </c>
      <c r="N26" s="40">
        <f t="shared" si="11"/>
        <v>8</v>
      </c>
      <c r="O26" s="40">
        <f t="shared" si="11"/>
        <v>23.200000000000003</v>
      </c>
      <c r="P26" s="40">
        <f t="shared" si="11"/>
        <v>20.200000000000003</v>
      </c>
      <c r="Q26" s="40">
        <f t="shared" si="11"/>
        <v>21.3</v>
      </c>
      <c r="R26" s="40">
        <f t="shared" si="11"/>
        <v>24.200000000000003</v>
      </c>
      <c r="S26" s="40">
        <f t="shared" si="11"/>
        <v>23.3</v>
      </c>
      <c r="T26" s="40">
        <f t="shared" si="11"/>
        <v>23.3</v>
      </c>
      <c r="U26" s="40">
        <f t="shared" si="11"/>
        <v>23.900000000000002</v>
      </c>
      <c r="V26" s="40">
        <f t="shared" si="11"/>
        <v>25.1</v>
      </c>
      <c r="W26" s="40">
        <f t="shared" si="11"/>
        <v>25.200000000000003</v>
      </c>
      <c r="X26" s="40">
        <f t="shared" si="11"/>
        <v>25.200000000000003</v>
      </c>
      <c r="Y26" s="40">
        <f t="shared" si="11"/>
        <v>24.8</v>
      </c>
      <c r="Z26" s="40">
        <f t="shared" si="11"/>
        <v>28.8</v>
      </c>
      <c r="AA26" s="40">
        <f t="shared" si="11"/>
        <v>28.3</v>
      </c>
      <c r="AB26" s="40">
        <f t="shared" si="11"/>
        <v>27.5</v>
      </c>
      <c r="AC26" s="40">
        <f t="shared" si="11"/>
        <v>27.6</v>
      </c>
      <c r="AD26" s="40">
        <f t="shared" ref="AD26:AW26" si="12">(AD13/AD$6)*100</f>
        <v>29.503108454442682</v>
      </c>
      <c r="AE26" s="40">
        <f t="shared" si="12"/>
        <v>29.358918356483958</v>
      </c>
      <c r="AF26" s="40">
        <f t="shared" si="12"/>
        <v>26.311143318819802</v>
      </c>
      <c r="AG26" s="40">
        <f t="shared" si="12"/>
        <v>28.096938132301659</v>
      </c>
      <c r="AH26" s="40">
        <f t="shared" si="12"/>
        <v>30.133229642882537</v>
      </c>
      <c r="AI26" s="40">
        <f t="shared" si="12"/>
        <v>30.493635212503168</v>
      </c>
      <c r="AJ26" s="40">
        <f t="shared" si="12"/>
        <v>29.582538315631879</v>
      </c>
      <c r="AK26" s="40">
        <f t="shared" si="12"/>
        <v>29.317482972071463</v>
      </c>
      <c r="AL26" s="40">
        <f t="shared" si="12"/>
        <v>31.432489114393146</v>
      </c>
      <c r="AM26" s="40">
        <f t="shared" si="12"/>
        <v>32.430499859888492</v>
      </c>
      <c r="AN26" s="40">
        <f t="shared" si="12"/>
        <v>34.265161048121897</v>
      </c>
      <c r="AO26" s="40">
        <f t="shared" si="12"/>
        <v>32.591209879966897</v>
      </c>
      <c r="AP26" s="40">
        <f t="shared" si="12"/>
        <v>31.861042623979635</v>
      </c>
      <c r="AQ26" s="40">
        <f t="shared" si="12"/>
        <v>29.183519710545312</v>
      </c>
      <c r="AR26" s="40">
        <f t="shared" si="12"/>
        <v>28.866639156209594</v>
      </c>
      <c r="AS26" s="40">
        <f t="shared" si="12"/>
        <v>27.341434283553191</v>
      </c>
      <c r="AT26" s="40">
        <f t="shared" si="12"/>
        <v>33.771105273073793</v>
      </c>
      <c r="AU26" s="40">
        <f t="shared" si="12"/>
        <v>32.918589101040965</v>
      </c>
      <c r="AV26" s="40">
        <f t="shared" si="12"/>
        <v>30.707383460320354</v>
      </c>
      <c r="AW26" s="40">
        <f t="shared" si="12"/>
        <v>34.435039999157532</v>
      </c>
    </row>
    <row r="27" spans="1:49" ht="24" customHeight="1">
      <c r="A27" s="43" t="s">
        <v>15</v>
      </c>
      <c r="B27" s="40">
        <f>(B14/B6)*100</f>
        <v>7.4260982139016871</v>
      </c>
      <c r="C27" s="40">
        <f t="shared" si="5"/>
        <v>7.1396569903047045</v>
      </c>
      <c r="D27" s="41">
        <v>0</v>
      </c>
      <c r="E27" s="40">
        <f t="shared" ref="E27:AC27" si="13">(E14/E6)*100</f>
        <v>4.9859233575892343</v>
      </c>
      <c r="F27" s="40">
        <f t="shared" si="13"/>
        <v>6.4517672138831124</v>
      </c>
      <c r="G27" s="40">
        <f t="shared" si="13"/>
        <v>6.6646234322942091</v>
      </c>
      <c r="H27" s="40">
        <f t="shared" si="13"/>
        <v>5.8177865739744474</v>
      </c>
      <c r="I27" s="40">
        <f t="shared" si="13"/>
        <v>4.3448945371105818</v>
      </c>
      <c r="J27" s="40">
        <f t="shared" si="13"/>
        <v>6.419681278384866</v>
      </c>
      <c r="K27" s="40">
        <f t="shared" si="13"/>
        <v>5.4441685150685863</v>
      </c>
      <c r="L27" s="40">
        <f t="shared" si="13"/>
        <v>3.9427841361961189</v>
      </c>
      <c r="M27" s="40">
        <f t="shared" si="13"/>
        <v>3.7692149111969275</v>
      </c>
      <c r="N27" s="40">
        <f t="shared" si="13"/>
        <v>2.1096215839963119</v>
      </c>
      <c r="O27" s="40">
        <f t="shared" si="13"/>
        <v>5.7052579769605369</v>
      </c>
      <c r="P27" s="40">
        <f t="shared" si="13"/>
        <v>4.1019787047007501</v>
      </c>
      <c r="Q27" s="40">
        <f t="shared" si="13"/>
        <v>4.7369209102841321</v>
      </c>
      <c r="R27" s="40">
        <f t="shared" si="13"/>
        <v>5.3264823604880034</v>
      </c>
      <c r="S27" s="40">
        <f t="shared" si="13"/>
        <v>4.9684987175949651</v>
      </c>
      <c r="T27" s="40">
        <f t="shared" si="13"/>
        <v>5.5693239530463696</v>
      </c>
      <c r="U27" s="40">
        <f t="shared" si="13"/>
        <v>5.1816517486580986</v>
      </c>
      <c r="V27" s="40">
        <f t="shared" si="13"/>
        <v>5.8462919925205377</v>
      </c>
      <c r="W27" s="40">
        <f t="shared" si="13"/>
        <v>5.4790923640877693</v>
      </c>
      <c r="X27" s="40">
        <f t="shared" si="13"/>
        <v>5.7227316607143646</v>
      </c>
      <c r="Y27" s="40">
        <f t="shared" si="13"/>
        <v>5.3229829774698043</v>
      </c>
      <c r="Z27" s="40">
        <f t="shared" si="13"/>
        <v>6.1551848341384048</v>
      </c>
      <c r="AA27" s="40">
        <f t="shared" si="13"/>
        <v>6.3639919213671199</v>
      </c>
      <c r="AB27" s="40">
        <f t="shared" si="13"/>
        <v>5.9668595644692992</v>
      </c>
      <c r="AC27" s="40">
        <f t="shared" si="13"/>
        <v>5.7947124731915576</v>
      </c>
      <c r="AD27" s="40">
        <f t="shared" ref="AD27:AW27" si="14">(AD14/AD$6)*100</f>
        <v>6.8791823178808205</v>
      </c>
      <c r="AE27" s="40">
        <f t="shared" si="14"/>
        <v>6.8183942293305986</v>
      </c>
      <c r="AF27" s="40">
        <f t="shared" si="14"/>
        <v>4.9997652635849192</v>
      </c>
      <c r="AG27" s="40">
        <f t="shared" si="14"/>
        <v>6.4416377390791828</v>
      </c>
      <c r="AH27" s="40">
        <f t="shared" si="14"/>
        <v>7.5751739031059335</v>
      </c>
      <c r="AI27" s="40">
        <f t="shared" si="14"/>
        <v>8.3061109755965248</v>
      </c>
      <c r="AJ27" s="40">
        <f t="shared" si="14"/>
        <v>8.0910489248466035</v>
      </c>
      <c r="AK27" s="40">
        <f t="shared" si="14"/>
        <v>7.1512874932218136</v>
      </c>
      <c r="AL27" s="40">
        <f t="shared" si="14"/>
        <v>7.6426840551969395</v>
      </c>
      <c r="AM27" s="40">
        <f t="shared" si="14"/>
        <v>7.6682062827933395</v>
      </c>
      <c r="AN27" s="40">
        <f t="shared" si="14"/>
        <v>9.3207879443102666</v>
      </c>
      <c r="AO27" s="40">
        <f t="shared" si="14"/>
        <v>7.6332813226173259</v>
      </c>
      <c r="AP27" s="40">
        <f t="shared" si="14"/>
        <v>8.0841210641858297</v>
      </c>
      <c r="AQ27" s="40">
        <f t="shared" si="14"/>
        <v>7.1338667389819133</v>
      </c>
      <c r="AR27" s="40">
        <f t="shared" si="14"/>
        <v>7.6289431542973238</v>
      </c>
      <c r="AS27" s="40">
        <f t="shared" si="14"/>
        <v>6.7837713783305915</v>
      </c>
      <c r="AT27" s="40">
        <f t="shared" si="14"/>
        <v>8.5389381725972875</v>
      </c>
      <c r="AU27" s="40">
        <f t="shared" si="14"/>
        <v>9.5934026016473268</v>
      </c>
      <c r="AV27" s="40">
        <f t="shared" si="14"/>
        <v>8.9756245636402276</v>
      </c>
      <c r="AW27" s="40">
        <f t="shared" si="14"/>
        <v>9.4584408530507389</v>
      </c>
    </row>
    <row r="28" spans="1:49" ht="24" customHeight="1">
      <c r="A28" s="43" t="s">
        <v>14</v>
      </c>
      <c r="B28" s="40">
        <f>(B15/B6)*100</f>
        <v>6.8786486124297834</v>
      </c>
      <c r="C28" s="40">
        <f>(C15/C6)*100</f>
        <v>5.0294479965067111</v>
      </c>
      <c r="D28" s="41">
        <v>0</v>
      </c>
      <c r="E28" s="40">
        <f t="shared" ref="E28:AC28" si="15">(E15/E6)*100</f>
        <v>6.1727122178736868</v>
      </c>
      <c r="F28" s="40">
        <f t="shared" si="15"/>
        <v>7.0820332606213023</v>
      </c>
      <c r="G28" s="40">
        <f t="shared" si="15"/>
        <v>6.8412629360043571</v>
      </c>
      <c r="H28" s="40">
        <f t="shared" si="15"/>
        <v>6.5028369147681762</v>
      </c>
      <c r="I28" s="40">
        <f t="shared" si="15"/>
        <v>7.1000264760391838</v>
      </c>
      <c r="J28" s="40">
        <f t="shared" si="15"/>
        <v>5.7157330886330762</v>
      </c>
      <c r="K28" s="40">
        <f t="shared" si="15"/>
        <v>3.4837357071793154</v>
      </c>
      <c r="L28" s="40">
        <f t="shared" si="15"/>
        <v>6.4080872810494762</v>
      </c>
      <c r="M28" s="40">
        <f t="shared" si="15"/>
        <v>5.770445072837675</v>
      </c>
      <c r="N28" s="40">
        <f t="shared" si="15"/>
        <v>2.1491302411052398</v>
      </c>
      <c r="O28" s="40">
        <f t="shared" si="15"/>
        <v>5.1383068347772669</v>
      </c>
      <c r="P28" s="40">
        <f t="shared" si="15"/>
        <v>5.7788531889917358</v>
      </c>
      <c r="Q28" s="40">
        <f t="shared" si="15"/>
        <v>6.1986600099557636</v>
      </c>
      <c r="R28" s="40">
        <f t="shared" si="15"/>
        <v>6.2703007373231783</v>
      </c>
      <c r="S28" s="40">
        <f t="shared" si="15"/>
        <v>5.5897278218601043</v>
      </c>
      <c r="T28" s="40">
        <f t="shared" si="15"/>
        <v>5.9444556735903005</v>
      </c>
      <c r="U28" s="40">
        <f t="shared" si="15"/>
        <v>6.4377298197250212</v>
      </c>
      <c r="V28" s="40">
        <f t="shared" si="15"/>
        <v>7.3983541822505483</v>
      </c>
      <c r="W28" s="40">
        <f t="shared" si="15"/>
        <v>6.6287475894570385</v>
      </c>
      <c r="X28" s="40">
        <f t="shared" si="15"/>
        <v>6.5143717397192269</v>
      </c>
      <c r="Y28" s="40">
        <f t="shared" si="15"/>
        <v>6.7498126753166909</v>
      </c>
      <c r="Z28" s="40">
        <f t="shared" si="15"/>
        <v>7.9210569204334451</v>
      </c>
      <c r="AA28" s="40">
        <f t="shared" si="15"/>
        <v>6.4506601742786387</v>
      </c>
      <c r="AB28" s="40">
        <f t="shared" si="15"/>
        <v>7.127324971490073</v>
      </c>
      <c r="AC28" s="40">
        <f t="shared" si="15"/>
        <v>6.9867663506444053</v>
      </c>
      <c r="AD28" s="40">
        <f t="shared" ref="AD28:AW28" si="16">(AD15/AD$6)*100</f>
        <v>6.6679686231168915</v>
      </c>
      <c r="AE28" s="40">
        <f t="shared" si="16"/>
        <v>6.1601566934253666</v>
      </c>
      <c r="AF28" s="40">
        <f t="shared" si="16"/>
        <v>6.800093252551906</v>
      </c>
      <c r="AG28" s="40">
        <f t="shared" si="16"/>
        <v>6.4169860545340223</v>
      </c>
      <c r="AH28" s="40">
        <f t="shared" si="16"/>
        <v>7.4129299474866244</v>
      </c>
      <c r="AI28" s="40">
        <f t="shared" si="16"/>
        <v>6.3561877902652126</v>
      </c>
      <c r="AJ28" s="40">
        <f t="shared" si="16"/>
        <v>6.7781741810413108</v>
      </c>
      <c r="AK28" s="40">
        <f t="shared" si="16"/>
        <v>6.5529969636946701</v>
      </c>
      <c r="AL28" s="40">
        <f t="shared" si="16"/>
        <v>7.0175389171261111</v>
      </c>
      <c r="AM28" s="40">
        <f t="shared" si="16"/>
        <v>6.6035601207213652</v>
      </c>
      <c r="AN28" s="40">
        <f t="shared" si="16"/>
        <v>7.2065228074302397</v>
      </c>
      <c r="AO28" s="40">
        <f t="shared" si="16"/>
        <v>6.0772324870943955</v>
      </c>
      <c r="AP28" s="40">
        <f t="shared" si="16"/>
        <v>6.7302336593154974</v>
      </c>
      <c r="AQ28" s="40">
        <f t="shared" si="16"/>
        <v>6.7548573690728837</v>
      </c>
      <c r="AR28" s="40">
        <f t="shared" si="16"/>
        <v>6.7913143403506533</v>
      </c>
      <c r="AS28" s="40">
        <f t="shared" si="16"/>
        <v>6.3355981730436657</v>
      </c>
      <c r="AT28" s="40">
        <f t="shared" si="16"/>
        <v>6.766099277360949</v>
      </c>
      <c r="AU28" s="40">
        <f t="shared" si="16"/>
        <v>6.8762676336076716</v>
      </c>
      <c r="AV28" s="40">
        <f t="shared" si="16"/>
        <v>6.6296330024587933</v>
      </c>
      <c r="AW28" s="40">
        <f t="shared" si="16"/>
        <v>7.0050268800981152</v>
      </c>
    </row>
    <row r="29" spans="1:49" ht="25.5" customHeight="1">
      <c r="A29" s="42" t="s">
        <v>13</v>
      </c>
      <c r="B29" s="40">
        <f>(B16/B6)*100</f>
        <v>9.9863253125325464</v>
      </c>
      <c r="C29" s="40">
        <f>(C16/C6)*100</f>
        <v>11.264435553441279</v>
      </c>
      <c r="D29" s="41">
        <v>0</v>
      </c>
      <c r="E29" s="40">
        <f t="shared" ref="E29:AC29" si="17">(E16/E6)*100</f>
        <v>11.616259319176619</v>
      </c>
      <c r="F29" s="40">
        <f t="shared" si="17"/>
        <v>11.553702118560969</v>
      </c>
      <c r="G29" s="40">
        <f t="shared" si="17"/>
        <v>10.232898655292178</v>
      </c>
      <c r="H29" s="40">
        <f t="shared" si="17"/>
        <v>10.384765288898171</v>
      </c>
      <c r="I29" s="40">
        <f t="shared" si="17"/>
        <v>9.9313388050480977</v>
      </c>
      <c r="J29" s="40">
        <f t="shared" si="17"/>
        <v>12.062232109291298</v>
      </c>
      <c r="K29" s="40">
        <f t="shared" si="17"/>
        <v>13.435128138642828</v>
      </c>
      <c r="L29" s="40">
        <f t="shared" si="17"/>
        <v>11.18491952748343</v>
      </c>
      <c r="M29" s="40">
        <f t="shared" si="17"/>
        <v>10.901546478746866</v>
      </c>
      <c r="N29" s="40">
        <f t="shared" si="17"/>
        <v>3.7271561169848604</v>
      </c>
      <c r="O29" s="40">
        <f t="shared" si="17"/>
        <v>12.281510408714254</v>
      </c>
      <c r="P29" s="40">
        <f t="shared" si="17"/>
        <v>10.245472996172742</v>
      </c>
      <c r="Q29" s="40">
        <f t="shared" si="17"/>
        <v>10.298855158647202</v>
      </c>
      <c r="R29" s="40">
        <f t="shared" si="17"/>
        <v>12.56634850784965</v>
      </c>
      <c r="S29" s="40">
        <f t="shared" si="17"/>
        <v>12.720062341296638</v>
      </c>
      <c r="T29" s="40">
        <f t="shared" si="17"/>
        <v>11.689155095098439</v>
      </c>
      <c r="U29" s="40">
        <f t="shared" si="17"/>
        <v>12.197665045581287</v>
      </c>
      <c r="V29" s="40">
        <f t="shared" si="17"/>
        <v>11.850515482464962</v>
      </c>
      <c r="W29" s="40">
        <f t="shared" si="17"/>
        <v>13.044017654252754</v>
      </c>
      <c r="X29" s="40">
        <f t="shared" si="17"/>
        <v>12.895533792901483</v>
      </c>
      <c r="Y29" s="40">
        <f t="shared" si="17"/>
        <v>12.639492846438591</v>
      </c>
      <c r="Z29" s="40">
        <f t="shared" si="17"/>
        <v>14.698996072947788</v>
      </c>
      <c r="AA29" s="40">
        <f t="shared" si="17"/>
        <v>15.434457243891556</v>
      </c>
      <c r="AB29" s="40">
        <f t="shared" si="17"/>
        <v>14.37924333092111</v>
      </c>
      <c r="AC29" s="40">
        <f t="shared" si="17"/>
        <v>14.729715980838229</v>
      </c>
      <c r="AD29" s="40">
        <f t="shared" ref="AD29:AW29" si="18">(AD16/AD$6)*100</f>
        <v>15.955957513444973</v>
      </c>
      <c r="AE29" s="40">
        <f t="shared" si="18"/>
        <v>16.380367433727997</v>
      </c>
      <c r="AF29" s="40">
        <f t="shared" si="18"/>
        <v>14.511284802682978</v>
      </c>
      <c r="AG29" s="40">
        <f t="shared" si="18"/>
        <v>15.238314338688449</v>
      </c>
      <c r="AH29" s="40">
        <f t="shared" si="18"/>
        <v>15.14512579228998</v>
      </c>
      <c r="AI29" s="40">
        <f t="shared" si="18"/>
        <v>15.831336446641433</v>
      </c>
      <c r="AJ29" s="40">
        <f t="shared" si="18"/>
        <v>14.713315209743962</v>
      </c>
      <c r="AK29" s="40">
        <f t="shared" si="18"/>
        <v>15.613198515154977</v>
      </c>
      <c r="AL29" s="40">
        <f t="shared" si="18"/>
        <v>16.772266142070098</v>
      </c>
      <c r="AM29" s="40">
        <f t="shared" si="18"/>
        <v>18.158733456373785</v>
      </c>
      <c r="AN29" s="40">
        <f t="shared" si="18"/>
        <v>17.737850296381392</v>
      </c>
      <c r="AO29" s="40">
        <f t="shared" si="18"/>
        <v>18.88069607025518</v>
      </c>
      <c r="AP29" s="40">
        <f t="shared" si="18"/>
        <v>17.046687900478304</v>
      </c>
      <c r="AQ29" s="40">
        <f t="shared" si="18"/>
        <v>15.294795602490519</v>
      </c>
      <c r="AR29" s="40">
        <f t="shared" si="18"/>
        <v>14.446381661561619</v>
      </c>
      <c r="AS29" s="40">
        <f t="shared" si="18"/>
        <v>14.222064732178932</v>
      </c>
      <c r="AT29" s="40">
        <f t="shared" si="18"/>
        <v>18.466067823115555</v>
      </c>
      <c r="AU29" s="40">
        <f t="shared" si="18"/>
        <v>16.448918865785966</v>
      </c>
      <c r="AV29" s="40">
        <f t="shared" si="18"/>
        <v>15.102125894221333</v>
      </c>
      <c r="AW29" s="40">
        <f t="shared" si="18"/>
        <v>17.971572266008675</v>
      </c>
    </row>
    <row r="30" spans="1:49" ht="24" customHeight="1">
      <c r="A30" s="39" t="s">
        <v>12</v>
      </c>
      <c r="B30" s="37">
        <f>((B17/B6)*100)</f>
        <v>22.199737170160816</v>
      </c>
      <c r="C30" s="37">
        <f>((C17/C6)*100)</f>
        <v>22.070412484956496</v>
      </c>
      <c r="D30" s="38">
        <v>0</v>
      </c>
      <c r="E30" s="37">
        <f t="shared" ref="E30:K30" si="19">ROUNDDOWN((E17/E6)*100,1)</f>
        <v>21.8</v>
      </c>
      <c r="F30" s="37">
        <f t="shared" si="19"/>
        <v>21.7</v>
      </c>
      <c r="G30" s="37">
        <f t="shared" si="19"/>
        <v>21.6</v>
      </c>
      <c r="H30" s="37">
        <f t="shared" si="19"/>
        <v>21.5</v>
      </c>
      <c r="I30" s="37">
        <f t="shared" si="19"/>
        <v>21.4</v>
      </c>
      <c r="J30" s="37">
        <f t="shared" si="19"/>
        <v>21.3</v>
      </c>
      <c r="K30" s="37">
        <f t="shared" si="19"/>
        <v>21.2</v>
      </c>
      <c r="L30" s="37">
        <f>((L17/L6)*100)</f>
        <v>21.259497256289247</v>
      </c>
      <c r="M30" s="37">
        <f t="shared" ref="M30:AC30" si="20">ROUNDDOWN((M17/M6)*100,1)</f>
        <v>21.4</v>
      </c>
      <c r="N30" s="37">
        <f t="shared" si="20"/>
        <v>72.900000000000006</v>
      </c>
      <c r="O30" s="37">
        <f t="shared" si="20"/>
        <v>21.6</v>
      </c>
      <c r="P30" s="37">
        <f t="shared" si="20"/>
        <v>21.6</v>
      </c>
      <c r="Q30" s="37">
        <f t="shared" si="20"/>
        <v>21.3</v>
      </c>
      <c r="R30" s="37">
        <f t="shared" si="20"/>
        <v>19.7</v>
      </c>
      <c r="S30" s="37">
        <f t="shared" si="20"/>
        <v>19.5</v>
      </c>
      <c r="T30" s="37">
        <f t="shared" si="20"/>
        <v>19.399999999999999</v>
      </c>
      <c r="U30" s="37">
        <f t="shared" si="20"/>
        <v>19.3</v>
      </c>
      <c r="V30" s="37">
        <f t="shared" si="20"/>
        <v>19.100000000000001</v>
      </c>
      <c r="W30" s="37">
        <f t="shared" si="20"/>
        <v>19</v>
      </c>
      <c r="X30" s="37">
        <f t="shared" si="20"/>
        <v>18.899999999999999</v>
      </c>
      <c r="Y30" s="37">
        <f t="shared" si="20"/>
        <v>18.8</v>
      </c>
      <c r="Z30" s="37">
        <f t="shared" si="20"/>
        <v>18.7</v>
      </c>
      <c r="AA30" s="37">
        <f t="shared" si="20"/>
        <v>18.600000000000001</v>
      </c>
      <c r="AB30" s="37">
        <f t="shared" si="20"/>
        <v>18.5</v>
      </c>
      <c r="AC30" s="37">
        <f t="shared" si="20"/>
        <v>18.3</v>
      </c>
      <c r="AD30" s="36">
        <f t="shared" ref="AD30:AW30" si="21">(AD17/AD$6)*100</f>
        <v>18.284320821852656</v>
      </c>
      <c r="AE30" s="36">
        <f t="shared" si="21"/>
        <v>18.179389583962589</v>
      </c>
      <c r="AF30" s="36">
        <f t="shared" si="21"/>
        <v>18.079238186037237</v>
      </c>
      <c r="AG30" s="36">
        <f t="shared" si="21"/>
        <v>17.974049083350799</v>
      </c>
      <c r="AH30" s="36">
        <f t="shared" si="21"/>
        <v>17.888972753539822</v>
      </c>
      <c r="AI30" s="36">
        <f t="shared" si="21"/>
        <v>17.783710950199261</v>
      </c>
      <c r="AJ30" s="36">
        <f t="shared" si="21"/>
        <v>17.683646073798549</v>
      </c>
      <c r="AK30" s="36">
        <f t="shared" si="21"/>
        <v>17.593715958222241</v>
      </c>
      <c r="AL30" s="36">
        <f t="shared" si="21"/>
        <v>17.501769829231097</v>
      </c>
      <c r="AM30" s="36">
        <f t="shared" si="21"/>
        <v>17.408492690044351</v>
      </c>
      <c r="AN30" s="36">
        <f t="shared" si="21"/>
        <v>17.318856108002379</v>
      </c>
      <c r="AO30" s="36">
        <f t="shared" si="21"/>
        <v>17.237864177461475</v>
      </c>
      <c r="AP30" s="36">
        <f t="shared" si="21"/>
        <v>17.156352457611362</v>
      </c>
      <c r="AQ30" s="36">
        <f t="shared" si="21"/>
        <v>17.074590028647652</v>
      </c>
      <c r="AR30" s="36">
        <f t="shared" si="21"/>
        <v>16.996617182837674</v>
      </c>
      <c r="AS30" s="36">
        <f t="shared" si="21"/>
        <v>16.926619516625884</v>
      </c>
      <c r="AT30" s="36">
        <f t="shared" si="21"/>
        <v>16.856200731452709</v>
      </c>
      <c r="AU30" s="36">
        <f t="shared" si="21"/>
        <v>16.784662270450614</v>
      </c>
      <c r="AV30" s="36">
        <f t="shared" si="21"/>
        <v>16.717724554533589</v>
      </c>
      <c r="AW30" s="36">
        <f t="shared" si="21"/>
        <v>16.659585317832402</v>
      </c>
    </row>
    <row r="31" spans="1:49" ht="24" customHeight="1">
      <c r="A31" s="35" t="s">
        <v>11</v>
      </c>
    </row>
    <row r="33" spans="30:33" s="33" customFormat="1" ht="24" customHeight="1">
      <c r="AD33" s="33">
        <v>1</v>
      </c>
      <c r="AE33" s="33">
        <v>2</v>
      </c>
      <c r="AF33" s="33">
        <v>3</v>
      </c>
      <c r="AG33" s="33">
        <v>4</v>
      </c>
    </row>
  </sheetData>
  <mergeCells count="15">
    <mergeCell ref="AT3:AW3"/>
    <mergeCell ref="AL3:AO3"/>
    <mergeCell ref="AP3:AS3"/>
    <mergeCell ref="A5:L5"/>
    <mergeCell ref="A18:L18"/>
    <mergeCell ref="V3:Y3"/>
    <mergeCell ref="Z3:AC3"/>
    <mergeCell ref="AD3:AG3"/>
    <mergeCell ref="AH3:AK3"/>
    <mergeCell ref="A3:A4"/>
    <mergeCell ref="C3:E3"/>
    <mergeCell ref="F3:I3"/>
    <mergeCell ref="J3:L3"/>
    <mergeCell ref="N3:Q3"/>
    <mergeCell ref="R3:U3"/>
  </mergeCells>
  <pageMargins left="0.64" right="0.16" top="1" bottom="1" header="0.5" footer="0.5"/>
  <pageSetup paperSize="9" scale="80" orientation="portrait" r:id="rId1"/>
  <headerFooter alignWithMargins="0">
    <oddHeader>&amp;C&amp;"TH SarabunPSK,ธรรมดา"&amp;16 24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15BCA-D8B0-4854-AB6B-DDDB26F31B2C}">
  <dimension ref="A1:J63"/>
  <sheetViews>
    <sheetView topLeftCell="A50" workbookViewId="0"/>
  </sheetViews>
  <sheetFormatPr defaultRowHeight="21.75"/>
  <cols>
    <col min="1" max="1" width="17.5703125" style="68" customWidth="1"/>
    <col min="2" max="16384" width="9.140625" style="68"/>
  </cols>
  <sheetData>
    <row r="1" spans="1:10" s="86" customFormat="1" ht="21">
      <c r="A1" s="100" t="s">
        <v>60</v>
      </c>
      <c r="B1" s="74"/>
      <c r="C1" s="74"/>
      <c r="D1" s="74"/>
      <c r="E1" s="74"/>
      <c r="F1" s="74"/>
      <c r="G1" s="74"/>
      <c r="H1" s="74"/>
      <c r="I1" s="74"/>
      <c r="J1" s="74"/>
    </row>
    <row r="2" spans="1:10" s="97" customFormat="1" ht="8.25">
      <c r="A2" s="99"/>
      <c r="B2" s="98"/>
      <c r="C2" s="98"/>
      <c r="D2" s="98"/>
      <c r="E2" s="98"/>
      <c r="F2" s="98"/>
      <c r="G2" s="98"/>
      <c r="H2" s="98"/>
      <c r="I2" s="98"/>
      <c r="J2" s="98"/>
    </row>
    <row r="3" spans="1:10" s="87" customFormat="1" ht="21">
      <c r="A3" s="96" t="s">
        <v>56</v>
      </c>
      <c r="B3" s="95" t="s">
        <v>7</v>
      </c>
      <c r="C3" s="92"/>
      <c r="D3" s="94"/>
      <c r="E3" s="92" t="s">
        <v>55</v>
      </c>
      <c r="F3" s="93"/>
      <c r="G3" s="94"/>
      <c r="H3" s="92" t="s">
        <v>54</v>
      </c>
      <c r="I3" s="93"/>
      <c r="J3" s="92"/>
    </row>
    <row r="4" spans="1:10" s="87" customFormat="1" ht="21">
      <c r="A4" s="91" t="s">
        <v>53</v>
      </c>
      <c r="B4" s="90" t="s">
        <v>7</v>
      </c>
      <c r="C4" s="89" t="s">
        <v>6</v>
      </c>
      <c r="D4" s="89" t="s">
        <v>5</v>
      </c>
      <c r="E4" s="89" t="s">
        <v>7</v>
      </c>
      <c r="F4" s="89" t="s">
        <v>6</v>
      </c>
      <c r="G4" s="89" t="s">
        <v>5</v>
      </c>
      <c r="H4" s="89" t="s">
        <v>7</v>
      </c>
      <c r="I4" s="89" t="s">
        <v>6</v>
      </c>
      <c r="J4" s="88" t="s">
        <v>5</v>
      </c>
    </row>
    <row r="5" spans="1:10" s="87" customFormat="1" ht="21.6" customHeight="1">
      <c r="A5" s="83" t="s">
        <v>52</v>
      </c>
      <c r="B5" s="82">
        <f t="shared" ref="B5:J5" si="0">SUM(B6:B15)</f>
        <v>2473434</v>
      </c>
      <c r="C5" s="82">
        <f t="shared" si="0"/>
        <v>1208402</v>
      </c>
      <c r="D5" s="82">
        <f t="shared" si="0"/>
        <v>1265032</v>
      </c>
      <c r="E5" s="82">
        <f t="shared" si="0"/>
        <v>641118</v>
      </c>
      <c r="F5" s="82">
        <f t="shared" si="0"/>
        <v>307781</v>
      </c>
      <c r="G5" s="82">
        <f t="shared" si="0"/>
        <v>333337</v>
      </c>
      <c r="H5" s="82">
        <f t="shared" si="0"/>
        <v>1832316</v>
      </c>
      <c r="I5" s="82">
        <f t="shared" si="0"/>
        <v>900621</v>
      </c>
      <c r="J5" s="81">
        <f t="shared" si="0"/>
        <v>931695</v>
      </c>
    </row>
    <row r="6" spans="1:10" s="86" customFormat="1" ht="21.6" customHeight="1">
      <c r="A6" s="79" t="s">
        <v>51</v>
      </c>
      <c r="B6" s="76">
        <f t="shared" ref="B6:B15" si="1">SUM(C6:D6)</f>
        <v>416927</v>
      </c>
      <c r="C6" s="75">
        <f t="shared" ref="C6:C15" si="2">F6+I6</f>
        <v>215963</v>
      </c>
      <c r="D6" s="75">
        <f t="shared" ref="D6:D15" si="3">G6+J6</f>
        <v>200964</v>
      </c>
      <c r="E6" s="76">
        <f t="shared" ref="E6:E15" si="4">SUM(F6:G6)</f>
        <v>107962</v>
      </c>
      <c r="F6" s="75">
        <v>55007</v>
      </c>
      <c r="G6" s="75">
        <v>52955</v>
      </c>
      <c r="H6" s="76">
        <f t="shared" ref="H6:H15" si="5">SUM(I6:J6)</f>
        <v>308965</v>
      </c>
      <c r="I6" s="75">
        <v>160956</v>
      </c>
      <c r="J6" s="74">
        <v>148009</v>
      </c>
    </row>
    <row r="7" spans="1:10" s="86" customFormat="1" ht="21.6" customHeight="1">
      <c r="A7" s="78" t="s">
        <v>50</v>
      </c>
      <c r="B7" s="76">
        <f t="shared" si="1"/>
        <v>109433</v>
      </c>
      <c r="C7" s="75">
        <f t="shared" si="2"/>
        <v>56701</v>
      </c>
      <c r="D7" s="75">
        <f t="shared" si="3"/>
        <v>52732</v>
      </c>
      <c r="E7" s="76">
        <f t="shared" si="4"/>
        <v>28336</v>
      </c>
      <c r="F7" s="75">
        <v>14442</v>
      </c>
      <c r="G7" s="75">
        <v>13894</v>
      </c>
      <c r="H7" s="76">
        <f t="shared" si="5"/>
        <v>81097</v>
      </c>
      <c r="I7" s="75">
        <v>42259</v>
      </c>
      <c r="J7" s="74">
        <v>38838</v>
      </c>
    </row>
    <row r="8" spans="1:10" s="86" customFormat="1" ht="21.6" customHeight="1">
      <c r="A8" s="79" t="s">
        <v>49</v>
      </c>
      <c r="B8" s="76">
        <f t="shared" si="1"/>
        <v>80658</v>
      </c>
      <c r="C8" s="75">
        <f t="shared" si="2"/>
        <v>41539</v>
      </c>
      <c r="D8" s="75">
        <f t="shared" si="3"/>
        <v>39119</v>
      </c>
      <c r="E8" s="76">
        <f t="shared" si="4"/>
        <v>20888</v>
      </c>
      <c r="F8" s="75">
        <v>10580</v>
      </c>
      <c r="G8" s="75">
        <v>10308</v>
      </c>
      <c r="H8" s="76">
        <f t="shared" si="5"/>
        <v>59770</v>
      </c>
      <c r="I8" s="75">
        <v>30959</v>
      </c>
      <c r="J8" s="74">
        <v>28811</v>
      </c>
    </row>
    <row r="9" spans="1:10" s="86" customFormat="1" ht="21.6" customHeight="1">
      <c r="A9" s="78" t="s">
        <v>48</v>
      </c>
      <c r="B9" s="76">
        <f t="shared" si="1"/>
        <v>230986</v>
      </c>
      <c r="C9" s="75">
        <f t="shared" si="2"/>
        <v>117527</v>
      </c>
      <c r="D9" s="75">
        <f t="shared" si="3"/>
        <v>113459</v>
      </c>
      <c r="E9" s="76">
        <f t="shared" si="4"/>
        <v>59831</v>
      </c>
      <c r="F9" s="75">
        <v>29934</v>
      </c>
      <c r="G9" s="75">
        <v>29897</v>
      </c>
      <c r="H9" s="76">
        <f t="shared" si="5"/>
        <v>171155</v>
      </c>
      <c r="I9" s="75">
        <v>87593</v>
      </c>
      <c r="J9" s="74">
        <v>83562</v>
      </c>
    </row>
    <row r="10" spans="1:10" s="86" customFormat="1" ht="21.6" customHeight="1">
      <c r="A10" s="77" t="s">
        <v>47</v>
      </c>
      <c r="B10" s="76">
        <f t="shared" si="1"/>
        <v>185231</v>
      </c>
      <c r="C10" s="75">
        <f t="shared" si="2"/>
        <v>91732</v>
      </c>
      <c r="D10" s="75">
        <f t="shared" si="3"/>
        <v>93499</v>
      </c>
      <c r="E10" s="76">
        <f t="shared" si="4"/>
        <v>48002</v>
      </c>
      <c r="F10" s="75">
        <v>23365</v>
      </c>
      <c r="G10" s="75">
        <v>24637</v>
      </c>
      <c r="H10" s="76">
        <f t="shared" si="5"/>
        <v>137229</v>
      </c>
      <c r="I10" s="75">
        <v>68367</v>
      </c>
      <c r="J10" s="74">
        <v>68862</v>
      </c>
    </row>
    <row r="11" spans="1:10" s="86" customFormat="1" ht="21.6" customHeight="1">
      <c r="A11" s="77" t="s">
        <v>46</v>
      </c>
      <c r="B11" s="76">
        <f t="shared" si="1"/>
        <v>119059</v>
      </c>
      <c r="C11" s="75">
        <f t="shared" si="2"/>
        <v>61215</v>
      </c>
      <c r="D11" s="75">
        <f t="shared" si="3"/>
        <v>57844</v>
      </c>
      <c r="E11" s="76">
        <f t="shared" si="4"/>
        <v>30833</v>
      </c>
      <c r="F11" s="75">
        <v>15592</v>
      </c>
      <c r="G11" s="75">
        <v>15241</v>
      </c>
      <c r="H11" s="76">
        <f t="shared" si="5"/>
        <v>88226</v>
      </c>
      <c r="I11" s="75">
        <v>45623</v>
      </c>
      <c r="J11" s="74">
        <v>42603</v>
      </c>
    </row>
    <row r="12" spans="1:10" s="86" customFormat="1" ht="21.6" customHeight="1">
      <c r="A12" s="77" t="s">
        <v>45</v>
      </c>
      <c r="B12" s="76">
        <f t="shared" si="1"/>
        <v>106733</v>
      </c>
      <c r="C12" s="75">
        <f t="shared" si="2"/>
        <v>54388</v>
      </c>
      <c r="D12" s="75">
        <f t="shared" si="3"/>
        <v>52345</v>
      </c>
      <c r="E12" s="76">
        <f t="shared" si="4"/>
        <v>27646</v>
      </c>
      <c r="F12" s="75">
        <v>13853</v>
      </c>
      <c r="G12" s="75">
        <v>13793</v>
      </c>
      <c r="H12" s="76">
        <f t="shared" si="5"/>
        <v>79087</v>
      </c>
      <c r="I12" s="75">
        <v>40535</v>
      </c>
      <c r="J12" s="74">
        <v>38552</v>
      </c>
    </row>
    <row r="13" spans="1:10" s="86" customFormat="1" ht="21.6" customHeight="1">
      <c r="A13" s="77" t="s">
        <v>44</v>
      </c>
      <c r="B13" s="76">
        <f t="shared" si="1"/>
        <v>316525</v>
      </c>
      <c r="C13" s="75">
        <f t="shared" si="2"/>
        <v>150141</v>
      </c>
      <c r="D13" s="75">
        <f t="shared" si="3"/>
        <v>166384</v>
      </c>
      <c r="E13" s="76">
        <f t="shared" si="4"/>
        <v>82082</v>
      </c>
      <c r="F13" s="75">
        <v>38240</v>
      </c>
      <c r="G13" s="75">
        <v>43842</v>
      </c>
      <c r="H13" s="76">
        <f t="shared" si="5"/>
        <v>234443</v>
      </c>
      <c r="I13" s="75">
        <v>111901</v>
      </c>
      <c r="J13" s="74">
        <v>122542</v>
      </c>
    </row>
    <row r="14" spans="1:10" s="86" customFormat="1" ht="21.6" customHeight="1">
      <c r="A14" s="77" t="s">
        <v>43</v>
      </c>
      <c r="B14" s="76">
        <f t="shared" si="1"/>
        <v>370461</v>
      </c>
      <c r="C14" s="75">
        <f t="shared" si="2"/>
        <v>175195</v>
      </c>
      <c r="D14" s="75">
        <f t="shared" si="3"/>
        <v>195266</v>
      </c>
      <c r="E14" s="76">
        <f t="shared" si="4"/>
        <v>96074</v>
      </c>
      <c r="F14" s="75">
        <v>44621</v>
      </c>
      <c r="G14" s="75">
        <v>51453</v>
      </c>
      <c r="H14" s="76">
        <f t="shared" si="5"/>
        <v>274387</v>
      </c>
      <c r="I14" s="75">
        <v>130574</v>
      </c>
      <c r="J14" s="74">
        <v>143813</v>
      </c>
    </row>
    <row r="15" spans="1:10" s="86" customFormat="1" ht="21.6" customHeight="1">
      <c r="A15" s="73" t="s">
        <v>42</v>
      </c>
      <c r="B15" s="72">
        <f t="shared" si="1"/>
        <v>537421</v>
      </c>
      <c r="C15" s="71">
        <f t="shared" si="2"/>
        <v>244001</v>
      </c>
      <c r="D15" s="71">
        <f t="shared" si="3"/>
        <v>293420</v>
      </c>
      <c r="E15" s="72">
        <f t="shared" si="4"/>
        <v>139464</v>
      </c>
      <c r="F15" s="71">
        <v>62147</v>
      </c>
      <c r="G15" s="71">
        <v>77317</v>
      </c>
      <c r="H15" s="72">
        <f t="shared" si="5"/>
        <v>397957</v>
      </c>
      <c r="I15" s="71">
        <v>181854</v>
      </c>
      <c r="J15" s="70">
        <v>216103</v>
      </c>
    </row>
    <row r="17" spans="1:10" s="86" customFormat="1" ht="21">
      <c r="A17" s="100" t="s">
        <v>59</v>
      </c>
      <c r="B17" s="74"/>
      <c r="C17" s="74"/>
      <c r="D17" s="74"/>
      <c r="E17" s="74"/>
      <c r="F17" s="74"/>
      <c r="G17" s="74"/>
      <c r="H17" s="74"/>
      <c r="I17" s="74"/>
      <c r="J17" s="74"/>
    </row>
    <row r="18" spans="1:10" s="97" customFormat="1" ht="8.25">
      <c r="A18" s="99"/>
      <c r="B18" s="98"/>
      <c r="C18" s="98"/>
      <c r="D18" s="98"/>
      <c r="E18" s="98"/>
      <c r="F18" s="98"/>
      <c r="G18" s="98"/>
      <c r="H18" s="98"/>
      <c r="I18" s="98"/>
      <c r="J18" s="98"/>
    </row>
    <row r="19" spans="1:10" s="87" customFormat="1" ht="21">
      <c r="A19" s="96" t="s">
        <v>56</v>
      </c>
      <c r="B19" s="95" t="s">
        <v>7</v>
      </c>
      <c r="C19" s="92"/>
      <c r="D19" s="94"/>
      <c r="E19" s="92" t="s">
        <v>55</v>
      </c>
      <c r="F19" s="93"/>
      <c r="G19" s="94"/>
      <c r="H19" s="92" t="s">
        <v>54</v>
      </c>
      <c r="I19" s="93"/>
      <c r="J19" s="92"/>
    </row>
    <row r="20" spans="1:10" s="87" customFormat="1" ht="21">
      <c r="A20" s="91" t="s">
        <v>53</v>
      </c>
      <c r="B20" s="90" t="s">
        <v>7</v>
      </c>
      <c r="C20" s="89" t="s">
        <v>6</v>
      </c>
      <c r="D20" s="89" t="s">
        <v>5</v>
      </c>
      <c r="E20" s="89" t="s">
        <v>7</v>
      </c>
      <c r="F20" s="89" t="s">
        <v>6</v>
      </c>
      <c r="G20" s="89" t="s">
        <v>5</v>
      </c>
      <c r="H20" s="89" t="s">
        <v>7</v>
      </c>
      <c r="I20" s="89" t="s">
        <v>6</v>
      </c>
      <c r="J20" s="88" t="s">
        <v>5</v>
      </c>
    </row>
    <row r="21" spans="1:10" s="87" customFormat="1" ht="21.6" customHeight="1">
      <c r="A21" s="83" t="s">
        <v>52</v>
      </c>
      <c r="B21" s="82">
        <f t="shared" ref="B21:J21" si="6">SUM(B22:B31)</f>
        <v>2472126</v>
      </c>
      <c r="C21" s="82">
        <f t="shared" si="6"/>
        <v>1207585</v>
      </c>
      <c r="D21" s="82">
        <f t="shared" si="6"/>
        <v>1264541</v>
      </c>
      <c r="E21" s="82">
        <f t="shared" si="6"/>
        <v>640779</v>
      </c>
      <c r="F21" s="82">
        <f t="shared" si="6"/>
        <v>307571</v>
      </c>
      <c r="G21" s="82">
        <f t="shared" si="6"/>
        <v>333208</v>
      </c>
      <c r="H21" s="82">
        <f t="shared" si="6"/>
        <v>1831347</v>
      </c>
      <c r="I21" s="82">
        <f t="shared" si="6"/>
        <v>900014</v>
      </c>
      <c r="J21" s="81">
        <f t="shared" si="6"/>
        <v>931333</v>
      </c>
    </row>
    <row r="22" spans="1:10" s="86" customFormat="1" ht="21.6" customHeight="1">
      <c r="A22" s="79" t="s">
        <v>51</v>
      </c>
      <c r="B22" s="76">
        <f t="shared" ref="B22:B31" si="7">SUM(C22:D22)</f>
        <v>414938</v>
      </c>
      <c r="C22" s="75">
        <f t="shared" ref="C22:C31" si="8">F22+I22</f>
        <v>214931</v>
      </c>
      <c r="D22" s="75">
        <f t="shared" ref="D22:D31" si="9">G22+J22</f>
        <v>200007</v>
      </c>
      <c r="E22" s="76">
        <f t="shared" ref="E22:E31" si="10">SUM(F22:G22)</f>
        <v>107444</v>
      </c>
      <c r="F22" s="75">
        <v>54742</v>
      </c>
      <c r="G22" s="75">
        <v>52702</v>
      </c>
      <c r="H22" s="76">
        <f t="shared" ref="H22:H31" si="11">SUM(I22:J22)</f>
        <v>307494</v>
      </c>
      <c r="I22" s="75">
        <v>160189</v>
      </c>
      <c r="J22" s="74">
        <v>147305</v>
      </c>
    </row>
    <row r="23" spans="1:10" s="86" customFormat="1" ht="21.6" customHeight="1">
      <c r="A23" s="78" t="s">
        <v>50</v>
      </c>
      <c r="B23" s="76">
        <f t="shared" si="7"/>
        <v>108745</v>
      </c>
      <c r="C23" s="75">
        <f t="shared" si="8"/>
        <v>56349</v>
      </c>
      <c r="D23" s="75">
        <f t="shared" si="9"/>
        <v>52396</v>
      </c>
      <c r="E23" s="76">
        <f t="shared" si="10"/>
        <v>28159</v>
      </c>
      <c r="F23" s="75">
        <v>14352</v>
      </c>
      <c r="G23" s="75">
        <v>13807</v>
      </c>
      <c r="H23" s="76">
        <f t="shared" si="11"/>
        <v>80586</v>
      </c>
      <c r="I23" s="75">
        <v>41997</v>
      </c>
      <c r="J23" s="74">
        <v>38589</v>
      </c>
    </row>
    <row r="24" spans="1:10" s="86" customFormat="1" ht="21.6" customHeight="1">
      <c r="A24" s="79" t="s">
        <v>49</v>
      </c>
      <c r="B24" s="76">
        <f t="shared" si="7"/>
        <v>80317</v>
      </c>
      <c r="C24" s="75">
        <f t="shared" si="8"/>
        <v>41373</v>
      </c>
      <c r="D24" s="75">
        <f t="shared" si="9"/>
        <v>38944</v>
      </c>
      <c r="E24" s="76">
        <f t="shared" si="10"/>
        <v>20800</v>
      </c>
      <c r="F24" s="75">
        <v>10538</v>
      </c>
      <c r="G24" s="75">
        <v>10262</v>
      </c>
      <c r="H24" s="76">
        <f t="shared" si="11"/>
        <v>59517</v>
      </c>
      <c r="I24" s="75">
        <v>30835</v>
      </c>
      <c r="J24" s="74">
        <v>28682</v>
      </c>
    </row>
    <row r="25" spans="1:10" s="86" customFormat="1" ht="21.6" customHeight="1">
      <c r="A25" s="78" t="s">
        <v>48</v>
      </c>
      <c r="B25" s="76">
        <f t="shared" si="7"/>
        <v>230413</v>
      </c>
      <c r="C25" s="75">
        <f t="shared" si="8"/>
        <v>117292</v>
      </c>
      <c r="D25" s="75">
        <f t="shared" si="9"/>
        <v>113121</v>
      </c>
      <c r="E25" s="76">
        <f t="shared" si="10"/>
        <v>59681</v>
      </c>
      <c r="F25" s="75">
        <v>29873</v>
      </c>
      <c r="G25" s="75">
        <v>29808</v>
      </c>
      <c r="H25" s="76">
        <f t="shared" si="11"/>
        <v>170732</v>
      </c>
      <c r="I25" s="75">
        <v>87419</v>
      </c>
      <c r="J25" s="74">
        <v>83313</v>
      </c>
    </row>
    <row r="26" spans="1:10" s="86" customFormat="1" ht="21.6" customHeight="1">
      <c r="A26" s="77" t="s">
        <v>47</v>
      </c>
      <c r="B26" s="76">
        <f t="shared" si="7"/>
        <v>187772</v>
      </c>
      <c r="C26" s="75">
        <f t="shared" si="8"/>
        <v>92927</v>
      </c>
      <c r="D26" s="75">
        <f t="shared" si="9"/>
        <v>94845</v>
      </c>
      <c r="E26" s="76">
        <f t="shared" si="10"/>
        <v>48660</v>
      </c>
      <c r="F26" s="75">
        <v>23668</v>
      </c>
      <c r="G26" s="75">
        <v>24992</v>
      </c>
      <c r="H26" s="76">
        <f t="shared" si="11"/>
        <v>139112</v>
      </c>
      <c r="I26" s="75">
        <v>69259</v>
      </c>
      <c r="J26" s="74">
        <v>69853</v>
      </c>
    </row>
    <row r="27" spans="1:10" s="86" customFormat="1" ht="21.6" customHeight="1">
      <c r="A27" s="77" t="s">
        <v>46</v>
      </c>
      <c r="B27" s="76">
        <f t="shared" si="7"/>
        <v>119515</v>
      </c>
      <c r="C27" s="75">
        <f t="shared" si="8"/>
        <v>61443</v>
      </c>
      <c r="D27" s="75">
        <f t="shared" si="9"/>
        <v>58072</v>
      </c>
      <c r="E27" s="76">
        <f t="shared" si="10"/>
        <v>30952</v>
      </c>
      <c r="F27" s="75">
        <v>15650</v>
      </c>
      <c r="G27" s="75">
        <v>15302</v>
      </c>
      <c r="H27" s="76">
        <f t="shared" si="11"/>
        <v>88563</v>
      </c>
      <c r="I27" s="75">
        <v>45793</v>
      </c>
      <c r="J27" s="74">
        <v>42770</v>
      </c>
    </row>
    <row r="28" spans="1:10" s="86" customFormat="1" ht="21.6" customHeight="1">
      <c r="A28" s="77" t="s">
        <v>45</v>
      </c>
      <c r="B28" s="76">
        <f t="shared" si="7"/>
        <v>105485</v>
      </c>
      <c r="C28" s="75">
        <f t="shared" si="8"/>
        <v>53884</v>
      </c>
      <c r="D28" s="75">
        <f t="shared" si="9"/>
        <v>51601</v>
      </c>
      <c r="E28" s="76">
        <f t="shared" si="10"/>
        <v>27322</v>
      </c>
      <c r="F28" s="75">
        <v>13725</v>
      </c>
      <c r="G28" s="75">
        <v>13597</v>
      </c>
      <c r="H28" s="76">
        <f t="shared" si="11"/>
        <v>78163</v>
      </c>
      <c r="I28" s="75">
        <v>40159</v>
      </c>
      <c r="J28" s="74">
        <v>38004</v>
      </c>
    </row>
    <row r="29" spans="1:10" s="86" customFormat="1" ht="21.6" customHeight="1">
      <c r="A29" s="77" t="s">
        <v>44</v>
      </c>
      <c r="B29" s="76">
        <f t="shared" si="7"/>
        <v>312290</v>
      </c>
      <c r="C29" s="75">
        <f t="shared" si="8"/>
        <v>148155</v>
      </c>
      <c r="D29" s="75">
        <f t="shared" si="9"/>
        <v>164135</v>
      </c>
      <c r="E29" s="76">
        <f t="shared" si="10"/>
        <v>80986</v>
      </c>
      <c r="F29" s="75">
        <v>37736</v>
      </c>
      <c r="G29" s="75">
        <v>43250</v>
      </c>
      <c r="H29" s="76">
        <f t="shared" si="11"/>
        <v>231304</v>
      </c>
      <c r="I29" s="75">
        <v>110419</v>
      </c>
      <c r="J29" s="74">
        <v>120885</v>
      </c>
    </row>
    <row r="30" spans="1:10" s="86" customFormat="1" ht="21.6" customHeight="1">
      <c r="A30" s="77" t="s">
        <v>43</v>
      </c>
      <c r="B30" s="76">
        <f t="shared" si="7"/>
        <v>370773</v>
      </c>
      <c r="C30" s="75">
        <f t="shared" si="8"/>
        <v>175264</v>
      </c>
      <c r="D30" s="75">
        <f t="shared" si="9"/>
        <v>195509</v>
      </c>
      <c r="E30" s="76">
        <f t="shared" si="10"/>
        <v>96155</v>
      </c>
      <c r="F30" s="75">
        <v>44638</v>
      </c>
      <c r="G30" s="75">
        <v>51517</v>
      </c>
      <c r="H30" s="76">
        <f t="shared" si="11"/>
        <v>274618</v>
      </c>
      <c r="I30" s="75">
        <v>130626</v>
      </c>
      <c r="J30" s="74">
        <v>143992</v>
      </c>
    </row>
    <row r="31" spans="1:10" s="86" customFormat="1" ht="21.6" customHeight="1">
      <c r="A31" s="73" t="s">
        <v>42</v>
      </c>
      <c r="B31" s="72">
        <f t="shared" si="7"/>
        <v>541878</v>
      </c>
      <c r="C31" s="71">
        <f t="shared" si="8"/>
        <v>245967</v>
      </c>
      <c r="D31" s="71">
        <f t="shared" si="9"/>
        <v>295911</v>
      </c>
      <c r="E31" s="72">
        <f t="shared" si="10"/>
        <v>140620</v>
      </c>
      <c r="F31" s="71">
        <v>62649</v>
      </c>
      <c r="G31" s="71">
        <v>77971</v>
      </c>
      <c r="H31" s="72">
        <f t="shared" si="11"/>
        <v>401258</v>
      </c>
      <c r="I31" s="71">
        <v>183318</v>
      </c>
      <c r="J31" s="70">
        <v>217940</v>
      </c>
    </row>
    <row r="33" spans="1:10" s="80" customFormat="1" ht="24">
      <c r="A33" s="80" t="s">
        <v>58</v>
      </c>
    </row>
    <row r="34" spans="1:10" s="69" customFormat="1" ht="18" customHeight="1"/>
    <row r="35" spans="1:10" s="80" customFormat="1" ht="24">
      <c r="A35" s="85" t="s">
        <v>56</v>
      </c>
      <c r="B35" s="267" t="s">
        <v>7</v>
      </c>
      <c r="C35" s="267"/>
      <c r="D35" s="267"/>
      <c r="E35" s="267" t="s">
        <v>55</v>
      </c>
      <c r="F35" s="267"/>
      <c r="G35" s="267"/>
      <c r="H35" s="267" t="s">
        <v>54</v>
      </c>
      <c r="I35" s="267"/>
      <c r="J35" s="267"/>
    </row>
    <row r="36" spans="1:10" s="80" customFormat="1" ht="24">
      <c r="A36" s="84" t="s">
        <v>53</v>
      </c>
      <c r="B36" s="84" t="s">
        <v>7</v>
      </c>
      <c r="C36" s="84" t="s">
        <v>6</v>
      </c>
      <c r="D36" s="84" t="s">
        <v>5</v>
      </c>
      <c r="E36" s="84" t="s">
        <v>7</v>
      </c>
      <c r="F36" s="84" t="s">
        <v>6</v>
      </c>
      <c r="G36" s="84" t="s">
        <v>5</v>
      </c>
      <c r="H36" s="84" t="s">
        <v>7</v>
      </c>
      <c r="I36" s="84" t="s">
        <v>6</v>
      </c>
      <c r="J36" s="84" t="s">
        <v>5</v>
      </c>
    </row>
    <row r="37" spans="1:10" s="80" customFormat="1" ht="24">
      <c r="A37" s="83" t="s">
        <v>52</v>
      </c>
      <c r="B37" s="82">
        <v>2470725</v>
      </c>
      <c r="C37" s="82">
        <v>1206727</v>
      </c>
      <c r="D37" s="82">
        <v>1263998</v>
      </c>
      <c r="E37" s="82">
        <v>640661</v>
      </c>
      <c r="F37" s="82">
        <v>307472</v>
      </c>
      <c r="G37" s="82">
        <v>333189</v>
      </c>
      <c r="H37" s="82">
        <v>1830064</v>
      </c>
      <c r="I37" s="82">
        <v>899255</v>
      </c>
      <c r="J37" s="81">
        <v>930809</v>
      </c>
    </row>
    <row r="38" spans="1:10" s="69" customFormat="1" ht="24">
      <c r="A38" s="79" t="s">
        <v>51</v>
      </c>
      <c r="B38" s="76">
        <v>413049</v>
      </c>
      <c r="C38" s="75">
        <v>213956</v>
      </c>
      <c r="D38" s="75">
        <v>199093</v>
      </c>
      <c r="E38" s="76">
        <v>107000</v>
      </c>
      <c r="F38" s="75">
        <v>54517</v>
      </c>
      <c r="G38" s="75">
        <v>52483</v>
      </c>
      <c r="H38" s="76">
        <v>306049</v>
      </c>
      <c r="I38" s="75">
        <v>159439</v>
      </c>
      <c r="J38" s="74">
        <v>146610</v>
      </c>
    </row>
    <row r="39" spans="1:10" s="69" customFormat="1" ht="24">
      <c r="A39" s="78" t="s">
        <v>50</v>
      </c>
      <c r="B39" s="76">
        <v>108033</v>
      </c>
      <c r="C39" s="75">
        <v>55980</v>
      </c>
      <c r="D39" s="75">
        <v>52053</v>
      </c>
      <c r="E39" s="76">
        <v>27985</v>
      </c>
      <c r="F39" s="75">
        <v>14264</v>
      </c>
      <c r="G39" s="75">
        <v>13721</v>
      </c>
      <c r="H39" s="76">
        <v>80048</v>
      </c>
      <c r="I39" s="75">
        <v>41716</v>
      </c>
      <c r="J39" s="74">
        <v>38332</v>
      </c>
    </row>
    <row r="40" spans="1:10" s="69" customFormat="1" ht="24">
      <c r="A40" s="79" t="s">
        <v>49</v>
      </c>
      <c r="B40" s="76">
        <v>79956</v>
      </c>
      <c r="C40" s="75">
        <v>41192</v>
      </c>
      <c r="D40" s="75">
        <v>38764</v>
      </c>
      <c r="E40" s="76">
        <v>20714</v>
      </c>
      <c r="F40" s="75">
        <v>10496</v>
      </c>
      <c r="G40" s="75">
        <v>10218</v>
      </c>
      <c r="H40" s="76">
        <v>59242</v>
      </c>
      <c r="I40" s="75">
        <v>30696</v>
      </c>
      <c r="J40" s="74">
        <v>28546</v>
      </c>
    </row>
    <row r="41" spans="1:10" s="69" customFormat="1" ht="24">
      <c r="A41" s="78" t="s">
        <v>48</v>
      </c>
      <c r="B41" s="76">
        <v>229807</v>
      </c>
      <c r="C41" s="75">
        <v>117037</v>
      </c>
      <c r="D41" s="75">
        <v>112770</v>
      </c>
      <c r="E41" s="76">
        <v>59546</v>
      </c>
      <c r="F41" s="75">
        <v>29820</v>
      </c>
      <c r="G41" s="75">
        <v>29726</v>
      </c>
      <c r="H41" s="76">
        <v>170261</v>
      </c>
      <c r="I41" s="75">
        <v>87217</v>
      </c>
      <c r="J41" s="74">
        <v>83044</v>
      </c>
    </row>
    <row r="42" spans="1:10" s="69" customFormat="1" ht="24">
      <c r="A42" s="77" t="s">
        <v>47</v>
      </c>
      <c r="B42" s="76">
        <v>190098</v>
      </c>
      <c r="C42" s="75">
        <v>94058</v>
      </c>
      <c r="D42" s="75">
        <v>96040</v>
      </c>
      <c r="E42" s="76">
        <v>49281</v>
      </c>
      <c r="F42" s="75">
        <v>23965</v>
      </c>
      <c r="G42" s="75">
        <v>25316</v>
      </c>
      <c r="H42" s="76">
        <v>140817</v>
      </c>
      <c r="I42" s="75">
        <v>70093</v>
      </c>
      <c r="J42" s="74">
        <v>70724</v>
      </c>
    </row>
    <row r="43" spans="1:10" s="69" customFormat="1" ht="24">
      <c r="A43" s="77" t="s">
        <v>46</v>
      </c>
      <c r="B43" s="76">
        <v>120238</v>
      </c>
      <c r="C43" s="75">
        <v>61796</v>
      </c>
      <c r="D43" s="75">
        <v>58442</v>
      </c>
      <c r="E43" s="76">
        <v>31151</v>
      </c>
      <c r="F43" s="75">
        <v>15746</v>
      </c>
      <c r="G43" s="75">
        <v>15405</v>
      </c>
      <c r="H43" s="76">
        <v>89087</v>
      </c>
      <c r="I43" s="75">
        <v>46050</v>
      </c>
      <c r="J43" s="74">
        <v>43037</v>
      </c>
    </row>
    <row r="44" spans="1:10" s="69" customFormat="1" ht="24">
      <c r="A44" s="77" t="s">
        <v>45</v>
      </c>
      <c r="B44" s="76">
        <v>104317</v>
      </c>
      <c r="C44" s="75">
        <v>53371</v>
      </c>
      <c r="D44" s="75">
        <v>50946</v>
      </c>
      <c r="E44" s="76">
        <v>27027</v>
      </c>
      <c r="F44" s="75">
        <v>13598</v>
      </c>
      <c r="G44" s="75">
        <v>13429</v>
      </c>
      <c r="H44" s="76">
        <v>77290</v>
      </c>
      <c r="I44" s="75">
        <v>39773</v>
      </c>
      <c r="J44" s="74">
        <v>37517</v>
      </c>
    </row>
    <row r="45" spans="1:10" s="69" customFormat="1" ht="24">
      <c r="A45" s="77" t="s">
        <v>44</v>
      </c>
      <c r="B45" s="76">
        <v>308087</v>
      </c>
      <c r="C45" s="75">
        <v>146191</v>
      </c>
      <c r="D45" s="75">
        <v>161896</v>
      </c>
      <c r="E45" s="76">
        <v>79926</v>
      </c>
      <c r="F45" s="75">
        <v>37249</v>
      </c>
      <c r="G45" s="75">
        <v>42677</v>
      </c>
      <c r="H45" s="76">
        <v>228161</v>
      </c>
      <c r="I45" s="75">
        <v>108942</v>
      </c>
      <c r="J45" s="74">
        <v>119219</v>
      </c>
    </row>
    <row r="46" spans="1:10" s="69" customFormat="1" ht="24">
      <c r="A46" s="77" t="s">
        <v>43</v>
      </c>
      <c r="B46" s="76">
        <v>370880</v>
      </c>
      <c r="C46" s="75">
        <v>175237</v>
      </c>
      <c r="D46" s="75">
        <v>195643</v>
      </c>
      <c r="E46" s="76">
        <v>96223</v>
      </c>
      <c r="F46" s="75">
        <v>44651</v>
      </c>
      <c r="G46" s="75">
        <v>51572</v>
      </c>
      <c r="H46" s="76">
        <v>274657</v>
      </c>
      <c r="I46" s="75">
        <v>130586</v>
      </c>
      <c r="J46" s="74">
        <v>144071</v>
      </c>
    </row>
    <row r="47" spans="1:10" s="69" customFormat="1" ht="24">
      <c r="A47" s="73" t="s">
        <v>42</v>
      </c>
      <c r="B47" s="72">
        <v>546260</v>
      </c>
      <c r="C47" s="71">
        <v>247909</v>
      </c>
      <c r="D47" s="71">
        <v>298351</v>
      </c>
      <c r="E47" s="72">
        <v>141808</v>
      </c>
      <c r="F47" s="71">
        <v>63166</v>
      </c>
      <c r="G47" s="71">
        <v>78642</v>
      </c>
      <c r="H47" s="72">
        <v>404452</v>
      </c>
      <c r="I47" s="71">
        <v>184743</v>
      </c>
      <c r="J47" s="70">
        <v>219709</v>
      </c>
    </row>
    <row r="49" spans="1:10" s="80" customFormat="1" ht="24">
      <c r="A49" s="80" t="s">
        <v>57</v>
      </c>
    </row>
    <row r="50" spans="1:10" s="69" customFormat="1" ht="19.5" customHeight="1"/>
    <row r="51" spans="1:10" s="80" customFormat="1" ht="24">
      <c r="A51" s="85" t="s">
        <v>56</v>
      </c>
      <c r="B51" s="267" t="s">
        <v>7</v>
      </c>
      <c r="C51" s="267"/>
      <c r="D51" s="267"/>
      <c r="E51" s="267" t="s">
        <v>55</v>
      </c>
      <c r="F51" s="267"/>
      <c r="G51" s="267"/>
      <c r="H51" s="267" t="s">
        <v>54</v>
      </c>
      <c r="I51" s="267"/>
      <c r="J51" s="267"/>
    </row>
    <row r="52" spans="1:10" s="80" customFormat="1" ht="24">
      <c r="A52" s="84" t="s">
        <v>53</v>
      </c>
      <c r="B52" s="84" t="s">
        <v>7</v>
      </c>
      <c r="C52" s="84" t="s">
        <v>6</v>
      </c>
      <c r="D52" s="84" t="s">
        <v>5</v>
      </c>
      <c r="E52" s="84" t="s">
        <v>7</v>
      </c>
      <c r="F52" s="84" t="s">
        <v>6</v>
      </c>
      <c r="G52" s="84" t="s">
        <v>5</v>
      </c>
      <c r="H52" s="84" t="s">
        <v>7</v>
      </c>
      <c r="I52" s="84" t="s">
        <v>6</v>
      </c>
      <c r="J52" s="84" t="s">
        <v>5</v>
      </c>
    </row>
    <row r="53" spans="1:10" s="80" customFormat="1" ht="24">
      <c r="A53" s="83" t="s">
        <v>52</v>
      </c>
      <c r="B53" s="82">
        <v>2468927</v>
      </c>
      <c r="C53" s="82">
        <v>1205682</v>
      </c>
      <c r="D53" s="82">
        <v>1263245</v>
      </c>
      <c r="E53" s="82">
        <v>640197</v>
      </c>
      <c r="F53" s="82">
        <v>307207</v>
      </c>
      <c r="G53" s="82">
        <v>332990</v>
      </c>
      <c r="H53" s="82">
        <v>1828730</v>
      </c>
      <c r="I53" s="82">
        <v>898475</v>
      </c>
      <c r="J53" s="81">
        <v>930255</v>
      </c>
    </row>
    <row r="54" spans="1:10" s="69" customFormat="1" ht="24">
      <c r="A54" s="79" t="s">
        <v>51</v>
      </c>
      <c r="B54" s="76">
        <v>411313</v>
      </c>
      <c r="C54" s="75">
        <v>213063</v>
      </c>
      <c r="D54" s="75">
        <v>198250</v>
      </c>
      <c r="E54" s="76">
        <v>106544</v>
      </c>
      <c r="F54" s="75">
        <v>54286</v>
      </c>
      <c r="G54" s="75">
        <v>52258</v>
      </c>
      <c r="H54" s="76">
        <v>304769</v>
      </c>
      <c r="I54" s="75">
        <v>158777</v>
      </c>
      <c r="J54" s="74">
        <v>145992</v>
      </c>
    </row>
    <row r="55" spans="1:10" s="69" customFormat="1" ht="24">
      <c r="A55" s="78" t="s">
        <v>50</v>
      </c>
      <c r="B55" s="76">
        <v>107269</v>
      </c>
      <c r="C55" s="75">
        <v>55567</v>
      </c>
      <c r="D55" s="75">
        <v>51702</v>
      </c>
      <c r="E55" s="76">
        <v>27787</v>
      </c>
      <c r="F55" s="75">
        <v>14158</v>
      </c>
      <c r="G55" s="75">
        <v>13629</v>
      </c>
      <c r="H55" s="76">
        <v>79482</v>
      </c>
      <c r="I55" s="75">
        <v>41409</v>
      </c>
      <c r="J55" s="74">
        <v>38073</v>
      </c>
    </row>
    <row r="56" spans="1:10" s="69" customFormat="1" ht="24">
      <c r="A56" s="79" t="s">
        <v>49</v>
      </c>
      <c r="B56" s="76">
        <v>79544</v>
      </c>
      <c r="C56" s="75">
        <v>40975</v>
      </c>
      <c r="D56" s="75">
        <v>38569</v>
      </c>
      <c r="E56" s="76">
        <v>20606</v>
      </c>
      <c r="F56" s="75">
        <v>10440</v>
      </c>
      <c r="G56" s="75">
        <v>10166</v>
      </c>
      <c r="H56" s="76">
        <v>58938</v>
      </c>
      <c r="I56" s="75">
        <v>30535</v>
      </c>
      <c r="J56" s="74">
        <v>28403</v>
      </c>
    </row>
    <row r="57" spans="1:10" s="69" customFormat="1" ht="24">
      <c r="A57" s="78" t="s">
        <v>48</v>
      </c>
      <c r="B57" s="76">
        <v>229131</v>
      </c>
      <c r="C57" s="75">
        <v>116743</v>
      </c>
      <c r="D57" s="75">
        <v>112388</v>
      </c>
      <c r="E57" s="76">
        <v>59371</v>
      </c>
      <c r="F57" s="75">
        <v>29746</v>
      </c>
      <c r="G57" s="75">
        <v>29625</v>
      </c>
      <c r="H57" s="76">
        <v>169760</v>
      </c>
      <c r="I57" s="75">
        <v>86997</v>
      </c>
      <c r="J57" s="74">
        <v>82763</v>
      </c>
    </row>
    <row r="58" spans="1:10" s="69" customFormat="1" ht="24">
      <c r="A58" s="77" t="s">
        <v>47</v>
      </c>
      <c r="B58" s="76">
        <v>191936</v>
      </c>
      <c r="C58" s="75">
        <v>95040</v>
      </c>
      <c r="D58" s="75">
        <v>96896</v>
      </c>
      <c r="E58" s="76">
        <v>49757</v>
      </c>
      <c r="F58" s="75">
        <v>24215</v>
      </c>
      <c r="G58" s="75">
        <v>25542</v>
      </c>
      <c r="H58" s="76">
        <v>142179</v>
      </c>
      <c r="I58" s="75">
        <v>70825</v>
      </c>
      <c r="J58" s="74">
        <v>71354</v>
      </c>
    </row>
    <row r="59" spans="1:10" s="69" customFormat="1" ht="24">
      <c r="A59" s="77" t="s">
        <v>46</v>
      </c>
      <c r="B59" s="76">
        <v>121501</v>
      </c>
      <c r="C59" s="75">
        <v>62401</v>
      </c>
      <c r="D59" s="75">
        <v>59100</v>
      </c>
      <c r="E59" s="76">
        <v>31478</v>
      </c>
      <c r="F59" s="75">
        <v>15899</v>
      </c>
      <c r="G59" s="75">
        <v>15579</v>
      </c>
      <c r="H59" s="76">
        <v>90023</v>
      </c>
      <c r="I59" s="75">
        <v>46502</v>
      </c>
      <c r="J59" s="74">
        <v>43521</v>
      </c>
    </row>
    <row r="60" spans="1:10" s="69" customFormat="1" ht="24">
      <c r="A60" s="77" t="s">
        <v>45</v>
      </c>
      <c r="B60" s="76">
        <v>103302</v>
      </c>
      <c r="C60" s="75">
        <v>52843</v>
      </c>
      <c r="D60" s="75">
        <v>50459</v>
      </c>
      <c r="E60" s="76">
        <v>26767</v>
      </c>
      <c r="F60" s="75">
        <v>13466</v>
      </c>
      <c r="G60" s="75">
        <v>13301</v>
      </c>
      <c r="H60" s="76">
        <v>76535</v>
      </c>
      <c r="I60" s="75">
        <v>39377</v>
      </c>
      <c r="J60" s="74">
        <v>37158</v>
      </c>
    </row>
    <row r="61" spans="1:10" s="69" customFormat="1" ht="24">
      <c r="A61" s="77" t="s">
        <v>44</v>
      </c>
      <c r="B61" s="76">
        <v>303881</v>
      </c>
      <c r="C61" s="75">
        <v>144239</v>
      </c>
      <c r="D61" s="75">
        <v>159642</v>
      </c>
      <c r="E61" s="76">
        <v>78833</v>
      </c>
      <c r="F61" s="75">
        <v>36751</v>
      </c>
      <c r="G61" s="75">
        <v>42082</v>
      </c>
      <c r="H61" s="76">
        <v>225048</v>
      </c>
      <c r="I61" s="75">
        <v>107488</v>
      </c>
      <c r="J61" s="74">
        <v>117560</v>
      </c>
    </row>
    <row r="62" spans="1:10" s="69" customFormat="1" ht="24">
      <c r="A62" s="77" t="s">
        <v>43</v>
      </c>
      <c r="B62" s="76">
        <v>370575</v>
      </c>
      <c r="C62" s="75">
        <v>175013</v>
      </c>
      <c r="D62" s="75">
        <v>195562</v>
      </c>
      <c r="E62" s="76">
        <v>96143</v>
      </c>
      <c r="F62" s="75">
        <v>44593</v>
      </c>
      <c r="G62" s="75">
        <v>51550</v>
      </c>
      <c r="H62" s="76">
        <v>274432</v>
      </c>
      <c r="I62" s="75">
        <v>130420</v>
      </c>
      <c r="J62" s="74">
        <v>144012</v>
      </c>
    </row>
    <row r="63" spans="1:10" s="69" customFormat="1" ht="24">
      <c r="A63" s="73" t="s">
        <v>42</v>
      </c>
      <c r="B63" s="72">
        <v>550475</v>
      </c>
      <c r="C63" s="71">
        <v>249798</v>
      </c>
      <c r="D63" s="71">
        <v>300677</v>
      </c>
      <c r="E63" s="72">
        <v>142911</v>
      </c>
      <c r="F63" s="71">
        <v>63653</v>
      </c>
      <c r="G63" s="71">
        <v>79258</v>
      </c>
      <c r="H63" s="72">
        <v>407564</v>
      </c>
      <c r="I63" s="71">
        <v>186145</v>
      </c>
      <c r="J63" s="70">
        <v>221419</v>
      </c>
    </row>
  </sheetData>
  <mergeCells count="6">
    <mergeCell ref="B35:D35"/>
    <mergeCell ref="E35:G35"/>
    <mergeCell ref="H35:J35"/>
    <mergeCell ref="B51:D51"/>
    <mergeCell ref="E51:G51"/>
    <mergeCell ref="H51:J5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01B8D-EFE3-4270-9BF0-262C232C9910}">
  <dimension ref="B3:B201"/>
  <sheetViews>
    <sheetView workbookViewId="0">
      <selection activeCell="J7" sqref="J7"/>
    </sheetView>
  </sheetViews>
  <sheetFormatPr defaultRowHeight="14.25"/>
  <cols>
    <col min="1" max="16384" width="9.140625" style="101"/>
  </cols>
  <sheetData>
    <row r="3" spans="2:2">
      <c r="B3" s="101" t="s">
        <v>85</v>
      </c>
    </row>
    <row r="4" spans="2:2">
      <c r="B4" s="101" t="s">
        <v>84</v>
      </c>
    </row>
    <row r="5" spans="2:2">
      <c r="B5" s="101" t="s">
        <v>83</v>
      </c>
    </row>
    <row r="6" spans="2:2">
      <c r="B6" s="101" t="s">
        <v>82</v>
      </c>
    </row>
    <row r="7" spans="2:2">
      <c r="B7" s="101" t="s">
        <v>81</v>
      </c>
    </row>
    <row r="9" spans="2:2" ht="21">
      <c r="B9" s="102" t="s">
        <v>80</v>
      </c>
    </row>
    <row r="10" spans="2:2" ht="21">
      <c r="B10" s="102" t="s">
        <v>79</v>
      </c>
    </row>
    <row r="11" spans="2:2" ht="21">
      <c r="B11" s="102" t="s">
        <v>78</v>
      </c>
    </row>
    <row r="12" spans="2:2" ht="21">
      <c r="B12" s="102" t="s">
        <v>77</v>
      </c>
    </row>
    <row r="14" spans="2:2" ht="21">
      <c r="B14" s="102" t="s">
        <v>76</v>
      </c>
    </row>
    <row r="15" spans="2:2" ht="21">
      <c r="B15" s="102" t="s">
        <v>75</v>
      </c>
    </row>
    <row r="16" spans="2:2" ht="21">
      <c r="B16" s="102" t="s">
        <v>74</v>
      </c>
    </row>
    <row r="17" spans="2:2" ht="21">
      <c r="B17" s="102" t="s">
        <v>73</v>
      </c>
    </row>
    <row r="19" spans="2:2" ht="21">
      <c r="B19" s="102" t="s">
        <v>72</v>
      </c>
    </row>
    <row r="20" spans="2:2" ht="21">
      <c r="B20" s="102" t="s">
        <v>71</v>
      </c>
    </row>
    <row r="21" spans="2:2" ht="21">
      <c r="B21" s="102" t="s">
        <v>70</v>
      </c>
    </row>
    <row r="177" spans="2:2">
      <c r="B177" s="101" t="s">
        <v>69</v>
      </c>
    </row>
    <row r="178" spans="2:2">
      <c r="B178" s="101" t="s">
        <v>68</v>
      </c>
    </row>
    <row r="179" spans="2:2">
      <c r="B179" s="101" t="s">
        <v>67</v>
      </c>
    </row>
    <row r="181" spans="2:2">
      <c r="B181" s="101" t="s">
        <v>66</v>
      </c>
    </row>
    <row r="182" spans="2:2">
      <c r="B182" s="101" t="s">
        <v>65</v>
      </c>
    </row>
    <row r="184" spans="2:2">
      <c r="B184" s="101" t="s">
        <v>64</v>
      </c>
    </row>
    <row r="186" spans="2:2">
      <c r="B186" s="101" t="s">
        <v>63</v>
      </c>
    </row>
    <row r="187" spans="2:2">
      <c r="B187" s="101" t="s">
        <v>62</v>
      </c>
    </row>
    <row r="201" spans="2:2">
      <c r="B201" s="101" t="s">
        <v>61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250C-1448-4FBC-B44D-82FAA9A33602}">
  <dimension ref="A1:F52"/>
  <sheetViews>
    <sheetView workbookViewId="0"/>
  </sheetViews>
  <sheetFormatPr defaultRowHeight="14.25"/>
  <cols>
    <col min="1" max="16384" width="9.140625" style="101"/>
  </cols>
  <sheetData>
    <row r="1" spans="1:6">
      <c r="A1" s="101" t="s">
        <v>97</v>
      </c>
      <c r="B1" s="101">
        <v>0.2</v>
      </c>
      <c r="C1" s="103" t="s">
        <v>96</v>
      </c>
      <c r="D1" s="101" t="s">
        <v>95</v>
      </c>
      <c r="E1" s="101" t="s">
        <v>94</v>
      </c>
    </row>
    <row r="2" spans="1:6">
      <c r="A2" s="101" t="s">
        <v>93</v>
      </c>
      <c r="B2" s="101">
        <v>0.2</v>
      </c>
    </row>
    <row r="3" spans="1:6">
      <c r="A3" s="101" t="s">
        <v>92</v>
      </c>
      <c r="B3" s="101">
        <v>0.2</v>
      </c>
    </row>
    <row r="4" spans="1:6">
      <c r="A4" s="105" t="s">
        <v>91</v>
      </c>
      <c r="B4" s="104" t="s">
        <v>90</v>
      </c>
      <c r="C4" s="101" t="s">
        <v>89</v>
      </c>
      <c r="D4" s="101" t="s">
        <v>88</v>
      </c>
      <c r="E4" s="101" t="s">
        <v>87</v>
      </c>
      <c r="F4" s="101" t="s">
        <v>86</v>
      </c>
    </row>
    <row r="5" spans="1:6">
      <c r="A5" s="105">
        <v>1</v>
      </c>
      <c r="B5" s="104">
        <v>1444247</v>
      </c>
      <c r="E5" s="106">
        <f>B5-AVERAGEA($B$5:$B$8)</f>
        <v>-83623.75</v>
      </c>
    </row>
    <row r="6" spans="1:6">
      <c r="A6" s="105">
        <v>2</v>
      </c>
      <c r="B6" s="104">
        <v>1502083</v>
      </c>
      <c r="E6" s="106">
        <f>B6-AVERAGEA($B$5:$B$8)</f>
        <v>-25787.75</v>
      </c>
    </row>
    <row r="7" spans="1:6">
      <c r="A7" s="105">
        <v>3</v>
      </c>
      <c r="B7" s="104">
        <v>1568700</v>
      </c>
      <c r="E7" s="106">
        <f>B7-AVERAGEA($B$5:$B$8)</f>
        <v>40829.25</v>
      </c>
    </row>
    <row r="8" spans="1:6">
      <c r="A8" s="105">
        <v>4</v>
      </c>
      <c r="B8" s="104">
        <v>1596453</v>
      </c>
      <c r="C8" s="106">
        <f>B8-E8</f>
        <v>1527870.75</v>
      </c>
      <c r="D8" s="101">
        <f>0</f>
        <v>0</v>
      </c>
      <c r="E8" s="106">
        <f>B8-AVERAGEA($B$5:$B$8)</f>
        <v>68582.25</v>
      </c>
    </row>
    <row r="9" spans="1:6">
      <c r="A9" s="105">
        <v>5</v>
      </c>
      <c r="B9" s="104">
        <v>1473725</v>
      </c>
      <c r="C9" s="103">
        <f t="shared" ref="C9:C48" si="0">$B$1*(B9-E5)+((1-$B$1)*(C8+0))</f>
        <v>1533766.35</v>
      </c>
      <c r="D9" s="101">
        <f t="shared" ref="D9:D48" si="1">($B$2*(C9 -C8))+((1 - $B$2)*(D8))</f>
        <v>1179.1200000000188</v>
      </c>
      <c r="E9" s="101">
        <f t="shared" ref="E9:E48" si="2">($B$3*(B9-C9)) +((1 -$B$3)*E5)</f>
        <v>-78907.270000000019</v>
      </c>
      <c r="F9" s="103">
        <f t="shared" ref="F9:F48" si="3">C8+1*D8+E5</f>
        <v>1444247</v>
      </c>
    </row>
    <row r="10" spans="1:6">
      <c r="A10" s="105">
        <v>6</v>
      </c>
      <c r="B10" s="104">
        <v>1558330</v>
      </c>
      <c r="C10" s="103">
        <f t="shared" si="0"/>
        <v>1543836.6300000001</v>
      </c>
      <c r="D10" s="101">
        <f t="shared" si="1"/>
        <v>2957.3520000000208</v>
      </c>
      <c r="E10" s="101">
        <f t="shared" si="2"/>
        <v>-17731.526000000023</v>
      </c>
      <c r="F10" s="103">
        <f t="shared" si="3"/>
        <v>1509157.7200000002</v>
      </c>
    </row>
    <row r="11" spans="1:6">
      <c r="A11" s="105">
        <v>7</v>
      </c>
      <c r="B11" s="104">
        <v>1603168</v>
      </c>
      <c r="C11" s="103">
        <f t="shared" si="0"/>
        <v>1547537.0540000002</v>
      </c>
      <c r="D11" s="101">
        <f t="shared" si="1"/>
        <v>3105.9664000000398</v>
      </c>
      <c r="E11" s="101">
        <f t="shared" si="2"/>
        <v>43789.589199999959</v>
      </c>
      <c r="F11" s="103">
        <f t="shared" si="3"/>
        <v>1587623.2320000001</v>
      </c>
    </row>
    <row r="12" spans="1:6">
      <c r="A12" s="105">
        <v>8</v>
      </c>
      <c r="B12" s="104">
        <v>1616084</v>
      </c>
      <c r="C12" s="103">
        <f t="shared" si="0"/>
        <v>1547529.9932000004</v>
      </c>
      <c r="D12" s="101">
        <f t="shared" si="1"/>
        <v>2483.36096000006</v>
      </c>
      <c r="E12" s="101">
        <f t="shared" si="2"/>
        <v>68576.601359999928</v>
      </c>
      <c r="F12" s="103">
        <f t="shared" si="3"/>
        <v>1619225.2704000003</v>
      </c>
    </row>
    <row r="13" spans="1:6">
      <c r="A13" s="105">
        <v>9</v>
      </c>
      <c r="B13" s="104">
        <v>1503381</v>
      </c>
      <c r="C13" s="103">
        <f t="shared" si="0"/>
        <v>1554481.6485600004</v>
      </c>
      <c r="D13" s="101">
        <f t="shared" si="1"/>
        <v>3377.0198400000436</v>
      </c>
      <c r="E13" s="101">
        <f t="shared" si="2"/>
        <v>-73345.945712000088</v>
      </c>
      <c r="F13" s="103">
        <f t="shared" si="3"/>
        <v>1471106.0841600003</v>
      </c>
    </row>
    <row r="14" spans="1:6">
      <c r="A14" s="105">
        <v>10</v>
      </c>
      <c r="B14" s="104">
        <v>1501983</v>
      </c>
      <c r="C14" s="103">
        <f t="shared" si="0"/>
        <v>1547528.2240480003</v>
      </c>
      <c r="D14" s="101">
        <f t="shared" si="1"/>
        <v>1310.9309696000237</v>
      </c>
      <c r="E14" s="101">
        <f t="shared" si="2"/>
        <v>-23294.265609600079</v>
      </c>
      <c r="F14" s="103">
        <f t="shared" si="3"/>
        <v>1540127.1424000002</v>
      </c>
    </row>
    <row r="15" spans="1:6">
      <c r="A15" s="105">
        <v>11</v>
      </c>
      <c r="B15" s="104">
        <v>1599586</v>
      </c>
      <c r="C15" s="103">
        <f t="shared" si="0"/>
        <v>1549181.8613984003</v>
      </c>
      <c r="D15" s="101">
        <f t="shared" si="1"/>
        <v>1379.4722457600149</v>
      </c>
      <c r="E15" s="101">
        <f t="shared" si="2"/>
        <v>45112.499080319918</v>
      </c>
      <c r="F15" s="103">
        <f t="shared" si="3"/>
        <v>1592628.7442176004</v>
      </c>
    </row>
    <row r="16" spans="1:6">
      <c r="A16" s="105">
        <v>12</v>
      </c>
      <c r="B16" s="104">
        <v>1588286</v>
      </c>
      <c r="C16" s="103">
        <f t="shared" si="0"/>
        <v>1543287.3688467201</v>
      </c>
      <c r="D16" s="101">
        <f t="shared" si="1"/>
        <v>-75.320713728025794</v>
      </c>
      <c r="E16" s="101">
        <f t="shared" si="2"/>
        <v>63861.007318655931</v>
      </c>
      <c r="F16" s="103">
        <f t="shared" si="3"/>
        <v>1619137.9350041603</v>
      </c>
    </row>
    <row r="17" spans="1:6">
      <c r="A17" s="105">
        <v>13</v>
      </c>
      <c r="B17" s="104">
        <v>1349508</v>
      </c>
      <c r="C17" s="103">
        <f t="shared" si="0"/>
        <v>1519200.6842197762</v>
      </c>
      <c r="D17" s="101">
        <f t="shared" si="1"/>
        <v>-4877.5934963711998</v>
      </c>
      <c r="E17" s="101">
        <f t="shared" si="2"/>
        <v>-92615.293413555308</v>
      </c>
      <c r="F17" s="103">
        <f t="shared" si="3"/>
        <v>1469866.102420992</v>
      </c>
    </row>
    <row r="18" spans="1:6">
      <c r="A18" s="105">
        <v>14</v>
      </c>
      <c r="B18" s="104">
        <v>1397341</v>
      </c>
      <c r="C18" s="103">
        <f t="shared" si="0"/>
        <v>1499487.600497741</v>
      </c>
      <c r="D18" s="101">
        <f t="shared" si="1"/>
        <v>-7844.6915415039939</v>
      </c>
      <c r="E18" s="101">
        <f t="shared" si="2"/>
        <v>-39064.732587228267</v>
      </c>
      <c r="F18" s="103">
        <f t="shared" si="3"/>
        <v>1491028.8251138048</v>
      </c>
    </row>
    <row r="19" spans="1:6">
      <c r="A19" s="105">
        <v>15</v>
      </c>
      <c r="B19" s="104">
        <v>1405156</v>
      </c>
      <c r="C19" s="103">
        <f t="shared" si="0"/>
        <v>1471598.780582129</v>
      </c>
      <c r="D19" s="101">
        <f t="shared" si="1"/>
        <v>-11853.517216325596</v>
      </c>
      <c r="E19" s="101">
        <f t="shared" si="2"/>
        <v>22801.443147830134</v>
      </c>
      <c r="F19" s="103">
        <f t="shared" si="3"/>
        <v>1536755.408036557</v>
      </c>
    </row>
    <row r="20" spans="1:6">
      <c r="A20" s="105">
        <v>16</v>
      </c>
      <c r="B20" s="104">
        <v>1416408</v>
      </c>
      <c r="C20" s="103">
        <f t="shared" si="0"/>
        <v>1447788.423001972</v>
      </c>
      <c r="D20" s="101">
        <f t="shared" si="1"/>
        <v>-14244.885289091877</v>
      </c>
      <c r="E20" s="101">
        <f t="shared" si="2"/>
        <v>44812.721254530348</v>
      </c>
      <c r="F20" s="103">
        <f t="shared" si="3"/>
        <v>1523606.2706844595</v>
      </c>
    </row>
    <row r="21" spans="1:6">
      <c r="A21" s="105">
        <v>17</v>
      </c>
      <c r="B21" s="104">
        <v>1362576</v>
      </c>
      <c r="C21" s="103">
        <f t="shared" si="0"/>
        <v>1449268.9970842886</v>
      </c>
      <c r="D21" s="101">
        <f t="shared" si="1"/>
        <v>-11099.793414810183</v>
      </c>
      <c r="E21" s="101">
        <f t="shared" si="2"/>
        <v>-91430.834147701986</v>
      </c>
      <c r="F21" s="103">
        <f t="shared" si="3"/>
        <v>1340928.2442993249</v>
      </c>
    </row>
    <row r="22" spans="1:6">
      <c r="A22" s="105">
        <v>18</v>
      </c>
      <c r="B22" s="104">
        <v>1368352</v>
      </c>
      <c r="C22" s="103">
        <f t="shared" si="0"/>
        <v>1440898.5441848766</v>
      </c>
      <c r="D22" s="101">
        <f t="shared" si="1"/>
        <v>-10553.925311730551</v>
      </c>
      <c r="E22" s="101">
        <f t="shared" si="2"/>
        <v>-45761.094906757935</v>
      </c>
      <c r="F22" s="103">
        <f t="shared" si="3"/>
        <v>1399104.4710822501</v>
      </c>
    </row>
    <row r="23" spans="1:6">
      <c r="A23" s="105">
        <v>19</v>
      </c>
      <c r="B23" s="104">
        <v>1366252</v>
      </c>
      <c r="C23" s="103">
        <f t="shared" si="0"/>
        <v>1421408.9467183354</v>
      </c>
      <c r="D23" s="101">
        <f t="shared" si="1"/>
        <v>-12341.059742692687</v>
      </c>
      <c r="E23" s="101">
        <f t="shared" si="2"/>
        <v>7209.7651745970325</v>
      </c>
      <c r="F23" s="103">
        <f t="shared" si="3"/>
        <v>1453146.0620209763</v>
      </c>
    </row>
    <row r="24" spans="1:6">
      <c r="A24" s="105">
        <v>20</v>
      </c>
      <c r="B24" s="104">
        <v>1389717</v>
      </c>
      <c r="C24" s="103">
        <f t="shared" si="0"/>
        <v>1406108.0131237623</v>
      </c>
      <c r="D24" s="101">
        <f t="shared" si="1"/>
        <v>-12933.03451306876</v>
      </c>
      <c r="E24" s="101">
        <f t="shared" si="2"/>
        <v>32571.974378871815</v>
      </c>
      <c r="F24" s="103">
        <f t="shared" si="3"/>
        <v>1453880.6082301731</v>
      </c>
    </row>
    <row r="25" spans="1:6">
      <c r="A25" s="105">
        <v>21</v>
      </c>
      <c r="B25" s="104">
        <v>1280209</v>
      </c>
      <c r="C25" s="103">
        <f t="shared" si="0"/>
        <v>1399214.3773285504</v>
      </c>
      <c r="D25" s="101">
        <f t="shared" si="1"/>
        <v>-11725.154769497385</v>
      </c>
      <c r="E25" s="101">
        <f t="shared" si="2"/>
        <v>-96945.742783871683</v>
      </c>
      <c r="F25" s="103">
        <f t="shared" si="3"/>
        <v>1301744.1444629915</v>
      </c>
    </row>
    <row r="26" spans="1:6">
      <c r="A26" s="105">
        <v>22</v>
      </c>
      <c r="B26" s="104">
        <v>1281018</v>
      </c>
      <c r="C26" s="103">
        <f t="shared" si="0"/>
        <v>1384727.3208441921</v>
      </c>
      <c r="D26" s="101">
        <f t="shared" si="1"/>
        <v>-12277.535112469584</v>
      </c>
      <c r="E26" s="101">
        <f t="shared" si="2"/>
        <v>-57350.740094244757</v>
      </c>
      <c r="F26" s="103">
        <f t="shared" si="3"/>
        <v>1341728.1276522949</v>
      </c>
    </row>
    <row r="27" spans="1:6">
      <c r="A27" s="105">
        <v>23</v>
      </c>
      <c r="B27" s="104">
        <v>1332622</v>
      </c>
      <c r="C27" s="103">
        <f t="shared" si="0"/>
        <v>1372864.3036404343</v>
      </c>
      <c r="D27" s="101">
        <f t="shared" si="1"/>
        <v>-12194.631530727222</v>
      </c>
      <c r="E27" s="101">
        <f t="shared" si="2"/>
        <v>-2280.6485884092317</v>
      </c>
      <c r="F27" s="103">
        <f t="shared" si="3"/>
        <v>1379659.5509063194</v>
      </c>
    </row>
    <row r="28" spans="1:6">
      <c r="A28" s="105">
        <v>24</v>
      </c>
      <c r="B28" s="104">
        <v>1315216</v>
      </c>
      <c r="C28" s="103">
        <f t="shared" si="0"/>
        <v>1354820.2480365732</v>
      </c>
      <c r="D28" s="101">
        <f t="shared" si="1"/>
        <v>-13364.516345354001</v>
      </c>
      <c r="E28" s="101">
        <f t="shared" si="2"/>
        <v>18136.729895782821</v>
      </c>
      <c r="F28" s="103">
        <f t="shared" si="3"/>
        <v>1393241.6464885788</v>
      </c>
    </row>
    <row r="29" spans="1:6">
      <c r="A29" s="105">
        <v>25</v>
      </c>
      <c r="B29" s="104">
        <v>1244459</v>
      </c>
      <c r="C29" s="103">
        <f t="shared" si="0"/>
        <v>1352137.1469860328</v>
      </c>
      <c r="D29" s="101">
        <f t="shared" si="1"/>
        <v>-11228.233286391269</v>
      </c>
      <c r="E29" s="101">
        <f t="shared" si="2"/>
        <v>-99092.223624303908</v>
      </c>
      <c r="F29" s="103">
        <f t="shared" si="3"/>
        <v>1244509.9889073474</v>
      </c>
    </row>
    <row r="30" spans="1:6">
      <c r="A30" s="105">
        <v>26</v>
      </c>
      <c r="B30" s="104">
        <v>1264250</v>
      </c>
      <c r="C30" s="103">
        <f t="shared" si="0"/>
        <v>1346029.8656076752</v>
      </c>
      <c r="D30" s="101">
        <f t="shared" si="1"/>
        <v>-10204.04290478455</v>
      </c>
      <c r="E30" s="101">
        <f t="shared" si="2"/>
        <v>-62236.565196930838</v>
      </c>
      <c r="F30" s="103">
        <f t="shared" si="3"/>
        <v>1283558.1736053969</v>
      </c>
    </row>
    <row r="31" spans="1:6">
      <c r="A31" s="105">
        <v>27</v>
      </c>
      <c r="B31" s="104">
        <v>1361389</v>
      </c>
      <c r="C31" s="103">
        <f t="shared" si="0"/>
        <v>1349557.822203822</v>
      </c>
      <c r="D31" s="101">
        <f t="shared" si="1"/>
        <v>-7457.6430045982797</v>
      </c>
      <c r="E31" s="101">
        <f t="shared" si="2"/>
        <v>541.71668850822107</v>
      </c>
      <c r="F31" s="103">
        <f t="shared" si="3"/>
        <v>1333545.1741144815</v>
      </c>
    </row>
    <row r="32" spans="1:6">
      <c r="A32" s="105">
        <v>28</v>
      </c>
      <c r="B32" s="104">
        <v>1306823</v>
      </c>
      <c r="C32" s="103">
        <f t="shared" si="0"/>
        <v>1337383.5117839011</v>
      </c>
      <c r="D32" s="101">
        <f t="shared" si="1"/>
        <v>-8400.9764876627905</v>
      </c>
      <c r="E32" s="101">
        <f t="shared" si="2"/>
        <v>8397.2815598460293</v>
      </c>
      <c r="F32" s="103">
        <f t="shared" si="3"/>
        <v>1360236.9090950065</v>
      </c>
    </row>
    <row r="33" spans="1:6">
      <c r="A33" s="105">
        <v>29</v>
      </c>
      <c r="B33" s="104">
        <v>1236358</v>
      </c>
      <c r="C33" s="103">
        <f t="shared" si="0"/>
        <v>1336996.8541519819</v>
      </c>
      <c r="D33" s="101">
        <f t="shared" si="1"/>
        <v>-6798.1127165140833</v>
      </c>
      <c r="E33" s="101">
        <f t="shared" si="2"/>
        <v>-99401.549729839506</v>
      </c>
      <c r="F33" s="103">
        <f t="shared" si="3"/>
        <v>1229890.3116719343</v>
      </c>
    </row>
    <row r="34" spans="1:6">
      <c r="A34" s="105">
        <v>30</v>
      </c>
      <c r="B34" s="104">
        <v>1252549</v>
      </c>
      <c r="C34" s="103">
        <f t="shared" si="0"/>
        <v>1332554.5963609717</v>
      </c>
      <c r="D34" s="101">
        <f t="shared" si="1"/>
        <v>-6326.9417314133061</v>
      </c>
      <c r="E34" s="101">
        <f t="shared" si="2"/>
        <v>-65790.371429739011</v>
      </c>
      <c r="F34" s="103">
        <f t="shared" si="3"/>
        <v>1267962.1762385368</v>
      </c>
    </row>
    <row r="35" spans="1:6">
      <c r="A35" s="105">
        <v>31</v>
      </c>
      <c r="B35" s="104">
        <v>1299811</v>
      </c>
      <c r="C35" s="103">
        <f t="shared" si="0"/>
        <v>1325897.5337510756</v>
      </c>
      <c r="D35" s="101">
        <f t="shared" si="1"/>
        <v>-6392.9659071098586</v>
      </c>
      <c r="E35" s="101">
        <f t="shared" si="2"/>
        <v>-4783.9333994085473</v>
      </c>
      <c r="F35" s="103">
        <f t="shared" si="3"/>
        <v>1326769.3713180665</v>
      </c>
    </row>
    <row r="36" spans="1:6">
      <c r="A36" s="105">
        <v>32</v>
      </c>
      <c r="B36" s="104">
        <v>1263081</v>
      </c>
      <c r="C36" s="103">
        <f t="shared" si="0"/>
        <v>1311654.7706888914</v>
      </c>
      <c r="D36" s="101">
        <f t="shared" si="1"/>
        <v>-7962.9253381247299</v>
      </c>
      <c r="E36" s="101">
        <f t="shared" si="2"/>
        <v>-2996.9288899014582</v>
      </c>
      <c r="F36" s="103">
        <f t="shared" si="3"/>
        <v>1327901.8494038119</v>
      </c>
    </row>
    <row r="37" spans="1:6">
      <c r="A37" s="105">
        <v>33</v>
      </c>
      <c r="B37" s="104">
        <v>1184151</v>
      </c>
      <c r="C37" s="103">
        <f t="shared" si="0"/>
        <v>1306034.3264970812</v>
      </c>
      <c r="D37" s="101">
        <f t="shared" si="1"/>
        <v>-7494.4291088618265</v>
      </c>
      <c r="E37" s="101">
        <f t="shared" si="2"/>
        <v>-103897.90508328786</v>
      </c>
      <c r="F37" s="103">
        <f t="shared" si="3"/>
        <v>1204290.2956209274</v>
      </c>
    </row>
    <row r="38" spans="1:6">
      <c r="A38" s="105">
        <v>34</v>
      </c>
      <c r="B38" s="104">
        <v>1171095</v>
      </c>
      <c r="C38" s="103">
        <f t="shared" si="0"/>
        <v>1292204.5354836127</v>
      </c>
      <c r="D38" s="101">
        <f t="shared" si="1"/>
        <v>-8761.5014897831661</v>
      </c>
      <c r="E38" s="101">
        <f t="shared" si="2"/>
        <v>-76854.204240513747</v>
      </c>
      <c r="F38" s="103">
        <f t="shared" si="3"/>
        <v>1232749.5259584803</v>
      </c>
    </row>
    <row r="39" spans="1:6">
      <c r="A39" s="105">
        <v>35</v>
      </c>
      <c r="B39" s="104">
        <v>1164344</v>
      </c>
      <c r="C39" s="103">
        <f t="shared" si="0"/>
        <v>1267589.215066772</v>
      </c>
      <c r="D39" s="101">
        <f t="shared" si="1"/>
        <v>-11932.265275194679</v>
      </c>
      <c r="E39" s="101">
        <f t="shared" si="2"/>
        <v>-24476.18973288123</v>
      </c>
      <c r="F39" s="103">
        <f t="shared" si="3"/>
        <v>1278659.1005944209</v>
      </c>
    </row>
    <row r="40" spans="1:6">
      <c r="A40" s="105">
        <v>36</v>
      </c>
      <c r="B40" s="104">
        <v>1198717</v>
      </c>
      <c r="C40" s="103">
        <f t="shared" si="0"/>
        <v>1254414.1578313978</v>
      </c>
      <c r="D40" s="101">
        <f t="shared" si="1"/>
        <v>-12180.823667230567</v>
      </c>
      <c r="E40" s="101">
        <f t="shared" si="2"/>
        <v>-13536.974678200735</v>
      </c>
      <c r="F40" s="103">
        <f t="shared" si="3"/>
        <v>1252660.0209016758</v>
      </c>
    </row>
    <row r="41" spans="1:6">
      <c r="A41" s="105">
        <v>37</v>
      </c>
      <c r="B41" s="104">
        <v>1123034</v>
      </c>
      <c r="C41" s="103">
        <f t="shared" si="0"/>
        <v>1248917.707281776</v>
      </c>
      <c r="D41" s="101">
        <f t="shared" si="1"/>
        <v>-10843.949043708821</v>
      </c>
      <c r="E41" s="101">
        <f t="shared" si="2"/>
        <v>-108295.06552298549</v>
      </c>
      <c r="F41" s="103">
        <f t="shared" si="3"/>
        <v>1138335.4290808793</v>
      </c>
    </row>
    <row r="42" spans="1:6">
      <c r="A42" s="105">
        <v>38</v>
      </c>
      <c r="B42" s="104">
        <v>1235110</v>
      </c>
      <c r="C42" s="103">
        <f t="shared" si="0"/>
        <v>1261527.0066735237</v>
      </c>
      <c r="D42" s="101">
        <f t="shared" si="1"/>
        <v>-6153.2993566175201</v>
      </c>
      <c r="E42" s="101">
        <f t="shared" si="2"/>
        <v>-66766.764727115748</v>
      </c>
      <c r="F42" s="103">
        <f t="shared" si="3"/>
        <v>1161219.5539975534</v>
      </c>
    </row>
    <row r="43" spans="1:6">
      <c r="A43" s="105">
        <v>39</v>
      </c>
      <c r="B43" s="104">
        <v>1289307</v>
      </c>
      <c r="C43" s="103">
        <f t="shared" si="0"/>
        <v>1271978.2432853952</v>
      </c>
      <c r="D43" s="101">
        <f t="shared" si="1"/>
        <v>-2832.3921629197134</v>
      </c>
      <c r="E43" s="101">
        <f t="shared" si="2"/>
        <v>-16115.200443384025</v>
      </c>
      <c r="F43" s="103">
        <f t="shared" si="3"/>
        <v>1230897.5175840249</v>
      </c>
    </row>
    <row r="44" spans="1:6">
      <c r="A44" s="105">
        <v>40</v>
      </c>
      <c r="B44" s="104">
        <v>1347607</v>
      </c>
      <c r="C44" s="103">
        <f t="shared" si="0"/>
        <v>1289811.3895639563</v>
      </c>
      <c r="D44" s="101">
        <f t="shared" si="1"/>
        <v>1300.7155253764481</v>
      </c>
      <c r="E44" s="101">
        <f t="shared" si="2"/>
        <v>729.54234464815272</v>
      </c>
      <c r="F44" s="103">
        <f t="shared" si="3"/>
        <v>1255608.8764442748</v>
      </c>
    </row>
    <row r="45" spans="1:6">
      <c r="A45" s="105">
        <v>41</v>
      </c>
      <c r="B45" s="104">
        <v>1098034</v>
      </c>
      <c r="C45" s="103">
        <f t="shared" si="0"/>
        <v>1273114.9247557621</v>
      </c>
      <c r="D45" s="101">
        <f t="shared" si="1"/>
        <v>-2298.7205413376814</v>
      </c>
      <c r="E45" s="101">
        <f t="shared" si="2"/>
        <v>-121652.23736954082</v>
      </c>
      <c r="F45" s="103">
        <f t="shared" si="3"/>
        <v>1182817.0395663471</v>
      </c>
    </row>
    <row r="46" spans="1:6">
      <c r="A46" s="105">
        <v>42</v>
      </c>
      <c r="B46" s="104">
        <v>1173778</v>
      </c>
      <c r="C46" s="103">
        <f t="shared" si="0"/>
        <v>1266600.8927500329</v>
      </c>
      <c r="D46" s="101">
        <f t="shared" si="1"/>
        <v>-3141.7828342159764</v>
      </c>
      <c r="E46" s="101">
        <f t="shared" si="2"/>
        <v>-71977.990331699199</v>
      </c>
      <c r="F46" s="103">
        <f t="shared" si="3"/>
        <v>1204049.4394873087</v>
      </c>
    </row>
    <row r="47" spans="1:6">
      <c r="A47" s="105">
        <v>43</v>
      </c>
      <c r="B47" s="104">
        <v>1259323</v>
      </c>
      <c r="C47" s="103">
        <f t="shared" si="0"/>
        <v>1268368.3542887033</v>
      </c>
      <c r="D47" s="101">
        <f t="shared" si="1"/>
        <v>-2159.9339596387108</v>
      </c>
      <c r="E47" s="101">
        <f t="shared" si="2"/>
        <v>-14701.231212447881</v>
      </c>
      <c r="F47" s="103">
        <f t="shared" si="3"/>
        <v>1247343.9094724329</v>
      </c>
    </row>
    <row r="48" spans="1:6">
      <c r="A48" s="105">
        <v>44</v>
      </c>
      <c r="B48" s="104">
        <v>1153205</v>
      </c>
      <c r="C48" s="103">
        <f t="shared" si="0"/>
        <v>1245189.7749620331</v>
      </c>
      <c r="D48" s="101">
        <f t="shared" si="1"/>
        <v>-6363.6630330449989</v>
      </c>
      <c r="E48" s="101">
        <f t="shared" si="2"/>
        <v>-17813.321116688108</v>
      </c>
      <c r="F48" s="103">
        <f t="shared" si="3"/>
        <v>1266937.9626737128</v>
      </c>
    </row>
    <row r="49" spans="5:6">
      <c r="E49" s="101" t="s">
        <v>86</v>
      </c>
      <c r="F49" s="103">
        <f>$C$48+1*$D$48+E45</f>
        <v>1117173.8745594474</v>
      </c>
    </row>
    <row r="50" spans="5:6">
      <c r="E50" s="101" t="s">
        <v>86</v>
      </c>
      <c r="F50" s="103">
        <f>$C$48+2*$D$48+E46</f>
        <v>1160484.458564244</v>
      </c>
    </row>
    <row r="51" spans="5:6">
      <c r="E51" s="101" t="s">
        <v>86</v>
      </c>
      <c r="F51" s="103">
        <f>$C$48+3*$D$48+E47</f>
        <v>1211397.5546504504</v>
      </c>
    </row>
    <row r="52" spans="5:6">
      <c r="E52" s="101" t="s">
        <v>86</v>
      </c>
      <c r="F52" s="103">
        <f>$C$48+4*$D$48+E48</f>
        <v>1201921.8017131649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D9632-D9E7-4A8D-8BFB-05CDBE4009DC}">
  <dimension ref="A16:M59"/>
  <sheetViews>
    <sheetView topLeftCell="A45" workbookViewId="0">
      <selection activeCell="J50" sqref="J50"/>
    </sheetView>
  </sheetViews>
  <sheetFormatPr defaultRowHeight="14.25"/>
  <cols>
    <col min="1" max="2" width="9.140625" style="101"/>
    <col min="3" max="6" width="17.7109375" style="101" bestFit="1" customWidth="1"/>
    <col min="7" max="12" width="17.85546875" style="101" customWidth="1"/>
    <col min="13" max="16384" width="9.140625" style="101"/>
  </cols>
  <sheetData>
    <row r="16" spans="1:1" ht="15">
      <c r="A16" s="162" t="s">
        <v>157</v>
      </c>
    </row>
    <row r="17" spans="1:1" ht="15">
      <c r="A17" s="162" t="s">
        <v>156</v>
      </c>
    </row>
    <row r="18" spans="1:1" ht="15">
      <c r="A18" s="162" t="s">
        <v>155</v>
      </c>
    </row>
    <row r="19" spans="1:1" ht="15">
      <c r="A19" s="162" t="s">
        <v>154</v>
      </c>
    </row>
    <row r="20" spans="1:1" ht="15">
      <c r="A20" s="162" t="s">
        <v>153</v>
      </c>
    </row>
    <row r="21" spans="1:1" ht="15">
      <c r="A21" s="162" t="s">
        <v>152</v>
      </c>
    </row>
    <row r="22" spans="1:1" ht="15">
      <c r="A22" s="162" t="s">
        <v>151</v>
      </c>
    </row>
    <row r="23" spans="1:1" ht="15">
      <c r="A23" s="162" t="s">
        <v>150</v>
      </c>
    </row>
    <row r="24" spans="1:1" ht="15">
      <c r="A24" s="162" t="s">
        <v>149</v>
      </c>
    </row>
    <row r="25" spans="1:1" ht="15">
      <c r="A25" s="162" t="s">
        <v>148</v>
      </c>
    </row>
    <row r="26" spans="1:1" ht="15">
      <c r="A26" s="162" t="s">
        <v>147</v>
      </c>
    </row>
    <row r="27" spans="1:1" ht="15">
      <c r="A27" s="162" t="s">
        <v>146</v>
      </c>
    </row>
    <row r="28" spans="1:1" ht="15">
      <c r="A28" s="162" t="s">
        <v>145</v>
      </c>
    </row>
    <row r="29" spans="1:1" ht="15">
      <c r="A29" s="162" t="s">
        <v>144</v>
      </c>
    </row>
    <row r="30" spans="1:1" ht="15">
      <c r="A30" s="162" t="s">
        <v>143</v>
      </c>
    </row>
    <row r="33" spans="1:13" ht="15">
      <c r="A33" s="271" t="s">
        <v>142</v>
      </c>
      <c r="B33" s="271"/>
      <c r="C33" s="271"/>
      <c r="D33" s="271"/>
      <c r="E33" s="128"/>
    </row>
    <row r="34" spans="1:13">
      <c r="A34" s="161" t="s">
        <v>141</v>
      </c>
      <c r="B34" s="161"/>
      <c r="C34" s="161"/>
      <c r="D34" s="160" t="s">
        <v>140</v>
      </c>
      <c r="E34" s="128"/>
    </row>
    <row r="35" spans="1:13">
      <c r="A35" s="159" t="s">
        <v>139</v>
      </c>
      <c r="B35" s="159" t="s">
        <v>90</v>
      </c>
      <c r="C35" s="159" t="s">
        <v>138</v>
      </c>
      <c r="D35" s="158" t="s">
        <v>137</v>
      </c>
      <c r="E35" s="128"/>
    </row>
    <row r="37" spans="1:13" ht="15">
      <c r="A37" s="271" t="s">
        <v>136</v>
      </c>
      <c r="B37" s="271"/>
      <c r="C37" s="271"/>
      <c r="D37" s="271"/>
      <c r="E37" s="271"/>
      <c r="F37" s="271"/>
      <c r="G37" s="271"/>
      <c r="H37" s="271"/>
      <c r="I37" s="271"/>
      <c r="J37" s="271"/>
      <c r="K37" s="271"/>
      <c r="L37" s="271"/>
      <c r="M37" s="128"/>
    </row>
    <row r="38" spans="1:13" ht="24">
      <c r="A38" s="140" t="s">
        <v>135</v>
      </c>
      <c r="B38" s="157" t="s">
        <v>134</v>
      </c>
      <c r="C38" s="272" t="s">
        <v>133</v>
      </c>
      <c r="D38" s="139" t="s">
        <v>132</v>
      </c>
      <c r="E38" s="139" t="s">
        <v>131</v>
      </c>
      <c r="F38" s="139" t="s">
        <v>130</v>
      </c>
      <c r="G38" s="139"/>
      <c r="H38" s="139"/>
      <c r="I38" s="139"/>
      <c r="J38" s="139"/>
      <c r="K38" s="139"/>
      <c r="L38" s="138"/>
      <c r="M38" s="128"/>
    </row>
    <row r="39" spans="1:13">
      <c r="A39" s="137"/>
      <c r="B39" s="156"/>
      <c r="C39" s="273"/>
      <c r="D39" s="136"/>
      <c r="E39" s="136"/>
      <c r="F39" s="136" t="s">
        <v>129</v>
      </c>
      <c r="G39" s="136" t="s">
        <v>128</v>
      </c>
      <c r="H39" s="136" t="s">
        <v>127</v>
      </c>
      <c r="I39" s="136" t="s">
        <v>126</v>
      </c>
      <c r="J39" s="136" t="s">
        <v>125</v>
      </c>
      <c r="K39" s="136" t="s">
        <v>124</v>
      </c>
      <c r="L39" s="135" t="s">
        <v>123</v>
      </c>
      <c r="M39" s="128"/>
    </row>
    <row r="40" spans="1:13" ht="36">
      <c r="A40" s="155" t="s">
        <v>112</v>
      </c>
      <c r="B40" s="154">
        <v>0.51809981932683069</v>
      </c>
      <c r="C40" s="153"/>
      <c r="D40" s="152">
        <v>0.51809981932683069</v>
      </c>
      <c r="E40" s="152">
        <v>0.51809981932683069</v>
      </c>
      <c r="F40" s="152">
        <v>0.51809981932683069</v>
      </c>
      <c r="G40" s="152">
        <v>0.51809981932683069</v>
      </c>
      <c r="H40" s="152">
        <v>0.51809981932683069</v>
      </c>
      <c r="I40" s="152">
        <v>0.51809981932683069</v>
      </c>
      <c r="J40" s="152">
        <v>0.51809981932683069</v>
      </c>
      <c r="K40" s="152">
        <v>0.51809981932683069</v>
      </c>
      <c r="L40" s="151">
        <v>0.51809981932683069</v>
      </c>
      <c r="M40" s="128"/>
    </row>
    <row r="41" spans="1:13" ht="24">
      <c r="A41" s="150" t="s">
        <v>122</v>
      </c>
      <c r="B41" s="149">
        <v>0.90188523504780838</v>
      </c>
      <c r="C41" s="148"/>
      <c r="D41" s="147">
        <v>0.90188523504780838</v>
      </c>
      <c r="E41" s="147">
        <v>0.90188523504780838</v>
      </c>
      <c r="F41" s="147">
        <v>0.90188523504780838</v>
      </c>
      <c r="G41" s="147">
        <v>0.90188523504780838</v>
      </c>
      <c r="H41" s="147">
        <v>0.90188523504780838</v>
      </c>
      <c r="I41" s="147">
        <v>0.90188523504780838</v>
      </c>
      <c r="J41" s="147">
        <v>0.90188523504780838</v>
      </c>
      <c r="K41" s="147">
        <v>0.90188523504780838</v>
      </c>
      <c r="L41" s="146">
        <v>0.90188523504780838</v>
      </c>
      <c r="M41" s="128"/>
    </row>
    <row r="42" spans="1:13">
      <c r="A42" s="150" t="s">
        <v>121</v>
      </c>
      <c r="B42" s="149">
        <v>46478.899681975003</v>
      </c>
      <c r="C42" s="148"/>
      <c r="D42" s="147">
        <v>46478.899681975003</v>
      </c>
      <c r="E42" s="147">
        <v>46478.899681975003</v>
      </c>
      <c r="F42" s="147">
        <v>46478.899681975003</v>
      </c>
      <c r="G42" s="147">
        <v>46478.899681975003</v>
      </c>
      <c r="H42" s="147">
        <v>46478.899681975003</v>
      </c>
      <c r="I42" s="147">
        <v>46478.899681975003</v>
      </c>
      <c r="J42" s="147">
        <v>46478.899681975003</v>
      </c>
      <c r="K42" s="147">
        <v>46478.899681975003</v>
      </c>
      <c r="L42" s="146">
        <v>46478.899681975003</v>
      </c>
      <c r="M42" s="128"/>
    </row>
    <row r="43" spans="1:13">
      <c r="A43" s="150" t="s">
        <v>111</v>
      </c>
      <c r="B43" s="149">
        <v>2.7120746126329398</v>
      </c>
      <c r="C43" s="148"/>
      <c r="D43" s="147">
        <v>2.7120746126329398</v>
      </c>
      <c r="E43" s="147">
        <v>2.7120746126329398</v>
      </c>
      <c r="F43" s="147">
        <v>2.7120746126329398</v>
      </c>
      <c r="G43" s="147">
        <v>2.7120746126329398</v>
      </c>
      <c r="H43" s="147">
        <v>2.7120746126329398</v>
      </c>
      <c r="I43" s="147">
        <v>2.7120746126329398</v>
      </c>
      <c r="J43" s="147">
        <v>2.7120746126329398</v>
      </c>
      <c r="K43" s="147">
        <v>2.7120746126329398</v>
      </c>
      <c r="L43" s="146">
        <v>2.7120746126329398</v>
      </c>
      <c r="M43" s="128"/>
    </row>
    <row r="44" spans="1:13">
      <c r="A44" s="150" t="s">
        <v>120</v>
      </c>
      <c r="B44" s="149">
        <v>9.6599470918446837</v>
      </c>
      <c r="C44" s="148"/>
      <c r="D44" s="147">
        <v>9.6599470918446837</v>
      </c>
      <c r="E44" s="147">
        <v>9.6599470918446837</v>
      </c>
      <c r="F44" s="147">
        <v>9.6599470918446837</v>
      </c>
      <c r="G44" s="147">
        <v>9.6599470918446837</v>
      </c>
      <c r="H44" s="147">
        <v>9.6599470918446837</v>
      </c>
      <c r="I44" s="147">
        <v>9.6599470918446837</v>
      </c>
      <c r="J44" s="147">
        <v>9.6599470918446837</v>
      </c>
      <c r="K44" s="147">
        <v>9.6599470918446837</v>
      </c>
      <c r="L44" s="146">
        <v>9.6599470918446837</v>
      </c>
      <c r="M44" s="128"/>
    </row>
    <row r="45" spans="1:13">
      <c r="A45" s="150" t="s">
        <v>110</v>
      </c>
      <c r="B45" s="149">
        <v>35203.777954283578</v>
      </c>
      <c r="C45" s="148"/>
      <c r="D45" s="147">
        <v>35203.777954283578</v>
      </c>
      <c r="E45" s="147">
        <v>35203.777954283578</v>
      </c>
      <c r="F45" s="147">
        <v>35203.777954283578</v>
      </c>
      <c r="G45" s="147">
        <v>35203.777954283578</v>
      </c>
      <c r="H45" s="147">
        <v>35203.777954283578</v>
      </c>
      <c r="I45" s="147">
        <v>35203.777954283578</v>
      </c>
      <c r="J45" s="147">
        <v>35203.777954283578</v>
      </c>
      <c r="K45" s="147">
        <v>35203.777954283578</v>
      </c>
      <c r="L45" s="146">
        <v>35203.777954283578</v>
      </c>
      <c r="M45" s="128"/>
    </row>
    <row r="46" spans="1:13">
      <c r="A46" s="150" t="s">
        <v>119</v>
      </c>
      <c r="B46" s="149">
        <v>115379.43447614089</v>
      </c>
      <c r="C46" s="148"/>
      <c r="D46" s="147">
        <v>115379.43447614089</v>
      </c>
      <c r="E46" s="147">
        <v>115379.43447614089</v>
      </c>
      <c r="F46" s="147">
        <v>115379.43447614089</v>
      </c>
      <c r="G46" s="147">
        <v>115379.43447614089</v>
      </c>
      <c r="H46" s="147">
        <v>115379.43447614089</v>
      </c>
      <c r="I46" s="147">
        <v>115379.43447614089</v>
      </c>
      <c r="J46" s="147">
        <v>115379.43447614089</v>
      </c>
      <c r="K46" s="147">
        <v>115379.43447614089</v>
      </c>
      <c r="L46" s="146">
        <v>115379.43447614089</v>
      </c>
      <c r="M46" s="128"/>
    </row>
    <row r="47" spans="1:13" ht="24">
      <c r="A47" s="145" t="s">
        <v>118</v>
      </c>
      <c r="B47" s="144">
        <v>21.75152036620624</v>
      </c>
      <c r="C47" s="143"/>
      <c r="D47" s="142">
        <v>21.75152036620624</v>
      </c>
      <c r="E47" s="142">
        <v>21.75152036620624</v>
      </c>
      <c r="F47" s="142">
        <v>21.75152036620624</v>
      </c>
      <c r="G47" s="142">
        <v>21.75152036620624</v>
      </c>
      <c r="H47" s="142">
        <v>21.75152036620624</v>
      </c>
      <c r="I47" s="142">
        <v>21.75152036620624</v>
      </c>
      <c r="J47" s="142">
        <v>21.75152036620624</v>
      </c>
      <c r="K47" s="142">
        <v>21.75152036620624</v>
      </c>
      <c r="L47" s="141">
        <v>21.75152036620624</v>
      </c>
      <c r="M47" s="128"/>
    </row>
    <row r="49" spans="1:10" ht="15">
      <c r="A49" s="271" t="s">
        <v>117</v>
      </c>
      <c r="B49" s="271"/>
      <c r="C49" s="271"/>
      <c r="D49" s="271"/>
      <c r="E49" s="271"/>
      <c r="F49" s="271"/>
      <c r="G49" s="271"/>
      <c r="H49" s="271"/>
      <c r="I49" s="271"/>
      <c r="J49" s="128"/>
    </row>
    <row r="50" spans="1:10">
      <c r="A50" s="140" t="s">
        <v>106</v>
      </c>
      <c r="B50" s="274" t="s">
        <v>116</v>
      </c>
      <c r="C50" s="272" t="s">
        <v>115</v>
      </c>
      <c r="D50" s="272"/>
      <c r="E50" s="272"/>
      <c r="F50" s="139" t="s">
        <v>114</v>
      </c>
      <c r="G50" s="139"/>
      <c r="H50" s="139"/>
      <c r="I50" s="138" t="s">
        <v>113</v>
      </c>
      <c r="J50" s="128"/>
    </row>
    <row r="51" spans="1:10">
      <c r="A51" s="137"/>
      <c r="B51" s="275"/>
      <c r="C51" s="273" t="s">
        <v>112</v>
      </c>
      <c r="D51" s="273" t="s">
        <v>111</v>
      </c>
      <c r="E51" s="273" t="s">
        <v>110</v>
      </c>
      <c r="F51" s="136" t="s">
        <v>109</v>
      </c>
      <c r="G51" s="136" t="s">
        <v>108</v>
      </c>
      <c r="H51" s="136" t="s">
        <v>107</v>
      </c>
      <c r="I51" s="135"/>
      <c r="J51" s="128"/>
    </row>
    <row r="52" spans="1:10" ht="24">
      <c r="A52" s="134" t="s">
        <v>101</v>
      </c>
      <c r="B52" s="133">
        <v>0</v>
      </c>
      <c r="C52" s="132">
        <v>0.51809981932683069</v>
      </c>
      <c r="D52" s="132">
        <v>2.7120746126329398</v>
      </c>
      <c r="E52" s="132">
        <v>35203.777954283578</v>
      </c>
      <c r="F52" s="132">
        <v>8.51289079407983</v>
      </c>
      <c r="G52" s="131">
        <v>15</v>
      </c>
      <c r="H52" s="130">
        <v>0.90158045183655799</v>
      </c>
      <c r="I52" s="129">
        <v>0</v>
      </c>
      <c r="J52" s="128"/>
    </row>
    <row r="55" spans="1:10" ht="15">
      <c r="A55" s="268" t="s">
        <v>100</v>
      </c>
      <c r="B55" s="269"/>
      <c r="C55" s="269"/>
      <c r="D55" s="269"/>
      <c r="E55" s="269"/>
      <c r="F55" s="270"/>
      <c r="G55" s="107"/>
    </row>
    <row r="56" spans="1:10" ht="15">
      <c r="A56" s="127" t="s">
        <v>106</v>
      </c>
      <c r="B56" s="126"/>
      <c r="C56" s="125" t="s">
        <v>105</v>
      </c>
      <c r="D56" s="124" t="s">
        <v>104</v>
      </c>
      <c r="E56" s="124" t="s">
        <v>103</v>
      </c>
      <c r="F56" s="123" t="s">
        <v>102</v>
      </c>
      <c r="G56" s="107"/>
    </row>
    <row r="57" spans="1:10" ht="75">
      <c r="A57" s="122" t="s">
        <v>101</v>
      </c>
      <c r="B57" s="121" t="s">
        <v>100</v>
      </c>
      <c r="C57" s="120">
        <v>1058041.0671674379</v>
      </c>
      <c r="D57" s="119">
        <v>1094962.1177080672</v>
      </c>
      <c r="E57" s="119">
        <v>1144392.9557344348</v>
      </c>
      <c r="F57" s="118">
        <v>1139102.3699678811</v>
      </c>
      <c r="G57" s="107"/>
    </row>
    <row r="58" spans="1:10">
      <c r="A58" s="117"/>
      <c r="B58" s="116" t="s">
        <v>99</v>
      </c>
      <c r="C58" s="115">
        <v>1151907.1093362074</v>
      </c>
      <c r="D58" s="114">
        <v>1209657.3940308893</v>
      </c>
      <c r="E58" s="114">
        <v>1276678.8425924261</v>
      </c>
      <c r="F58" s="113">
        <v>1286901.1596851514</v>
      </c>
      <c r="G58" s="107"/>
    </row>
    <row r="59" spans="1:10">
      <c r="A59" s="112"/>
      <c r="B59" s="111" t="s">
        <v>98</v>
      </c>
      <c r="C59" s="110">
        <v>964175.02499866835</v>
      </c>
      <c r="D59" s="109">
        <v>980266.84138524509</v>
      </c>
      <c r="E59" s="109">
        <v>1012107.0688764434</v>
      </c>
      <c r="F59" s="108">
        <v>991303.58025061095</v>
      </c>
      <c r="G59" s="107"/>
    </row>
  </sheetData>
  <mergeCells count="6">
    <mergeCell ref="A55:F55"/>
    <mergeCell ref="A33:D33"/>
    <mergeCell ref="A37:L37"/>
    <mergeCell ref="C38:C39"/>
    <mergeCell ref="A49:I49"/>
    <mergeCell ref="B50:E5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15</vt:i4>
      </vt:variant>
    </vt:vector>
  </HeadingPairs>
  <TitlesOfParts>
    <vt:vector size="15" baseType="lpstr">
      <vt:lpstr>ตารางที่8ไตรมาส 1 พ.ศ.2564 </vt:lpstr>
      <vt:lpstr>ตารางที่8ไตรมาส 2 พ.ศ.2564</vt:lpstr>
      <vt:lpstr>ตารางที่8ไตรมาส 3 พ.ศ.2564</vt:lpstr>
      <vt:lpstr>ตารางที่8ไตรมาส 4 พ.ศ.2564</vt:lpstr>
      <vt:lpstr>ตาราง 1</vt:lpstr>
      <vt:lpstr>คาดประมาณประชากร</vt:lpstr>
      <vt:lpstr>wi nter</vt:lpstr>
      <vt:lpstr>winter</vt:lpstr>
      <vt:lpstr>winter spss</vt:lpstr>
      <vt:lpstr>movingaverage</vt:lpstr>
      <vt:lpstr>Single    Expo Smoot</vt:lpstr>
      <vt:lpstr>Single Expo Smoot</vt:lpstr>
      <vt:lpstr>Double Expo Smoot</vt:lpstr>
      <vt:lpstr>spssExpo Smoot</vt:lpstr>
      <vt:lpstr>spssผู้มีงานทำ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2022-04-29T11:11:33Z</dcterms:created>
  <dcterms:modified xsi:type="dcterms:W3CDTF">2022-05-03T08:39:36Z</dcterms:modified>
</cp:coreProperties>
</file>