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30" windowWidth="18375" windowHeight="6975"/>
  </bookViews>
  <sheets>
    <sheet name="T-9.12" sheetId="1" r:id="rId1"/>
  </sheets>
  <definedNames>
    <definedName name="_xlnm.Print_Area" localSheetId="0">'T-9.12'!$A$1:$Y$46</definedName>
    <definedName name="_xlnm.Print_Titles" localSheetId="0">'T-9.12'!$1:$9</definedName>
  </definedNames>
  <calcPr calcId="125725"/>
</workbook>
</file>

<file path=xl/calcChain.xml><?xml version="1.0" encoding="utf-8"?>
<calcChain xmlns="http://schemas.openxmlformats.org/spreadsheetml/2006/main">
  <c r="Q33" i="1"/>
  <c r="I33"/>
  <c r="K33" s="1"/>
  <c r="H33"/>
  <c r="G33"/>
  <c r="Q32"/>
  <c r="K32"/>
  <c r="I32"/>
  <c r="G32"/>
  <c r="H32" s="1"/>
  <c r="E32" s="1"/>
  <c r="Q31"/>
  <c r="K31"/>
  <c r="G31"/>
  <c r="H31" s="1"/>
  <c r="E31" s="1"/>
  <c r="Q30"/>
  <c r="K30"/>
  <c r="H30"/>
  <c r="E30" s="1"/>
  <c r="G30"/>
  <c r="Q29"/>
  <c r="K29"/>
  <c r="I29"/>
  <c r="G29"/>
  <c r="H29" s="1"/>
  <c r="E29" s="1"/>
  <c r="Q28"/>
  <c r="I28"/>
  <c r="K28" s="1"/>
  <c r="H28"/>
  <c r="E28" s="1"/>
  <c r="G28"/>
  <c r="Q27"/>
  <c r="K27"/>
  <c r="I27"/>
  <c r="G27"/>
  <c r="H27" s="1"/>
  <c r="E27" s="1"/>
  <c r="Q26"/>
  <c r="K26"/>
  <c r="G26"/>
  <c r="H26" s="1"/>
  <c r="E26" s="1"/>
  <c r="Q25"/>
  <c r="K25"/>
  <c r="H25"/>
  <c r="E25" s="1"/>
  <c r="G25"/>
  <c r="Q24"/>
  <c r="K24"/>
  <c r="H24"/>
  <c r="E24" s="1"/>
  <c r="Q23"/>
  <c r="K23"/>
  <c r="I23"/>
  <c r="G23"/>
  <c r="H23" s="1"/>
  <c r="E23" s="1"/>
  <c r="Q22"/>
  <c r="I22"/>
  <c r="K22" s="1"/>
  <c r="H22"/>
  <c r="E22" s="1"/>
  <c r="Q21"/>
  <c r="I21"/>
  <c r="K21" s="1"/>
  <c r="H21"/>
  <c r="G21"/>
  <c r="Q20"/>
  <c r="K20"/>
  <c r="I20"/>
  <c r="G20"/>
  <c r="H20" s="1"/>
  <c r="E20" s="1"/>
  <c r="Q19"/>
  <c r="I19"/>
  <c r="K19" s="1"/>
  <c r="G19"/>
  <c r="Q18"/>
  <c r="I18"/>
  <c r="K18" s="1"/>
  <c r="H18"/>
  <c r="E18" s="1"/>
  <c r="G18"/>
  <c r="Q17"/>
  <c r="K17"/>
  <c r="H17"/>
  <c r="E17" s="1"/>
  <c r="G17"/>
  <c r="Q16"/>
  <c r="K16"/>
  <c r="I16"/>
  <c r="H16"/>
  <c r="E16"/>
  <c r="Q15"/>
  <c r="I15"/>
  <c r="K15" s="1"/>
  <c r="H15"/>
  <c r="Q14"/>
  <c r="I14"/>
  <c r="K14" s="1"/>
  <c r="H14"/>
  <c r="E14" s="1"/>
  <c r="G14"/>
  <c r="Q13"/>
  <c r="Q10" s="1"/>
  <c r="K13"/>
  <c r="I13"/>
  <c r="H13"/>
  <c r="E13"/>
  <c r="Q12"/>
  <c r="I12"/>
  <c r="K12" s="1"/>
  <c r="K10" s="1"/>
  <c r="H12"/>
  <c r="Q11"/>
  <c r="K11"/>
  <c r="H11"/>
  <c r="T10"/>
  <c r="S10"/>
  <c r="R10"/>
  <c r="P10"/>
  <c r="O10"/>
  <c r="N10"/>
  <c r="M10"/>
  <c r="L10"/>
  <c r="J10"/>
  <c r="H10" l="1"/>
  <c r="E12"/>
  <c r="E15"/>
  <c r="E21"/>
  <c r="E33"/>
  <c r="I10"/>
  <c r="E11"/>
  <c r="F19"/>
  <c r="H19" s="1"/>
  <c r="E19" s="1"/>
  <c r="E10" l="1"/>
</calcChain>
</file>

<file path=xl/sharedStrings.xml><?xml version="1.0" encoding="utf-8"?>
<sst xmlns="http://schemas.openxmlformats.org/spreadsheetml/2006/main" count="257" uniqueCount="83">
  <si>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</si>
  <si>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</si>
  <si>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>Table</t>
  </si>
  <si>
    <t>Loans Operation for Farmers of The Bank for Agriculture and Agricultural Co-Operatives by Type and District: 2014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</si>
  <si>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</si>
  <si>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</si>
  <si>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</si>
  <si>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</si>
  <si>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</si>
  <si>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</si>
  <si>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</si>
  <si>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</si>
  <si>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</si>
  <si>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</si>
  <si>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</si>
  <si>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</si>
  <si>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</si>
  <si>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</si>
  <si>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</si>
  <si>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</si>
  <si>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</si>
  <si>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</si>
  <si>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</si>
  <si>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</si>
  <si>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</si>
  <si>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</si>
  <si>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</si>
  <si>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</si>
  <si>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</si>
  <si>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</si>
  <si>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</si>
  <si>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</si>
  <si>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</si>
  <si>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</si>
  <si>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เมืองนครศรีธรรมราช</t>
  </si>
  <si>
    <t>-</t>
  </si>
  <si>
    <t>Mueang Nakhon Si Thammarat</t>
  </si>
  <si>
    <t>ลานสกา</t>
  </si>
  <si>
    <t>Lan Saka</t>
  </si>
  <si>
    <t>พระพรหม</t>
  </si>
  <si>
    <t>Pra Phrom</t>
  </si>
  <si>
    <t>เฉลิมพระเกียรติ</t>
  </si>
  <si>
    <t>Chaloem Prakiet</t>
  </si>
  <si>
    <t>ฉวาง</t>
  </si>
  <si>
    <t>Chawang</t>
  </si>
  <si>
    <t>พิปูน</t>
  </si>
  <si>
    <t>Phipun</t>
  </si>
  <si>
    <t>ทุ่งสง</t>
  </si>
  <si>
    <t>Thung Song</t>
  </si>
  <si>
    <t xml:space="preserve">นาบอน </t>
  </si>
  <si>
    <t>Na Bon</t>
  </si>
  <si>
    <t>ทุ่งใหญ่</t>
  </si>
  <si>
    <t>Thung Yai</t>
  </si>
  <si>
    <t>บางขัน</t>
  </si>
  <si>
    <t>Bang Khan</t>
  </si>
  <si>
    <t>ถ้ำพรรณรา</t>
  </si>
  <si>
    <t>Tham Phannara</t>
  </si>
  <si>
    <t>ช้างกลาง</t>
  </si>
  <si>
    <t>Chang Klang</t>
  </si>
  <si>
    <t>เชียรใหญ่</t>
  </si>
  <si>
    <t>Chian Yai</t>
  </si>
  <si>
    <t>ชะอวด</t>
  </si>
  <si>
    <t>Cha - uat</t>
  </si>
  <si>
    <t>ปากพนัง</t>
  </si>
  <si>
    <t>Pak Phanang</t>
  </si>
  <si>
    <t>หัวไทร</t>
  </si>
  <si>
    <t>Hua Sai</t>
  </si>
  <si>
    <t>ร่อนพิบูลย์</t>
  </si>
  <si>
    <t>Ron Phibun</t>
  </si>
  <si>
    <t>จุฬาภรณ์</t>
  </si>
  <si>
    <t>Chula Phorn</t>
  </si>
  <si>
    <t>พรหมคีรี</t>
  </si>
  <si>
    <t>Phrommakhiri</t>
  </si>
  <si>
    <t>ท่าศาลา</t>
  </si>
  <si>
    <t>Tha Sala</t>
  </si>
  <si>
    <t>สิชล</t>
  </si>
  <si>
    <t>Sichon</t>
  </si>
  <si>
    <t>ขนอม</t>
  </si>
  <si>
    <t>Khanom</t>
  </si>
  <si>
    <t>นบพิตำ</t>
  </si>
  <si>
    <t>Nop phitam</t>
  </si>
  <si>
    <t xml:space="preserve">     ที่มา:  ธนาคารเพื่อการเกษตรและสหกรณ์การเกษตรจังหวัดนครศรีธรรมราช</t>
  </si>
  <si>
    <t xml:space="preserve"> Source:  Bank of Agriculture and Agricultural Cooperatives, Nakhon Si Thammarat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</si>
</sst>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AngsanaUPC"/>
      <family val="1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0" fillId="0" borderId="0"/>
    <xf numFmtId="0" fontId="1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Border="1"/>
    <xf numFmtId="0" fontId="5" fillId="0" borderId="0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/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/>
    <xf numFmtId="187" fontId="3" fillId="0" borderId="5" xfId="0" applyNumberFormat="1" applyFont="1" applyFill="1" applyBorder="1" applyAlignment="1">
      <alignment horizontal="right" wrapText="1"/>
    </xf>
    <xf numFmtId="187" fontId="3" fillId="0" borderId="5" xfId="1" applyNumberFormat="1" applyFont="1" applyFill="1" applyBorder="1" applyAlignment="1">
      <alignment horizontal="right" wrapText="1"/>
    </xf>
    <xf numFmtId="187" fontId="3" fillId="0" borderId="5" xfId="1" applyNumberFormat="1" applyFont="1" applyFill="1" applyBorder="1" applyAlignment="1">
      <alignment horizontal="right" vertical="center" wrapText="1"/>
    </xf>
    <xf numFmtId="0" fontId="6" fillId="0" borderId="0" xfId="0" applyFont="1"/>
    <xf numFmtId="0" fontId="4" fillId="0" borderId="0" xfId="0" applyFont="1"/>
    <xf numFmtId="0" fontId="4" fillId="0" borderId="0" xfId="0" applyFont="1" applyBorder="1" applyAlignment="1">
      <alignment vertical="center"/>
    </xf>
    <xf numFmtId="187" fontId="4" fillId="0" borderId="5" xfId="0" applyNumberFormat="1" applyFont="1" applyFill="1" applyBorder="1" applyAlignment="1">
      <alignment horizontal="right" wrapText="1"/>
    </xf>
    <xf numFmtId="187" fontId="4" fillId="0" borderId="5" xfId="1" applyNumberFormat="1" applyFont="1" applyFill="1" applyBorder="1" applyAlignment="1">
      <alignment horizontal="right" wrapText="1"/>
    </xf>
    <xf numFmtId="0" fontId="7" fillId="0" borderId="0" xfId="0" applyFont="1"/>
    <xf numFmtId="0" fontId="4" fillId="0" borderId="0" xfId="0" applyFont="1" applyBorder="1" applyAlignment="1">
      <alignment horizontal="left" vertical="center"/>
    </xf>
    <xf numFmtId="0" fontId="7" fillId="0" borderId="9" xfId="0" applyFont="1" applyBorder="1"/>
    <xf numFmtId="0" fontId="7" fillId="0" borderId="11" xfId="0" applyFont="1" applyBorder="1"/>
    <xf numFmtId="0" fontId="7" fillId="0" borderId="8" xfId="0" applyFont="1" applyBorder="1"/>
    <xf numFmtId="0" fontId="7" fillId="0" borderId="0" xfId="0" applyFont="1" applyBorder="1"/>
    <xf numFmtId="0" fontId="9" fillId="0" borderId="0" xfId="0" applyFont="1"/>
    <xf numFmtId="0" fontId="9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2" applyFont="1" applyBorder="1" applyAlignment="1">
      <alignment horizontal="left" vertical="center" indent="1"/>
    </xf>
    <xf numFmtId="0" fontId="2" fillId="0" borderId="0" xfId="0" applyFont="1" applyBorder="1"/>
    <xf numFmtId="0" fontId="6" fillId="0" borderId="0" xfId="0" applyFont="1" applyBorder="1"/>
  </cellXfs>
  <cellStyles count="5">
    <cellStyle name="Normal 2" xfId="3"/>
    <cellStyle name="Thaihead" xfId="2"/>
    <cellStyle name="เครื่องหมายจุลภาค" xfId="1" builtinId="3"/>
    <cellStyle name="ปกติ" xfId="0" builtinId="0"/>
    <cellStyle name="ปกติ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444500</xdr:colOff>
      <xdr:row>3</xdr:row>
      <xdr:rowOff>53975</xdr:rowOff>
    </xdr:from>
    <xdr:to>
      <xdr:col>30</xdr:col>
      <xdr:colOff>273050</xdr:colOff>
      <xdr:row>42</xdr:row>
      <xdr:rowOff>254000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18075275" y="854075"/>
          <a:ext cx="438150" cy="1016317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135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X37"/>
  <sheetViews>
    <sheetView showGridLines="0" tabSelected="1" topLeftCell="H1" workbookViewId="0">
      <selection activeCell="Z11" sqref="Z11"/>
    </sheetView>
  </sheetViews>
  <sheetFormatPr defaultRowHeight="21.75"/>
  <cols>
    <col min="1" max="1" width="0.85546875" style="35" customWidth="1"/>
    <col min="2" max="2" width="6" style="35" customWidth="1"/>
    <col min="3" max="3" width="5" style="35" customWidth="1"/>
    <col min="4" max="4" width="3.7109375" style="35" customWidth="1"/>
    <col min="5" max="5" width="11.42578125" style="35" customWidth="1"/>
    <col min="6" max="6" width="8.7109375" style="35" customWidth="1"/>
    <col min="7" max="7" width="9.7109375" style="35" customWidth="1"/>
    <col min="8" max="8" width="12.7109375" style="35" customWidth="1"/>
    <col min="9" max="9" width="10.42578125" style="35" customWidth="1"/>
    <col min="10" max="10" width="11.140625" style="35" customWidth="1"/>
    <col min="11" max="11" width="12" style="35" customWidth="1"/>
    <col min="12" max="12" width="8.140625" style="35" customWidth="1"/>
    <col min="13" max="13" width="10.28515625" style="35" customWidth="1"/>
    <col min="14" max="14" width="11.28515625" style="35" customWidth="1"/>
    <col min="15" max="15" width="8.85546875" style="35" customWidth="1"/>
    <col min="16" max="16" width="10.28515625" style="35" customWidth="1"/>
    <col min="17" max="17" width="12.42578125" style="35" customWidth="1"/>
    <col min="18" max="18" width="8.5703125" style="35" customWidth="1"/>
    <col min="19" max="19" width="9.42578125" style="35" customWidth="1"/>
    <col min="20" max="20" width="12" style="35" customWidth="1"/>
    <col min="21" max="21" width="1.140625" style="35" customWidth="1"/>
    <col min="22" max="22" width="28.140625" style="35" customWidth="1"/>
    <col min="23" max="23" width="2.28515625" style="40" customWidth="1"/>
    <col min="24" max="24" width="4.140625" style="35" customWidth="1"/>
    <col min="25" max="16384" width="9.140625" style="35"/>
  </cols>
  <sheetData>
    <row r="1" spans="1:24" s="1" customFormat="1">
      <c r="B1" s="2" t="s">
        <v>0</v>
      </c>
      <c r="C1" s="3">
        <v>9.1199999999999992</v>
      </c>
      <c r="D1" s="2" t="s">
        <v>1</v>
      </c>
      <c r="W1" s="61"/>
    </row>
    <row r="2" spans="1:24" s="4" customFormat="1">
      <c r="B2" s="1" t="s">
        <v>2</v>
      </c>
      <c r="C2" s="3">
        <v>9.1199999999999992</v>
      </c>
      <c r="D2" s="5" t="s">
        <v>3</v>
      </c>
    </row>
    <row r="3" spans="1:24" s="11" customFormat="1" ht="19.5" customHeight="1">
      <c r="A3" s="6"/>
      <c r="B3" s="6"/>
      <c r="C3" s="6"/>
      <c r="D3" s="6"/>
      <c r="E3" s="7"/>
      <c r="F3" s="8"/>
      <c r="G3" s="6"/>
      <c r="H3" s="9"/>
      <c r="I3" s="53" t="s">
        <v>4</v>
      </c>
      <c r="J3" s="54"/>
      <c r="K3" s="55"/>
      <c r="L3" s="8"/>
      <c r="M3" s="6"/>
      <c r="N3" s="9"/>
      <c r="O3" s="8"/>
      <c r="P3" s="6"/>
      <c r="Q3" s="9"/>
      <c r="R3" s="53" t="s">
        <v>5</v>
      </c>
      <c r="S3" s="54"/>
      <c r="T3" s="55"/>
      <c r="U3" s="8"/>
      <c r="V3" s="6"/>
      <c r="W3" s="10"/>
    </row>
    <row r="4" spans="1:24" s="11" customFormat="1" ht="18" customHeight="1">
      <c r="A4" s="56"/>
      <c r="B4" s="56"/>
      <c r="C4" s="56"/>
      <c r="D4" s="56"/>
      <c r="E4" s="12" t="s">
        <v>6</v>
      </c>
      <c r="F4" s="57" t="s">
        <v>7</v>
      </c>
      <c r="G4" s="56"/>
      <c r="H4" s="58"/>
      <c r="I4" s="57" t="s">
        <v>8</v>
      </c>
      <c r="J4" s="56"/>
      <c r="K4" s="58"/>
      <c r="L4" s="57" t="s">
        <v>9</v>
      </c>
      <c r="M4" s="56"/>
      <c r="N4" s="58"/>
      <c r="O4" s="57" t="s">
        <v>10</v>
      </c>
      <c r="P4" s="56"/>
      <c r="Q4" s="58"/>
      <c r="R4" s="57" t="s">
        <v>11</v>
      </c>
      <c r="S4" s="56"/>
      <c r="T4" s="58"/>
      <c r="U4" s="13"/>
      <c r="V4" s="10"/>
      <c r="W4" s="10"/>
    </row>
    <row r="5" spans="1:24" s="11" customFormat="1" ht="18" customHeight="1">
      <c r="A5" s="46" t="s">
        <v>12</v>
      </c>
      <c r="B5" s="46"/>
      <c r="C5" s="46"/>
      <c r="D5" s="47"/>
      <c r="E5" s="12" t="s">
        <v>13</v>
      </c>
      <c r="F5" s="49" t="s">
        <v>14</v>
      </c>
      <c r="G5" s="50"/>
      <c r="H5" s="51"/>
      <c r="I5" s="14"/>
      <c r="J5" s="15" t="s">
        <v>15</v>
      </c>
      <c r="K5" s="16"/>
      <c r="L5" s="49" t="s">
        <v>16</v>
      </c>
      <c r="M5" s="50"/>
      <c r="N5" s="51"/>
      <c r="O5" s="49" t="s">
        <v>17</v>
      </c>
      <c r="P5" s="50"/>
      <c r="Q5" s="51"/>
      <c r="R5" s="49" t="s">
        <v>18</v>
      </c>
      <c r="S5" s="50"/>
      <c r="T5" s="51"/>
      <c r="U5" s="52" t="s">
        <v>19</v>
      </c>
      <c r="V5" s="46"/>
      <c r="W5" s="10"/>
    </row>
    <row r="6" spans="1:24" s="11" customFormat="1" ht="18" customHeight="1">
      <c r="A6" s="48"/>
      <c r="B6" s="48"/>
      <c r="C6" s="48"/>
      <c r="D6" s="47"/>
      <c r="E6" s="17" t="s">
        <v>20</v>
      </c>
      <c r="F6" s="18"/>
      <c r="G6" s="17"/>
      <c r="H6" s="19" t="s">
        <v>21</v>
      </c>
      <c r="I6" s="18"/>
      <c r="J6" s="7"/>
      <c r="K6" s="19" t="s">
        <v>21</v>
      </c>
      <c r="L6" s="18"/>
      <c r="M6" s="17"/>
      <c r="N6" s="19" t="s">
        <v>21</v>
      </c>
      <c r="O6" s="18"/>
      <c r="P6" s="17"/>
      <c r="Q6" s="19" t="s">
        <v>21</v>
      </c>
      <c r="R6" s="20"/>
      <c r="S6" s="7"/>
      <c r="T6" s="21" t="s">
        <v>21</v>
      </c>
      <c r="U6" s="52"/>
      <c r="V6" s="46"/>
      <c r="W6" s="10"/>
    </row>
    <row r="7" spans="1:24" s="11" customFormat="1" ht="18" customHeight="1">
      <c r="A7" s="48"/>
      <c r="B7" s="48"/>
      <c r="C7" s="48"/>
      <c r="D7" s="47"/>
      <c r="E7" s="17" t="s">
        <v>22</v>
      </c>
      <c r="F7" s="18" t="s">
        <v>23</v>
      </c>
      <c r="G7" s="17" t="s">
        <v>24</v>
      </c>
      <c r="H7" s="19" t="s">
        <v>25</v>
      </c>
      <c r="I7" s="18" t="s">
        <v>23</v>
      </c>
      <c r="J7" s="17" t="s">
        <v>24</v>
      </c>
      <c r="K7" s="19" t="s">
        <v>25</v>
      </c>
      <c r="L7" s="18" t="s">
        <v>23</v>
      </c>
      <c r="M7" s="17" t="s">
        <v>24</v>
      </c>
      <c r="N7" s="19" t="s">
        <v>25</v>
      </c>
      <c r="O7" s="18" t="s">
        <v>23</v>
      </c>
      <c r="P7" s="17" t="s">
        <v>24</v>
      </c>
      <c r="Q7" s="19" t="s">
        <v>25</v>
      </c>
      <c r="R7" s="18" t="s">
        <v>23</v>
      </c>
      <c r="S7" s="17" t="s">
        <v>24</v>
      </c>
      <c r="T7" s="19" t="s">
        <v>25</v>
      </c>
      <c r="U7" s="52"/>
      <c r="V7" s="46"/>
      <c r="W7" s="10"/>
    </row>
    <row r="8" spans="1:24" s="11" customFormat="1" ht="18" customHeight="1">
      <c r="A8" s="10"/>
      <c r="B8" s="10"/>
      <c r="C8" s="10"/>
      <c r="D8" s="10"/>
      <c r="E8" s="17" t="s">
        <v>26</v>
      </c>
      <c r="F8" s="18" t="s">
        <v>27</v>
      </c>
      <c r="G8" s="17" t="s">
        <v>28</v>
      </c>
      <c r="H8" s="19" t="s">
        <v>29</v>
      </c>
      <c r="I8" s="18" t="s">
        <v>27</v>
      </c>
      <c r="J8" s="17" t="s">
        <v>28</v>
      </c>
      <c r="K8" s="19" t="s">
        <v>29</v>
      </c>
      <c r="L8" s="18" t="s">
        <v>27</v>
      </c>
      <c r="M8" s="17" t="s">
        <v>28</v>
      </c>
      <c r="N8" s="19" t="s">
        <v>29</v>
      </c>
      <c r="O8" s="18" t="s">
        <v>27</v>
      </c>
      <c r="P8" s="17" t="s">
        <v>28</v>
      </c>
      <c r="Q8" s="19" t="s">
        <v>29</v>
      </c>
      <c r="R8" s="18" t="s">
        <v>27</v>
      </c>
      <c r="S8" s="17" t="s">
        <v>28</v>
      </c>
      <c r="T8" s="19" t="s">
        <v>29</v>
      </c>
      <c r="U8" s="13"/>
      <c r="V8" s="10"/>
      <c r="W8" s="10"/>
    </row>
    <row r="9" spans="1:24" s="11" customFormat="1" ht="18" customHeight="1">
      <c r="A9" s="22"/>
      <c r="B9" s="22"/>
      <c r="C9" s="22"/>
      <c r="D9" s="22"/>
      <c r="E9" s="23" t="s">
        <v>30</v>
      </c>
      <c r="F9" s="24" t="s">
        <v>31</v>
      </c>
      <c r="G9" s="23"/>
      <c r="H9" s="25" t="s">
        <v>32</v>
      </c>
      <c r="I9" s="24" t="s">
        <v>31</v>
      </c>
      <c r="J9" s="23"/>
      <c r="K9" s="25" t="s">
        <v>32</v>
      </c>
      <c r="L9" s="24" t="s">
        <v>31</v>
      </c>
      <c r="M9" s="23"/>
      <c r="N9" s="25" t="s">
        <v>32</v>
      </c>
      <c r="O9" s="24" t="s">
        <v>31</v>
      </c>
      <c r="P9" s="23"/>
      <c r="Q9" s="25" t="s">
        <v>32</v>
      </c>
      <c r="R9" s="24" t="s">
        <v>31</v>
      </c>
      <c r="S9" s="23"/>
      <c r="T9" s="25" t="s">
        <v>32</v>
      </c>
      <c r="U9" s="26"/>
      <c r="V9" s="22"/>
      <c r="W9" s="10"/>
    </row>
    <row r="10" spans="1:24" s="30" customFormat="1" ht="24" customHeight="1">
      <c r="A10" s="43" t="s">
        <v>33</v>
      </c>
      <c r="B10" s="43"/>
      <c r="C10" s="43"/>
      <c r="D10" s="44"/>
      <c r="E10" s="27">
        <f>SUM(E11:E33)</f>
        <v>22549.922583150004</v>
      </c>
      <c r="F10" s="27">
        <v>14522.35</v>
      </c>
      <c r="G10" s="27">
        <v>10661.77</v>
      </c>
      <c r="H10" s="27">
        <f t="shared" ref="H10:T10" si="0">SUM(H11:H33)</f>
        <v>18027.432039810003</v>
      </c>
      <c r="I10" s="28">
        <f t="shared" si="0"/>
        <v>5656.8279093500014</v>
      </c>
      <c r="J10" s="28">
        <f t="shared" si="0"/>
        <v>1439.3498703800001</v>
      </c>
      <c r="K10" s="27">
        <f t="shared" si="0"/>
        <v>4217.4780389699999</v>
      </c>
      <c r="L10" s="29">
        <f t="shared" si="0"/>
        <v>0</v>
      </c>
      <c r="M10" s="29">
        <f t="shared" si="0"/>
        <v>0</v>
      </c>
      <c r="N10" s="29">
        <f t="shared" si="0"/>
        <v>0</v>
      </c>
      <c r="O10" s="28">
        <f t="shared" si="0"/>
        <v>435.62899206999998</v>
      </c>
      <c r="P10" s="28">
        <f t="shared" si="0"/>
        <v>130.61648769999999</v>
      </c>
      <c r="Q10" s="27">
        <f t="shared" si="0"/>
        <v>305.01250437000004</v>
      </c>
      <c r="R10" s="29">
        <f t="shared" si="0"/>
        <v>0</v>
      </c>
      <c r="S10" s="29">
        <f t="shared" si="0"/>
        <v>0</v>
      </c>
      <c r="T10" s="29">
        <f t="shared" si="0"/>
        <v>0</v>
      </c>
      <c r="U10" s="45" t="s">
        <v>26</v>
      </c>
      <c r="V10" s="43"/>
      <c r="W10" s="4"/>
      <c r="X10" s="62"/>
    </row>
    <row r="11" spans="1:24">
      <c r="A11" s="31"/>
      <c r="B11" s="32" t="s">
        <v>34</v>
      </c>
      <c r="C11" s="31"/>
      <c r="D11" s="31"/>
      <c r="E11" s="33">
        <f>H11+K11+Q11</f>
        <v>1199.02</v>
      </c>
      <c r="F11" s="33">
        <v>1669.83</v>
      </c>
      <c r="G11" s="33">
        <v>583.22</v>
      </c>
      <c r="H11" s="33">
        <f>F11-G11</f>
        <v>1086.6099999999999</v>
      </c>
      <c r="I11" s="33">
        <v>145.85</v>
      </c>
      <c r="J11" s="33">
        <v>45.37</v>
      </c>
      <c r="K11" s="34">
        <f t="shared" ref="K11:K33" si="1">I11-J11</f>
        <v>100.47999999999999</v>
      </c>
      <c r="L11" s="33" t="s">
        <v>35</v>
      </c>
      <c r="M11" s="33" t="s">
        <v>35</v>
      </c>
      <c r="N11" s="33" t="s">
        <v>35</v>
      </c>
      <c r="O11" s="33">
        <v>23.4</v>
      </c>
      <c r="P11" s="33">
        <v>11.47</v>
      </c>
      <c r="Q11" s="34">
        <f>O11-P11</f>
        <v>11.929999999999998</v>
      </c>
      <c r="R11" s="33" t="s">
        <v>35</v>
      </c>
      <c r="S11" s="33" t="s">
        <v>35</v>
      </c>
      <c r="T11" s="33" t="s">
        <v>35</v>
      </c>
      <c r="U11" s="13"/>
      <c r="V11" s="59" t="s">
        <v>36</v>
      </c>
      <c r="W11" s="10"/>
    </row>
    <row r="12" spans="1:24">
      <c r="A12" s="31"/>
      <c r="B12" s="32" t="s">
        <v>37</v>
      </c>
      <c r="C12" s="31"/>
      <c r="D12" s="31"/>
      <c r="E12" s="33">
        <f>H12+K12+Q12</f>
        <v>743.6656946899999</v>
      </c>
      <c r="F12" s="33">
        <v>994.5</v>
      </c>
      <c r="G12" s="33">
        <v>384.97</v>
      </c>
      <c r="H12" s="33">
        <f>F12-G12</f>
        <v>609.53</v>
      </c>
      <c r="I12" s="34">
        <f>161479978.17/1000000</f>
        <v>161.47997816999998</v>
      </c>
      <c r="J12" s="34">
        <v>36.723639670000004</v>
      </c>
      <c r="K12" s="34">
        <f t="shared" si="1"/>
        <v>124.75633849999997</v>
      </c>
      <c r="L12" s="33" t="s">
        <v>35</v>
      </c>
      <c r="M12" s="33" t="s">
        <v>35</v>
      </c>
      <c r="N12" s="33" t="s">
        <v>35</v>
      </c>
      <c r="O12" s="34">
        <v>13.9976445</v>
      </c>
      <c r="P12" s="34">
        <v>4.6182883099999996</v>
      </c>
      <c r="Q12" s="34">
        <f t="shared" ref="Q12:Q33" si="2">O12-P12</f>
        <v>9.3793561899999993</v>
      </c>
      <c r="R12" s="33" t="s">
        <v>35</v>
      </c>
      <c r="S12" s="33" t="s">
        <v>35</v>
      </c>
      <c r="T12" s="33" t="s">
        <v>35</v>
      </c>
      <c r="U12" s="13"/>
      <c r="V12" s="59" t="s">
        <v>38</v>
      </c>
      <c r="W12" s="10"/>
    </row>
    <row r="13" spans="1:24">
      <c r="A13" s="31"/>
      <c r="B13" s="32" t="s">
        <v>39</v>
      </c>
      <c r="C13" s="31"/>
      <c r="D13" s="31"/>
      <c r="E13" s="33">
        <f>H13+K13+Q13</f>
        <v>386.07962058999999</v>
      </c>
      <c r="F13" s="33">
        <v>496.77</v>
      </c>
      <c r="G13" s="33">
        <v>148.24</v>
      </c>
      <c r="H13" s="33">
        <f>F13-G13</f>
        <v>348.53</v>
      </c>
      <c r="I13" s="34">
        <f>58864996.64/1000000</f>
        <v>58.864996640000001</v>
      </c>
      <c r="J13" s="34">
        <v>23.946636150000003</v>
      </c>
      <c r="K13" s="34">
        <f t="shared" si="1"/>
        <v>34.918360489999998</v>
      </c>
      <c r="L13" s="33" t="s">
        <v>35</v>
      </c>
      <c r="M13" s="33" t="s">
        <v>35</v>
      </c>
      <c r="N13" s="33" t="s">
        <v>35</v>
      </c>
      <c r="O13" s="34">
        <v>5.7374060399999998</v>
      </c>
      <c r="P13" s="34">
        <v>3.1061459399999998</v>
      </c>
      <c r="Q13" s="34">
        <f t="shared" si="2"/>
        <v>2.6312601</v>
      </c>
      <c r="R13" s="33" t="s">
        <v>35</v>
      </c>
      <c r="S13" s="33" t="s">
        <v>35</v>
      </c>
      <c r="T13" s="33" t="s">
        <v>35</v>
      </c>
      <c r="U13" s="13"/>
      <c r="V13" s="59" t="s">
        <v>40</v>
      </c>
      <c r="W13" s="10"/>
    </row>
    <row r="14" spans="1:24">
      <c r="A14" s="31"/>
      <c r="B14" s="32" t="s">
        <v>41</v>
      </c>
      <c r="C14" s="31"/>
      <c r="D14" s="31"/>
      <c r="E14" s="33">
        <f t="shared" ref="E14:E33" si="3">H14+K14+Q14</f>
        <v>216.67845537000002</v>
      </c>
      <c r="F14" s="33">
        <v>328.51</v>
      </c>
      <c r="G14" s="33">
        <f>136.04-(J14+P14)</f>
        <v>129.13281258999999</v>
      </c>
      <c r="H14" s="33">
        <f>F14-G14</f>
        <v>199.37718741</v>
      </c>
      <c r="I14" s="34">
        <f>18108318.37/1000000</f>
        <v>18.108318370000003</v>
      </c>
      <c r="J14" s="34">
        <v>6.3739016800000003</v>
      </c>
      <c r="K14" s="34">
        <f>I14-J14</f>
        <v>11.734416690000003</v>
      </c>
      <c r="L14" s="33" t="s">
        <v>35</v>
      </c>
      <c r="M14" s="33" t="s">
        <v>35</v>
      </c>
      <c r="N14" s="33" t="s">
        <v>35</v>
      </c>
      <c r="O14" s="34">
        <v>6.1001370000000001</v>
      </c>
      <c r="P14" s="34">
        <v>0.53328573000000001</v>
      </c>
      <c r="Q14" s="34">
        <f t="shared" si="2"/>
        <v>5.5668512699999999</v>
      </c>
      <c r="R14" s="33" t="s">
        <v>35</v>
      </c>
      <c r="S14" s="33" t="s">
        <v>35</v>
      </c>
      <c r="T14" s="33" t="s">
        <v>35</v>
      </c>
      <c r="U14" s="13"/>
      <c r="V14" s="59" t="s">
        <v>42</v>
      </c>
      <c r="W14" s="10"/>
    </row>
    <row r="15" spans="1:24">
      <c r="A15" s="31"/>
      <c r="B15" s="32" t="s">
        <v>43</v>
      </c>
      <c r="C15" s="31"/>
      <c r="D15" s="31"/>
      <c r="E15" s="33">
        <f t="shared" si="3"/>
        <v>1075.4224234200001</v>
      </c>
      <c r="F15" s="33">
        <v>1404.94</v>
      </c>
      <c r="G15" s="33">
        <v>681.96</v>
      </c>
      <c r="H15" s="33">
        <f t="shared" ref="H15:H33" si="4">F15-G15</f>
        <v>722.98</v>
      </c>
      <c r="I15" s="34">
        <f>460602885.76/1000000</f>
        <v>460.60288575999999</v>
      </c>
      <c r="J15" s="34">
        <v>110.55104960000001</v>
      </c>
      <c r="K15" s="34">
        <f t="shared" si="1"/>
        <v>350.05183615999999</v>
      </c>
      <c r="L15" s="33" t="s">
        <v>35</v>
      </c>
      <c r="M15" s="33" t="s">
        <v>35</v>
      </c>
      <c r="N15" s="33" t="s">
        <v>35</v>
      </c>
      <c r="O15" s="34">
        <v>4.3175056999999999</v>
      </c>
      <c r="P15" s="34">
        <v>1.9269184399999999</v>
      </c>
      <c r="Q15" s="34">
        <f t="shared" si="2"/>
        <v>2.3905872600000002</v>
      </c>
      <c r="R15" s="33" t="s">
        <v>35</v>
      </c>
      <c r="S15" s="33" t="s">
        <v>35</v>
      </c>
      <c r="T15" s="33" t="s">
        <v>35</v>
      </c>
      <c r="U15" s="13"/>
      <c r="V15" s="59" t="s">
        <v>44</v>
      </c>
      <c r="W15" s="10"/>
    </row>
    <row r="16" spans="1:24">
      <c r="A16" s="31"/>
      <c r="B16" s="32" t="s">
        <v>45</v>
      </c>
      <c r="C16" s="31"/>
      <c r="D16" s="31"/>
      <c r="E16" s="33">
        <f t="shared" si="3"/>
        <v>644.14144555000007</v>
      </c>
      <c r="F16" s="33">
        <v>666.41</v>
      </c>
      <c r="G16" s="33">
        <v>127.54</v>
      </c>
      <c r="H16" s="33">
        <f t="shared" si="4"/>
        <v>538.87</v>
      </c>
      <c r="I16" s="34">
        <f>112711287.09/1000000</f>
        <v>112.71128709</v>
      </c>
      <c r="J16" s="34">
        <v>28.3132272</v>
      </c>
      <c r="K16" s="34">
        <f t="shared" si="1"/>
        <v>84.398059889999999</v>
      </c>
      <c r="L16" s="33" t="s">
        <v>35</v>
      </c>
      <c r="M16" s="33" t="s">
        <v>35</v>
      </c>
      <c r="N16" s="33" t="s">
        <v>35</v>
      </c>
      <c r="O16" s="34">
        <v>25.536265489999998</v>
      </c>
      <c r="P16" s="34">
        <v>4.6628798300000005</v>
      </c>
      <c r="Q16" s="34">
        <f t="shared" si="2"/>
        <v>20.873385659999997</v>
      </c>
      <c r="R16" s="33" t="s">
        <v>35</v>
      </c>
      <c r="S16" s="33" t="s">
        <v>35</v>
      </c>
      <c r="T16" s="33" t="s">
        <v>35</v>
      </c>
      <c r="U16" s="13"/>
      <c r="V16" s="59" t="s">
        <v>46</v>
      </c>
      <c r="W16" s="10"/>
    </row>
    <row r="17" spans="1:23">
      <c r="A17" s="31"/>
      <c r="B17" s="32" t="s">
        <v>47</v>
      </c>
      <c r="C17" s="31"/>
      <c r="D17" s="31"/>
      <c r="E17" s="33">
        <f t="shared" si="3"/>
        <v>3088.0099999999998</v>
      </c>
      <c r="F17" s="33">
        <v>2955.17</v>
      </c>
      <c r="G17" s="33">
        <f>1065.24-(J17+P17)</f>
        <v>767.07999999999993</v>
      </c>
      <c r="H17" s="33">
        <f t="shared" si="4"/>
        <v>2188.09</v>
      </c>
      <c r="I17" s="33">
        <v>1136.7</v>
      </c>
      <c r="J17" s="33">
        <v>282.25</v>
      </c>
      <c r="K17" s="34">
        <f t="shared" si="1"/>
        <v>854.45</v>
      </c>
      <c r="L17" s="33" t="s">
        <v>35</v>
      </c>
      <c r="M17" s="33" t="s">
        <v>35</v>
      </c>
      <c r="N17" s="33" t="s">
        <v>35</v>
      </c>
      <c r="O17" s="33">
        <v>61.38</v>
      </c>
      <c r="P17" s="33">
        <v>15.91</v>
      </c>
      <c r="Q17" s="34">
        <f t="shared" si="2"/>
        <v>45.47</v>
      </c>
      <c r="R17" s="33" t="s">
        <v>35</v>
      </c>
      <c r="S17" s="33" t="s">
        <v>35</v>
      </c>
      <c r="T17" s="33" t="s">
        <v>35</v>
      </c>
      <c r="U17" s="13"/>
      <c r="V17" s="59" t="s">
        <v>48</v>
      </c>
      <c r="W17" s="10"/>
    </row>
    <row r="18" spans="1:23">
      <c r="A18" s="31"/>
      <c r="B18" s="32" t="s">
        <v>49</v>
      </c>
      <c r="C18" s="31"/>
      <c r="D18" s="31"/>
      <c r="E18" s="33">
        <f t="shared" si="3"/>
        <v>777.81454540999994</v>
      </c>
      <c r="F18" s="33">
        <v>715.1</v>
      </c>
      <c r="G18" s="33">
        <f>209.59-(J18+P18)</f>
        <v>154.58648871</v>
      </c>
      <c r="H18" s="33">
        <f t="shared" si="4"/>
        <v>560.51351129</v>
      </c>
      <c r="I18" s="34">
        <f>268436697.23/1000000</f>
        <v>268.43669722999999</v>
      </c>
      <c r="J18" s="34">
        <v>54.299777509999998</v>
      </c>
      <c r="K18" s="34">
        <f t="shared" si="1"/>
        <v>214.13691971999998</v>
      </c>
      <c r="L18" s="33" t="s">
        <v>35</v>
      </c>
      <c r="M18" s="33" t="s">
        <v>35</v>
      </c>
      <c r="N18" s="33" t="s">
        <v>35</v>
      </c>
      <c r="O18" s="34">
        <v>3.8678481800000002</v>
      </c>
      <c r="P18" s="34">
        <v>0.70373377999999998</v>
      </c>
      <c r="Q18" s="34">
        <f t="shared" si="2"/>
        <v>3.1641144000000003</v>
      </c>
      <c r="R18" s="33" t="s">
        <v>35</v>
      </c>
      <c r="S18" s="33" t="s">
        <v>35</v>
      </c>
      <c r="T18" s="33" t="s">
        <v>35</v>
      </c>
      <c r="U18" s="13"/>
      <c r="V18" s="59" t="s">
        <v>50</v>
      </c>
      <c r="W18" s="10"/>
    </row>
    <row r="19" spans="1:23">
      <c r="A19" s="31"/>
      <c r="B19" s="32" t="s">
        <v>51</v>
      </c>
      <c r="C19" s="31"/>
      <c r="D19" s="31"/>
      <c r="E19" s="33">
        <f t="shared" si="3"/>
        <v>426.72999999999996</v>
      </c>
      <c r="F19" s="33">
        <f>1244.34-(I19+O19)</f>
        <v>782.55966359999991</v>
      </c>
      <c r="G19" s="33">
        <f>817.61-(J19+P19)</f>
        <v>706.93664108999997</v>
      </c>
      <c r="H19" s="33">
        <f t="shared" si="4"/>
        <v>75.623022509999942</v>
      </c>
      <c r="I19" s="34">
        <f>423870510.87/1000000</f>
        <v>423.87051087000003</v>
      </c>
      <c r="J19" s="34">
        <v>94.322428200000004</v>
      </c>
      <c r="K19" s="34">
        <f t="shared" si="1"/>
        <v>329.54808267000004</v>
      </c>
      <c r="L19" s="33" t="s">
        <v>35</v>
      </c>
      <c r="M19" s="33" t="s">
        <v>35</v>
      </c>
      <c r="N19" s="33" t="s">
        <v>35</v>
      </c>
      <c r="O19" s="34">
        <v>37.909825529999999</v>
      </c>
      <c r="P19" s="34">
        <v>16.35093071</v>
      </c>
      <c r="Q19" s="34">
        <f t="shared" si="2"/>
        <v>21.558894819999999</v>
      </c>
      <c r="R19" s="33" t="s">
        <v>35</v>
      </c>
      <c r="S19" s="33" t="s">
        <v>35</v>
      </c>
      <c r="T19" s="33" t="s">
        <v>35</v>
      </c>
      <c r="U19" s="13"/>
      <c r="V19" s="59" t="s">
        <v>52</v>
      </c>
      <c r="W19" s="10"/>
    </row>
    <row r="20" spans="1:23">
      <c r="A20" s="31"/>
      <c r="B20" s="32" t="s">
        <v>53</v>
      </c>
      <c r="C20" s="31"/>
      <c r="D20" s="31"/>
      <c r="E20" s="33">
        <f t="shared" si="3"/>
        <v>1355.6208482299999</v>
      </c>
      <c r="F20" s="33">
        <v>1412.51</v>
      </c>
      <c r="G20" s="33">
        <f>508.15-(J20+P20)</f>
        <v>366.20617783</v>
      </c>
      <c r="H20" s="33">
        <f t="shared" si="4"/>
        <v>1046.3038221699999</v>
      </c>
      <c r="I20" s="34">
        <f>410875594.64/1000000</f>
        <v>410.87559463999997</v>
      </c>
      <c r="J20" s="34">
        <v>138.74327256999999</v>
      </c>
      <c r="K20" s="34">
        <f t="shared" si="1"/>
        <v>272.13232206999999</v>
      </c>
      <c r="L20" s="33" t="s">
        <v>35</v>
      </c>
      <c r="M20" s="33" t="s">
        <v>35</v>
      </c>
      <c r="N20" s="33" t="s">
        <v>35</v>
      </c>
      <c r="O20" s="34">
        <v>40.385253590000005</v>
      </c>
      <c r="P20" s="34">
        <v>3.2005496</v>
      </c>
      <c r="Q20" s="34">
        <f t="shared" si="2"/>
        <v>37.184703990000003</v>
      </c>
      <c r="R20" s="33" t="s">
        <v>35</v>
      </c>
      <c r="S20" s="33" t="s">
        <v>35</v>
      </c>
      <c r="T20" s="33" t="s">
        <v>35</v>
      </c>
      <c r="U20" s="13"/>
      <c r="V20" s="59" t="s">
        <v>54</v>
      </c>
      <c r="W20" s="10"/>
    </row>
    <row r="21" spans="1:23">
      <c r="A21" s="31"/>
      <c r="B21" s="32" t="s">
        <v>55</v>
      </c>
      <c r="C21" s="31"/>
      <c r="D21" s="31"/>
      <c r="E21" s="33">
        <f t="shared" si="3"/>
        <v>520.98649423999996</v>
      </c>
      <c r="F21" s="33">
        <v>461.27</v>
      </c>
      <c r="G21" s="33">
        <f>113.53-(J21+P21)</f>
        <v>88.186221560000007</v>
      </c>
      <c r="H21" s="33">
        <f>F21-G21</f>
        <v>373.08377843999995</v>
      </c>
      <c r="I21" s="34">
        <f>163212644.03/1000000</f>
        <v>163.21264403000001</v>
      </c>
      <c r="J21" s="34">
        <v>22.038440489999999</v>
      </c>
      <c r="K21" s="34">
        <f t="shared" si="1"/>
        <v>141.17420354000001</v>
      </c>
      <c r="L21" s="33" t="s">
        <v>35</v>
      </c>
      <c r="M21" s="33" t="s">
        <v>35</v>
      </c>
      <c r="N21" s="33" t="s">
        <v>35</v>
      </c>
      <c r="O21" s="34">
        <v>10.033850210000001</v>
      </c>
      <c r="P21" s="34">
        <v>3.3053379500000002</v>
      </c>
      <c r="Q21" s="34">
        <f t="shared" si="2"/>
        <v>6.7285122600000005</v>
      </c>
      <c r="R21" s="33" t="s">
        <v>35</v>
      </c>
      <c r="S21" s="33" t="s">
        <v>35</v>
      </c>
      <c r="T21" s="33" t="s">
        <v>35</v>
      </c>
      <c r="U21" s="13"/>
      <c r="V21" s="59" t="s">
        <v>56</v>
      </c>
      <c r="W21" s="10"/>
    </row>
    <row r="22" spans="1:23">
      <c r="A22" s="31"/>
      <c r="B22" s="32" t="s">
        <v>57</v>
      </c>
      <c r="C22" s="31"/>
      <c r="D22" s="31"/>
      <c r="E22" s="33">
        <f t="shared" si="3"/>
        <v>719.43085674999998</v>
      </c>
      <c r="F22" s="33">
        <v>750.85</v>
      </c>
      <c r="G22" s="33">
        <v>185.12</v>
      </c>
      <c r="H22" s="33">
        <f t="shared" si="4"/>
        <v>565.73</v>
      </c>
      <c r="I22" s="34">
        <f>181568580.31/1000000</f>
        <v>181.56858031000002</v>
      </c>
      <c r="J22" s="34">
        <v>33.037188919999998</v>
      </c>
      <c r="K22" s="34">
        <f t="shared" si="1"/>
        <v>148.53139139000001</v>
      </c>
      <c r="L22" s="33" t="s">
        <v>35</v>
      </c>
      <c r="M22" s="33" t="s">
        <v>35</v>
      </c>
      <c r="N22" s="33" t="s">
        <v>35</v>
      </c>
      <c r="O22" s="34">
        <v>8.3874731699999998</v>
      </c>
      <c r="P22" s="34">
        <v>3.21800781</v>
      </c>
      <c r="Q22" s="34">
        <f t="shared" si="2"/>
        <v>5.1694653600000002</v>
      </c>
      <c r="R22" s="33" t="s">
        <v>35</v>
      </c>
      <c r="S22" s="33" t="s">
        <v>35</v>
      </c>
      <c r="T22" s="33" t="s">
        <v>35</v>
      </c>
      <c r="U22" s="13"/>
      <c r="V22" s="59" t="s">
        <v>58</v>
      </c>
      <c r="W22" s="10"/>
    </row>
    <row r="23" spans="1:23">
      <c r="A23" s="31"/>
      <c r="B23" s="32" t="s">
        <v>59</v>
      </c>
      <c r="C23" s="31"/>
      <c r="D23" s="31"/>
      <c r="E23" s="33">
        <f t="shared" si="3"/>
        <v>654.11098229999993</v>
      </c>
      <c r="F23" s="33">
        <v>945.91</v>
      </c>
      <c r="G23" s="33">
        <f>378.01-(J23+P23)</f>
        <v>353.48963506999996</v>
      </c>
      <c r="H23" s="33">
        <f t="shared" si="4"/>
        <v>592.42036493000001</v>
      </c>
      <c r="I23" s="34">
        <f>73447035.1/1000000</f>
        <v>73.447035099999994</v>
      </c>
      <c r="J23" s="34">
        <v>19.011472169999998</v>
      </c>
      <c r="K23" s="34">
        <f t="shared" si="1"/>
        <v>54.435562929999996</v>
      </c>
      <c r="L23" s="33" t="s">
        <v>35</v>
      </c>
      <c r="M23" s="33" t="s">
        <v>35</v>
      </c>
      <c r="N23" s="33" t="s">
        <v>35</v>
      </c>
      <c r="O23" s="34">
        <v>12.763947199999999</v>
      </c>
      <c r="P23" s="34">
        <v>5.5088927600000002</v>
      </c>
      <c r="Q23" s="34">
        <f t="shared" si="2"/>
        <v>7.2550544399999986</v>
      </c>
      <c r="R23" s="33" t="s">
        <v>35</v>
      </c>
      <c r="S23" s="33" t="s">
        <v>35</v>
      </c>
      <c r="T23" s="33" t="s">
        <v>35</v>
      </c>
      <c r="U23" s="13"/>
      <c r="V23" s="59" t="s">
        <v>60</v>
      </c>
      <c r="W23" s="10"/>
    </row>
    <row r="24" spans="1:23">
      <c r="A24" s="31"/>
      <c r="B24" s="32" t="s">
        <v>61</v>
      </c>
      <c r="C24" s="31"/>
      <c r="D24" s="31"/>
      <c r="E24" s="33">
        <f t="shared" si="3"/>
        <v>2633.63</v>
      </c>
      <c r="F24" s="33">
        <v>3079.13</v>
      </c>
      <c r="G24" s="33">
        <v>838.59</v>
      </c>
      <c r="H24" s="33">
        <f t="shared" si="4"/>
        <v>2240.54</v>
      </c>
      <c r="I24" s="33">
        <v>472.22</v>
      </c>
      <c r="J24" s="33">
        <v>126.97</v>
      </c>
      <c r="K24" s="34">
        <f t="shared" si="1"/>
        <v>345.25</v>
      </c>
      <c r="L24" s="33" t="s">
        <v>35</v>
      </c>
      <c r="M24" s="33" t="s">
        <v>35</v>
      </c>
      <c r="N24" s="33" t="s">
        <v>35</v>
      </c>
      <c r="O24" s="33">
        <v>60.42</v>
      </c>
      <c r="P24" s="33">
        <v>12.58</v>
      </c>
      <c r="Q24" s="34">
        <f t="shared" si="2"/>
        <v>47.84</v>
      </c>
      <c r="R24" s="33" t="s">
        <v>35</v>
      </c>
      <c r="S24" s="33" t="s">
        <v>35</v>
      </c>
      <c r="T24" s="33" t="s">
        <v>35</v>
      </c>
      <c r="U24" s="13"/>
      <c r="V24" s="59" t="s">
        <v>62</v>
      </c>
      <c r="W24" s="10"/>
    </row>
    <row r="25" spans="1:23">
      <c r="A25" s="31"/>
      <c r="B25" s="36" t="s">
        <v>63</v>
      </c>
      <c r="C25" s="31"/>
      <c r="D25" s="31"/>
      <c r="E25" s="33">
        <f t="shared" si="3"/>
        <v>336.15999999999997</v>
      </c>
      <c r="F25" s="33">
        <v>1237.0899999999999</v>
      </c>
      <c r="G25" s="33">
        <f>963.39-(J25+P25)</f>
        <v>935.56999999999994</v>
      </c>
      <c r="H25" s="33">
        <f t="shared" si="4"/>
        <v>301.52</v>
      </c>
      <c r="I25" s="33">
        <v>49.54</v>
      </c>
      <c r="J25" s="33">
        <v>20.079999999999998</v>
      </c>
      <c r="K25" s="34">
        <f t="shared" si="1"/>
        <v>29.46</v>
      </c>
      <c r="L25" s="33" t="s">
        <v>35</v>
      </c>
      <c r="M25" s="33" t="s">
        <v>35</v>
      </c>
      <c r="N25" s="33" t="s">
        <v>35</v>
      </c>
      <c r="O25" s="33">
        <v>12.92</v>
      </c>
      <c r="P25" s="33">
        <v>7.74</v>
      </c>
      <c r="Q25" s="34">
        <f t="shared" si="2"/>
        <v>5.18</v>
      </c>
      <c r="R25" s="33" t="s">
        <v>35</v>
      </c>
      <c r="S25" s="33" t="s">
        <v>35</v>
      </c>
      <c r="T25" s="33" t="s">
        <v>35</v>
      </c>
      <c r="U25" s="13"/>
      <c r="V25" s="60" t="s">
        <v>64</v>
      </c>
      <c r="W25" s="10"/>
    </row>
    <row r="26" spans="1:23">
      <c r="A26" s="31"/>
      <c r="B26" s="32" t="s">
        <v>65</v>
      </c>
      <c r="C26" s="31"/>
      <c r="D26" s="31"/>
      <c r="E26" s="33">
        <f t="shared" si="3"/>
        <v>1450.2800000000002</v>
      </c>
      <c r="F26" s="33">
        <v>2123.88</v>
      </c>
      <c r="G26" s="33">
        <f>836.14-(J26+P26)</f>
        <v>782.91</v>
      </c>
      <c r="H26" s="33">
        <f t="shared" si="4"/>
        <v>1340.9700000000003</v>
      </c>
      <c r="I26" s="33">
        <v>140.27000000000001</v>
      </c>
      <c r="J26" s="33">
        <v>43.83</v>
      </c>
      <c r="K26" s="34">
        <f t="shared" si="1"/>
        <v>96.440000000000012</v>
      </c>
      <c r="L26" s="33" t="s">
        <v>35</v>
      </c>
      <c r="M26" s="33" t="s">
        <v>35</v>
      </c>
      <c r="N26" s="33" t="s">
        <v>35</v>
      </c>
      <c r="O26" s="33">
        <v>22.27</v>
      </c>
      <c r="P26" s="33">
        <v>9.4</v>
      </c>
      <c r="Q26" s="34">
        <f t="shared" si="2"/>
        <v>12.87</v>
      </c>
      <c r="R26" s="33" t="s">
        <v>35</v>
      </c>
      <c r="S26" s="33" t="s">
        <v>35</v>
      </c>
      <c r="T26" s="33" t="s">
        <v>35</v>
      </c>
      <c r="U26" s="13"/>
      <c r="V26" s="59" t="s">
        <v>66</v>
      </c>
      <c r="W26" s="10"/>
    </row>
    <row r="27" spans="1:23">
      <c r="A27" s="31"/>
      <c r="B27" s="32" t="s">
        <v>67</v>
      </c>
      <c r="C27" s="31"/>
      <c r="D27" s="31"/>
      <c r="E27" s="33">
        <f t="shared" si="3"/>
        <v>754.25216600999988</v>
      </c>
      <c r="F27" s="33">
        <v>727.28</v>
      </c>
      <c r="G27" s="33">
        <f>218.18-(J27+P27)</f>
        <v>157.92620369000002</v>
      </c>
      <c r="H27" s="33">
        <f t="shared" si="4"/>
        <v>569.35379631000001</v>
      </c>
      <c r="I27" s="34">
        <f>230336886.07/1000000</f>
        <v>230.33688606999999</v>
      </c>
      <c r="J27" s="34">
        <v>57.073891359999998</v>
      </c>
      <c r="K27" s="34">
        <f t="shared" si="1"/>
        <v>173.26299470999999</v>
      </c>
      <c r="L27" s="33" t="s">
        <v>35</v>
      </c>
      <c r="M27" s="33" t="s">
        <v>35</v>
      </c>
      <c r="N27" s="33" t="s">
        <v>35</v>
      </c>
      <c r="O27" s="34">
        <v>14.81527994</v>
      </c>
      <c r="P27" s="34">
        <v>3.1799049500000001</v>
      </c>
      <c r="Q27" s="34">
        <f t="shared" si="2"/>
        <v>11.635374989999999</v>
      </c>
      <c r="R27" s="33" t="s">
        <v>35</v>
      </c>
      <c r="S27" s="33" t="s">
        <v>35</v>
      </c>
      <c r="T27" s="33" t="s">
        <v>35</v>
      </c>
      <c r="U27" s="13"/>
      <c r="V27" s="59" t="s">
        <v>68</v>
      </c>
      <c r="W27" s="10"/>
    </row>
    <row r="28" spans="1:23">
      <c r="A28" s="31"/>
      <c r="B28" s="32" t="s">
        <v>69</v>
      </c>
      <c r="C28" s="31"/>
      <c r="D28" s="31"/>
      <c r="E28" s="33">
        <f t="shared" si="3"/>
        <v>854.91859822999993</v>
      </c>
      <c r="F28" s="33">
        <v>849.81</v>
      </c>
      <c r="G28" s="33">
        <f>315.21-(J28+P28)</f>
        <v>234.58152103999998</v>
      </c>
      <c r="H28" s="33">
        <f t="shared" si="4"/>
        <v>615.22847895999996</v>
      </c>
      <c r="I28" s="34">
        <f>302938885.72/1000000</f>
        <v>302.93888572000003</v>
      </c>
      <c r="J28" s="34">
        <v>76.391394050000002</v>
      </c>
      <c r="K28" s="34">
        <f t="shared" si="1"/>
        <v>226.54749167000003</v>
      </c>
      <c r="L28" s="33" t="s">
        <v>35</v>
      </c>
      <c r="M28" s="33" t="s">
        <v>35</v>
      </c>
      <c r="N28" s="33" t="s">
        <v>35</v>
      </c>
      <c r="O28" s="34">
        <v>17.379712509999997</v>
      </c>
      <c r="P28" s="34">
        <v>4.2370849100000001</v>
      </c>
      <c r="Q28" s="34">
        <f t="shared" si="2"/>
        <v>13.142627599999997</v>
      </c>
      <c r="R28" s="33" t="s">
        <v>35</v>
      </c>
      <c r="S28" s="33" t="s">
        <v>35</v>
      </c>
      <c r="T28" s="33" t="s">
        <v>35</v>
      </c>
      <c r="U28" s="13"/>
      <c r="V28" s="59" t="s">
        <v>70</v>
      </c>
      <c r="W28" s="10"/>
    </row>
    <row r="29" spans="1:23">
      <c r="A29" s="31"/>
      <c r="B29" s="32" t="s">
        <v>71</v>
      </c>
      <c r="C29" s="31"/>
      <c r="D29" s="31"/>
      <c r="E29" s="33">
        <f t="shared" si="3"/>
        <v>580.04994495000005</v>
      </c>
      <c r="F29" s="33">
        <v>581.08000000000004</v>
      </c>
      <c r="G29" s="33">
        <f>197.38-(J29+P29)</f>
        <v>152.00225003999998</v>
      </c>
      <c r="H29" s="33">
        <f t="shared" si="4"/>
        <v>429.07774996000006</v>
      </c>
      <c r="I29" s="34">
        <f>189942407.95/1000000</f>
        <v>189.94240794999999</v>
      </c>
      <c r="J29" s="34">
        <v>44.097374900000005</v>
      </c>
      <c r="K29" s="34">
        <f t="shared" si="1"/>
        <v>145.84503304999998</v>
      </c>
      <c r="L29" s="33" t="s">
        <v>35</v>
      </c>
      <c r="M29" s="33" t="s">
        <v>35</v>
      </c>
      <c r="N29" s="33" t="s">
        <v>35</v>
      </c>
      <c r="O29" s="34">
        <v>6.4075369999999996</v>
      </c>
      <c r="P29" s="34">
        <v>1.2803750600000001</v>
      </c>
      <c r="Q29" s="34">
        <f t="shared" si="2"/>
        <v>5.1271619399999997</v>
      </c>
      <c r="R29" s="33" t="s">
        <v>35</v>
      </c>
      <c r="S29" s="33" t="s">
        <v>35</v>
      </c>
      <c r="T29" s="33" t="s">
        <v>35</v>
      </c>
      <c r="U29" s="13"/>
      <c r="V29" s="59" t="s">
        <v>72</v>
      </c>
      <c r="W29" s="10"/>
    </row>
    <row r="30" spans="1:23">
      <c r="A30" s="31"/>
      <c r="B30" s="32" t="s">
        <v>73</v>
      </c>
      <c r="C30" s="31"/>
      <c r="D30" s="31"/>
      <c r="E30" s="33">
        <f t="shared" si="3"/>
        <v>1411.02</v>
      </c>
      <c r="F30" s="33">
        <v>1854.83</v>
      </c>
      <c r="G30" s="33">
        <f>632.86-(J30+P30)</f>
        <v>569.73</v>
      </c>
      <c r="H30" s="33">
        <f t="shared" si="4"/>
        <v>1285.0999999999999</v>
      </c>
      <c r="I30" s="33">
        <v>177.07</v>
      </c>
      <c r="J30" s="33">
        <v>57.69</v>
      </c>
      <c r="K30" s="34">
        <f t="shared" si="1"/>
        <v>119.38</v>
      </c>
      <c r="L30" s="33" t="s">
        <v>35</v>
      </c>
      <c r="M30" s="33" t="s">
        <v>35</v>
      </c>
      <c r="N30" s="33" t="s">
        <v>35</v>
      </c>
      <c r="O30" s="33">
        <v>11.98</v>
      </c>
      <c r="P30" s="33">
        <v>5.44</v>
      </c>
      <c r="Q30" s="34">
        <f t="shared" si="2"/>
        <v>6.54</v>
      </c>
      <c r="R30" s="33" t="s">
        <v>35</v>
      </c>
      <c r="S30" s="33" t="s">
        <v>35</v>
      </c>
      <c r="T30" s="33" t="s">
        <v>35</v>
      </c>
      <c r="U30" s="13"/>
      <c r="V30" s="59" t="s">
        <v>74</v>
      </c>
      <c r="W30" s="10"/>
    </row>
    <row r="31" spans="1:23">
      <c r="A31" s="31"/>
      <c r="B31" s="32" t="s">
        <v>75</v>
      </c>
      <c r="C31" s="31"/>
      <c r="D31" s="31"/>
      <c r="E31" s="33">
        <f>H31+K31+Q31</f>
        <v>1485.29</v>
      </c>
      <c r="F31" s="33">
        <v>1994.11</v>
      </c>
      <c r="G31" s="33">
        <f>778.27-(J31+P31)</f>
        <v>705.32999999999993</v>
      </c>
      <c r="H31" s="33">
        <f t="shared" si="4"/>
        <v>1288.78</v>
      </c>
      <c r="I31" s="33">
        <v>251.2</v>
      </c>
      <c r="J31" s="33">
        <v>67.45</v>
      </c>
      <c r="K31" s="34">
        <f t="shared" si="1"/>
        <v>183.75</v>
      </c>
      <c r="L31" s="33" t="s">
        <v>35</v>
      </c>
      <c r="M31" s="33" t="s">
        <v>35</v>
      </c>
      <c r="N31" s="33" t="s">
        <v>35</v>
      </c>
      <c r="O31" s="33">
        <v>18.25</v>
      </c>
      <c r="P31" s="33">
        <v>5.49</v>
      </c>
      <c r="Q31" s="34">
        <f t="shared" si="2"/>
        <v>12.76</v>
      </c>
      <c r="R31" s="33" t="s">
        <v>35</v>
      </c>
      <c r="S31" s="33" t="s">
        <v>35</v>
      </c>
      <c r="T31" s="33" t="s">
        <v>35</v>
      </c>
      <c r="U31" s="13"/>
      <c r="V31" s="59" t="s">
        <v>76</v>
      </c>
      <c r="W31" s="10"/>
    </row>
    <row r="32" spans="1:23">
      <c r="A32" s="31"/>
      <c r="B32" s="32" t="s">
        <v>77</v>
      </c>
      <c r="C32" s="31"/>
      <c r="D32" s="31"/>
      <c r="E32" s="33">
        <f t="shared" si="3"/>
        <v>403.10472744999998</v>
      </c>
      <c r="F32" s="33">
        <v>531.48</v>
      </c>
      <c r="G32" s="33">
        <f>177.8-(J32+P32)</f>
        <v>165.71217322000001</v>
      </c>
      <c r="H32" s="33">
        <f t="shared" si="4"/>
        <v>365.76782678000001</v>
      </c>
      <c r="I32" s="34">
        <f>48244375.45/1000000</f>
        <v>48.24437545</v>
      </c>
      <c r="J32" s="34">
        <v>11.168764359999999</v>
      </c>
      <c r="K32" s="34">
        <f t="shared" si="1"/>
        <v>37.075611090000002</v>
      </c>
      <c r="L32" s="33" t="s">
        <v>35</v>
      </c>
      <c r="M32" s="33" t="s">
        <v>35</v>
      </c>
      <c r="N32" s="33" t="s">
        <v>35</v>
      </c>
      <c r="O32" s="34">
        <v>1.1803520000000001</v>
      </c>
      <c r="P32" s="34">
        <v>0.91906242000000005</v>
      </c>
      <c r="Q32" s="34">
        <f t="shared" si="2"/>
        <v>0.26128958000000002</v>
      </c>
      <c r="R32" s="33" t="s">
        <v>35</v>
      </c>
      <c r="S32" s="33" t="s">
        <v>35</v>
      </c>
      <c r="T32" s="33" t="s">
        <v>35</v>
      </c>
      <c r="U32" s="13"/>
      <c r="V32" s="59" t="s">
        <v>78</v>
      </c>
      <c r="W32" s="10"/>
    </row>
    <row r="33" spans="1:23">
      <c r="A33" s="31"/>
      <c r="B33" s="32" t="s">
        <v>79</v>
      </c>
      <c r="C33" s="31"/>
      <c r="D33" s="31"/>
      <c r="E33" s="33">
        <f t="shared" si="3"/>
        <v>833.50577996000004</v>
      </c>
      <c r="F33" s="33">
        <v>919.32</v>
      </c>
      <c r="G33" s="33">
        <f>281.34-(J33+P33)</f>
        <v>235.88749894999998</v>
      </c>
      <c r="H33" s="33">
        <f t="shared" si="4"/>
        <v>683.43250105000004</v>
      </c>
      <c r="I33" s="34">
        <f>179336825.95/1000000</f>
        <v>179.33682594999999</v>
      </c>
      <c r="J33" s="34">
        <v>39.61741155</v>
      </c>
      <c r="K33" s="34">
        <f t="shared" si="1"/>
        <v>139.71941440000001</v>
      </c>
      <c r="L33" s="33" t="s">
        <v>35</v>
      </c>
      <c r="M33" s="33" t="s">
        <v>35</v>
      </c>
      <c r="N33" s="33" t="s">
        <v>35</v>
      </c>
      <c r="O33" s="34">
        <v>16.18895401</v>
      </c>
      <c r="P33" s="34">
        <v>5.8350894999999996</v>
      </c>
      <c r="Q33" s="34">
        <f t="shared" si="2"/>
        <v>10.353864510000001</v>
      </c>
      <c r="R33" s="33" t="s">
        <v>35</v>
      </c>
      <c r="S33" s="33" t="s">
        <v>35</v>
      </c>
      <c r="T33" s="33" t="s">
        <v>35</v>
      </c>
      <c r="U33" s="13"/>
      <c r="V33" s="59" t="s">
        <v>80</v>
      </c>
      <c r="W33" s="10"/>
    </row>
    <row r="34" spans="1:23" ht="3" customHeight="1">
      <c r="A34" s="37"/>
      <c r="B34" s="37"/>
      <c r="C34" s="37"/>
      <c r="D34" s="37"/>
      <c r="E34" s="38"/>
      <c r="F34" s="38"/>
      <c r="G34" s="38"/>
      <c r="H34" s="38"/>
      <c r="I34" s="38"/>
      <c r="J34" s="38"/>
      <c r="K34" s="37"/>
      <c r="L34" s="39"/>
      <c r="M34" s="38"/>
      <c r="N34" s="37"/>
      <c r="O34" s="39"/>
      <c r="P34" s="38"/>
      <c r="Q34" s="37"/>
      <c r="R34" s="38"/>
      <c r="S34" s="37"/>
      <c r="T34" s="38"/>
      <c r="U34" s="39"/>
      <c r="V34" s="37"/>
    </row>
    <row r="35" spans="1:23" ht="3" customHeight="1">
      <c r="P35" s="40"/>
    </row>
    <row r="36" spans="1:23" s="41" customFormat="1" ht="18.75">
      <c r="B36" s="41" t="s">
        <v>81</v>
      </c>
      <c r="P36" s="42"/>
      <c r="W36" s="42"/>
    </row>
    <row r="37" spans="1:23" s="41" customFormat="1" ht="18.75">
      <c r="B37" s="41" t="s">
        <v>82</v>
      </c>
      <c r="P37" s="42"/>
      <c r="W37" s="42"/>
    </row>
  </sheetData>
  <mergeCells count="16">
    <mergeCell ref="I3:K3"/>
    <mergeCell ref="R3:T3"/>
    <mergeCell ref="A4:D4"/>
    <mergeCell ref="F4:H4"/>
    <mergeCell ref="I4:K4"/>
    <mergeCell ref="L4:N4"/>
    <mergeCell ref="O4:Q4"/>
    <mergeCell ref="R4:T4"/>
    <mergeCell ref="A10:D10"/>
    <mergeCell ref="U10:V10"/>
    <mergeCell ref="A5:D7"/>
    <mergeCell ref="F5:H5"/>
    <mergeCell ref="L5:N5"/>
    <mergeCell ref="O5:Q5"/>
    <mergeCell ref="R5:T5"/>
    <mergeCell ref="U5:V7"/>
  </mergeCells>
  <pageMargins left="0.59055118110236227" right="0.35433070866141736" top="0.59055118110236227" bottom="0.39370078740157483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T-9.12</vt:lpstr>
      <vt:lpstr>'T-9.12'!Print_Area</vt:lpstr>
      <vt:lpstr>'T-9.12'!Print_Titles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2015-11-03T03:58:42Z</dcterms:created>
  <dcterms:modified xsi:type="dcterms:W3CDTF">2015-11-03T06:14:03Z</dcterms:modified>
</cp:coreProperties>
</file>