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4.5พ.ศ.2559" sheetId="2" r:id="rId1"/>
    <sheet name="T-14.4พ.ศ.2559" sheetId="1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9" i="1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J52"/>
  <c r="J51"/>
  <c r="J50"/>
  <c r="J49"/>
  <c r="J48"/>
  <c r="J47"/>
  <c r="J46"/>
  <c r="J45"/>
  <c r="J44"/>
  <c r="J43"/>
  <c r="J42"/>
  <c r="J41"/>
  <c r="J40"/>
  <c r="H52"/>
  <c r="H50"/>
  <c r="H49"/>
  <c r="H48"/>
  <c r="H47"/>
  <c r="H45"/>
  <c r="H44"/>
  <c r="H43"/>
  <c r="H42"/>
  <c r="H41"/>
  <c r="H40"/>
  <c r="F40"/>
  <c r="F41"/>
  <c r="F42"/>
  <c r="F43"/>
  <c r="F44"/>
  <c r="F45"/>
  <c r="F46"/>
  <c r="F47"/>
  <c r="F48"/>
  <c r="F49"/>
  <c r="F50"/>
  <c r="F51"/>
  <c r="F52"/>
</calcChain>
</file>

<file path=xl/sharedStrings.xml><?xml version="1.0" encoding="utf-8"?>
<sst xmlns="http://schemas.openxmlformats.org/spreadsheetml/2006/main" count="414" uniqueCount="162">
  <si>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</si>
  <si>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</si>
  <si>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</si>
  <si>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</si>
  <si>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</si>
  <si>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</si>
  <si>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</si>
  <si>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</si>
  <si>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</si>
  <si>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</si>
  <si>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</si>
  <si>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</si>
  <si>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</si>
  <si>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</si>
  <si>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</si>
  <si>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</si>
  <si>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</si>
  <si>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</si>
  <si>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</si>
  <si>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</si>
  <si>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</si>
  <si>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</si>
  <si>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</si>
  <si>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</si>
  <si>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</si>
  <si>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</si>
  <si>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</si>
  <si>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</si>
  <si>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</si>
  <si>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</si>
  <si>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</si>
  <si>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</si>
  <si>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</si>
  <si>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</si>
  <si>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</si>
  <si>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</si>
  <si>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</si>
  <si>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</si>
  <si>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</si>
  <si>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</si>
  <si>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</si>
  <si>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</si>
  <si>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</si>
  <si>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</si>
  <si>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</si>
  <si>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</si>
  <si>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</si>
  <si>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New Registered of Juristic Person and Authorized Capital by Type of Registration and District: 2016  (ต่อ)</t>
  </si>
  <si>
    <t>Table 14.4</t>
  </si>
  <si>
    <t>ทะเบียนนิติบุคคลใหม่ และทุนจดทะเบียน จำแนกตามประเภทการจดทะเบียน เป็นรายอำเภอ พ.ศ. 2559  (ต่อ)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</si>
  <si>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</si>
  <si>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</si>
  <si>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</si>
  <si>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</si>
  <si>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</si>
  <si>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</si>
  <si>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</si>
  <si>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</si>
  <si>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</si>
  <si>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</si>
  <si>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</si>
  <si>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</si>
  <si>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</si>
  <si>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</si>
  <si>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</si>
  <si>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</si>
  <si>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</si>
  <si>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</si>
  <si>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</si>
  <si>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</si>
  <si>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</si>
  <si>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</si>
  <si>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</si>
  <si>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</si>
  <si>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</si>
  <si>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</si>
  <si>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</si>
  <si>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</si>
  <si>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</si>
  <si>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</si>
  <si>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</si>
  <si>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</si>
  <si>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</si>
  <si>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</si>
  <si>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</si>
  <si>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</si>
  <si>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</si>
  <si>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</si>
  <si>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</si>
  <si>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New Registered of Juristic Person and Authorized Capital by Type of Registration and District: 2016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</si>
  <si>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</si>
  <si>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 xml:space="preserve">               </t>
  </si>
  <si>
    <t xml:space="preserve">              </t>
  </si>
  <si>
    <t>Source: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</si>
  <si>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</si>
  <si>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</si>
  <si>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</si>
  <si>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</si>
  <si>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</si>
  <si>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</si>
  <si>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</si>
  <si>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</si>
  <si>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</si>
  <si>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</si>
  <si>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</si>
  <si>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</si>
  <si>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</si>
  <si>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</si>
  <si>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</si>
  <si>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</si>
  <si>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</si>
  <si>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</si>
  <si>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</si>
  <si>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</si>
  <si>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</si>
  <si>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</si>
  <si>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</si>
  <si>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</si>
  <si>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</si>
  <si>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</si>
  <si>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</si>
  <si>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</si>
  <si>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</si>
  <si>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</si>
  <si>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</si>
  <si>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</si>
  <si>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</si>
  <si>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</si>
  <si>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</si>
  <si>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</si>
  <si>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</si>
  <si>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</si>
  <si>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</si>
  <si>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</si>
  <si>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</si>
  <si>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</si>
  <si>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</si>
  <si>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</si>
  <si>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</si>
  <si>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</si>
  <si>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</si>
  <si>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</si>
  <si>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</si>
  <si>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</si>
  <si>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</si>
  <si>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</si>
  <si>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</si>
  <si>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</si>
  <si>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</si>
  <si>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</si>
  <si>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</si>
  <si>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</si>
  <si>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</si>
  <si>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</si>
  <si>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</si>
  <si>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</si>
  <si>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</si>
  <si>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New Registered of Juristic Person by Type of Registration and Category: 2016</t>
  </si>
  <si>
    <t>Table 14.5</t>
  </si>
  <si>
    <t>ทะเบียนนิติบุคคลใหม่ จำแนกตามประเภทการจดทะเบียน และหมวดธุรกิจ พ.ศ.  2559</t>
  </si>
  <si>
    <t>ตาราง 14.5</t>
  </si>
  <si>
    <t xml:space="preserve">      1/    หน่วยเป็นพันบาท   Unit of Thousand baht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</si>
</sst>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.0000_-;\-* #,##0.0000_-;_-* &quot;-&quot;??_-;_-@_-"/>
    <numFmt numFmtId="188" formatCode="_-* #,##0_-;\-* #,##0_-;_-* &quot;-&quot;??_-;_-@_-"/>
    <numFmt numFmtId="189" formatCode="_(* #,##0.00_);_(* \(#,##0.00\);_(* &quot;-&quot;??_);_(@_)"/>
  </numFmts>
  <fonts count="14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89" fontId="9" fillId="0" borderId="0" applyFont="0" applyFill="0" applyBorder="0" applyAlignment="0" applyProtection="0"/>
    <xf numFmtId="0" fontId="9" fillId="0" borderId="0"/>
    <xf numFmtId="18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0" fillId="0" borderId="0"/>
  </cellStyleXfs>
  <cellXfs count="10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2" applyFont="1"/>
    <xf numFmtId="0" fontId="3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Border="1"/>
    <xf numFmtId="0" fontId="1" fillId="0" borderId="1" xfId="2" applyFont="1" applyBorder="1"/>
    <xf numFmtId="0" fontId="1" fillId="0" borderId="2" xfId="2" applyFont="1" applyBorder="1"/>
    <xf numFmtId="0" fontId="1" fillId="0" borderId="3" xfId="2" applyFont="1" applyBorder="1"/>
    <xf numFmtId="0" fontId="1" fillId="0" borderId="4" xfId="2" applyFont="1" applyBorder="1"/>
    <xf numFmtId="0" fontId="1" fillId="0" borderId="5" xfId="2" applyFont="1" applyBorder="1" applyAlignment="1">
      <alignment horizontal="left"/>
    </xf>
    <xf numFmtId="187" fontId="1" fillId="0" borderId="5" xfId="2" applyNumberFormat="1" applyFont="1" applyBorder="1" applyAlignment="1">
      <alignment horizontal="right"/>
    </xf>
    <xf numFmtId="188" fontId="1" fillId="0" borderId="6" xfId="1" applyNumberFormat="1" applyFont="1" applyBorder="1" applyAlignment="1">
      <alignment horizontal="right"/>
    </xf>
    <xf numFmtId="0" fontId="4" fillId="0" borderId="7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1" fillId="0" borderId="0" xfId="2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3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1" fillId="0" borderId="0" xfId="2" applyFont="1" applyBorder="1" applyAlignment="1">
      <alignment horizontal="right"/>
    </xf>
    <xf numFmtId="2" fontId="1" fillId="0" borderId="0" xfId="2" applyNumberFormat="1" applyFont="1" applyBorder="1" applyAlignment="1">
      <alignment horizontal="right"/>
    </xf>
    <xf numFmtId="0" fontId="3" fillId="0" borderId="0" xfId="2" applyFont="1" applyBorder="1" applyAlignment="1"/>
    <xf numFmtId="188" fontId="7" fillId="0" borderId="7" xfId="1" applyNumberFormat="1" applyFont="1" applyBorder="1" applyAlignment="1">
      <alignment horizontal="right"/>
    </xf>
    <xf numFmtId="0" fontId="3" fillId="0" borderId="0" xfId="2" applyFont="1" applyAlignment="1"/>
    <xf numFmtId="0" fontId="6" fillId="0" borderId="5" xfId="2" applyFont="1" applyBorder="1" applyAlignment="1">
      <alignment horizontal="center"/>
    </xf>
    <xf numFmtId="187" fontId="4" fillId="0" borderId="5" xfId="2" applyNumberFormat="1" applyFont="1" applyBorder="1" applyAlignment="1">
      <alignment horizontal="right"/>
    </xf>
    <xf numFmtId="188" fontId="8" fillId="0" borderId="7" xfId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41" fontId="3" fillId="0" borderId="5" xfId="2" applyNumberFormat="1" applyFont="1" applyBorder="1" applyAlignment="1">
      <alignment horizontal="right"/>
    </xf>
    <xf numFmtId="41" fontId="3" fillId="0" borderId="0" xfId="1" applyNumberFormat="1" applyFont="1" applyAlignment="1">
      <alignment horizontal="right"/>
    </xf>
    <xf numFmtId="41" fontId="3" fillId="0" borderId="6" xfId="2" applyNumberFormat="1" applyFont="1" applyBorder="1" applyAlignment="1">
      <alignment horizontal="right"/>
    </xf>
    <xf numFmtId="41" fontId="3" fillId="0" borderId="6" xfId="1" applyNumberFormat="1" applyFont="1" applyBorder="1" applyAlignment="1">
      <alignment horizontal="right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1" fontId="3" fillId="0" borderId="7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1" fontId="3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1" fontId="6" fillId="0" borderId="5" xfId="2" applyNumberFormat="1" applyFont="1" applyBorder="1" applyAlignment="1">
      <alignment horizontal="right"/>
    </xf>
    <xf numFmtId="41" fontId="6" fillId="0" borderId="6" xfId="2" applyNumberFormat="1" applyFont="1" applyBorder="1" applyAlignment="1">
      <alignment horizontal="right"/>
    </xf>
    <xf numFmtId="41" fontId="6" fillId="0" borderId="6" xfId="1" applyNumberFormat="1" applyFont="1" applyBorder="1" applyAlignment="1">
      <alignment horizontal="right"/>
    </xf>
    <xf numFmtId="0" fontId="11" fillId="0" borderId="0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/>
    <xf numFmtId="0" fontId="11" fillId="0" borderId="11" xfId="0" applyFont="1" applyBorder="1"/>
    <xf numFmtId="0" fontId="11" fillId="0" borderId="11" xfId="0" applyFont="1" applyBorder="1" applyAlignment="1">
      <alignment horizontal="center" vertical="center"/>
    </xf>
    <xf numFmtId="188" fontId="1" fillId="0" borderId="0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right"/>
    </xf>
    <xf numFmtId="187" fontId="1" fillId="0" borderId="0" xfId="2" applyNumberFormat="1" applyFont="1" applyBorder="1" applyAlignment="1">
      <alignment horizontal="right"/>
    </xf>
    <xf numFmtId="0" fontId="3" fillId="0" borderId="0" xfId="0" applyFont="1"/>
    <xf numFmtId="188" fontId="1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11">
    <cellStyle name="Comma_Chapter13" xfId="3"/>
    <cellStyle name="Normal_Chapter13" xfId="4"/>
    <cellStyle name="เครื่องหมายจุลภาค" xfId="1" builtinId="3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ปกติ" xfId="0" builtinId="0"/>
    <cellStyle name="ปกติ 2" xfId="2"/>
    <cellStyle name="ปกติ 2 2" xfId="9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43775" y="99441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2257425</xdr:colOff>
      <xdr:row>0</xdr:row>
      <xdr:rowOff>9524</xdr:rowOff>
    </xdr:from>
    <xdr:to>
      <xdr:col>12</xdr:col>
      <xdr:colOff>192876</xdr:colOff>
      <xdr:row>40</xdr:row>
      <xdr:rowOff>0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363075" y="9524"/>
          <a:ext cx="564351" cy="7124701"/>
          <a:chOff x="984" y="0"/>
          <a:chExt cx="54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4"/>
            <a:ext cx="54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31"/>
            <a:ext cx="21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12426</xdr:colOff>
      <xdr:row>31</xdr:row>
      <xdr:rowOff>133350</xdr:rowOff>
    </xdr:from>
    <xdr:to>
      <xdr:col>17</xdr:col>
      <xdr:colOff>76200</xdr:colOff>
      <xdr:row>61</xdr:row>
      <xdr:rowOff>209550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0461351" y="7705725"/>
          <a:ext cx="435249" cy="7858125"/>
          <a:chOff x="1009" y="5"/>
          <a:chExt cx="47" cy="66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5"/>
            <a:ext cx="25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1866889</xdr:colOff>
      <xdr:row>0</xdr:row>
      <xdr:rowOff>85727</xdr:rowOff>
    </xdr:from>
    <xdr:to>
      <xdr:col>16</xdr:col>
      <xdr:colOff>256284</xdr:colOff>
      <xdr:row>29</xdr:row>
      <xdr:rowOff>171451</xdr:rowOff>
    </xdr:to>
    <xdr:grpSp>
      <xdr:nvGrpSpPr>
        <xdr:cNvPr id="6" name="Group 214"/>
        <xdr:cNvGrpSpPr>
          <a:grpSpLocks/>
        </xdr:cNvGrpSpPr>
      </xdr:nvGrpSpPr>
      <xdr:grpSpPr bwMode="auto">
        <a:xfrm>
          <a:off x="10134589" y="85727"/>
          <a:ext cx="570620" cy="7191374"/>
          <a:chOff x="968" y="1"/>
          <a:chExt cx="66" cy="69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" y="436"/>
            <a:ext cx="66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65"/>
            <a:ext cx="34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6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topLeftCell="A9" workbookViewId="0">
      <selection activeCell="D13" sqref="D13"/>
    </sheetView>
  </sheetViews>
  <sheetFormatPr defaultRowHeight="21.75"/>
  <cols>
    <col min="1" max="1" width="0.85546875" style="2" customWidth="1"/>
    <col min="2" max="2" width="5.7109375" style="2" customWidth="1"/>
    <col min="3" max="3" width="5.28515625" style="2" customWidth="1"/>
    <col min="4" max="4" width="22.7109375" style="2" customWidth="1"/>
    <col min="5" max="5" width="13.85546875" style="2" customWidth="1"/>
    <col min="6" max="6" width="13.7109375" style="2" customWidth="1"/>
    <col min="7" max="9" width="14.42578125" style="2" customWidth="1"/>
    <col min="10" max="10" width="1.140625" style="2" customWidth="1"/>
    <col min="11" max="11" width="37.140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34" customFormat="1">
      <c r="A1" s="32"/>
      <c r="B1" s="32" t="s">
        <v>160</v>
      </c>
      <c r="C1" s="33"/>
      <c r="D1" s="32" t="s">
        <v>159</v>
      </c>
      <c r="E1" s="32"/>
      <c r="F1" s="32"/>
      <c r="G1" s="32"/>
      <c r="H1" s="32"/>
      <c r="I1" s="32"/>
      <c r="J1" s="32"/>
      <c r="K1" s="32"/>
      <c r="L1" s="1"/>
    </row>
    <row r="2" spans="1:12" s="30" customFormat="1">
      <c r="A2" s="31"/>
      <c r="B2" s="32" t="s">
        <v>158</v>
      </c>
      <c r="C2" s="33">
        <v>14.5</v>
      </c>
      <c r="D2" s="32" t="s">
        <v>157</v>
      </c>
      <c r="E2" s="31"/>
      <c r="F2" s="31"/>
      <c r="G2" s="31"/>
      <c r="H2" s="31"/>
      <c r="I2" s="31"/>
      <c r="J2" s="31"/>
      <c r="K2" s="31"/>
      <c r="L2" s="17"/>
    </row>
    <row r="3" spans="1:12" ht="6" customHeight="1">
      <c r="A3" s="29"/>
      <c r="B3" s="1"/>
      <c r="C3" s="1"/>
      <c r="D3" s="1"/>
      <c r="E3" s="1"/>
      <c r="F3" s="1"/>
      <c r="G3" s="1"/>
      <c r="H3" s="1"/>
      <c r="K3" s="1"/>
    </row>
    <row r="4" spans="1:12" s="17" customFormat="1" ht="16.5" customHeight="1">
      <c r="A4" s="69"/>
      <c r="B4" s="75"/>
      <c r="C4" s="75"/>
      <c r="D4" s="75"/>
      <c r="E4" s="98" t="s">
        <v>46</v>
      </c>
      <c r="F4" s="99"/>
      <c r="G4" s="99"/>
      <c r="H4" s="99"/>
      <c r="I4" s="100"/>
      <c r="J4" s="76"/>
      <c r="K4" s="75"/>
    </row>
    <row r="5" spans="1:12" s="17" customFormat="1" ht="16.5" customHeight="1">
      <c r="A5" s="101"/>
      <c r="B5" s="101"/>
      <c r="C5" s="101"/>
      <c r="D5" s="102"/>
      <c r="E5" s="74"/>
      <c r="F5" s="63" t="s">
        <v>44</v>
      </c>
      <c r="G5" s="70" t="s">
        <v>156</v>
      </c>
      <c r="H5" s="70" t="s">
        <v>156</v>
      </c>
      <c r="I5" s="70" t="s">
        <v>155</v>
      </c>
      <c r="J5" s="70"/>
      <c r="K5" s="73"/>
    </row>
    <row r="6" spans="1:12" s="17" customFormat="1" ht="15" customHeight="1">
      <c r="A6" s="101" t="s">
        <v>154</v>
      </c>
      <c r="B6" s="101"/>
      <c r="C6" s="101"/>
      <c r="D6" s="102"/>
      <c r="E6" s="71"/>
      <c r="F6" s="72" t="s">
        <v>152</v>
      </c>
      <c r="G6" s="70" t="s">
        <v>152</v>
      </c>
      <c r="H6" s="70" t="s">
        <v>153</v>
      </c>
      <c r="I6" s="70" t="s">
        <v>152</v>
      </c>
      <c r="J6" s="70"/>
      <c r="K6" s="73" t="s">
        <v>151</v>
      </c>
    </row>
    <row r="7" spans="1:12" s="17" customFormat="1" ht="12" customHeight="1">
      <c r="A7" s="69"/>
      <c r="B7" s="69"/>
      <c r="C7" s="69"/>
      <c r="D7" s="69"/>
      <c r="E7" s="71" t="s">
        <v>45</v>
      </c>
      <c r="F7" s="72" t="s">
        <v>150</v>
      </c>
      <c r="G7" s="70" t="s">
        <v>149</v>
      </c>
      <c r="H7" s="70" t="s">
        <v>148</v>
      </c>
      <c r="I7" s="70" t="s">
        <v>147</v>
      </c>
      <c r="J7" s="70"/>
      <c r="K7" s="69"/>
    </row>
    <row r="8" spans="1:12" s="17" customFormat="1" ht="12" customHeight="1">
      <c r="A8" s="69"/>
      <c r="B8" s="69"/>
      <c r="C8" s="69"/>
      <c r="D8" s="69"/>
      <c r="E8" s="71" t="s">
        <v>39</v>
      </c>
      <c r="F8" s="63" t="s">
        <v>145</v>
      </c>
      <c r="G8" s="70" t="s">
        <v>146</v>
      </c>
      <c r="H8" s="70" t="s">
        <v>146</v>
      </c>
      <c r="I8" s="70" t="s">
        <v>145</v>
      </c>
      <c r="J8" s="70"/>
      <c r="K8" s="69"/>
    </row>
    <row r="9" spans="1:12" s="17" customFormat="1" ht="3" customHeight="1">
      <c r="A9" s="28"/>
      <c r="B9" s="28"/>
      <c r="C9" s="28"/>
      <c r="D9" s="28"/>
      <c r="E9" s="45"/>
      <c r="F9" s="24"/>
      <c r="G9" s="24"/>
      <c r="H9" s="24"/>
      <c r="I9" s="44"/>
      <c r="J9" s="44"/>
      <c r="K9" s="28"/>
    </row>
    <row r="10" spans="1:12" s="17" customFormat="1" ht="15" customHeight="1">
      <c r="A10" s="103" t="s">
        <v>45</v>
      </c>
      <c r="B10" s="103"/>
      <c r="C10" s="103"/>
      <c r="D10" s="104"/>
      <c r="E10" s="68">
        <v>1332</v>
      </c>
      <c r="F10" s="68">
        <v>702</v>
      </c>
      <c r="G10" s="68">
        <v>630</v>
      </c>
      <c r="H10" s="67" t="s">
        <v>4</v>
      </c>
      <c r="I10" s="66" t="s">
        <v>4</v>
      </c>
      <c r="J10" s="23"/>
      <c r="K10" s="65" t="s">
        <v>39</v>
      </c>
    </row>
    <row r="11" spans="1:12" s="49" customFormat="1" ht="14.25" customHeight="1">
      <c r="A11" s="63"/>
      <c r="B11" s="57" t="s">
        <v>144</v>
      </c>
      <c r="C11" s="63"/>
      <c r="D11" s="62"/>
      <c r="E11" s="55">
        <v>15</v>
      </c>
      <c r="F11" s="58">
        <v>12</v>
      </c>
      <c r="G11" s="64">
        <v>3</v>
      </c>
      <c r="H11" s="52" t="s">
        <v>4</v>
      </c>
      <c r="I11" s="52" t="s">
        <v>4</v>
      </c>
      <c r="J11" s="51"/>
      <c r="K11" s="50" t="s">
        <v>143</v>
      </c>
    </row>
    <row r="12" spans="1:12" s="49" customFormat="1" ht="14.25" customHeight="1">
      <c r="A12" s="63"/>
      <c r="B12" s="57" t="s">
        <v>142</v>
      </c>
      <c r="C12" s="63"/>
      <c r="D12" s="62"/>
      <c r="E12" s="55">
        <v>2</v>
      </c>
      <c r="F12" s="58">
        <v>2</v>
      </c>
      <c r="G12" s="52" t="s">
        <v>4</v>
      </c>
      <c r="H12" s="52" t="s">
        <v>4</v>
      </c>
      <c r="I12" s="52" t="s">
        <v>4</v>
      </c>
      <c r="J12" s="51"/>
      <c r="K12" s="50" t="s">
        <v>141</v>
      </c>
    </row>
    <row r="13" spans="1:12" s="49" customFormat="1" ht="14.25" customHeight="1">
      <c r="A13" s="63"/>
      <c r="B13" s="57" t="s">
        <v>140</v>
      </c>
      <c r="C13" s="63"/>
      <c r="D13" s="62"/>
      <c r="E13" s="55">
        <v>111</v>
      </c>
      <c r="F13" s="58">
        <v>64</v>
      </c>
      <c r="G13" s="64">
        <v>47</v>
      </c>
      <c r="H13" s="52" t="s">
        <v>4</v>
      </c>
      <c r="I13" s="52" t="s">
        <v>4</v>
      </c>
      <c r="J13" s="51"/>
      <c r="K13" s="50" t="s">
        <v>139</v>
      </c>
    </row>
    <row r="14" spans="1:12" s="49" customFormat="1" ht="14.25" customHeight="1">
      <c r="A14" s="63"/>
      <c r="B14" s="57" t="s">
        <v>138</v>
      </c>
      <c r="C14" s="63"/>
      <c r="D14" s="62"/>
      <c r="E14" s="52">
        <v>9</v>
      </c>
      <c r="F14" s="52">
        <v>9</v>
      </c>
      <c r="G14" s="52" t="s">
        <v>4</v>
      </c>
      <c r="H14" s="52" t="s">
        <v>4</v>
      </c>
      <c r="I14" s="52" t="s">
        <v>4</v>
      </c>
      <c r="J14" s="51"/>
      <c r="K14" s="50" t="s">
        <v>137</v>
      </c>
    </row>
    <row r="15" spans="1:12" s="49" customFormat="1" ht="14.25" customHeight="1">
      <c r="A15" s="63"/>
      <c r="B15" s="57" t="s">
        <v>136</v>
      </c>
      <c r="C15" s="63"/>
      <c r="D15" s="62"/>
      <c r="E15" s="55"/>
      <c r="F15" s="58"/>
      <c r="G15" s="64"/>
      <c r="H15" s="52"/>
      <c r="I15" s="52"/>
      <c r="J15" s="51"/>
      <c r="K15" s="57" t="s">
        <v>135</v>
      </c>
    </row>
    <row r="16" spans="1:12" s="49" customFormat="1" ht="14.25" customHeight="1">
      <c r="A16" s="63"/>
      <c r="B16" s="57" t="s">
        <v>134</v>
      </c>
      <c r="C16" s="63"/>
      <c r="D16" s="62"/>
      <c r="E16" s="55">
        <v>3</v>
      </c>
      <c r="F16" s="58">
        <v>3</v>
      </c>
      <c r="G16" s="52" t="s">
        <v>4</v>
      </c>
      <c r="H16" s="52" t="s">
        <v>4</v>
      </c>
      <c r="I16" s="52" t="s">
        <v>4</v>
      </c>
      <c r="J16" s="51"/>
      <c r="K16" s="50" t="s">
        <v>133</v>
      </c>
    </row>
    <row r="17" spans="1:11" s="49" customFormat="1" ht="14.25" customHeight="1">
      <c r="A17" s="63"/>
      <c r="B17" s="57" t="s">
        <v>132</v>
      </c>
      <c r="C17" s="63"/>
      <c r="D17" s="62"/>
      <c r="E17" s="55">
        <v>331</v>
      </c>
      <c r="F17" s="58">
        <v>98</v>
      </c>
      <c r="G17" s="53">
        <v>233</v>
      </c>
      <c r="H17" s="52" t="s">
        <v>4</v>
      </c>
      <c r="I17" s="52" t="s">
        <v>4</v>
      </c>
      <c r="J17" s="51"/>
      <c r="K17" s="50" t="s">
        <v>131</v>
      </c>
    </row>
    <row r="18" spans="1:11" s="49" customFormat="1" ht="14.25" customHeight="1">
      <c r="A18" s="57"/>
      <c r="B18" s="57" t="s">
        <v>130</v>
      </c>
      <c r="C18" s="57"/>
      <c r="D18" s="56"/>
      <c r="E18" s="55"/>
      <c r="F18" s="58"/>
      <c r="G18" s="53"/>
      <c r="H18" s="52"/>
      <c r="I18" s="52"/>
      <c r="J18" s="51"/>
      <c r="K18" s="50" t="s">
        <v>129</v>
      </c>
    </row>
    <row r="19" spans="1:11" s="49" customFormat="1" ht="14.25" customHeight="1">
      <c r="A19" s="57"/>
      <c r="B19" s="57" t="s">
        <v>128</v>
      </c>
      <c r="C19" s="57"/>
      <c r="D19" s="56"/>
      <c r="E19" s="55">
        <v>538</v>
      </c>
      <c r="F19" s="58">
        <v>300</v>
      </c>
      <c r="G19" s="53">
        <v>238</v>
      </c>
      <c r="H19" s="52" t="s">
        <v>4</v>
      </c>
      <c r="I19" s="52" t="s">
        <v>4</v>
      </c>
      <c r="J19" s="51"/>
      <c r="K19" s="50" t="s">
        <v>127</v>
      </c>
    </row>
    <row r="20" spans="1:11" s="49" customFormat="1" ht="14.25" customHeight="1">
      <c r="A20" s="57"/>
      <c r="B20" s="57" t="s">
        <v>126</v>
      </c>
      <c r="C20" s="57"/>
      <c r="D20" s="56"/>
      <c r="E20" s="55">
        <v>42</v>
      </c>
      <c r="F20" s="58">
        <v>15</v>
      </c>
      <c r="G20" s="53">
        <v>27</v>
      </c>
      <c r="H20" s="52" t="s">
        <v>4</v>
      </c>
      <c r="I20" s="52" t="s">
        <v>4</v>
      </c>
      <c r="J20" s="51"/>
      <c r="K20" s="50" t="s">
        <v>125</v>
      </c>
    </row>
    <row r="21" spans="1:11" s="49" customFormat="1" ht="14.25" customHeight="1">
      <c r="A21" s="57"/>
      <c r="B21" s="57" t="s">
        <v>124</v>
      </c>
      <c r="C21" s="57"/>
      <c r="D21" s="56"/>
      <c r="E21" s="55">
        <v>29</v>
      </c>
      <c r="F21" s="58">
        <v>17</v>
      </c>
      <c r="G21" s="53">
        <v>12</v>
      </c>
      <c r="H21" s="52" t="s">
        <v>4</v>
      </c>
      <c r="I21" s="52" t="s">
        <v>4</v>
      </c>
      <c r="J21" s="51"/>
      <c r="K21" s="50" t="s">
        <v>123</v>
      </c>
    </row>
    <row r="22" spans="1:11" s="49" customFormat="1" ht="14.25" customHeight="1">
      <c r="A22" s="57"/>
      <c r="B22" s="57" t="s">
        <v>122</v>
      </c>
      <c r="C22" s="57"/>
      <c r="D22" s="56"/>
      <c r="E22" s="55">
        <v>22</v>
      </c>
      <c r="F22" s="58">
        <v>17</v>
      </c>
      <c r="G22" s="53">
        <v>5</v>
      </c>
      <c r="H22" s="52" t="s">
        <v>4</v>
      </c>
      <c r="I22" s="52" t="s">
        <v>4</v>
      </c>
      <c r="J22" s="51"/>
      <c r="K22" s="50" t="s">
        <v>121</v>
      </c>
    </row>
    <row r="23" spans="1:11" s="49" customFormat="1" ht="14.25" customHeight="1">
      <c r="A23" s="57"/>
      <c r="B23" s="57" t="s">
        <v>120</v>
      </c>
      <c r="C23" s="57"/>
      <c r="D23" s="56"/>
      <c r="E23" s="55">
        <v>23</v>
      </c>
      <c r="F23" s="58">
        <v>15</v>
      </c>
      <c r="G23" s="53">
        <v>8</v>
      </c>
      <c r="H23" s="52" t="s">
        <v>4</v>
      </c>
      <c r="I23" s="52" t="s">
        <v>4</v>
      </c>
      <c r="J23" s="51"/>
      <c r="K23" s="50" t="s">
        <v>119</v>
      </c>
    </row>
    <row r="24" spans="1:11" s="49" customFormat="1" ht="14.25" customHeight="1">
      <c r="A24" s="57"/>
      <c r="B24" s="57" t="s">
        <v>118</v>
      </c>
      <c r="C24" s="57"/>
      <c r="D24" s="56"/>
      <c r="E24" s="55">
        <v>58</v>
      </c>
      <c r="F24" s="58">
        <v>50</v>
      </c>
      <c r="G24" s="53">
        <v>8</v>
      </c>
      <c r="H24" s="52" t="s">
        <v>4</v>
      </c>
      <c r="I24" s="52" t="s">
        <v>4</v>
      </c>
      <c r="J24" s="51"/>
      <c r="K24" s="50" t="s">
        <v>117</v>
      </c>
    </row>
    <row r="25" spans="1:11" s="49" customFormat="1" ht="14.25" customHeight="1">
      <c r="A25" s="57"/>
      <c r="B25" s="57" t="s">
        <v>116</v>
      </c>
      <c r="C25" s="57"/>
      <c r="D25" s="56"/>
      <c r="E25" s="55">
        <v>48</v>
      </c>
      <c r="F25" s="58">
        <v>31</v>
      </c>
      <c r="G25" s="53">
        <v>17</v>
      </c>
      <c r="H25" s="52" t="s">
        <v>4</v>
      </c>
      <c r="I25" s="52" t="s">
        <v>4</v>
      </c>
      <c r="J25" s="51"/>
      <c r="K25" s="50" t="s">
        <v>115</v>
      </c>
    </row>
    <row r="26" spans="1:11" s="49" customFormat="1" ht="14.25" customHeight="1">
      <c r="A26" s="57"/>
      <c r="B26" s="57" t="s">
        <v>114</v>
      </c>
      <c r="C26" s="57"/>
      <c r="D26" s="56"/>
      <c r="E26" s="55">
        <v>67</v>
      </c>
      <c r="F26" s="58">
        <v>47</v>
      </c>
      <c r="G26" s="53">
        <v>20</v>
      </c>
      <c r="H26" s="52" t="s">
        <v>4</v>
      </c>
      <c r="I26" s="52" t="s">
        <v>4</v>
      </c>
      <c r="J26" s="51"/>
      <c r="K26" s="50" t="s">
        <v>113</v>
      </c>
    </row>
    <row r="27" spans="1:11" s="49" customFormat="1" ht="14.25" customHeight="1">
      <c r="A27" s="57"/>
      <c r="B27" s="57" t="s">
        <v>112</v>
      </c>
      <c r="C27" s="57"/>
      <c r="D27" s="56"/>
      <c r="E27" s="61"/>
      <c r="F27" s="60"/>
      <c r="G27" s="59"/>
      <c r="H27" s="51"/>
      <c r="I27" s="51"/>
      <c r="J27" s="51"/>
      <c r="K27" s="50" t="s">
        <v>111</v>
      </c>
    </row>
    <row r="28" spans="1:11" s="49" customFormat="1" ht="14.25" customHeight="1">
      <c r="A28" s="57"/>
      <c r="B28" s="57" t="s">
        <v>110</v>
      </c>
      <c r="C28" s="57"/>
      <c r="D28" s="56"/>
      <c r="E28" s="52" t="s">
        <v>4</v>
      </c>
      <c r="F28" s="52" t="s">
        <v>4</v>
      </c>
      <c r="G28" s="52" t="s">
        <v>4</v>
      </c>
      <c r="H28" s="52" t="s">
        <v>4</v>
      </c>
      <c r="I28" s="52" t="s">
        <v>4</v>
      </c>
      <c r="J28" s="51"/>
      <c r="K28" s="50" t="s">
        <v>109</v>
      </c>
    </row>
    <row r="29" spans="1:11" s="49" customFormat="1" ht="14.25" customHeight="1">
      <c r="A29" s="57"/>
      <c r="B29" s="57" t="s">
        <v>108</v>
      </c>
      <c r="C29" s="57"/>
      <c r="D29" s="56"/>
      <c r="E29" s="55">
        <v>4</v>
      </c>
      <c r="F29" s="58">
        <v>3</v>
      </c>
      <c r="G29" s="53">
        <v>1</v>
      </c>
      <c r="H29" s="52" t="s">
        <v>4</v>
      </c>
      <c r="I29" s="52" t="s">
        <v>4</v>
      </c>
      <c r="J29" s="51"/>
      <c r="K29" s="50" t="s">
        <v>107</v>
      </c>
    </row>
    <row r="30" spans="1:11" s="49" customFormat="1" ht="16.5" customHeight="1">
      <c r="A30" s="57"/>
      <c r="B30" s="57" t="s">
        <v>106</v>
      </c>
      <c r="C30" s="57"/>
      <c r="D30" s="56"/>
      <c r="E30" s="55">
        <v>11</v>
      </c>
      <c r="F30" s="58">
        <v>7</v>
      </c>
      <c r="G30" s="53">
        <v>4</v>
      </c>
      <c r="H30" s="52" t="s">
        <v>4</v>
      </c>
      <c r="I30" s="52" t="s">
        <v>4</v>
      </c>
      <c r="J30" s="51"/>
      <c r="K30" s="50" t="s">
        <v>105</v>
      </c>
    </row>
    <row r="31" spans="1:11" s="49" customFormat="1" ht="14.25" customHeight="1">
      <c r="A31" s="57"/>
      <c r="B31" s="57" t="s">
        <v>104</v>
      </c>
      <c r="C31" s="57"/>
      <c r="D31" s="56"/>
      <c r="E31" s="55">
        <v>8</v>
      </c>
      <c r="F31" s="58">
        <v>7</v>
      </c>
      <c r="G31" s="53">
        <v>1</v>
      </c>
      <c r="H31" s="52" t="s">
        <v>4</v>
      </c>
      <c r="I31" s="52" t="s">
        <v>4</v>
      </c>
      <c r="J31" s="51"/>
      <c r="K31" s="50" t="s">
        <v>103</v>
      </c>
    </row>
    <row r="32" spans="1:11" s="49" customFormat="1" ht="14.25" customHeight="1">
      <c r="A32" s="57"/>
      <c r="B32" s="57" t="s">
        <v>102</v>
      </c>
      <c r="C32" s="57"/>
      <c r="D32" s="56"/>
      <c r="E32" s="52"/>
      <c r="F32" s="52"/>
      <c r="G32" s="52"/>
      <c r="H32" s="52"/>
      <c r="I32" s="54"/>
      <c r="J32" s="51"/>
      <c r="K32" s="50" t="s">
        <v>101</v>
      </c>
    </row>
    <row r="33" spans="1:11" s="49" customFormat="1" ht="14.25" customHeight="1">
      <c r="A33" s="57"/>
      <c r="C33" s="57"/>
      <c r="D33" s="56"/>
      <c r="E33" s="55">
        <v>9</v>
      </c>
      <c r="F33" s="58">
        <v>5</v>
      </c>
      <c r="G33" s="53">
        <v>4</v>
      </c>
      <c r="H33" s="52" t="s">
        <v>4</v>
      </c>
      <c r="I33" s="52" t="s">
        <v>4</v>
      </c>
      <c r="J33" s="51"/>
      <c r="K33" s="50" t="s">
        <v>100</v>
      </c>
    </row>
    <row r="34" spans="1:11" s="49" customFormat="1" ht="14.25" customHeight="1">
      <c r="A34" s="57"/>
      <c r="B34" s="57" t="s">
        <v>99</v>
      </c>
      <c r="C34" s="57"/>
      <c r="D34" s="56"/>
      <c r="E34" s="55"/>
      <c r="F34" s="58"/>
      <c r="G34" s="53"/>
      <c r="H34" s="52"/>
      <c r="I34" s="52"/>
      <c r="J34" s="51"/>
      <c r="K34" s="50" t="s">
        <v>98</v>
      </c>
    </row>
    <row r="35" spans="1:11" s="49" customFormat="1" ht="14.25" customHeight="1">
      <c r="A35" s="57"/>
      <c r="B35" s="57" t="s">
        <v>97</v>
      </c>
      <c r="C35" s="57"/>
      <c r="D35" s="56"/>
      <c r="E35" s="55">
        <v>1</v>
      </c>
      <c r="F35" s="54" t="s">
        <v>4</v>
      </c>
      <c r="G35" s="53">
        <v>1</v>
      </c>
      <c r="H35" s="52" t="s">
        <v>4</v>
      </c>
      <c r="I35" s="52" t="s">
        <v>4</v>
      </c>
      <c r="J35" s="51"/>
      <c r="K35" s="50" t="s">
        <v>96</v>
      </c>
    </row>
    <row r="36" spans="1:11" s="49" customFormat="1" ht="14.25" customHeight="1">
      <c r="A36" s="57"/>
      <c r="B36" s="57" t="s">
        <v>95</v>
      </c>
      <c r="C36" s="57"/>
      <c r="D36" s="56"/>
      <c r="E36" s="55">
        <v>1</v>
      </c>
      <c r="F36" s="54" t="s">
        <v>4</v>
      </c>
      <c r="G36" s="53">
        <v>1</v>
      </c>
      <c r="H36" s="52" t="s">
        <v>4</v>
      </c>
      <c r="I36" s="52" t="s">
        <v>4</v>
      </c>
      <c r="J36" s="51"/>
      <c r="K36" s="50" t="s">
        <v>94</v>
      </c>
    </row>
    <row r="37" spans="1:11" ht="3" customHeight="1">
      <c r="A37" s="29"/>
      <c r="B37" s="29"/>
      <c r="C37" s="29"/>
      <c r="D37" s="47"/>
      <c r="E37" s="48"/>
      <c r="F37" s="47"/>
      <c r="G37" s="29"/>
      <c r="H37" s="46"/>
      <c r="I37" s="46"/>
      <c r="J37" s="46"/>
      <c r="K37" s="29"/>
    </row>
    <row r="38" spans="1:11" ht="3" customHeight="1"/>
    <row r="39" spans="1:11">
      <c r="A39" s="4"/>
      <c r="B39" s="5" t="s">
        <v>2</v>
      </c>
      <c r="C39" s="5"/>
      <c r="D39" s="5"/>
      <c r="E39" s="5"/>
      <c r="F39" s="6"/>
      <c r="G39" s="5" t="s">
        <v>93</v>
      </c>
      <c r="H39" s="4"/>
      <c r="I39" s="4"/>
      <c r="J39" s="4"/>
      <c r="K39" s="4"/>
    </row>
    <row r="40" spans="1:11">
      <c r="A40" s="3"/>
      <c r="B40" s="5" t="s">
        <v>92</v>
      </c>
      <c r="C40" s="5"/>
      <c r="D40" s="4"/>
      <c r="E40" s="4"/>
      <c r="F40" s="4"/>
      <c r="G40" s="5" t="s">
        <v>91</v>
      </c>
      <c r="H40" s="4"/>
      <c r="I40" s="3"/>
      <c r="J40" s="3"/>
      <c r="K40" s="3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" header="0.51181102362204722" footer="0.51181102362204722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showGridLines="0" workbookViewId="0">
      <selection activeCell="H11" sqref="H11"/>
    </sheetView>
  </sheetViews>
  <sheetFormatPr defaultRowHeight="21.75"/>
  <cols>
    <col min="1" max="1" width="1.5703125" style="2" customWidth="1"/>
    <col min="2" max="2" width="5.7109375" style="2" customWidth="1"/>
    <col min="3" max="3" width="5.28515625" style="2" customWidth="1"/>
    <col min="4" max="4" width="8.5703125" style="2" customWidth="1"/>
    <col min="5" max="5" width="6.7109375" style="2" customWidth="1"/>
    <col min="6" max="6" width="14.5703125" style="2" customWidth="1"/>
    <col min="7" max="7" width="5.5703125" style="2" customWidth="1"/>
    <col min="8" max="8" width="14.7109375" style="2" customWidth="1"/>
    <col min="9" max="9" width="5.28515625" style="2" customWidth="1"/>
    <col min="10" max="10" width="14.42578125" style="2" customWidth="1"/>
    <col min="11" max="11" width="5.42578125" style="2" customWidth="1"/>
    <col min="12" max="12" width="15.7109375" style="2" customWidth="1"/>
    <col min="13" max="13" width="5.140625" style="2" customWidth="1"/>
    <col min="14" max="14" width="15.28515625" style="2" customWidth="1"/>
    <col min="15" max="15" width="30.425781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34" customFormat="1">
      <c r="A1" s="32"/>
      <c r="B1" s="32" t="s">
        <v>50</v>
      </c>
      <c r="C1" s="33"/>
      <c r="D1" s="32" t="s">
        <v>90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s="30" customFormat="1">
      <c r="A2" s="31"/>
      <c r="B2" s="32" t="s">
        <v>48</v>
      </c>
      <c r="C2" s="33"/>
      <c r="D2" s="32" t="s">
        <v>89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7"/>
    </row>
    <row r="3" spans="1:16" ht="6" customHeight="1">
      <c r="A3" s="2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17" customFormat="1" ht="20.25" customHeight="1">
      <c r="B4" s="28"/>
      <c r="C4" s="28"/>
      <c r="D4" s="28"/>
      <c r="E4" s="88" t="s">
        <v>46</v>
      </c>
      <c r="F4" s="89"/>
      <c r="G4" s="89"/>
      <c r="H4" s="89"/>
      <c r="I4" s="89"/>
      <c r="J4" s="89"/>
      <c r="K4" s="89"/>
      <c r="L4" s="89"/>
      <c r="M4" s="89"/>
      <c r="N4" s="90"/>
      <c r="O4" s="27"/>
    </row>
    <row r="5" spans="1:16" s="17" customFormat="1" ht="20.25" customHeight="1">
      <c r="A5" s="82"/>
      <c r="B5" s="82"/>
      <c r="C5" s="82"/>
      <c r="D5" s="83"/>
      <c r="E5" s="84" t="s">
        <v>45</v>
      </c>
      <c r="F5" s="85"/>
      <c r="G5" s="93" t="s">
        <v>44</v>
      </c>
      <c r="H5" s="94"/>
      <c r="I5" s="92" t="s">
        <v>43</v>
      </c>
      <c r="J5" s="92"/>
      <c r="K5" s="84" t="s">
        <v>42</v>
      </c>
      <c r="L5" s="85"/>
      <c r="M5" s="84" t="s">
        <v>41</v>
      </c>
      <c r="N5" s="85"/>
      <c r="O5" s="26"/>
    </row>
    <row r="6" spans="1:16" s="17" customFormat="1" ht="20.25" customHeight="1">
      <c r="A6" s="82" t="s">
        <v>40</v>
      </c>
      <c r="B6" s="82"/>
      <c r="C6" s="82"/>
      <c r="D6" s="83"/>
      <c r="E6" s="86" t="s">
        <v>39</v>
      </c>
      <c r="F6" s="87"/>
      <c r="G6" s="86" t="s">
        <v>38</v>
      </c>
      <c r="H6" s="95"/>
      <c r="I6" s="91" t="s">
        <v>37</v>
      </c>
      <c r="J6" s="91"/>
      <c r="K6" s="86" t="s">
        <v>36</v>
      </c>
      <c r="L6" s="87"/>
      <c r="M6" s="86" t="s">
        <v>35</v>
      </c>
      <c r="N6" s="87"/>
      <c r="O6" s="26" t="s">
        <v>34</v>
      </c>
    </row>
    <row r="7" spans="1:16" s="17" customFormat="1" ht="20.25" customHeight="1">
      <c r="E7" s="25" t="s">
        <v>33</v>
      </c>
      <c r="F7" s="24" t="s">
        <v>32</v>
      </c>
      <c r="G7" s="25" t="s">
        <v>33</v>
      </c>
      <c r="H7" s="24" t="s">
        <v>32</v>
      </c>
      <c r="I7" s="25" t="s">
        <v>33</v>
      </c>
      <c r="J7" s="24" t="s">
        <v>32</v>
      </c>
      <c r="K7" s="25" t="s">
        <v>33</v>
      </c>
      <c r="L7" s="24" t="s">
        <v>32</v>
      </c>
      <c r="M7" s="25" t="s">
        <v>33</v>
      </c>
      <c r="N7" s="24" t="s">
        <v>32</v>
      </c>
      <c r="O7" s="23"/>
    </row>
    <row r="8" spans="1:16" s="17" customFormat="1" ht="20.25" customHeight="1">
      <c r="D8" s="81"/>
      <c r="E8" s="20" t="s">
        <v>31</v>
      </c>
      <c r="F8" s="19" t="s">
        <v>30</v>
      </c>
      <c r="G8" s="20" t="s">
        <v>31</v>
      </c>
      <c r="H8" s="19" t="s">
        <v>30</v>
      </c>
      <c r="I8" s="20" t="s">
        <v>31</v>
      </c>
      <c r="J8" s="19" t="s">
        <v>30</v>
      </c>
      <c r="K8" s="20" t="s">
        <v>31</v>
      </c>
      <c r="L8" s="19" t="s">
        <v>30</v>
      </c>
      <c r="M8" s="20" t="s">
        <v>31</v>
      </c>
      <c r="N8" s="19" t="s">
        <v>30</v>
      </c>
      <c r="O8" s="23"/>
    </row>
    <row r="9" spans="1:16" s="17" customFormat="1" ht="3" customHeight="1">
      <c r="A9" s="28"/>
      <c r="B9" s="28"/>
      <c r="C9" s="28"/>
      <c r="D9" s="28"/>
      <c r="E9" s="45"/>
      <c r="F9" s="45"/>
      <c r="G9" s="24"/>
      <c r="H9" s="44"/>
      <c r="I9" s="24"/>
      <c r="J9" s="24"/>
      <c r="K9" s="24"/>
      <c r="L9" s="44"/>
      <c r="M9" s="44"/>
      <c r="N9" s="44"/>
      <c r="O9" s="27"/>
    </row>
    <row r="10" spans="1:16" ht="21" customHeight="1">
      <c r="A10" s="96" t="s">
        <v>45</v>
      </c>
      <c r="B10" s="96"/>
      <c r="C10" s="96"/>
      <c r="D10" s="97"/>
      <c r="E10" s="43">
        <v>1332</v>
      </c>
      <c r="F10" s="43">
        <f>2293143600/1000</f>
        <v>2293143.6</v>
      </c>
      <c r="G10" s="43">
        <v>702</v>
      </c>
      <c r="H10" s="42">
        <f>1513969600/1000</f>
        <v>1513969.6</v>
      </c>
      <c r="I10" s="43">
        <v>630</v>
      </c>
      <c r="J10" s="42">
        <f>779174000/1000</f>
        <v>779174</v>
      </c>
      <c r="K10" s="41" t="s">
        <v>4</v>
      </c>
      <c r="L10" s="41" t="s">
        <v>4</v>
      </c>
      <c r="M10" s="41" t="s">
        <v>4</v>
      </c>
      <c r="N10" s="41" t="s">
        <v>4</v>
      </c>
      <c r="O10" s="40" t="s">
        <v>39</v>
      </c>
    </row>
    <row r="11" spans="1:16" ht="20.25" customHeight="1">
      <c r="A11" s="15"/>
      <c r="B11" s="16" t="s">
        <v>88</v>
      </c>
      <c r="C11" s="39"/>
      <c r="D11" s="14"/>
      <c r="E11" s="13">
        <v>673</v>
      </c>
      <c r="F11" s="13">
        <f>1169435000/1000</f>
        <v>1169435</v>
      </c>
      <c r="G11" s="13">
        <v>375</v>
      </c>
      <c r="H11" s="38">
        <f>816470000/1000</f>
        <v>816470</v>
      </c>
      <c r="I11" s="13">
        <v>298</v>
      </c>
      <c r="J11" s="38">
        <f>352965000/1000</f>
        <v>352965</v>
      </c>
      <c r="K11" s="12" t="s">
        <v>4</v>
      </c>
      <c r="L11" s="12" t="s">
        <v>4</v>
      </c>
      <c r="M11" s="12" t="s">
        <v>4</v>
      </c>
      <c r="N11" s="12" t="s">
        <v>4</v>
      </c>
      <c r="O11" s="11" t="s">
        <v>87</v>
      </c>
    </row>
    <row r="12" spans="1:16" ht="20.25" customHeight="1">
      <c r="A12" s="15"/>
      <c r="B12" s="16" t="s">
        <v>86</v>
      </c>
      <c r="C12" s="39"/>
      <c r="D12" s="14"/>
      <c r="E12" s="13">
        <v>23</v>
      </c>
      <c r="F12" s="13">
        <f>37500000/1000</f>
        <v>37500</v>
      </c>
      <c r="G12" s="13">
        <v>14</v>
      </c>
      <c r="H12" s="38">
        <f>23000000/1000</f>
        <v>23000</v>
      </c>
      <c r="I12" s="13">
        <v>9</v>
      </c>
      <c r="J12" s="38">
        <f>14500000/1000</f>
        <v>14500</v>
      </c>
      <c r="K12" s="12" t="s">
        <v>4</v>
      </c>
      <c r="L12" s="12" t="s">
        <v>4</v>
      </c>
      <c r="M12" s="12" t="s">
        <v>4</v>
      </c>
      <c r="N12" s="12" t="s">
        <v>4</v>
      </c>
      <c r="O12" s="11" t="s">
        <v>85</v>
      </c>
    </row>
    <row r="13" spans="1:16" ht="20.25" customHeight="1">
      <c r="A13" s="15"/>
      <c r="B13" s="16" t="s">
        <v>84</v>
      </c>
      <c r="C13" s="39"/>
      <c r="D13" s="14"/>
      <c r="E13" s="13">
        <v>13</v>
      </c>
      <c r="F13" s="13">
        <f>15500000/1000</f>
        <v>15500</v>
      </c>
      <c r="G13" s="13">
        <v>6</v>
      </c>
      <c r="H13" s="38">
        <f>8000000/1000</f>
        <v>8000</v>
      </c>
      <c r="I13" s="13">
        <v>7</v>
      </c>
      <c r="J13" s="38">
        <f>7500000/1000</f>
        <v>7500</v>
      </c>
      <c r="K13" s="12" t="s">
        <v>4</v>
      </c>
      <c r="L13" s="12" t="s">
        <v>4</v>
      </c>
      <c r="M13" s="12" t="s">
        <v>4</v>
      </c>
      <c r="N13" s="12" t="s">
        <v>4</v>
      </c>
      <c r="O13" s="11" t="s">
        <v>83</v>
      </c>
    </row>
    <row r="14" spans="1:16" ht="20.25" customHeight="1">
      <c r="A14" s="15"/>
      <c r="B14" s="16" t="s">
        <v>82</v>
      </c>
      <c r="C14" s="39"/>
      <c r="D14" s="14"/>
      <c r="E14" s="13">
        <v>14</v>
      </c>
      <c r="F14" s="13">
        <f>20000000/1000</f>
        <v>20000</v>
      </c>
      <c r="G14" s="13">
        <v>8</v>
      </c>
      <c r="H14" s="38">
        <f>13000000/1000</f>
        <v>13000</v>
      </c>
      <c r="I14" s="13">
        <v>6</v>
      </c>
      <c r="J14" s="38">
        <f>7000000/1000</f>
        <v>7000</v>
      </c>
      <c r="K14" s="12" t="s">
        <v>4</v>
      </c>
      <c r="L14" s="12" t="s">
        <v>4</v>
      </c>
      <c r="M14" s="12" t="s">
        <v>4</v>
      </c>
      <c r="N14" s="12" t="s">
        <v>4</v>
      </c>
      <c r="O14" s="11" t="s">
        <v>81</v>
      </c>
    </row>
    <row r="15" spans="1:16" s="17" customFormat="1" ht="20.25" customHeight="1">
      <c r="A15" s="15"/>
      <c r="B15" s="16" t="s">
        <v>80</v>
      </c>
      <c r="C15" s="39"/>
      <c r="D15" s="14"/>
      <c r="E15" s="13">
        <v>1</v>
      </c>
      <c r="F15" s="13">
        <f>1000000/1000</f>
        <v>1000</v>
      </c>
      <c r="G15" s="12" t="s">
        <v>4</v>
      </c>
      <c r="H15" s="12" t="s">
        <v>4</v>
      </c>
      <c r="I15" s="13">
        <v>1</v>
      </c>
      <c r="J15" s="38">
        <f>1000000/1000</f>
        <v>1000</v>
      </c>
      <c r="K15" s="12" t="s">
        <v>4</v>
      </c>
      <c r="L15" s="12" t="s">
        <v>4</v>
      </c>
      <c r="M15" s="12" t="s">
        <v>4</v>
      </c>
      <c r="N15" s="12" t="s">
        <v>4</v>
      </c>
      <c r="O15" s="11" t="s">
        <v>79</v>
      </c>
    </row>
    <row r="16" spans="1:16" ht="20.25" customHeight="1">
      <c r="A16" s="15"/>
      <c r="B16" s="16" t="s">
        <v>78</v>
      </c>
      <c r="C16" s="39"/>
      <c r="D16" s="14"/>
      <c r="E16" s="13">
        <v>12</v>
      </c>
      <c r="F16" s="13">
        <f>17650000/1000</f>
        <v>17650</v>
      </c>
      <c r="G16" s="13">
        <v>5</v>
      </c>
      <c r="H16" s="38">
        <f>7000000/1000</f>
        <v>7000</v>
      </c>
      <c r="I16" s="13">
        <v>7</v>
      </c>
      <c r="J16" s="38">
        <f>10650000/1000</f>
        <v>10650</v>
      </c>
      <c r="K16" s="12" t="s">
        <v>4</v>
      </c>
      <c r="L16" s="12" t="s">
        <v>4</v>
      </c>
      <c r="M16" s="12" t="s">
        <v>4</v>
      </c>
      <c r="N16" s="12" t="s">
        <v>4</v>
      </c>
      <c r="O16" s="11" t="s">
        <v>77</v>
      </c>
    </row>
    <row r="17" spans="1:16" ht="20.25" customHeight="1">
      <c r="A17" s="15"/>
      <c r="B17" s="16" t="s">
        <v>76</v>
      </c>
      <c r="C17" s="39"/>
      <c r="D17" s="14"/>
      <c r="E17" s="13">
        <v>43</v>
      </c>
      <c r="F17" s="13">
        <f>70400000/1000</f>
        <v>70400</v>
      </c>
      <c r="G17" s="13">
        <v>22</v>
      </c>
      <c r="H17" s="38">
        <f>48500000/1000</f>
        <v>48500</v>
      </c>
      <c r="I17" s="13">
        <v>21</v>
      </c>
      <c r="J17" s="38">
        <f>21900000/1000</f>
        <v>21900</v>
      </c>
      <c r="K17" s="12" t="s">
        <v>4</v>
      </c>
      <c r="L17" s="12" t="s">
        <v>4</v>
      </c>
      <c r="M17" s="12" t="s">
        <v>4</v>
      </c>
      <c r="N17" s="12" t="s">
        <v>4</v>
      </c>
      <c r="O17" s="11" t="s">
        <v>75</v>
      </c>
    </row>
    <row r="18" spans="1:16" ht="20.25" customHeight="1">
      <c r="A18" s="15"/>
      <c r="B18" s="16" t="s">
        <v>74</v>
      </c>
      <c r="C18" s="39"/>
      <c r="D18" s="14"/>
      <c r="E18" s="13">
        <v>42</v>
      </c>
      <c r="F18" s="13">
        <f>113250000/1000</f>
        <v>113250</v>
      </c>
      <c r="G18" s="13">
        <v>13</v>
      </c>
      <c r="H18" s="38">
        <f>70500000/1000</f>
        <v>70500</v>
      </c>
      <c r="I18" s="13">
        <v>29</v>
      </c>
      <c r="J18" s="38">
        <f>42750000/1000</f>
        <v>42750</v>
      </c>
      <c r="K18" s="12" t="s">
        <v>4</v>
      </c>
      <c r="L18" s="12" t="s">
        <v>4</v>
      </c>
      <c r="M18" s="12" t="s">
        <v>4</v>
      </c>
      <c r="N18" s="12" t="s">
        <v>4</v>
      </c>
      <c r="O18" s="11" t="s">
        <v>73</v>
      </c>
    </row>
    <row r="19" spans="1:16" ht="20.25" customHeight="1">
      <c r="A19" s="15"/>
      <c r="B19" s="16" t="s">
        <v>72</v>
      </c>
      <c r="C19" s="39"/>
      <c r="D19" s="14"/>
      <c r="E19" s="13">
        <v>14</v>
      </c>
      <c r="F19" s="13">
        <f>18600000/1000</f>
        <v>18600</v>
      </c>
      <c r="G19" s="13">
        <v>6</v>
      </c>
      <c r="H19" s="38">
        <f>6000000/1000</f>
        <v>6000</v>
      </c>
      <c r="I19" s="13">
        <v>8</v>
      </c>
      <c r="J19" s="38">
        <f>12600000/1000</f>
        <v>12600</v>
      </c>
      <c r="K19" s="12" t="s">
        <v>4</v>
      </c>
      <c r="L19" s="12" t="s">
        <v>4</v>
      </c>
      <c r="M19" s="12" t="s">
        <v>4</v>
      </c>
      <c r="N19" s="12" t="s">
        <v>4</v>
      </c>
      <c r="O19" s="11" t="s">
        <v>71</v>
      </c>
    </row>
    <row r="20" spans="1:16" ht="20.25" customHeight="1">
      <c r="A20" s="15"/>
      <c r="B20" s="16" t="s">
        <v>70</v>
      </c>
      <c r="C20" s="39"/>
      <c r="D20" s="14"/>
      <c r="E20" s="13">
        <v>17</v>
      </c>
      <c r="F20" s="13">
        <f>18764000/1000</f>
        <v>18764</v>
      </c>
      <c r="G20" s="13">
        <v>4</v>
      </c>
      <c r="H20" s="38">
        <f>4000000/1000</f>
        <v>4000</v>
      </c>
      <c r="I20" s="13">
        <v>13</v>
      </c>
      <c r="J20" s="38">
        <f>14764000/1000</f>
        <v>14764</v>
      </c>
      <c r="K20" s="12" t="s">
        <v>4</v>
      </c>
      <c r="L20" s="12" t="s">
        <v>4</v>
      </c>
      <c r="M20" s="12" t="s">
        <v>4</v>
      </c>
      <c r="N20" s="12" t="s">
        <v>4</v>
      </c>
      <c r="O20" s="11" t="s">
        <v>69</v>
      </c>
    </row>
    <row r="21" spans="1:16" ht="20.25" customHeight="1">
      <c r="A21" s="15"/>
      <c r="B21" s="16" t="s">
        <v>68</v>
      </c>
      <c r="C21" s="39"/>
      <c r="D21" s="14"/>
      <c r="E21" s="13">
        <v>14</v>
      </c>
      <c r="F21" s="13">
        <f>16100000/1000</f>
        <v>16100</v>
      </c>
      <c r="G21" s="13">
        <v>6</v>
      </c>
      <c r="H21" s="38">
        <f>9500000/1000</f>
        <v>9500</v>
      </c>
      <c r="I21" s="13">
        <v>8</v>
      </c>
      <c r="J21" s="38">
        <f>6600000/1000</f>
        <v>6600</v>
      </c>
      <c r="K21" s="12" t="s">
        <v>4</v>
      </c>
      <c r="L21" s="12" t="s">
        <v>4</v>
      </c>
      <c r="M21" s="12" t="s">
        <v>4</v>
      </c>
      <c r="N21" s="12" t="s">
        <v>4</v>
      </c>
      <c r="O21" s="11" t="s">
        <v>67</v>
      </c>
    </row>
    <row r="22" spans="1:16" ht="20.25" customHeight="1">
      <c r="A22" s="15"/>
      <c r="B22" s="16" t="s">
        <v>66</v>
      </c>
      <c r="C22" s="39"/>
      <c r="D22" s="14"/>
      <c r="E22" s="13">
        <v>18</v>
      </c>
      <c r="F22" s="13">
        <f>45300000/1000</f>
        <v>45300</v>
      </c>
      <c r="G22" s="13">
        <v>9</v>
      </c>
      <c r="H22" s="38">
        <f>22000000/1000</f>
        <v>22000</v>
      </c>
      <c r="I22" s="13">
        <v>9</v>
      </c>
      <c r="J22" s="38">
        <f>23300000/1000</f>
        <v>23300</v>
      </c>
      <c r="K22" s="12" t="s">
        <v>4</v>
      </c>
      <c r="L22" s="12" t="s">
        <v>4</v>
      </c>
      <c r="M22" s="12" t="s">
        <v>4</v>
      </c>
      <c r="N22" s="12" t="s">
        <v>4</v>
      </c>
      <c r="O22" s="11" t="s">
        <v>65</v>
      </c>
    </row>
    <row r="23" spans="1:16" ht="20.25" customHeight="1">
      <c r="A23" s="15"/>
      <c r="B23" s="16" t="s">
        <v>64</v>
      </c>
      <c r="C23" s="39"/>
      <c r="D23" s="14"/>
      <c r="E23" s="13">
        <v>21</v>
      </c>
      <c r="F23" s="13">
        <f>51590000/1000</f>
        <v>51590</v>
      </c>
      <c r="G23" s="13">
        <v>7</v>
      </c>
      <c r="H23" s="38">
        <f>19000000/1000</f>
        <v>19000</v>
      </c>
      <c r="I23" s="13">
        <v>14</v>
      </c>
      <c r="J23" s="38">
        <f>32590000/1000</f>
        <v>32590</v>
      </c>
      <c r="K23" s="12" t="s">
        <v>4</v>
      </c>
      <c r="L23" s="12" t="s">
        <v>4</v>
      </c>
      <c r="M23" s="12" t="s">
        <v>4</v>
      </c>
      <c r="N23" s="12" t="s">
        <v>4</v>
      </c>
      <c r="O23" s="11" t="s">
        <v>63</v>
      </c>
    </row>
    <row r="24" spans="1:16" ht="20.25" customHeight="1">
      <c r="A24" s="15"/>
      <c r="B24" s="16" t="s">
        <v>62</v>
      </c>
      <c r="C24" s="39"/>
      <c r="D24" s="14"/>
      <c r="E24" s="13">
        <v>47</v>
      </c>
      <c r="F24" s="13">
        <f>60800000/1000</f>
        <v>60800</v>
      </c>
      <c r="G24" s="13">
        <v>25</v>
      </c>
      <c r="H24" s="38">
        <f>38000000/1000</f>
        <v>38000</v>
      </c>
      <c r="I24" s="13">
        <v>22</v>
      </c>
      <c r="J24" s="38">
        <f>22800000/1000</f>
        <v>22800</v>
      </c>
      <c r="K24" s="12" t="s">
        <v>4</v>
      </c>
      <c r="L24" s="12" t="s">
        <v>4</v>
      </c>
      <c r="M24" s="12" t="s">
        <v>4</v>
      </c>
      <c r="N24" s="12" t="s">
        <v>4</v>
      </c>
      <c r="O24" s="11" t="s">
        <v>61</v>
      </c>
    </row>
    <row r="25" spans="1:16" ht="20.25" customHeight="1">
      <c r="A25" s="15"/>
      <c r="B25" s="16" t="s">
        <v>60</v>
      </c>
      <c r="C25" s="39"/>
      <c r="D25" s="14"/>
      <c r="E25" s="13">
        <v>33</v>
      </c>
      <c r="F25" s="13">
        <f>39800000/1000</f>
        <v>39800</v>
      </c>
      <c r="G25" s="13">
        <v>17</v>
      </c>
      <c r="H25" s="38">
        <f>24500000/1000</f>
        <v>24500</v>
      </c>
      <c r="I25" s="13">
        <v>16</v>
      </c>
      <c r="J25" s="38">
        <f>15300000/1000</f>
        <v>15300</v>
      </c>
      <c r="K25" s="12" t="s">
        <v>4</v>
      </c>
      <c r="L25" s="12" t="s">
        <v>4</v>
      </c>
      <c r="M25" s="12" t="s">
        <v>4</v>
      </c>
      <c r="N25" s="12" t="s">
        <v>4</v>
      </c>
      <c r="O25" s="11" t="s">
        <v>59</v>
      </c>
    </row>
    <row r="26" spans="1:16" ht="20.25" customHeight="1">
      <c r="A26" s="15"/>
      <c r="B26" s="16" t="s">
        <v>58</v>
      </c>
      <c r="C26" s="39"/>
      <c r="D26" s="14"/>
      <c r="E26" s="13">
        <v>18</v>
      </c>
      <c r="F26" s="13">
        <f>25599600/1000</f>
        <v>25599.599999999999</v>
      </c>
      <c r="G26" s="13">
        <v>5</v>
      </c>
      <c r="H26" s="38">
        <f>10899600/1000</f>
        <v>10899.6</v>
      </c>
      <c r="I26" s="13">
        <v>13</v>
      </c>
      <c r="J26" s="38">
        <f>14700000/1000</f>
        <v>14700</v>
      </c>
      <c r="K26" s="12" t="s">
        <v>4</v>
      </c>
      <c r="L26" s="12" t="s">
        <v>4</v>
      </c>
      <c r="M26" s="12" t="s">
        <v>4</v>
      </c>
      <c r="N26" s="12" t="s">
        <v>4</v>
      </c>
      <c r="O26" s="11" t="s">
        <v>57</v>
      </c>
    </row>
    <row r="27" spans="1:16" ht="20.25" customHeight="1">
      <c r="A27" s="15"/>
      <c r="B27" s="16" t="s">
        <v>56</v>
      </c>
      <c r="C27" s="39"/>
      <c r="D27" s="14"/>
      <c r="E27" s="13">
        <v>18</v>
      </c>
      <c r="F27" s="13">
        <f>26555000/1000</f>
        <v>26555</v>
      </c>
      <c r="G27" s="13">
        <v>3</v>
      </c>
      <c r="H27" s="38">
        <f>7000000/1000</f>
        <v>7000</v>
      </c>
      <c r="I27" s="13">
        <v>15</v>
      </c>
      <c r="J27" s="38">
        <f>19555000/1000</f>
        <v>19555</v>
      </c>
      <c r="K27" s="12" t="s">
        <v>4</v>
      </c>
      <c r="L27" s="12" t="s">
        <v>4</v>
      </c>
      <c r="M27" s="12" t="s">
        <v>4</v>
      </c>
      <c r="N27" s="12" t="s">
        <v>4</v>
      </c>
      <c r="O27" s="11" t="s">
        <v>55</v>
      </c>
    </row>
    <row r="28" spans="1:16" ht="20.25" customHeight="1">
      <c r="A28" s="15"/>
      <c r="B28" s="16" t="s">
        <v>54</v>
      </c>
      <c r="C28" s="39"/>
      <c r="D28" s="14"/>
      <c r="E28" s="13">
        <v>36</v>
      </c>
      <c r="F28" s="13">
        <f>48600000/1000</f>
        <v>48600</v>
      </c>
      <c r="G28" s="13">
        <v>20</v>
      </c>
      <c r="H28" s="38">
        <f>29000000/1000</f>
        <v>29000</v>
      </c>
      <c r="I28" s="13">
        <v>16</v>
      </c>
      <c r="J28" s="38">
        <f>19600000/1000</f>
        <v>19600</v>
      </c>
      <c r="K28" s="12" t="s">
        <v>4</v>
      </c>
      <c r="L28" s="12" t="s">
        <v>4</v>
      </c>
      <c r="M28" s="12" t="s">
        <v>4</v>
      </c>
      <c r="N28" s="12" t="s">
        <v>4</v>
      </c>
      <c r="O28" s="11" t="s">
        <v>53</v>
      </c>
    </row>
    <row r="29" spans="1:16" ht="20.25" customHeight="1">
      <c r="A29" s="15"/>
      <c r="B29" s="16" t="s">
        <v>52</v>
      </c>
      <c r="C29" s="37"/>
      <c r="D29" s="14"/>
      <c r="E29" s="13">
        <v>10</v>
      </c>
      <c r="F29" s="13">
        <f>12800000/1000</f>
        <v>12800</v>
      </c>
      <c r="G29" s="13">
        <v>2</v>
      </c>
      <c r="H29" s="38">
        <f>6000000/1000</f>
        <v>6000</v>
      </c>
      <c r="I29" s="13">
        <v>8</v>
      </c>
      <c r="J29" s="38">
        <f>6800000/1000</f>
        <v>6800</v>
      </c>
      <c r="K29" s="12" t="s">
        <v>4</v>
      </c>
      <c r="L29" s="12" t="s">
        <v>4</v>
      </c>
      <c r="M29" s="12" t="s">
        <v>4</v>
      </c>
      <c r="N29" s="12" t="s">
        <v>4</v>
      </c>
      <c r="O29" s="11" t="s">
        <v>51</v>
      </c>
    </row>
    <row r="30" spans="1:16" ht="20.25" customHeight="1">
      <c r="A30" s="15"/>
      <c r="B30" s="16"/>
      <c r="C30" s="37"/>
      <c r="D30" s="15"/>
      <c r="E30" s="77"/>
      <c r="F30" s="77"/>
      <c r="G30" s="77"/>
      <c r="H30" s="78"/>
      <c r="I30" s="77"/>
      <c r="J30" s="78"/>
      <c r="K30" s="79"/>
      <c r="L30" s="79"/>
      <c r="M30" s="79"/>
      <c r="N30" s="79"/>
      <c r="O30" s="16"/>
    </row>
    <row r="31" spans="1:16" ht="16.5" customHeight="1">
      <c r="A31" s="15"/>
      <c r="B31" s="16"/>
      <c r="C31" s="37"/>
      <c r="D31" s="15"/>
      <c r="E31" s="35"/>
      <c r="F31" s="36"/>
      <c r="G31" s="35"/>
      <c r="H31" s="36"/>
      <c r="I31" s="35"/>
      <c r="J31" s="36"/>
      <c r="K31" s="35"/>
      <c r="L31" s="35"/>
      <c r="M31" s="35"/>
      <c r="N31" s="35"/>
      <c r="O31" s="16"/>
    </row>
    <row r="32" spans="1:16" s="34" customFormat="1" ht="24" customHeight="1">
      <c r="A32" s="32"/>
      <c r="B32" s="32" t="s">
        <v>50</v>
      </c>
      <c r="C32" s="33"/>
      <c r="D32" s="32" t="s">
        <v>49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1"/>
    </row>
    <row r="33" spans="1:16" s="30" customFormat="1">
      <c r="A33" s="31"/>
      <c r="B33" s="32" t="s">
        <v>48</v>
      </c>
      <c r="C33" s="33"/>
      <c r="D33" s="32" t="s">
        <v>47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17"/>
    </row>
    <row r="34" spans="1:16" ht="6" customHeight="1">
      <c r="A34" s="2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6" s="17" customFormat="1" ht="20.25" customHeight="1">
      <c r="B35" s="28"/>
      <c r="C35" s="28"/>
      <c r="D35" s="28"/>
      <c r="E35" s="88" t="s">
        <v>46</v>
      </c>
      <c r="F35" s="89"/>
      <c r="G35" s="89"/>
      <c r="H35" s="89"/>
      <c r="I35" s="89"/>
      <c r="J35" s="89"/>
      <c r="K35" s="89"/>
      <c r="L35" s="89"/>
      <c r="M35" s="89"/>
      <c r="N35" s="90"/>
      <c r="O35" s="27"/>
    </row>
    <row r="36" spans="1:16" s="17" customFormat="1" ht="20.25" customHeight="1">
      <c r="A36" s="82"/>
      <c r="B36" s="82"/>
      <c r="C36" s="82"/>
      <c r="D36" s="83"/>
      <c r="E36" s="84" t="s">
        <v>45</v>
      </c>
      <c r="F36" s="85"/>
      <c r="G36" s="93" t="s">
        <v>44</v>
      </c>
      <c r="H36" s="94"/>
      <c r="I36" s="92" t="s">
        <v>43</v>
      </c>
      <c r="J36" s="92"/>
      <c r="K36" s="84" t="s">
        <v>42</v>
      </c>
      <c r="L36" s="85"/>
      <c r="M36" s="84" t="s">
        <v>41</v>
      </c>
      <c r="N36" s="85"/>
      <c r="O36" s="26"/>
    </row>
    <row r="37" spans="1:16" s="17" customFormat="1" ht="20.25" customHeight="1">
      <c r="A37" s="82" t="s">
        <v>40</v>
      </c>
      <c r="B37" s="82"/>
      <c r="C37" s="82"/>
      <c r="D37" s="83"/>
      <c r="E37" s="86" t="s">
        <v>39</v>
      </c>
      <c r="F37" s="87"/>
      <c r="G37" s="86" t="s">
        <v>38</v>
      </c>
      <c r="H37" s="95"/>
      <c r="I37" s="91" t="s">
        <v>37</v>
      </c>
      <c r="J37" s="91"/>
      <c r="K37" s="86" t="s">
        <v>36</v>
      </c>
      <c r="L37" s="87"/>
      <c r="M37" s="86" t="s">
        <v>35</v>
      </c>
      <c r="N37" s="87"/>
      <c r="O37" s="26" t="s">
        <v>34</v>
      </c>
    </row>
    <row r="38" spans="1:16" s="17" customFormat="1" ht="20.25" customHeight="1">
      <c r="E38" s="25" t="s">
        <v>33</v>
      </c>
      <c r="F38" s="24" t="s">
        <v>32</v>
      </c>
      <c r="G38" s="25" t="s">
        <v>33</v>
      </c>
      <c r="H38" s="24" t="s">
        <v>32</v>
      </c>
      <c r="I38" s="25" t="s">
        <v>33</v>
      </c>
      <c r="J38" s="24" t="s">
        <v>32</v>
      </c>
      <c r="K38" s="25" t="s">
        <v>33</v>
      </c>
      <c r="L38" s="24" t="s">
        <v>32</v>
      </c>
      <c r="M38" s="25" t="s">
        <v>33</v>
      </c>
      <c r="N38" s="24" t="s">
        <v>32</v>
      </c>
      <c r="O38" s="23"/>
    </row>
    <row r="39" spans="1:16" s="17" customFormat="1" ht="20.25" customHeight="1">
      <c r="A39" s="22"/>
      <c r="B39" s="22"/>
      <c r="C39" s="22"/>
      <c r="D39" s="21"/>
      <c r="E39" s="20" t="s">
        <v>31</v>
      </c>
      <c r="F39" s="19" t="s">
        <v>30</v>
      </c>
      <c r="G39" s="20" t="s">
        <v>31</v>
      </c>
      <c r="H39" s="19" t="s">
        <v>30</v>
      </c>
      <c r="I39" s="20" t="s">
        <v>31</v>
      </c>
      <c r="J39" s="19" t="s">
        <v>30</v>
      </c>
      <c r="K39" s="20" t="s">
        <v>31</v>
      </c>
      <c r="L39" s="19" t="s">
        <v>30</v>
      </c>
      <c r="M39" s="20" t="s">
        <v>31</v>
      </c>
      <c r="N39" s="19" t="s">
        <v>30</v>
      </c>
      <c r="O39" s="18"/>
    </row>
    <row r="40" spans="1:16">
      <c r="A40" s="15"/>
      <c r="B40" s="16" t="s">
        <v>29</v>
      </c>
      <c r="C40" s="15"/>
      <c r="D40" s="14"/>
      <c r="E40" s="13">
        <v>46</v>
      </c>
      <c r="F40" s="13">
        <f>113000000/1000</f>
        <v>113000</v>
      </c>
      <c r="G40" s="13">
        <v>27</v>
      </c>
      <c r="H40" s="13">
        <f>82000000/1000</f>
        <v>82000</v>
      </c>
      <c r="I40" s="13">
        <v>19</v>
      </c>
      <c r="J40" s="13">
        <f>31000000/1000</f>
        <v>31000</v>
      </c>
      <c r="K40" s="12" t="s">
        <v>4</v>
      </c>
      <c r="L40" s="12" t="s">
        <v>4</v>
      </c>
      <c r="M40" s="12" t="s">
        <v>4</v>
      </c>
      <c r="N40" s="12" t="s">
        <v>4</v>
      </c>
      <c r="O40" s="11" t="s">
        <v>28</v>
      </c>
    </row>
    <row r="41" spans="1:16">
      <c r="A41" s="15"/>
      <c r="B41" s="16" t="s">
        <v>27</v>
      </c>
      <c r="C41" s="15"/>
      <c r="D41" s="14"/>
      <c r="E41" s="13">
        <v>149</v>
      </c>
      <c r="F41" s="13">
        <f>211500000/1000</f>
        <v>211500</v>
      </c>
      <c r="G41" s="13">
        <v>103</v>
      </c>
      <c r="H41" s="13">
        <f>157000000/1000</f>
        <v>157000</v>
      </c>
      <c r="I41" s="13">
        <v>46</v>
      </c>
      <c r="J41" s="13">
        <f>54500000/1000</f>
        <v>54500</v>
      </c>
      <c r="K41" s="12" t="s">
        <v>4</v>
      </c>
      <c r="L41" s="12" t="s">
        <v>4</v>
      </c>
      <c r="M41" s="12" t="s">
        <v>4</v>
      </c>
      <c r="N41" s="12" t="s">
        <v>4</v>
      </c>
      <c r="O41" s="11" t="s">
        <v>26</v>
      </c>
    </row>
    <row r="42" spans="1:16">
      <c r="A42" s="15"/>
      <c r="B42" s="16" t="s">
        <v>25</v>
      </c>
      <c r="C42" s="15"/>
      <c r="D42" s="14"/>
      <c r="E42" s="13">
        <v>11</v>
      </c>
      <c r="F42" s="13">
        <f>40100000/1000</f>
        <v>40100</v>
      </c>
      <c r="G42" s="13">
        <v>6</v>
      </c>
      <c r="H42" s="13">
        <f>34500000/1000</f>
        <v>34500</v>
      </c>
      <c r="I42" s="13">
        <v>5</v>
      </c>
      <c r="J42" s="13">
        <f>5600000/1000</f>
        <v>5600</v>
      </c>
      <c r="K42" s="12" t="s">
        <v>4</v>
      </c>
      <c r="L42" s="12" t="s">
        <v>4</v>
      </c>
      <c r="M42" s="12" t="s">
        <v>4</v>
      </c>
      <c r="N42" s="12" t="s">
        <v>4</v>
      </c>
      <c r="O42" s="11" t="s">
        <v>24</v>
      </c>
    </row>
    <row r="43" spans="1:16">
      <c r="A43" s="15"/>
      <c r="B43" s="16" t="s">
        <v>23</v>
      </c>
      <c r="C43" s="15"/>
      <c r="D43" s="14"/>
      <c r="E43" s="13">
        <v>4</v>
      </c>
      <c r="F43" s="13">
        <f>6000000/1000</f>
        <v>6000</v>
      </c>
      <c r="G43" s="13">
        <v>2</v>
      </c>
      <c r="H43" s="13">
        <f>3000000/1000</f>
        <v>3000</v>
      </c>
      <c r="I43" s="13">
        <v>2</v>
      </c>
      <c r="J43" s="13">
        <f>3000000/1000</f>
        <v>3000</v>
      </c>
      <c r="K43" s="12" t="s">
        <v>4</v>
      </c>
      <c r="L43" s="12" t="s">
        <v>4</v>
      </c>
      <c r="M43" s="12" t="s">
        <v>4</v>
      </c>
      <c r="N43" s="12" t="s">
        <v>4</v>
      </c>
      <c r="O43" s="11" t="s">
        <v>22</v>
      </c>
    </row>
    <row r="44" spans="1:16">
      <c r="A44" s="15"/>
      <c r="B44" s="16" t="s">
        <v>21</v>
      </c>
      <c r="C44" s="15"/>
      <c r="D44" s="14"/>
      <c r="E44" s="13">
        <v>8</v>
      </c>
      <c r="F44" s="13">
        <f>9200000/1000</f>
        <v>9200</v>
      </c>
      <c r="G44" s="13">
        <v>2</v>
      </c>
      <c r="H44" s="13">
        <f>4000000/1000</f>
        <v>4000</v>
      </c>
      <c r="I44" s="13">
        <v>6</v>
      </c>
      <c r="J44" s="13">
        <f>5200000/1000</f>
        <v>5200</v>
      </c>
      <c r="K44" s="12" t="s">
        <v>4</v>
      </c>
      <c r="L44" s="12" t="s">
        <v>4</v>
      </c>
      <c r="M44" s="12" t="s">
        <v>4</v>
      </c>
      <c r="N44" s="12" t="s">
        <v>4</v>
      </c>
      <c r="O44" s="11" t="s">
        <v>20</v>
      </c>
    </row>
    <row r="45" spans="1:16">
      <c r="A45" s="15"/>
      <c r="B45" s="16" t="s">
        <v>19</v>
      </c>
      <c r="C45" s="15"/>
      <c r="D45" s="14"/>
      <c r="E45" s="13">
        <v>7</v>
      </c>
      <c r="F45" s="13">
        <f>9000000/1000</f>
        <v>9000</v>
      </c>
      <c r="G45" s="13">
        <v>2</v>
      </c>
      <c r="H45" s="13">
        <f>2000000/1000</f>
        <v>2000</v>
      </c>
      <c r="I45" s="13">
        <v>5</v>
      </c>
      <c r="J45" s="13">
        <f>7000000/1000</f>
        <v>7000</v>
      </c>
      <c r="K45" s="12" t="s">
        <v>4</v>
      </c>
      <c r="L45" s="12" t="s">
        <v>4</v>
      </c>
      <c r="M45" s="12" t="s">
        <v>4</v>
      </c>
      <c r="N45" s="12" t="s">
        <v>4</v>
      </c>
      <c r="O45" s="11" t="s">
        <v>18</v>
      </c>
    </row>
    <row r="46" spans="1:16">
      <c r="A46" s="15"/>
      <c r="B46" s="16" t="s">
        <v>17</v>
      </c>
      <c r="C46" s="15"/>
      <c r="D46" s="14"/>
      <c r="E46" s="13">
        <v>2</v>
      </c>
      <c r="F46" s="13">
        <f>2000000/1000</f>
        <v>2000</v>
      </c>
      <c r="G46" s="12" t="s">
        <v>4</v>
      </c>
      <c r="H46" s="12" t="s">
        <v>4</v>
      </c>
      <c r="I46" s="13">
        <v>2</v>
      </c>
      <c r="J46" s="13">
        <f>2000000/1000</f>
        <v>2000</v>
      </c>
      <c r="K46" s="12" t="s">
        <v>4</v>
      </c>
      <c r="L46" s="12" t="s">
        <v>4</v>
      </c>
      <c r="M46" s="12" t="s">
        <v>4</v>
      </c>
      <c r="N46" s="12" t="s">
        <v>4</v>
      </c>
      <c r="O46" s="11" t="s">
        <v>16</v>
      </c>
    </row>
    <row r="47" spans="1:16">
      <c r="A47" s="15"/>
      <c r="B47" s="16" t="s">
        <v>15</v>
      </c>
      <c r="C47" s="15"/>
      <c r="D47" s="14"/>
      <c r="E47" s="13">
        <v>6</v>
      </c>
      <c r="F47" s="13">
        <f>5500000/1000</f>
        <v>5500</v>
      </c>
      <c r="G47" s="13">
        <v>1</v>
      </c>
      <c r="H47" s="13">
        <f>1000000/1000</f>
        <v>1000</v>
      </c>
      <c r="I47" s="13">
        <v>5</v>
      </c>
      <c r="J47" s="13">
        <f>4500000/1000</f>
        <v>4500</v>
      </c>
      <c r="K47" s="12" t="s">
        <v>4</v>
      </c>
      <c r="L47" s="12" t="s">
        <v>4</v>
      </c>
      <c r="M47" s="12" t="s">
        <v>4</v>
      </c>
      <c r="N47" s="12" t="s">
        <v>4</v>
      </c>
      <c r="O47" s="11" t="s">
        <v>14</v>
      </c>
    </row>
    <row r="48" spans="1:16">
      <c r="A48" s="15"/>
      <c r="B48" s="16" t="s">
        <v>13</v>
      </c>
      <c r="C48" s="15"/>
      <c r="D48" s="14"/>
      <c r="E48" s="13">
        <v>7</v>
      </c>
      <c r="F48" s="13">
        <f>55100000/1000</f>
        <v>55100</v>
      </c>
      <c r="G48" s="13">
        <v>3</v>
      </c>
      <c r="H48" s="13">
        <f>51100000/1000</f>
        <v>51100</v>
      </c>
      <c r="I48" s="13">
        <v>4</v>
      </c>
      <c r="J48" s="13">
        <f>4000000/1000</f>
        <v>4000</v>
      </c>
      <c r="K48" s="12" t="s">
        <v>4</v>
      </c>
      <c r="L48" s="12" t="s">
        <v>4</v>
      </c>
      <c r="M48" s="12" t="s">
        <v>4</v>
      </c>
      <c r="N48" s="12" t="s">
        <v>4</v>
      </c>
      <c r="O48" s="11" t="s">
        <v>12</v>
      </c>
    </row>
    <row r="49" spans="1:15">
      <c r="A49" s="15"/>
      <c r="B49" s="16" t="s">
        <v>11</v>
      </c>
      <c r="C49" s="15"/>
      <c r="D49" s="14"/>
      <c r="E49" s="13">
        <v>5</v>
      </c>
      <c r="F49" s="13">
        <f>9000000/1000</f>
        <v>9000</v>
      </c>
      <c r="G49" s="13">
        <v>1</v>
      </c>
      <c r="H49" s="13">
        <f>5000000/1000</f>
        <v>5000</v>
      </c>
      <c r="I49" s="13">
        <v>4</v>
      </c>
      <c r="J49" s="13">
        <f>4000000/1000</f>
        <v>4000</v>
      </c>
      <c r="K49" s="12" t="s">
        <v>4</v>
      </c>
      <c r="L49" s="12" t="s">
        <v>4</v>
      </c>
      <c r="M49" s="12" t="s">
        <v>4</v>
      </c>
      <c r="N49" s="12" t="s">
        <v>4</v>
      </c>
      <c r="O49" s="11" t="s">
        <v>10</v>
      </c>
    </row>
    <row r="50" spans="1:15">
      <c r="A50" s="15"/>
      <c r="B50" s="16" t="s">
        <v>9</v>
      </c>
      <c r="C50" s="15"/>
      <c r="D50" s="14"/>
      <c r="E50" s="13">
        <v>7</v>
      </c>
      <c r="F50" s="13">
        <f>6500000/1000</f>
        <v>6500</v>
      </c>
      <c r="G50" s="13">
        <v>3</v>
      </c>
      <c r="H50" s="13">
        <f>3000000/1000</f>
        <v>3000</v>
      </c>
      <c r="I50" s="13">
        <v>4</v>
      </c>
      <c r="J50" s="13">
        <f>3500000/1000</f>
        <v>3500</v>
      </c>
      <c r="K50" s="12" t="s">
        <v>4</v>
      </c>
      <c r="L50" s="12" t="s">
        <v>4</v>
      </c>
      <c r="M50" s="12" t="s">
        <v>4</v>
      </c>
      <c r="N50" s="12" t="s">
        <v>4</v>
      </c>
      <c r="O50" s="11" t="s">
        <v>8</v>
      </c>
    </row>
    <row r="51" spans="1:15">
      <c r="A51" s="15"/>
      <c r="B51" s="16" t="s">
        <v>7</v>
      </c>
      <c r="C51" s="15"/>
      <c r="D51" s="14"/>
      <c r="E51" s="13">
        <v>2</v>
      </c>
      <c r="F51" s="13">
        <f>2000000/1000</f>
        <v>2000</v>
      </c>
      <c r="G51" s="13"/>
      <c r="H51" s="13"/>
      <c r="I51" s="13">
        <v>2</v>
      </c>
      <c r="J51" s="13">
        <f>2000000/1000</f>
        <v>2000</v>
      </c>
      <c r="K51" s="12" t="s">
        <v>4</v>
      </c>
      <c r="L51" s="12" t="s">
        <v>4</v>
      </c>
      <c r="M51" s="12" t="s">
        <v>4</v>
      </c>
      <c r="N51" s="12" t="s">
        <v>4</v>
      </c>
      <c r="O51" s="11" t="s">
        <v>6</v>
      </c>
    </row>
    <row r="52" spans="1:15">
      <c r="A52" s="15"/>
      <c r="B52" s="16" t="s">
        <v>5</v>
      </c>
      <c r="C52" s="15"/>
      <c r="D52" s="14"/>
      <c r="E52" s="13">
        <v>11</v>
      </c>
      <c r="F52" s="13">
        <f>15000000/1000</f>
        <v>15000</v>
      </c>
      <c r="G52" s="13">
        <v>5</v>
      </c>
      <c r="H52" s="13">
        <f>9000000/1000</f>
        <v>9000</v>
      </c>
      <c r="I52" s="13">
        <v>6</v>
      </c>
      <c r="J52" s="13">
        <f>6000000/1000</f>
        <v>6000</v>
      </c>
      <c r="K52" s="12" t="s">
        <v>4</v>
      </c>
      <c r="L52" s="12" t="s">
        <v>4</v>
      </c>
      <c r="M52" s="12" t="s">
        <v>4</v>
      </c>
      <c r="N52" s="12" t="s">
        <v>4</v>
      </c>
      <c r="O52" s="11" t="s">
        <v>3</v>
      </c>
    </row>
    <row r="53" spans="1:15">
      <c r="A53" s="9"/>
      <c r="B53" s="9"/>
      <c r="C53" s="9"/>
      <c r="D53" s="10"/>
      <c r="E53" s="8"/>
      <c r="F53" s="10"/>
      <c r="G53" s="10"/>
      <c r="H53" s="9"/>
      <c r="I53" s="8"/>
      <c r="J53" s="8"/>
      <c r="K53" s="7"/>
      <c r="L53" s="7"/>
      <c r="M53" s="7"/>
      <c r="N53" s="7"/>
      <c r="O53" s="7"/>
    </row>
    <row r="54" spans="1:15" ht="6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8" customHeight="1">
      <c r="B55" s="80" t="s">
        <v>161</v>
      </c>
    </row>
    <row r="56" spans="1:1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</row>
    <row r="57" spans="1:15">
      <c r="A57" s="3"/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  <c r="N57" s="3"/>
      <c r="O57" s="3"/>
    </row>
  </sheetData>
  <mergeCells count="27">
    <mergeCell ref="I37:J37"/>
    <mergeCell ref="K37:L37"/>
    <mergeCell ref="E35:N35"/>
    <mergeCell ref="M37:N37"/>
    <mergeCell ref="K36:L36"/>
    <mergeCell ref="M36:N36"/>
    <mergeCell ref="A5:D5"/>
    <mergeCell ref="A6:D6"/>
    <mergeCell ref="E6:F6"/>
    <mergeCell ref="E5:F5"/>
    <mergeCell ref="G37:H37"/>
    <mergeCell ref="A37:D37"/>
    <mergeCell ref="A36:D36"/>
    <mergeCell ref="E36:F36"/>
    <mergeCell ref="E37:F37"/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10:D10"/>
    <mergeCell ref="G36:H36"/>
    <mergeCell ref="I36:J36"/>
  </mergeCells>
  <pageMargins left="0.51181102362204722" right="0.19685039370078741" top="0.78740157480314965" bottom="0" header="0.51181102362204722" footer="0.7086614173228347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T-14.5พ.ศ.2559</vt:lpstr>
      <vt:lpstr>T-14.4พ.ศ.2559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NEWBOYZ</cp:lastModifiedBy>
  <cp:lastPrinted>2017-07-11T05:31:38Z</cp:lastPrinted>
  <dcterms:created xsi:type="dcterms:W3CDTF">2017-07-11T05:24:49Z</dcterms:created>
  <dcterms:modified xsi:type="dcterms:W3CDTF">2017-07-12T04:05:01Z</dcterms:modified>
</cp:coreProperties>
</file>