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2.5" sheetId="1" r:id="rId1"/>
  </sheets>
  <definedNames>
    <definedName name="_xlnm.Print_Area" localSheetId="0">'T-2.5'!$A$1:$W$19</definedName>
  </definedNames>
  <calcPr calcId="144525"/>
</workbook>
</file>

<file path=xl/calcChain.xml><?xml version="1.0" encoding="utf-8"?>
<calcChain xmlns="http://schemas.openxmlformats.org/spreadsheetml/2006/main">
  <c r="I15" i="1" l="1"/>
  <c r="H15" i="1"/>
  <c r="G15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<sst xmlns="http://schemas.openxmlformats.org/spreadsheetml/2006/main" count="76" uniqueCount="41">
  <si>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</si>
  <si>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</si>
  <si>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Table</t>
  </si>
  <si>
    <t>Employed Persons Aged 15 Years and Over by Work Status, Sex and Quarterly: 2016 - 2017</t>
  </si>
  <si>
    <t xml:space="preserve">               (หน่วยเป็นพัน   In thousands)</t>
  </si>
  <si>
    <t>2559 (2016)</t>
  </si>
  <si>
    <t>2560 (2017)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</si>
  <si>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</si>
  <si>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</si>
  <si>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</si>
  <si>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</si>
  <si>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</si>
  <si>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</si>
  <si>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</si>
  <si>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</si>
  <si>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</si>
  <si>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</si>
  <si>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</si>
  <si>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</si>
  <si>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</si>
  <si>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</si>
  <si>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</si>
  <si>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</si>
  <si>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</si>
  <si>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</si>
  <si>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</si>
  <si>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</si>
  <si>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</si>
  <si>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</si>
  <si>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</si>
  <si>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</si>
  <si>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</si>
  <si>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</si>
  <si>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</si>
  <si>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</si>
  <si>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</si>
  <si>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</si>
  <si>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</si>
  <si>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</si>
  <si>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Source:</t>
  </si>
  <si>
    <t>The  Labour Force Survey: 2016 - 2017,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</si>
</sst>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2" fontId="6" fillId="0" borderId="7" xfId="0" applyNumberFormat="1" applyFont="1" applyBorder="1" applyAlignment="1">
      <alignment horizontal="right"/>
    </xf>
    <xf numFmtId="2" fontId="6" fillId="0" borderId="14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2" fontId="6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7" xfId="0" applyFont="1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12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7" xfId="0" applyFont="1" applyBorder="1"/>
    <xf numFmtId="0" fontId="7" fillId="0" borderId="0" xfId="0" applyFont="1" applyBorder="1"/>
    <xf numFmtId="0" fontId="7" fillId="0" borderId="0" xfId="0" applyFont="1"/>
    <xf numFmtId="4" fontId="5" fillId="0" borderId="14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7" fillId="0" borderId="9" xfId="0" applyFont="1" applyBorder="1"/>
    <xf numFmtId="2" fontId="5" fillId="0" borderId="8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7" fillId="0" borderId="8" xfId="0" applyFont="1" applyBorder="1"/>
    <xf numFmtId="2" fontId="7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</cellXfs>
  <cellStyles count="63">
    <cellStyle name="Normal" xfId="0" builtinId="0"/>
    <cellStyle name="เครื่องหมายจุลภาค 2 2 8" xfId="1"/>
    <cellStyle name="เครื่องหมายจุลภาค 2 2 8 10" xfId="2"/>
    <cellStyle name="เครื่องหมายจุลภาค 2 2 8 11" xfId="3"/>
    <cellStyle name="เครื่องหมายจุลภาค 2 2 8 2" xfId="4"/>
    <cellStyle name="เครื่องหมายจุลภาค 2 2 8 3" xfId="5"/>
    <cellStyle name="เครื่องหมายจุลภาค 2 2 8 4" xfId="6"/>
    <cellStyle name="เครื่องหมายจุลภาค 2 2 8 5" xfId="7"/>
    <cellStyle name="เครื่องหมายจุลภาค 2 2 8 6" xfId="8"/>
    <cellStyle name="เครื่องหมายจุลภาค 2 2 8 7" xfId="9"/>
    <cellStyle name="เครื่องหมายจุลภาค 2 2 8 8" xfId="10"/>
    <cellStyle name="เครื่องหมายจุลภาค 2 2 8 9" xfId="11"/>
    <cellStyle name="เครื่องหมายจุลภาค 2 8" xfId="12"/>
    <cellStyle name="เครื่องหมายจุลภาค 2 8 10" xfId="13"/>
    <cellStyle name="เครื่องหมายจุลภาค 2 8 11" xfId="14"/>
    <cellStyle name="เครื่องหมายจุลภาค 2 8 2" xfId="15"/>
    <cellStyle name="เครื่องหมายจุลภาค 2 8 3" xfId="16"/>
    <cellStyle name="เครื่องหมายจุลภาค 2 8 4" xfId="17"/>
    <cellStyle name="เครื่องหมายจุลภาค 2 8 5" xfId="18"/>
    <cellStyle name="เครื่องหมายจุลภาค 2 8 6" xfId="19"/>
    <cellStyle name="เครื่องหมายจุลภาค 2 8 7" xfId="20"/>
    <cellStyle name="เครื่องหมายจุลภาค 2 8 8" xfId="21"/>
    <cellStyle name="เครื่องหมายจุลภาค 2 8 9" xfId="22"/>
    <cellStyle name="จุลภาค 2" xfId="23"/>
    <cellStyle name="ปกติ 2" xfId="24"/>
    <cellStyle name="ปกติ 25" xfId="25"/>
    <cellStyle name="ปกติ 25 10" xfId="26"/>
    <cellStyle name="ปกติ 25 11" xfId="27"/>
    <cellStyle name="ปกติ 25 2" xfId="28"/>
    <cellStyle name="ปกติ 25 3" xfId="29"/>
    <cellStyle name="ปกติ 25 4" xfId="30"/>
    <cellStyle name="ปกติ 25 5" xfId="31"/>
    <cellStyle name="ปกติ 25 6" xfId="32"/>
    <cellStyle name="ปกติ 25 7" xfId="33"/>
    <cellStyle name="ปกติ 25 8" xfId="34"/>
    <cellStyle name="ปกติ 25 9" xfId="35"/>
    <cellStyle name="ปกติ 27" xfId="36"/>
    <cellStyle name="ปกติ 27 10" xfId="37"/>
    <cellStyle name="ปกติ 27 11" xfId="38"/>
    <cellStyle name="ปกติ 27 2" xfId="39"/>
    <cellStyle name="ปกติ 27 3" xfId="40"/>
    <cellStyle name="ปกติ 27 4" xfId="41"/>
    <cellStyle name="ปกติ 27 5" xfId="42"/>
    <cellStyle name="ปกติ 27 6" xfId="43"/>
    <cellStyle name="ปกติ 27 7" xfId="44"/>
    <cellStyle name="ปกติ 27 8" xfId="45"/>
    <cellStyle name="ปกติ 27 9" xfId="46"/>
    <cellStyle name="ปกติ 3" xfId="47"/>
    <cellStyle name="ปกติ 4" xfId="48"/>
    <cellStyle name="ปกติ 5" xfId="49"/>
    <cellStyle name="ปกติ 6" xfId="50"/>
    <cellStyle name="ปกติ 7" xfId="51"/>
    <cellStyle name="ปกติ 8" xfId="52"/>
    <cellStyle name="ปกติ 9 10" xfId="53"/>
    <cellStyle name="ปกติ 9 11" xfId="54"/>
    <cellStyle name="ปกติ 9 2" xfId="55"/>
    <cellStyle name="ปกติ 9 3" xfId="56"/>
    <cellStyle name="ปกติ 9 4" xfId="57"/>
    <cellStyle name="ปกติ 9 5" xfId="58"/>
    <cellStyle name="ปกติ 9 6" xfId="59"/>
    <cellStyle name="ปกติ 9 7" xfId="60"/>
    <cellStyle name="ปกติ 9 8" xfId="61"/>
    <cellStyle name="ปกติ 9 9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1485900</xdr:colOff>
      <xdr:row>0</xdr:row>
      <xdr:rowOff>0</xdr:rowOff>
    </xdr:from>
    <xdr:to>
      <xdr:col>23</xdr:col>
      <xdr:colOff>95250</xdr:colOff>
      <xdr:row>19</xdr:row>
      <xdr:rowOff>76200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401175" y="0"/>
          <a:ext cx="590550" cy="6772275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22"/>
  <sheetViews>
    <sheetView showGridLines="0" tabSelected="1" topLeftCell="A10" zoomScaleSheetLayoutView="100" workbookViewId="0">
      <selection activeCell="L21" sqref="L21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4.140625" style="7" customWidth="1"/>
    <col min="4" max="4" width="1.85546875" style="7" customWidth="1"/>
    <col min="5" max="19" width="6.85546875" style="7" customWidth="1"/>
    <col min="20" max="20" width="2" style="7" customWidth="1"/>
    <col min="21" max="21" width="23.28515625" style="7" customWidth="1"/>
    <col min="22" max="22" width="2.28515625" style="6" customWidth="1"/>
    <col min="23" max="23" width="4.140625" style="7" customWidth="1"/>
    <col min="24" max="16384" width="9.140625" style="7"/>
  </cols>
  <sheetData>
    <row r="1" spans="1:22" s="1" customFormat="1" x14ac:dyDescent="0.5">
      <c r="B1" s="1" t="s">
        <v>0</v>
      </c>
      <c r="C1" s="2">
        <v>2.5</v>
      </c>
      <c r="D1" s="1" t="s">
        <v>1</v>
      </c>
      <c r="V1" s="3"/>
    </row>
    <row r="2" spans="1:22" s="4" customFormat="1" x14ac:dyDescent="0.5">
      <c r="B2" s="1" t="s">
        <v>2</v>
      </c>
      <c r="C2" s="2">
        <v>2.5</v>
      </c>
      <c r="D2" s="1" t="s">
        <v>3</v>
      </c>
      <c r="V2" s="5"/>
    </row>
    <row r="3" spans="1:22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 t="s">
        <v>4</v>
      </c>
    </row>
    <row r="4" spans="1:22" ht="21.75" customHeight="1" x14ac:dyDescent="0.5">
      <c r="A4" s="9"/>
      <c r="B4" s="9"/>
      <c r="C4" s="9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6</v>
      </c>
      <c r="R4" s="11"/>
      <c r="S4" s="12"/>
      <c r="T4" s="13"/>
      <c r="U4" s="9"/>
    </row>
    <row r="5" spans="1:22" s="20" customFormat="1" ht="22.5" customHeight="1" x14ac:dyDescent="0.45">
      <c r="A5" s="14" t="s">
        <v>7</v>
      </c>
      <c r="B5" s="14"/>
      <c r="C5" s="14"/>
      <c r="D5" s="14"/>
      <c r="E5" s="15" t="s">
        <v>8</v>
      </c>
      <c r="F5" s="16"/>
      <c r="G5" s="17"/>
      <c r="H5" s="15" t="s">
        <v>9</v>
      </c>
      <c r="I5" s="16"/>
      <c r="J5" s="17"/>
      <c r="K5" s="15" t="s">
        <v>10</v>
      </c>
      <c r="L5" s="16"/>
      <c r="M5" s="17"/>
      <c r="N5" s="15" t="s">
        <v>11</v>
      </c>
      <c r="O5" s="16"/>
      <c r="P5" s="17"/>
      <c r="Q5" s="15" t="s">
        <v>8</v>
      </c>
      <c r="R5" s="16"/>
      <c r="S5" s="17"/>
      <c r="T5" s="18" t="s">
        <v>12</v>
      </c>
      <c r="U5" s="14"/>
      <c r="V5" s="19"/>
    </row>
    <row r="6" spans="1:22" s="20" customFormat="1" ht="22.5" customHeight="1" x14ac:dyDescent="0.45">
      <c r="A6" s="14"/>
      <c r="B6" s="14"/>
      <c r="C6" s="14"/>
      <c r="D6" s="14"/>
      <c r="E6" s="21" t="s">
        <v>13</v>
      </c>
      <c r="F6" s="22"/>
      <c r="G6" s="23"/>
      <c r="H6" s="21" t="s">
        <v>14</v>
      </c>
      <c r="I6" s="22"/>
      <c r="J6" s="23"/>
      <c r="K6" s="21" t="s">
        <v>15</v>
      </c>
      <c r="L6" s="22"/>
      <c r="M6" s="23"/>
      <c r="N6" s="21" t="s">
        <v>16</v>
      </c>
      <c r="O6" s="22"/>
      <c r="P6" s="23"/>
      <c r="Q6" s="21" t="s">
        <v>13</v>
      </c>
      <c r="R6" s="22"/>
      <c r="S6" s="23"/>
      <c r="T6" s="18"/>
      <c r="U6" s="14"/>
      <c r="V6" s="19"/>
    </row>
    <row r="7" spans="1:22" s="20" customFormat="1" ht="22.5" customHeight="1" x14ac:dyDescent="0.45">
      <c r="A7" s="14"/>
      <c r="B7" s="14"/>
      <c r="C7" s="14"/>
      <c r="D7" s="14"/>
      <c r="E7" s="24" t="s">
        <v>17</v>
      </c>
      <c r="F7" s="25" t="s">
        <v>18</v>
      </c>
      <c r="G7" s="26" t="s">
        <v>19</v>
      </c>
      <c r="H7" s="27" t="s">
        <v>17</v>
      </c>
      <c r="I7" s="25" t="s">
        <v>18</v>
      </c>
      <c r="J7" s="26" t="s">
        <v>19</v>
      </c>
      <c r="K7" s="24" t="s">
        <v>17</v>
      </c>
      <c r="L7" s="25" t="s">
        <v>18</v>
      </c>
      <c r="M7" s="26" t="s">
        <v>19</v>
      </c>
      <c r="N7" s="24" t="s">
        <v>17</v>
      </c>
      <c r="O7" s="25" t="s">
        <v>18</v>
      </c>
      <c r="P7" s="26" t="s">
        <v>19</v>
      </c>
      <c r="Q7" s="24" t="s">
        <v>17</v>
      </c>
      <c r="R7" s="25" t="s">
        <v>18</v>
      </c>
      <c r="S7" s="26" t="s">
        <v>19</v>
      </c>
      <c r="T7" s="18"/>
      <c r="U7" s="14"/>
      <c r="V7" s="19"/>
    </row>
    <row r="8" spans="1:22" s="20" customFormat="1" ht="22.5" customHeight="1" x14ac:dyDescent="0.45">
      <c r="A8" s="28"/>
      <c r="B8" s="28"/>
      <c r="C8" s="28"/>
      <c r="D8" s="28"/>
      <c r="E8" s="29" t="s">
        <v>20</v>
      </c>
      <c r="F8" s="30" t="s">
        <v>21</v>
      </c>
      <c r="G8" s="31" t="s">
        <v>22</v>
      </c>
      <c r="H8" s="32" t="s">
        <v>20</v>
      </c>
      <c r="I8" s="30" t="s">
        <v>21</v>
      </c>
      <c r="J8" s="31" t="s">
        <v>22</v>
      </c>
      <c r="K8" s="29" t="s">
        <v>20</v>
      </c>
      <c r="L8" s="30" t="s">
        <v>21</v>
      </c>
      <c r="M8" s="31" t="s">
        <v>22</v>
      </c>
      <c r="N8" s="29" t="s">
        <v>20</v>
      </c>
      <c r="O8" s="30" t="s">
        <v>21</v>
      </c>
      <c r="P8" s="31" t="s">
        <v>22</v>
      </c>
      <c r="Q8" s="29" t="s">
        <v>20</v>
      </c>
      <c r="R8" s="30" t="s">
        <v>21</v>
      </c>
      <c r="S8" s="31" t="s">
        <v>22</v>
      </c>
      <c r="T8" s="33"/>
      <c r="U8" s="28"/>
      <c r="V8" s="19"/>
    </row>
    <row r="9" spans="1:22" s="4" customFormat="1" ht="42.75" customHeight="1" x14ac:dyDescent="0.45">
      <c r="A9" s="34" t="s">
        <v>23</v>
      </c>
      <c r="B9" s="34"/>
      <c r="C9" s="34"/>
      <c r="D9" s="35"/>
      <c r="E9" s="36">
        <f>512240/1000</f>
        <v>512.24</v>
      </c>
      <c r="F9" s="37">
        <f>279398/1000</f>
        <v>279.39800000000002</v>
      </c>
      <c r="G9" s="38">
        <f>232842/1000</f>
        <v>232.84200000000001</v>
      </c>
      <c r="H9" s="39">
        <f>517890/1000</f>
        <v>517.89</v>
      </c>
      <c r="I9" s="37">
        <f>285344/1000</f>
        <v>285.34399999999999</v>
      </c>
      <c r="J9" s="37">
        <f>232545/1000</f>
        <v>232.54499999999999</v>
      </c>
      <c r="K9" s="40">
        <f>548452/1000</f>
        <v>548.452</v>
      </c>
      <c r="L9" s="38">
        <f>294895/1000</f>
        <v>294.89499999999998</v>
      </c>
      <c r="M9" s="38">
        <f>253547/1000</f>
        <v>253.547</v>
      </c>
      <c r="N9" s="41">
        <f>502932.87/1000</f>
        <v>502.93286999999998</v>
      </c>
      <c r="O9" s="42">
        <f>282145.49/1000</f>
        <v>282.14549</v>
      </c>
      <c r="P9" s="41">
        <f>220787.38/1000</f>
        <v>220.78738000000001</v>
      </c>
      <c r="Q9" s="39">
        <v>483.97</v>
      </c>
      <c r="R9" s="37">
        <v>271.98</v>
      </c>
      <c r="S9" s="39">
        <v>211.99</v>
      </c>
      <c r="T9" s="43" t="s">
        <v>20</v>
      </c>
      <c r="U9" s="34"/>
      <c r="V9" s="5"/>
    </row>
    <row r="10" spans="1:22" s="51" customFormat="1" ht="42" customHeight="1" x14ac:dyDescent="0.45">
      <c r="A10" s="20" t="s">
        <v>24</v>
      </c>
      <c r="B10" s="20"/>
      <c r="C10" s="20"/>
      <c r="D10" s="20"/>
      <c r="E10" s="44">
        <f>11539/1000</f>
        <v>11.539</v>
      </c>
      <c r="F10" s="45">
        <f>6869/1000</f>
        <v>6.8689999999999998</v>
      </c>
      <c r="G10" s="46">
        <f>4670/1000</f>
        <v>4.67</v>
      </c>
      <c r="H10" s="47">
        <f>27401/1000</f>
        <v>27.401</v>
      </c>
      <c r="I10" s="45">
        <f>23101/1000</f>
        <v>23.100999999999999</v>
      </c>
      <c r="J10" s="45">
        <f>4300/1000</f>
        <v>4.3</v>
      </c>
      <c r="K10" s="45">
        <f>9844/1000</f>
        <v>9.8439999999999994</v>
      </c>
      <c r="L10" s="47">
        <f>7548/1000</f>
        <v>7.548</v>
      </c>
      <c r="M10" s="45">
        <f>2286/1000</f>
        <v>2.286</v>
      </c>
      <c r="N10" s="45">
        <f>18265.82/1000</f>
        <v>18.265819999999998</v>
      </c>
      <c r="O10" s="48">
        <f>11665.12/1000</f>
        <v>11.66512</v>
      </c>
      <c r="P10" s="45">
        <f>6596.7/1000</f>
        <v>6.5967000000000002</v>
      </c>
      <c r="Q10" s="47">
        <v>13.26</v>
      </c>
      <c r="R10" s="45">
        <v>8.68</v>
      </c>
      <c r="S10" s="47">
        <v>4.58</v>
      </c>
      <c r="T10" s="49" t="s">
        <v>25</v>
      </c>
      <c r="U10" s="20"/>
      <c r="V10" s="50"/>
    </row>
    <row r="11" spans="1:22" s="51" customFormat="1" ht="42" customHeight="1" x14ac:dyDescent="0.45">
      <c r="A11" s="20" t="s">
        <v>26</v>
      </c>
      <c r="B11" s="20"/>
      <c r="C11" s="20"/>
      <c r="D11" s="20"/>
      <c r="E11" s="44">
        <f>54924/1000</f>
        <v>54.923999999999999</v>
      </c>
      <c r="F11" s="45">
        <f>27274/1000</f>
        <v>27.274000000000001</v>
      </c>
      <c r="G11" s="46">
        <f>27650/1000</f>
        <v>27.65</v>
      </c>
      <c r="H11" s="47">
        <f>55532/1000</f>
        <v>55.531999999999996</v>
      </c>
      <c r="I11" s="45">
        <f>29188/1000</f>
        <v>29.187999999999999</v>
      </c>
      <c r="J11" s="45">
        <f>26344/1000</f>
        <v>26.344000000000001</v>
      </c>
      <c r="K11" s="45">
        <f>51260/1000</f>
        <v>51.26</v>
      </c>
      <c r="L11" s="47">
        <f>25861/1000</f>
        <v>25.861000000000001</v>
      </c>
      <c r="M11" s="45">
        <f>25399/1000</f>
        <v>25.399000000000001</v>
      </c>
      <c r="N11" s="45">
        <f>45903.57/1000</f>
        <v>45.903570000000002</v>
      </c>
      <c r="O11" s="47">
        <f>24422.2/1000</f>
        <v>24.4222</v>
      </c>
      <c r="P11" s="52">
        <f>21481.37/1000</f>
        <v>21.481369999999998</v>
      </c>
      <c r="Q11" s="47">
        <v>49.91</v>
      </c>
      <c r="R11" s="45">
        <v>25.11</v>
      </c>
      <c r="S11" s="47">
        <v>24.8</v>
      </c>
      <c r="T11" s="49" t="s">
        <v>27</v>
      </c>
      <c r="U11" s="20"/>
      <c r="V11" s="50"/>
    </row>
    <row r="12" spans="1:22" s="51" customFormat="1" ht="42" customHeight="1" x14ac:dyDescent="0.45">
      <c r="A12" s="20" t="s">
        <v>28</v>
      </c>
      <c r="B12" s="20"/>
      <c r="C12" s="20"/>
      <c r="D12" s="20"/>
      <c r="E12" s="44">
        <f>148208/1000</f>
        <v>148.208</v>
      </c>
      <c r="F12" s="45">
        <f>97835/1000</f>
        <v>97.834999999999994</v>
      </c>
      <c r="G12" s="46">
        <f>50373/1000</f>
        <v>50.372999999999998</v>
      </c>
      <c r="H12" s="47">
        <f>129278/1000</f>
        <v>129.27799999999999</v>
      </c>
      <c r="I12" s="45">
        <f>84839/1000</f>
        <v>84.838999999999999</v>
      </c>
      <c r="J12" s="45">
        <f>44439/1000</f>
        <v>44.439</v>
      </c>
      <c r="K12" s="45">
        <f>111595/1000</f>
        <v>111.595</v>
      </c>
      <c r="L12" s="47">
        <f>75905/1000</f>
        <v>75.905000000000001</v>
      </c>
      <c r="M12" s="45">
        <f>35687/1000</f>
        <v>35.686999999999998</v>
      </c>
      <c r="N12" s="45">
        <f>104392.9/1000</f>
        <v>104.3929</v>
      </c>
      <c r="O12" s="47">
        <f>64371.35/1000</f>
        <v>64.371349999999993</v>
      </c>
      <c r="P12" s="45">
        <f>40021.55/1000</f>
        <v>40.021550000000005</v>
      </c>
      <c r="Q12" s="47">
        <v>115.17</v>
      </c>
      <c r="R12" s="45">
        <v>70.36</v>
      </c>
      <c r="S12" s="47">
        <v>44.81</v>
      </c>
      <c r="T12" s="49" t="s">
        <v>29</v>
      </c>
      <c r="U12" s="20"/>
      <c r="V12" s="50"/>
    </row>
    <row r="13" spans="1:22" s="51" customFormat="1" ht="42" customHeight="1" x14ac:dyDescent="0.45">
      <c r="A13" s="20" t="s">
        <v>30</v>
      </c>
      <c r="B13" s="20"/>
      <c r="C13" s="20"/>
      <c r="D13" s="20"/>
      <c r="E13" s="44">
        <f>237121/1000</f>
        <v>237.12100000000001</v>
      </c>
      <c r="F13" s="45">
        <f>124314/1000</f>
        <v>124.31399999999999</v>
      </c>
      <c r="G13" s="46">
        <f>112807/1000</f>
        <v>112.807</v>
      </c>
      <c r="H13" s="47">
        <v>227.73</v>
      </c>
      <c r="I13" s="45">
        <f>119244/1000</f>
        <v>119.244</v>
      </c>
      <c r="J13" s="45">
        <f>108492/1000</f>
        <v>108.492</v>
      </c>
      <c r="K13" s="45">
        <f>285845/1000</f>
        <v>285.84500000000003</v>
      </c>
      <c r="L13" s="47">
        <f>153968/1000</f>
        <v>153.96799999999999</v>
      </c>
      <c r="M13" s="45">
        <f>131879/1000</f>
        <v>131.87899999999999</v>
      </c>
      <c r="N13" s="45">
        <f>256094.13/1000</f>
        <v>256.09413000000001</v>
      </c>
      <c r="O13" s="47">
        <f>146032.26/1000</f>
        <v>146.03226000000001</v>
      </c>
      <c r="P13" s="45">
        <f>110062.86/1000</f>
        <v>110.06286</v>
      </c>
      <c r="Q13" s="47">
        <v>231.22</v>
      </c>
      <c r="R13" s="45">
        <v>128.16</v>
      </c>
      <c r="S13" s="47">
        <v>103.06</v>
      </c>
      <c r="T13" s="49" t="s">
        <v>31</v>
      </c>
      <c r="U13" s="20"/>
      <c r="V13" s="50"/>
    </row>
    <row r="14" spans="1:22" s="51" customFormat="1" ht="42" customHeight="1" x14ac:dyDescent="0.45">
      <c r="A14" s="20" t="s">
        <v>32</v>
      </c>
      <c r="B14" s="20"/>
      <c r="C14" s="20"/>
      <c r="D14" s="20"/>
      <c r="E14" s="44">
        <f>59737/1000</f>
        <v>59.737000000000002</v>
      </c>
      <c r="F14" s="45">
        <f>23105/1000</f>
        <v>23.105</v>
      </c>
      <c r="G14" s="46">
        <f>36631/1000</f>
        <v>36.631</v>
      </c>
      <c r="H14" s="47">
        <f>77039/1000</f>
        <v>77.039000000000001</v>
      </c>
      <c r="I14" s="45">
        <f>28068/1000</f>
        <v>28.068000000000001</v>
      </c>
      <c r="J14" s="45">
        <f>48971/1000</f>
        <v>48.970999999999997</v>
      </c>
      <c r="K14" s="45">
        <f>89904/1000</f>
        <v>89.903999999999996</v>
      </c>
      <c r="L14" s="47">
        <f>31613/1000</f>
        <v>31.613</v>
      </c>
      <c r="M14" s="45">
        <f>58291/1000</f>
        <v>58.290999999999997</v>
      </c>
      <c r="N14" s="45">
        <f>78274.46/1000</f>
        <v>78.274460000000005</v>
      </c>
      <c r="O14" s="47">
        <f>35654.56/1000</f>
        <v>35.654559999999996</v>
      </c>
      <c r="P14" s="45">
        <f>42624.89/1000</f>
        <v>42.624890000000001</v>
      </c>
      <c r="Q14" s="47">
        <v>74.27</v>
      </c>
      <c r="R14" s="45">
        <v>39.53</v>
      </c>
      <c r="S14" s="47">
        <v>34.74</v>
      </c>
      <c r="T14" s="49" t="s">
        <v>33</v>
      </c>
      <c r="U14" s="20"/>
      <c r="V14" s="50"/>
    </row>
    <row r="15" spans="1:22" s="51" customFormat="1" ht="42" customHeight="1" x14ac:dyDescent="0.45">
      <c r="A15" s="20" t="s">
        <v>34</v>
      </c>
      <c r="B15" s="20"/>
      <c r="C15" s="20"/>
      <c r="D15" s="20"/>
      <c r="E15" s="44">
        <f>711/1000</f>
        <v>0.71099999999999997</v>
      </c>
      <c r="F15" s="45" t="s">
        <v>35</v>
      </c>
      <c r="G15" s="46">
        <f>711/1000</f>
        <v>0.71099999999999997</v>
      </c>
      <c r="H15" s="47">
        <f>905/1000</f>
        <v>0.90500000000000003</v>
      </c>
      <c r="I15" s="45">
        <f>905/1000</f>
        <v>0.90500000000000003</v>
      </c>
      <c r="J15" s="47" t="s">
        <v>35</v>
      </c>
      <c r="K15" s="45" t="s">
        <v>35</v>
      </c>
      <c r="L15" s="47" t="s">
        <v>35</v>
      </c>
      <c r="M15" s="45" t="s">
        <v>35</v>
      </c>
      <c r="N15" s="53" t="s">
        <v>35</v>
      </c>
      <c r="O15" s="53" t="s">
        <v>35</v>
      </c>
      <c r="P15" s="53" t="s">
        <v>35</v>
      </c>
      <c r="Q15" s="47">
        <v>0.14000000000000001</v>
      </c>
      <c r="R15" s="45">
        <v>0.14000000000000001</v>
      </c>
      <c r="S15" s="47" t="s">
        <v>35</v>
      </c>
      <c r="T15" s="49" t="s">
        <v>36</v>
      </c>
      <c r="U15" s="20"/>
      <c r="V15" s="50"/>
    </row>
    <row r="16" spans="1:22" s="51" customFormat="1" ht="12" customHeight="1" x14ac:dyDescent="0.45">
      <c r="A16" s="54"/>
      <c r="B16" s="54"/>
      <c r="C16" s="54"/>
      <c r="D16" s="54"/>
      <c r="E16" s="55"/>
      <c r="F16" s="56"/>
      <c r="G16" s="57"/>
      <c r="H16" s="58"/>
      <c r="I16" s="56"/>
      <c r="J16" s="58"/>
      <c r="K16" s="56"/>
      <c r="L16" s="58"/>
      <c r="M16" s="56"/>
      <c r="N16" s="59"/>
      <c r="O16" s="59"/>
      <c r="P16" s="59"/>
      <c r="Q16" s="58"/>
      <c r="R16" s="56"/>
      <c r="S16" s="57"/>
      <c r="T16" s="60"/>
      <c r="U16" s="54"/>
      <c r="V16" s="50"/>
    </row>
    <row r="17" spans="2:22" s="51" customFormat="1" ht="6" customHeight="1" x14ac:dyDescent="0.45">
      <c r="E17" s="61"/>
      <c r="F17" s="61"/>
      <c r="G17" s="61"/>
      <c r="H17" s="61"/>
      <c r="I17" s="61"/>
      <c r="J17" s="61"/>
      <c r="K17" s="61"/>
      <c r="L17" s="61"/>
      <c r="M17" s="61"/>
      <c r="S17" s="50"/>
      <c r="T17" s="50"/>
      <c r="V17" s="50"/>
    </row>
    <row r="18" spans="2:22" s="20" customFormat="1" ht="18.75" x14ac:dyDescent="0.45">
      <c r="B18" s="62" t="s">
        <v>37</v>
      </c>
      <c r="C18" s="63" t="s">
        <v>38</v>
      </c>
      <c r="E18" s="64"/>
      <c r="F18" s="64"/>
      <c r="G18" s="64"/>
      <c r="H18" s="64"/>
      <c r="I18" s="64"/>
      <c r="J18" s="64"/>
      <c r="K18" s="64"/>
      <c r="L18" s="64"/>
      <c r="M18" s="64"/>
    </row>
    <row r="19" spans="2:22" s="20" customFormat="1" ht="18.75" x14ac:dyDescent="0.45">
      <c r="B19" s="62" t="s">
        <v>39</v>
      </c>
      <c r="C19" s="63" t="s">
        <v>40</v>
      </c>
    </row>
    <row r="20" spans="2:22" s="51" customFormat="1" ht="19.5" x14ac:dyDescent="0.45">
      <c r="V20" s="50"/>
    </row>
    <row r="21" spans="2:22" s="20" customFormat="1" ht="18.75" x14ac:dyDescent="0.45">
      <c r="V21" s="19"/>
    </row>
    <row r="22" spans="2:22" s="20" customFormat="1" ht="18.75" x14ac:dyDescent="0.45">
      <c r="V22" s="19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2017-05-30T04:04:50Z</dcterms:created>
  <dcterms:modified xsi:type="dcterms:W3CDTF">2017-05-30T04:04:59Z</dcterms:modified>
</cp:coreProperties>
</file>