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9720" windowHeight="5970" tabRatio="656"/>
  </bookViews>
  <sheets>
    <sheet name="T-19.5" sheetId="24" r:id="rId1"/>
  </sheets>
  <definedNames>
    <definedName name="_xlnm.Print_Area" localSheetId="0">'T-19.5'!$A$1:$L$35</definedName>
  </definedNames>
  <calcPr calcId="145621"/>
</workbook>
</file>

<file path=xl/calcChain.xml><?xml version="1.0" encoding="utf-8"?>
<calcChain xmlns="http://schemas.openxmlformats.org/spreadsheetml/2006/main">
  <c r="I8" i="24" l="1"/>
  <c r="H8" i="24"/>
  <c r="G8" i="24"/>
  <c r="F8" i="24"/>
  <c r="E8" i="24"/>
  <c r="I32" i="24"/>
  <c r="H32" i="24"/>
  <c r="G32" i="24"/>
  <c r="F32" i="24"/>
  <c r="E32" i="24"/>
  <c r="H26" i="24"/>
  <c r="I25" i="24"/>
  <c r="F25" i="24"/>
  <c r="E25" i="24"/>
  <c r="I23" i="24"/>
  <c r="H23" i="24"/>
  <c r="G23" i="24"/>
  <c r="F23" i="24"/>
  <c r="E23" i="24"/>
  <c r="I16" i="24"/>
  <c r="H16" i="24"/>
  <c r="G16" i="24"/>
  <c r="F16" i="24"/>
  <c r="E16" i="24"/>
  <c r="I15" i="24"/>
  <c r="H15" i="24"/>
  <c r="G15" i="24"/>
  <c r="F15" i="24"/>
  <c r="E15" i="24"/>
  <c r="I19" i="24"/>
  <c r="H19" i="24"/>
  <c r="G19" i="24"/>
  <c r="F19" i="24"/>
  <c r="E19" i="24"/>
  <c r="I17" i="24"/>
  <c r="H17" i="24"/>
  <c r="G17" i="24"/>
  <c r="F17" i="24"/>
  <c r="E17" i="24"/>
  <c r="H13" i="24"/>
  <c r="I10" i="24"/>
  <c r="H10" i="24"/>
  <c r="G10" i="24"/>
  <c r="F10" i="24"/>
  <c r="E10" i="24"/>
  <c r="I30" i="24"/>
  <c r="H30" i="24"/>
  <c r="G30" i="24"/>
  <c r="F30" i="24"/>
  <c r="E30" i="24"/>
  <c r="H9" i="24"/>
  <c r="G9" i="24"/>
  <c r="F9" i="24"/>
  <c r="I29" i="24"/>
  <c r="H29" i="24"/>
  <c r="G29" i="24"/>
  <c r="F29" i="24"/>
  <c r="E29" i="24"/>
</calcChain>
</file>

<file path=xl/sharedStrings.xml><?xml version="1.0" encoding="utf-8"?>
<sst xmlns="http://schemas.openxmlformats.org/spreadsheetml/2006/main" count="101" uniqueCount="67">
  <si>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</si>
  <si>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</si>
  <si>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</si>
  <si>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</si>
  <si>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</si>
  <si>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</si>
  <si>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</si>
  <si>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</si>
  <si>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</si>
  <si>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</si>
  <si>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</si>
  <si>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</si>
  <si>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</si>
  <si>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</si>
  <si>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</si>
  <si>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</si>
  <si>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</si>
  <si>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</si>
  <si>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</si>
  <si>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</si>
  <si>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</si>
  <si>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</si>
  <si>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</si>
  <si>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</si>
  <si>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</si>
  <si>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</si>
  <si>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</si>
  <si>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</si>
  <si>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</si>
  <si>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</si>
  <si>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</si>
  <si>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</si>
  <si>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</si>
  <si>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</si>
  <si>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</si>
  <si>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</si>
  <si>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</si>
  <si>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</si>
  <si>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</si>
  <si>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</si>
  <si>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</si>
  <si>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</si>
  <si>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</si>
  <si>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</si>
  <si>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</si>
  <si>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</si>
  <si>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</si>
  <si>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</si>
  <si>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</si>
  <si>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</si>
  <si>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</si>
  <si>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</si>
  <si>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</si>
  <si>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</si>
  <si>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</si>
  <si>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-</t>
  </si>
  <si>
    <t>(2016)</t>
  </si>
  <si>
    <t>(2015)</t>
  </si>
  <si>
    <t>(2014)</t>
  </si>
  <si>
    <t>(2013)</t>
  </si>
  <si>
    <t>(2012)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</si>
  <si>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</si>
  <si>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</si>
  <si>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 xml:space="preserve">       ที่มา:  สำนักงานสรรพสามิตพื้นที่จังหวัดปทุมธานี 1,2</t>
  </si>
  <si>
    <t xml:space="preserve">  Source:   Pathum Thani Provincial Excise Office 1,2</t>
  </si>
  <si>
    <t>เบียร์</t>
  </si>
  <si>
    <t xml:space="preserve">   Beer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</si>
</sst>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6" fillId="0" borderId="8" xfId="0" applyFont="1" applyBorder="1"/>
    <xf numFmtId="0" fontId="7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49" fontId="4" fillId="0" borderId="5" xfId="0" applyNumberFormat="1" applyFont="1" applyBorder="1" applyAlignment="1">
      <alignment horizontal="center" vertical="center" shrinkToFit="1"/>
    </xf>
    <xf numFmtId="0" fontId="7" fillId="0" borderId="8" xfId="0" applyFont="1" applyBorder="1" applyAlignment="1"/>
    <xf numFmtId="3" fontId="8" fillId="0" borderId="8" xfId="0" quotePrefix="1" applyNumberFormat="1" applyFont="1" applyBorder="1" applyAlignment="1">
      <alignment horizontal="right" indent="2"/>
    </xf>
    <xf numFmtId="3" fontId="7" fillId="0" borderId="0" xfId="0" applyNumberFormat="1" applyFont="1" applyBorder="1" applyAlignment="1">
      <alignment horizontal="right" indent="2"/>
    </xf>
    <xf numFmtId="3" fontId="7" fillId="0" borderId="3" xfId="0" applyNumberFormat="1" applyFont="1" applyBorder="1" applyAlignment="1">
      <alignment horizontal="right" indent="2"/>
    </xf>
    <xf numFmtId="3" fontId="6" fillId="0" borderId="0" xfId="0" applyNumberFormat="1" applyFont="1" applyAlignment="1">
      <alignment horizontal="right" indent="2"/>
    </xf>
    <xf numFmtId="3" fontId="6" fillId="0" borderId="3" xfId="0" applyNumberFormat="1" applyFont="1" applyBorder="1" applyAlignment="1">
      <alignment horizontal="right" indent="2"/>
    </xf>
    <xf numFmtId="3" fontId="7" fillId="0" borderId="8" xfId="0" applyNumberFormat="1" applyFont="1" applyBorder="1" applyAlignment="1">
      <alignment horizontal="right" indent="2"/>
    </xf>
    <xf numFmtId="3" fontId="7" fillId="0" borderId="2" xfId="0" applyNumberFormat="1" applyFont="1" applyBorder="1" applyAlignment="1">
      <alignment horizontal="right" indent="2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6"/>
  <sheetViews>
    <sheetView showGridLines="0" tabSelected="1" workbookViewId="0">
      <selection activeCell="G12" sqref="G1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6.85546875" style="6" customWidth="1"/>
    <col min="10" max="10" width="30.14062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3" s="1" customFormat="1" x14ac:dyDescent="0.3">
      <c r="B1" s="2" t="s">
        <v>1</v>
      </c>
      <c r="C1" s="3">
        <v>19.5</v>
      </c>
      <c r="D1" s="2" t="s">
        <v>61</v>
      </c>
    </row>
    <row r="2" spans="1:13" s="4" customFormat="1" x14ac:dyDescent="0.3">
      <c r="B2" s="1" t="s">
        <v>4</v>
      </c>
      <c r="C2" s="3">
        <v>19.5</v>
      </c>
      <c r="D2" s="5" t="s">
        <v>62</v>
      </c>
    </row>
    <row r="3" spans="1:13" s="4" customFormat="1" ht="13.5" customHeight="1" x14ac:dyDescent="0.3">
      <c r="B3" s="1"/>
      <c r="C3" s="3"/>
      <c r="D3" s="5"/>
      <c r="J3" s="26" t="s">
        <v>6</v>
      </c>
    </row>
    <row r="4" spans="1:13" ht="3" customHeight="1" x14ac:dyDescent="0.3">
      <c r="M4" s="6" t="s">
        <v>5</v>
      </c>
    </row>
    <row r="5" spans="1:13" s="7" customFormat="1" ht="15" customHeight="1" x14ac:dyDescent="0.3">
      <c r="A5" s="40" t="s">
        <v>42</v>
      </c>
      <c r="B5" s="41"/>
      <c r="C5" s="41"/>
      <c r="D5" s="42"/>
      <c r="E5" s="9">
        <v>2555</v>
      </c>
      <c r="F5" s="9">
        <v>2556</v>
      </c>
      <c r="G5" s="9">
        <v>2557</v>
      </c>
      <c r="H5" s="9">
        <v>2558</v>
      </c>
      <c r="I5" s="9">
        <v>2559</v>
      </c>
      <c r="J5" s="45" t="s">
        <v>43</v>
      </c>
      <c r="K5" s="8"/>
    </row>
    <row r="6" spans="1:13" s="7" customFormat="1" ht="15" customHeight="1" x14ac:dyDescent="0.3">
      <c r="A6" s="43"/>
      <c r="B6" s="43"/>
      <c r="C6" s="43"/>
      <c r="D6" s="44"/>
      <c r="E6" s="31" t="s">
        <v>60</v>
      </c>
      <c r="F6" s="31" t="s">
        <v>59</v>
      </c>
      <c r="G6" s="31" t="s">
        <v>58</v>
      </c>
      <c r="H6" s="31" t="s">
        <v>57</v>
      </c>
      <c r="I6" s="31" t="s">
        <v>56</v>
      </c>
      <c r="J6" s="46"/>
    </row>
    <row r="7" spans="1:13" s="15" customFormat="1" ht="19.5" customHeight="1" x14ac:dyDescent="0.25">
      <c r="A7" s="18"/>
      <c r="B7" s="18"/>
      <c r="C7" s="18" t="s">
        <v>2</v>
      </c>
      <c r="D7" s="19"/>
      <c r="E7" s="33">
        <v>31036136831</v>
      </c>
      <c r="F7" s="33">
        <v>33696772016</v>
      </c>
      <c r="G7" s="33">
        <v>31334448607</v>
      </c>
      <c r="H7" s="33">
        <v>31949025245.829994</v>
      </c>
      <c r="I7" s="33">
        <v>31427772973.590004</v>
      </c>
      <c r="J7" s="20" t="s">
        <v>0</v>
      </c>
    </row>
    <row r="8" spans="1:13" s="15" customFormat="1" ht="15.75" customHeight="1" x14ac:dyDescent="0.25">
      <c r="A8" s="18"/>
      <c r="B8" s="28" t="s">
        <v>65</v>
      </c>
      <c r="C8" s="18"/>
      <c r="D8" s="19"/>
      <c r="E8" s="34">
        <f>14150059602.1+1635660</f>
        <v>14151695262.1</v>
      </c>
      <c r="F8" s="35">
        <f>15928146965.62+7880627.56</f>
        <v>15936027593.18</v>
      </c>
      <c r="G8" s="35">
        <f>15348800180.21+1769709</f>
        <v>15350569889.209999</v>
      </c>
      <c r="H8" s="35">
        <f>15483404493+1282259.5</f>
        <v>15484686752.5</v>
      </c>
      <c r="I8" s="34">
        <f>14726793496.12+1252956.92</f>
        <v>14728046453.040001</v>
      </c>
      <c r="J8" s="32" t="s">
        <v>66</v>
      </c>
    </row>
    <row r="9" spans="1:13" s="10" customFormat="1" ht="15.75" customHeight="1" x14ac:dyDescent="0.25">
      <c r="A9" s="24"/>
      <c r="B9" s="21" t="s">
        <v>7</v>
      </c>
      <c r="C9" s="24"/>
      <c r="D9" s="25"/>
      <c r="E9" s="36">
        <v>6930010.7199999997</v>
      </c>
      <c r="F9" s="35">
        <f>4475003.82+291428</f>
        <v>4766431.82</v>
      </c>
      <c r="G9" s="35">
        <f>48923624+119700</f>
        <v>49043324</v>
      </c>
      <c r="H9" s="35">
        <f>723663194+62370</f>
        <v>723725564</v>
      </c>
      <c r="I9" s="34">
        <v>810147396.75</v>
      </c>
      <c r="J9" s="27" t="s">
        <v>44</v>
      </c>
    </row>
    <row r="10" spans="1:13" s="10" customFormat="1" ht="15.75" customHeight="1" x14ac:dyDescent="0.25">
      <c r="A10" s="24"/>
      <c r="B10" s="21" t="s">
        <v>8</v>
      </c>
      <c r="C10" s="24"/>
      <c r="D10" s="25"/>
      <c r="E10" s="36">
        <f>1479637.5+3253884822.41</f>
        <v>3255364459.9099998</v>
      </c>
      <c r="F10" s="35">
        <f>1935763511.79+3093671815.24</f>
        <v>5029435327.0299997</v>
      </c>
      <c r="G10" s="35">
        <f>1135061210.3+3059614236.38</f>
        <v>4194675446.6800003</v>
      </c>
      <c r="H10" s="35">
        <f>1289007489.7+3305167967.19</f>
        <v>4594175456.8900003</v>
      </c>
      <c r="I10" s="34">
        <f>1354555173.36+3122903916.77</f>
        <v>4477459090.1300001</v>
      </c>
      <c r="J10" s="30" t="s">
        <v>34</v>
      </c>
    </row>
    <row r="11" spans="1:13" s="10" customFormat="1" ht="15.75" customHeight="1" x14ac:dyDescent="0.25">
      <c r="A11" s="24"/>
      <c r="B11" s="10" t="s">
        <v>9</v>
      </c>
      <c r="C11" s="24"/>
      <c r="D11" s="25"/>
      <c r="E11" s="34" t="s">
        <v>55</v>
      </c>
      <c r="F11" s="35" t="s">
        <v>55</v>
      </c>
      <c r="G11" s="35" t="s">
        <v>55</v>
      </c>
      <c r="H11" s="35" t="s">
        <v>55</v>
      </c>
      <c r="I11" s="34" t="s">
        <v>55</v>
      </c>
      <c r="J11" s="27" t="s">
        <v>45</v>
      </c>
    </row>
    <row r="12" spans="1:13" s="10" customFormat="1" ht="15.75" customHeight="1" x14ac:dyDescent="0.25">
      <c r="A12" s="22"/>
      <c r="B12" s="16" t="s">
        <v>10</v>
      </c>
      <c r="C12" s="22"/>
      <c r="D12" s="23"/>
      <c r="E12" s="36">
        <v>466</v>
      </c>
      <c r="F12" s="35"/>
      <c r="G12" s="35"/>
      <c r="H12" s="35"/>
      <c r="I12" s="34"/>
      <c r="J12" s="27" t="s">
        <v>35</v>
      </c>
    </row>
    <row r="13" spans="1:13" s="10" customFormat="1" ht="15.75" customHeight="1" x14ac:dyDescent="0.25">
      <c r="A13" s="24"/>
      <c r="B13" s="22" t="s">
        <v>11</v>
      </c>
      <c r="C13" s="24"/>
      <c r="D13" s="25"/>
      <c r="E13" s="36">
        <v>8475491.8699999992</v>
      </c>
      <c r="F13" s="35">
        <v>1781846.1</v>
      </c>
      <c r="G13" s="35">
        <v>9186655.5299999993</v>
      </c>
      <c r="H13" s="35">
        <f>3835260.82+2093104.45</f>
        <v>5928365.2699999996</v>
      </c>
      <c r="I13" s="36">
        <v>116230</v>
      </c>
      <c r="J13" s="27" t="s">
        <v>31</v>
      </c>
    </row>
    <row r="14" spans="1:13" s="10" customFormat="1" ht="15.75" customHeight="1" x14ac:dyDescent="0.25">
      <c r="A14" s="16"/>
      <c r="B14" s="16" t="s">
        <v>12</v>
      </c>
      <c r="C14" s="16"/>
      <c r="D14" s="17"/>
      <c r="E14" s="34" t="s">
        <v>55</v>
      </c>
      <c r="F14" s="35" t="s">
        <v>55</v>
      </c>
      <c r="G14" s="35" t="s">
        <v>55</v>
      </c>
      <c r="H14" s="35" t="s">
        <v>55</v>
      </c>
      <c r="I14" s="34" t="s">
        <v>55</v>
      </c>
      <c r="J14" s="27" t="s">
        <v>32</v>
      </c>
    </row>
    <row r="15" spans="1:13" s="10" customFormat="1" ht="15.75" customHeight="1" x14ac:dyDescent="0.25">
      <c r="A15" s="16"/>
      <c r="B15" s="16" t="s">
        <v>13</v>
      </c>
      <c r="C15" s="16"/>
      <c r="D15" s="17"/>
      <c r="E15" s="36">
        <f>6555481.26+6127331.2</f>
        <v>12682812.460000001</v>
      </c>
      <c r="F15" s="35">
        <f>4603020.79+6014109.32</f>
        <v>10617130.109999999</v>
      </c>
      <c r="G15" s="35">
        <f>3791730.81+5002352.09</f>
        <v>8794082.9000000004</v>
      </c>
      <c r="H15" s="35">
        <f>4435671.99+2323502.47</f>
        <v>6759174.4600000009</v>
      </c>
      <c r="I15" s="34">
        <f>6073350.36+138243.76</f>
        <v>6211594.1200000001</v>
      </c>
      <c r="J15" s="27" t="s">
        <v>33</v>
      </c>
    </row>
    <row r="16" spans="1:13" s="10" customFormat="1" ht="15.75" customHeight="1" x14ac:dyDescent="0.25">
      <c r="A16" s="16"/>
      <c r="B16" s="16" t="s">
        <v>14</v>
      </c>
      <c r="C16" s="16"/>
      <c r="D16" s="17"/>
      <c r="E16" s="36">
        <f>495589.43+22405569.61</f>
        <v>22901159.039999999</v>
      </c>
      <c r="F16" s="35">
        <f>808858.4+17489936.33</f>
        <v>18298794.729999997</v>
      </c>
      <c r="G16" s="35">
        <f>582709.52+13222143.2</f>
        <v>13804852.719999999</v>
      </c>
      <c r="H16" s="35">
        <f>2039543.15+14409522.75</f>
        <v>16449065.9</v>
      </c>
      <c r="I16" s="34">
        <f>363509.33+21910887.6</f>
        <v>22274396.93</v>
      </c>
      <c r="J16" s="27" t="s">
        <v>46</v>
      </c>
    </row>
    <row r="17" spans="1:10" s="10" customFormat="1" ht="15.75" customHeight="1" x14ac:dyDescent="0.25">
      <c r="A17" s="16"/>
      <c r="B17" s="16" t="s">
        <v>15</v>
      </c>
      <c r="C17" s="16"/>
      <c r="D17" s="17"/>
      <c r="E17" s="36">
        <f>85272174.46+3291480</f>
        <v>88563654.459999993</v>
      </c>
      <c r="F17" s="35">
        <f>38701850.77+748671</f>
        <v>39450521.770000003</v>
      </c>
      <c r="G17" s="35">
        <f>40175339.24+467063.64</f>
        <v>40642402.880000003</v>
      </c>
      <c r="H17" s="35">
        <f>19806642.35+128460</f>
        <v>19935102.350000001</v>
      </c>
      <c r="I17" s="34">
        <f>13685165.54+68550</f>
        <v>13753715.539999999</v>
      </c>
      <c r="J17" s="27" t="s">
        <v>54</v>
      </c>
    </row>
    <row r="18" spans="1:10" s="10" customFormat="1" ht="15.75" customHeight="1" x14ac:dyDescent="0.25">
      <c r="A18" s="16"/>
      <c r="B18" s="16" t="s">
        <v>16</v>
      </c>
      <c r="C18" s="16"/>
      <c r="D18" s="17"/>
      <c r="E18" s="37" t="s">
        <v>55</v>
      </c>
      <c r="F18" s="37" t="s">
        <v>55</v>
      </c>
      <c r="G18" s="37" t="s">
        <v>55</v>
      </c>
      <c r="H18" s="37" t="s">
        <v>55</v>
      </c>
      <c r="I18" s="37" t="s">
        <v>55</v>
      </c>
      <c r="J18" s="27" t="s">
        <v>47</v>
      </c>
    </row>
    <row r="19" spans="1:10" s="10" customFormat="1" ht="15.75" customHeight="1" x14ac:dyDescent="0.25">
      <c r="A19" s="16"/>
      <c r="B19" s="16" t="s">
        <v>17</v>
      </c>
      <c r="C19" s="16"/>
      <c r="D19" s="17"/>
      <c r="E19" s="36">
        <f>7769169+13137871.5</f>
        <v>20907040.5</v>
      </c>
      <c r="F19" s="35">
        <f>3576382+12828984.22</f>
        <v>16405366.220000001</v>
      </c>
      <c r="G19" s="35">
        <f>448276+13065578.69</f>
        <v>13513854.689999999</v>
      </c>
      <c r="H19" s="35">
        <f>232234.8+12244063.89</f>
        <v>12476298.690000001</v>
      </c>
      <c r="I19" s="34">
        <f>48780.86+12288071.12</f>
        <v>12336851.979999999</v>
      </c>
      <c r="J19" s="27" t="s">
        <v>36</v>
      </c>
    </row>
    <row r="20" spans="1:10" s="10" customFormat="1" ht="15.75" customHeight="1" x14ac:dyDescent="0.25">
      <c r="E20" s="37"/>
      <c r="F20" s="37"/>
      <c r="G20" s="37"/>
      <c r="H20" s="37"/>
      <c r="I20" s="37"/>
      <c r="J20" s="11" t="s">
        <v>40</v>
      </c>
    </row>
    <row r="21" spans="1:10" s="10" customFormat="1" ht="15.75" customHeight="1" x14ac:dyDescent="0.25">
      <c r="A21" s="16"/>
      <c r="B21" s="10" t="s">
        <v>18</v>
      </c>
      <c r="C21" s="16"/>
      <c r="D21" s="16"/>
      <c r="E21" s="37" t="s">
        <v>55</v>
      </c>
      <c r="F21" s="35" t="s">
        <v>55</v>
      </c>
      <c r="G21" s="35" t="s">
        <v>55</v>
      </c>
      <c r="H21" s="35" t="s">
        <v>55</v>
      </c>
      <c r="I21" s="35" t="s">
        <v>55</v>
      </c>
      <c r="J21" s="10" t="s">
        <v>41</v>
      </c>
    </row>
    <row r="22" spans="1:10" s="10" customFormat="1" ht="15.75" customHeight="1" x14ac:dyDescent="0.25">
      <c r="A22" s="16"/>
      <c r="B22" s="16" t="s">
        <v>19</v>
      </c>
      <c r="C22" s="16"/>
      <c r="D22" s="17"/>
      <c r="E22" s="37" t="s">
        <v>55</v>
      </c>
      <c r="F22" s="37" t="s">
        <v>55</v>
      </c>
      <c r="G22" s="37" t="s">
        <v>55</v>
      </c>
      <c r="H22" s="37" t="s">
        <v>55</v>
      </c>
      <c r="I22" s="37" t="s">
        <v>55</v>
      </c>
      <c r="J22" s="27" t="s">
        <v>48</v>
      </c>
    </row>
    <row r="23" spans="1:10" s="10" customFormat="1" ht="15.75" customHeight="1" x14ac:dyDescent="0.25">
      <c r="A23" s="16"/>
      <c r="B23" s="16" t="s">
        <v>20</v>
      </c>
      <c r="C23" s="16"/>
      <c r="D23" s="17"/>
      <c r="E23" s="36">
        <f>40757314.71+13617132.36</f>
        <v>54374447.07</v>
      </c>
      <c r="F23" s="35">
        <f>68431938.82+23701961.72</f>
        <v>92133900.539999992</v>
      </c>
      <c r="G23" s="35">
        <f>47086641.03+22720394.83</f>
        <v>69807035.859999999</v>
      </c>
      <c r="H23" s="35">
        <f>47765734.98+22912095.51</f>
        <v>70677830.489999995</v>
      </c>
      <c r="I23" s="34">
        <f>47839982.43+23643895.37</f>
        <v>71483877.799999997</v>
      </c>
      <c r="J23" s="27" t="s">
        <v>49</v>
      </c>
    </row>
    <row r="24" spans="1:10" s="10" customFormat="1" ht="15.75" customHeight="1" x14ac:dyDescent="0.25">
      <c r="A24" s="16"/>
      <c r="B24" s="16" t="s">
        <v>21</v>
      </c>
      <c r="C24" s="16"/>
      <c r="D24" s="17"/>
      <c r="E24" s="37" t="s">
        <v>55</v>
      </c>
      <c r="F24" s="37" t="s">
        <v>55</v>
      </c>
      <c r="G24" s="37" t="s">
        <v>55</v>
      </c>
      <c r="H24" s="37" t="s">
        <v>55</v>
      </c>
      <c r="I24" s="37" t="s">
        <v>55</v>
      </c>
      <c r="J24" s="29" t="s">
        <v>50</v>
      </c>
    </row>
    <row r="25" spans="1:10" s="10" customFormat="1" ht="15.75" customHeight="1" x14ac:dyDescent="0.25">
      <c r="A25" s="16"/>
      <c r="B25" s="16" t="s">
        <v>29</v>
      </c>
      <c r="C25" s="16"/>
      <c r="D25" s="17"/>
      <c r="E25" s="36">
        <f>91560.44+225360.72</f>
        <v>316921.16000000003</v>
      </c>
      <c r="F25" s="35">
        <f>529608.98+8777.57</f>
        <v>538386.54999999993</v>
      </c>
      <c r="G25" s="35">
        <v>667135.31000000006</v>
      </c>
      <c r="H25" s="35">
        <v>522115.6</v>
      </c>
      <c r="I25" s="34">
        <f>694274.31+181184.07</f>
        <v>875458.38000000012</v>
      </c>
      <c r="J25" s="29" t="s">
        <v>37</v>
      </c>
    </row>
    <row r="26" spans="1:10" s="10" customFormat="1" ht="15.75" customHeight="1" x14ac:dyDescent="0.25">
      <c r="B26" s="16" t="s">
        <v>30</v>
      </c>
      <c r="C26" s="16"/>
      <c r="D26" s="17"/>
      <c r="E26" s="34">
        <v>11745</v>
      </c>
      <c r="F26" s="35">
        <v>21450</v>
      </c>
      <c r="G26" s="35">
        <v>21525</v>
      </c>
      <c r="H26" s="38">
        <f>22370.7+134345.87</f>
        <v>156716.57</v>
      </c>
      <c r="I26" s="35">
        <v>26280</v>
      </c>
      <c r="J26" s="27" t="s">
        <v>38</v>
      </c>
    </row>
    <row r="27" spans="1:10" s="10" customFormat="1" ht="15.75" customHeight="1" x14ac:dyDescent="0.25">
      <c r="A27" s="16"/>
      <c r="B27" s="16" t="s">
        <v>22</v>
      </c>
      <c r="C27" s="16"/>
      <c r="D27" s="16"/>
      <c r="E27" s="37" t="s">
        <v>55</v>
      </c>
      <c r="F27" s="37" t="s">
        <v>55</v>
      </c>
      <c r="G27" s="37" t="s">
        <v>55</v>
      </c>
      <c r="H27" s="37" t="s">
        <v>55</v>
      </c>
      <c r="I27" s="37" t="s">
        <v>55</v>
      </c>
      <c r="J27" s="29" t="s">
        <v>27</v>
      </c>
    </row>
    <row r="28" spans="1:10" s="10" customFormat="1" ht="15.75" customHeight="1" x14ac:dyDescent="0.25">
      <c r="A28" s="16"/>
      <c r="B28" s="16" t="s">
        <v>23</v>
      </c>
      <c r="C28" s="16"/>
      <c r="D28" s="16"/>
      <c r="E28" s="37">
        <v>12720</v>
      </c>
      <c r="F28" s="39">
        <v>13200</v>
      </c>
      <c r="G28" s="35">
        <v>13135</v>
      </c>
      <c r="H28" s="38">
        <v>13840</v>
      </c>
      <c r="I28" s="35">
        <v>13890</v>
      </c>
      <c r="J28" s="27" t="s">
        <v>51</v>
      </c>
    </row>
    <row r="29" spans="1:10" s="10" customFormat="1" ht="15.75" customHeight="1" x14ac:dyDescent="0.25">
      <c r="A29" s="16"/>
      <c r="B29" s="22" t="s">
        <v>24</v>
      </c>
      <c r="C29" s="16"/>
      <c r="D29" s="16"/>
      <c r="E29" s="37">
        <f>388600+8600</f>
        <v>397200</v>
      </c>
      <c r="F29" s="34">
        <f>726965+40000</f>
        <v>766965</v>
      </c>
      <c r="G29" s="35">
        <f>707755+35000</f>
        <v>742755</v>
      </c>
      <c r="H29" s="34">
        <f>765235+20000</f>
        <v>785235</v>
      </c>
      <c r="I29" s="37">
        <f>731570+20000</f>
        <v>751570</v>
      </c>
      <c r="J29" s="27" t="s">
        <v>39</v>
      </c>
    </row>
    <row r="30" spans="1:10" s="11" customFormat="1" ht="15.75" customHeight="1" x14ac:dyDescent="0.25">
      <c r="A30" s="16"/>
      <c r="B30" s="21" t="s">
        <v>25</v>
      </c>
      <c r="C30" s="16"/>
      <c r="D30" s="16"/>
      <c r="E30" s="37">
        <f>20793195.6+13378649274.79</f>
        <v>13399442470.390001</v>
      </c>
      <c r="F30" s="34">
        <f>21231287+12486253341.57</f>
        <v>12507484628.57</v>
      </c>
      <c r="G30" s="35">
        <f>30134871.5+11522776683.35</f>
        <v>11552911554.85</v>
      </c>
      <c r="H30" s="34">
        <f>36050636.3+10955817274.38</f>
        <v>10991867910.679998</v>
      </c>
      <c r="I30" s="37">
        <f>41427160.1+11220901504.92</f>
        <v>11262328665.02</v>
      </c>
      <c r="J30" s="27" t="s">
        <v>52</v>
      </c>
    </row>
    <row r="31" spans="1:10" s="11" customFormat="1" ht="15.75" customHeight="1" x14ac:dyDescent="0.25">
      <c r="A31" s="16"/>
      <c r="B31" s="16" t="s">
        <v>26</v>
      </c>
      <c r="C31" s="16"/>
      <c r="D31" s="16"/>
      <c r="E31" s="37">
        <v>11635444.41</v>
      </c>
      <c r="F31" s="34">
        <v>33721062</v>
      </c>
      <c r="G31" s="35">
        <v>20205772.140000001</v>
      </c>
      <c r="H31" s="34">
        <v>9213976.2300000004</v>
      </c>
      <c r="I31" s="35">
        <v>6011854.7199999997</v>
      </c>
      <c r="J31" s="27" t="s">
        <v>53</v>
      </c>
    </row>
    <row r="32" spans="1:10" s="11" customFormat="1" ht="15.75" customHeight="1" x14ac:dyDescent="0.25">
      <c r="A32" s="16"/>
      <c r="B32" s="16" t="s">
        <v>3</v>
      </c>
      <c r="C32" s="16"/>
      <c r="D32" s="16"/>
      <c r="E32" s="35">
        <f>139784.51+2285742.8</f>
        <v>2425527.3099999996</v>
      </c>
      <c r="F32" s="34">
        <f>1829335.96+3480074.86</f>
        <v>5309410.82</v>
      </c>
      <c r="G32" s="35">
        <f>6029101.21+3820082.54</f>
        <v>9849183.75</v>
      </c>
      <c r="H32" s="34">
        <f>5363270.27+6288570.93</f>
        <v>11651841.199999999</v>
      </c>
      <c r="I32" s="38">
        <f>9621844.35+6313804.83</f>
        <v>15935649.18</v>
      </c>
      <c r="J32" s="29" t="s">
        <v>28</v>
      </c>
    </row>
    <row r="33" spans="1:10" ht="3" customHeight="1" x14ac:dyDescent="0.3">
      <c r="A33" s="12"/>
      <c r="B33" s="12"/>
      <c r="C33" s="12"/>
      <c r="D33" s="12"/>
      <c r="E33" s="13"/>
      <c r="F33" s="12"/>
      <c r="G33" s="13"/>
      <c r="H33" s="12"/>
      <c r="I33" s="13"/>
      <c r="J33" s="12"/>
    </row>
    <row r="34" spans="1:10" ht="3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5" customFormat="1" ht="16.5" customHeight="1" x14ac:dyDescent="0.25">
      <c r="B35" s="15" t="s">
        <v>63</v>
      </c>
      <c r="H35" s="15" t="s">
        <v>64</v>
      </c>
    </row>
    <row r="36" spans="1:10" s="7" customFormat="1" ht="22.5" customHeight="1" x14ac:dyDescent="0.3"/>
  </sheetData>
  <mergeCells count="2">
    <mergeCell ref="A5:D6"/>
    <mergeCell ref="J5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2017-07-10T04:52:09Z</cp:lastPrinted>
  <dcterms:created xsi:type="dcterms:W3CDTF">1997-06-13T10:07:54Z</dcterms:created>
  <dcterms:modified xsi:type="dcterms:W3CDTF">2017-09-25T03:55:59Z</dcterms:modified>
</cp:coreProperties>
</file>