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5" sheetId="1" r:id="rId1"/>
  </sheets>
  <definedNames>
    <definedName name="_xlnm.Print_Area" localSheetId="0">'T-2.5'!$A$1:$W$19</definedName>
  </definedNames>
  <calcPr calcId="124519"/>
</workbook>
</file>

<file path=xl/calcChain.xml><?xml version="1.0" encoding="utf-8"?>
<calcChain xmlns="http://schemas.openxmlformats.org/spreadsheetml/2006/main">
  <c r="P15" i="1"/>
  <c r="N15"/>
  <c r="M15"/>
  <c r="K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O10"/>
  <c r="N10"/>
  <c r="M10"/>
  <c r="L10"/>
  <c r="K10"/>
  <c r="J10"/>
  <c r="I10"/>
  <c r="H10"/>
  <c r="G10"/>
  <c r="F10"/>
  <c r="E10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<sst xmlns="http://schemas.openxmlformats.org/spreadsheetml/2006/main" count="73" uniqueCount="41">
  <si>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</si>
  <si>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 2558 - 2559</t>
  </si>
  <si>
    <t>Table</t>
  </si>
  <si>
    <t>Employed Persons Aged 15 Years and Over by Work Status, Sex and Quarterly: 2015 - 2016</t>
  </si>
  <si>
    <t xml:space="preserve">               (หน่วยเป็นพัน   In thousands)</t>
  </si>
  <si>
    <t>2558 (2015)</t>
  </si>
  <si>
    <t>2559 (2016)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</si>
  <si>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</si>
  <si>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</si>
  <si>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</si>
  <si>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</si>
  <si>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</si>
  <si>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</si>
  <si>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</si>
  <si>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</si>
  <si>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</si>
  <si>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</si>
  <si>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</si>
  <si>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</si>
  <si>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</si>
  <si>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</si>
  <si>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</si>
  <si>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</si>
  <si>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</si>
  <si>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</si>
  <si>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</si>
  <si>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</si>
  <si>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</si>
  <si>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</si>
  <si>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</si>
  <si>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</si>
  <si>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</si>
  <si>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</si>
  <si>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</si>
  <si>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</si>
  <si>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</si>
  <si>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</si>
  <si>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</si>
  <si>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</si>
  <si>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Source:</t>
  </si>
  <si>
    <t>The  Labour Force Survey: 2015  - 2016,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</si>
</sst>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4" xfId="0" applyNumberFormat="1" applyFont="1" applyBorder="1"/>
    <xf numFmtId="4" fontId="2" fillId="0" borderId="7" xfId="0" applyNumberFormat="1" applyFont="1" applyBorder="1"/>
    <xf numFmtId="4" fontId="2" fillId="0" borderId="12" xfId="0" applyNumberFormat="1" applyFont="1" applyBorder="1"/>
    <xf numFmtId="4" fontId="2" fillId="0" borderId="11" xfId="0" applyNumberFormat="1" applyFont="1" applyBorder="1"/>
    <xf numFmtId="4" fontId="2" fillId="0" borderId="0" xfId="1" applyNumberFormat="1" applyFont="1"/>
    <xf numFmtId="4" fontId="2" fillId="0" borderId="14" xfId="1" applyNumberFormat="1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2" xfId="0" applyFont="1" applyBorder="1"/>
    <xf numFmtId="4" fontId="8" fillId="0" borderId="0" xfId="0" applyNumberFormat="1" applyFont="1" applyAlignment="1">
      <alignment horizontal="right"/>
    </xf>
    <xf numFmtId="4" fontId="8" fillId="0" borderId="14" xfId="0" applyNumberFormat="1" applyFont="1" applyBorder="1" applyAlignment="1">
      <alignment horizontal="right"/>
    </xf>
    <xf numFmtId="4" fontId="8" fillId="0" borderId="0" xfId="0" applyNumberFormat="1" applyFont="1"/>
    <xf numFmtId="4" fontId="8" fillId="0" borderId="14" xfId="0" applyNumberFormat="1" applyFont="1" applyBorder="1"/>
    <xf numFmtId="4" fontId="8" fillId="0" borderId="0" xfId="1" applyNumberFormat="1" applyFont="1"/>
    <xf numFmtId="4" fontId="8" fillId="0" borderId="14" xfId="1" applyNumberFormat="1" applyFont="1" applyBorder="1"/>
    <xf numFmtId="0" fontId="5" fillId="0" borderId="7" xfId="0" applyFont="1" applyBorder="1"/>
    <xf numFmtId="0" fontId="8" fillId="0" borderId="0" xfId="0" applyFont="1" applyBorder="1"/>
    <xf numFmtId="0" fontId="8" fillId="0" borderId="0" xfId="0" applyFont="1"/>
    <xf numFmtId="4" fontId="8" fillId="0" borderId="14" xfId="1" applyNumberFormat="1" applyFont="1" applyBorder="1" applyAlignment="1">
      <alignment horizontal="right"/>
    </xf>
    <xf numFmtId="0" fontId="8" fillId="0" borderId="9" xfId="0" applyFont="1" applyBorder="1"/>
    <xf numFmtId="0" fontId="8" fillId="0" borderId="10" xfId="0" applyFont="1" applyBorder="1"/>
    <xf numFmtId="4" fontId="8" fillId="0" borderId="9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9" xfId="0" applyNumberFormat="1" applyFont="1" applyBorder="1"/>
    <xf numFmtId="4" fontId="8" fillId="0" borderId="13" xfId="0" applyNumberFormat="1" applyFont="1" applyBorder="1"/>
    <xf numFmtId="4" fontId="8" fillId="0" borderId="10" xfId="0" applyNumberFormat="1" applyFont="1" applyBorder="1"/>
    <xf numFmtId="0" fontId="8" fillId="0" borderId="8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54">
    <cellStyle name="เครื่องหมายจุลภาค 2 2 8" xfId="2"/>
    <cellStyle name="เครื่องหมายจุลภาค 2 2 8 10" xfId="3"/>
    <cellStyle name="เครื่องหมายจุลภาค 2 2 8 11" xfId="4"/>
    <cellStyle name="เครื่องหมายจุลภาค 2 2 8 2" xfId="5"/>
    <cellStyle name="เครื่องหมายจุลภาค 2 2 8 3" xfId="6"/>
    <cellStyle name="เครื่องหมายจุลภาค 2 2 8 4" xfId="7"/>
    <cellStyle name="เครื่องหมายจุลภาค 2 2 8 5" xfId="8"/>
    <cellStyle name="เครื่องหมายจุลภาค 2 2 8 6" xfId="9"/>
    <cellStyle name="เครื่องหมายจุลภาค 2 2 8 7" xfId="10"/>
    <cellStyle name="เครื่องหมายจุลภาค 2 2 8 8" xfId="11"/>
    <cellStyle name="เครื่องหมายจุลภาค 2 2 8 9" xfId="12"/>
    <cellStyle name="เครื่องหมายจุลภาค 2 8" xfId="13"/>
    <cellStyle name="เครื่องหมายจุลภาค 2 8 10" xfId="14"/>
    <cellStyle name="เครื่องหมายจุลภาค 2 8 11" xfId="15"/>
    <cellStyle name="เครื่องหมายจุลภาค 2 8 2" xfId="16"/>
    <cellStyle name="เครื่องหมายจุลภาค 2 8 3" xfId="17"/>
    <cellStyle name="เครื่องหมายจุลภาค 2 8 4" xfId="18"/>
    <cellStyle name="เครื่องหมายจุลภาค 2 8 5" xfId="19"/>
    <cellStyle name="เครื่องหมายจุลภาค 2 8 6" xfId="20"/>
    <cellStyle name="เครื่องหมายจุลภาค 2 8 7" xfId="21"/>
    <cellStyle name="เครื่องหมายจุลภาค 2 8 8" xfId="22"/>
    <cellStyle name="เครื่องหมายจุลภาค 2 8 9" xfId="23"/>
    <cellStyle name="ปกติ" xfId="0" builtinId="0"/>
    <cellStyle name="ปกติ 25 10" xfId="24"/>
    <cellStyle name="ปกติ 25 11" xfId="25"/>
    <cellStyle name="ปกติ 25 2" xfId="26"/>
    <cellStyle name="ปกติ 25 3" xfId="27"/>
    <cellStyle name="ปกติ 25 4" xfId="28"/>
    <cellStyle name="ปกติ 25 5" xfId="29"/>
    <cellStyle name="ปกติ 25 6" xfId="30"/>
    <cellStyle name="ปกติ 25 7" xfId="31"/>
    <cellStyle name="ปกติ 25 8" xfId="32"/>
    <cellStyle name="ปกติ 25 9" xfId="33"/>
    <cellStyle name="ปกติ 27 10" xfId="34"/>
    <cellStyle name="ปกติ 27 11" xfId="35"/>
    <cellStyle name="ปกติ 27 2" xfId="36"/>
    <cellStyle name="ปกติ 27 3" xfId="37"/>
    <cellStyle name="ปกติ 27 4" xfId="38"/>
    <cellStyle name="ปกติ 27 5" xfId="39"/>
    <cellStyle name="ปกติ 27 6" xfId="40"/>
    <cellStyle name="ปกติ 27 7" xfId="41"/>
    <cellStyle name="ปกติ 27 8" xfId="42"/>
    <cellStyle name="ปกติ 27 9" xfId="43"/>
    <cellStyle name="ปกติ 5" xfId="1"/>
    <cellStyle name="ปกติ 9 10" xfId="44"/>
    <cellStyle name="ปกติ 9 11" xfId="45"/>
    <cellStyle name="ปกติ 9 2" xfId="46"/>
    <cellStyle name="ปกติ 9 3" xfId="47"/>
    <cellStyle name="ปกติ 9 4" xfId="48"/>
    <cellStyle name="ปกติ 9 5" xfId="49"/>
    <cellStyle name="ปกติ 9 6" xfId="50"/>
    <cellStyle name="ปกติ 9 7" xfId="51"/>
    <cellStyle name="ปกติ 9 8" xfId="52"/>
    <cellStyle name="ปกติ 9 9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1476375</xdr:colOff>
      <xdr:row>0</xdr:row>
      <xdr:rowOff>95250</xdr:rowOff>
    </xdr:from>
    <xdr:to>
      <xdr:col>23</xdr:col>
      <xdr:colOff>76200</xdr:colOff>
      <xdr:row>18</xdr:row>
      <xdr:rowOff>123825</xdr:rowOff>
    </xdr:to>
    <xdr:grpSp>
      <xdr:nvGrpSpPr>
        <xdr:cNvPr id="2" name="Group 230"/>
        <xdr:cNvGrpSpPr>
          <a:grpSpLocks/>
        </xdr:cNvGrpSpPr>
      </xdr:nvGrpSpPr>
      <xdr:grpSpPr bwMode="auto">
        <a:xfrm>
          <a:off x="9525000" y="95250"/>
          <a:ext cx="584200" cy="6378575"/>
          <a:chOff x="989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V22"/>
  <sheetViews>
    <sheetView tabSelected="1" view="pageBreakPreview" zoomScale="60" workbookViewId="0">
      <selection activeCell="AB12" sqref="AB12"/>
    </sheetView>
  </sheetViews>
  <sheetFormatPr defaultRowHeight="18.75"/>
  <cols>
    <col min="1" max="1" width="1.7109375" style="7" customWidth="1"/>
    <col min="2" max="2" width="6.140625" style="7" customWidth="1"/>
    <col min="3" max="3" width="5.5703125" style="7" customWidth="1"/>
    <col min="4" max="4" width="1.85546875" style="7" customWidth="1"/>
    <col min="5" max="19" width="6.85546875" style="7" customWidth="1"/>
    <col min="20" max="20" width="2" style="7" customWidth="1"/>
    <col min="21" max="21" width="23.28515625" style="7" customWidth="1"/>
    <col min="22" max="22" width="2.28515625" style="6" customWidth="1"/>
    <col min="23" max="23" width="4.140625" style="7" customWidth="1"/>
    <col min="24" max="16384" width="9.140625" style="7"/>
  </cols>
  <sheetData>
    <row r="1" spans="1:22" s="1" customFormat="1">
      <c r="B1" s="1" t="s">
        <v>0</v>
      </c>
      <c r="C1" s="2">
        <v>2.5</v>
      </c>
      <c r="D1" s="1" t="s">
        <v>1</v>
      </c>
      <c r="V1" s="3"/>
    </row>
    <row r="2" spans="1:22" s="4" customFormat="1">
      <c r="B2" s="1" t="s">
        <v>2</v>
      </c>
      <c r="C2" s="2">
        <v>2.5</v>
      </c>
      <c r="D2" s="1" t="s">
        <v>3</v>
      </c>
      <c r="V2" s="5"/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 t="s">
        <v>4</v>
      </c>
    </row>
    <row r="4" spans="1:22" ht="21.75" customHeight="1">
      <c r="A4" s="9"/>
      <c r="B4" s="9"/>
      <c r="C4" s="9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6</v>
      </c>
      <c r="R4" s="11"/>
      <c r="S4" s="12"/>
      <c r="T4" s="13"/>
      <c r="U4" s="9"/>
    </row>
    <row r="5" spans="1:22" s="20" customFormat="1" ht="22.5" customHeight="1">
      <c r="A5" s="14" t="s">
        <v>7</v>
      </c>
      <c r="B5" s="14"/>
      <c r="C5" s="14"/>
      <c r="D5" s="14"/>
      <c r="E5" s="15" t="s">
        <v>8</v>
      </c>
      <c r="F5" s="16"/>
      <c r="G5" s="17"/>
      <c r="H5" s="15" t="s">
        <v>9</v>
      </c>
      <c r="I5" s="16"/>
      <c r="J5" s="17"/>
      <c r="K5" s="15" t="s">
        <v>10</v>
      </c>
      <c r="L5" s="16"/>
      <c r="M5" s="17"/>
      <c r="N5" s="15" t="s">
        <v>11</v>
      </c>
      <c r="O5" s="16"/>
      <c r="P5" s="17"/>
      <c r="Q5" s="15" t="s">
        <v>8</v>
      </c>
      <c r="R5" s="16"/>
      <c r="S5" s="17"/>
      <c r="T5" s="18" t="s">
        <v>12</v>
      </c>
      <c r="U5" s="14"/>
      <c r="V5" s="19"/>
    </row>
    <row r="6" spans="1:22" s="20" customFormat="1" ht="22.5" customHeight="1">
      <c r="A6" s="14"/>
      <c r="B6" s="14"/>
      <c r="C6" s="14"/>
      <c r="D6" s="14"/>
      <c r="E6" s="21" t="s">
        <v>13</v>
      </c>
      <c r="F6" s="22"/>
      <c r="G6" s="23"/>
      <c r="H6" s="21" t="s">
        <v>14</v>
      </c>
      <c r="I6" s="22"/>
      <c r="J6" s="23"/>
      <c r="K6" s="21" t="s">
        <v>15</v>
      </c>
      <c r="L6" s="22"/>
      <c r="M6" s="23"/>
      <c r="N6" s="21" t="s">
        <v>16</v>
      </c>
      <c r="O6" s="22"/>
      <c r="P6" s="23"/>
      <c r="Q6" s="21" t="s">
        <v>13</v>
      </c>
      <c r="R6" s="22"/>
      <c r="S6" s="23"/>
      <c r="T6" s="18"/>
      <c r="U6" s="14"/>
      <c r="V6" s="19"/>
    </row>
    <row r="7" spans="1:22" s="20" customFormat="1" ht="22.5" customHeight="1">
      <c r="A7" s="14"/>
      <c r="B7" s="14"/>
      <c r="C7" s="14"/>
      <c r="D7" s="14"/>
      <c r="E7" s="24" t="s">
        <v>17</v>
      </c>
      <c r="F7" s="25" t="s">
        <v>18</v>
      </c>
      <c r="G7" s="26" t="s">
        <v>19</v>
      </c>
      <c r="H7" s="27" t="s">
        <v>17</v>
      </c>
      <c r="I7" s="25" t="s">
        <v>18</v>
      </c>
      <c r="J7" s="26" t="s">
        <v>19</v>
      </c>
      <c r="K7" s="24" t="s">
        <v>17</v>
      </c>
      <c r="L7" s="25" t="s">
        <v>18</v>
      </c>
      <c r="M7" s="26" t="s">
        <v>19</v>
      </c>
      <c r="N7" s="24" t="s">
        <v>17</v>
      </c>
      <c r="O7" s="25" t="s">
        <v>18</v>
      </c>
      <c r="P7" s="26" t="s">
        <v>19</v>
      </c>
      <c r="Q7" s="24" t="s">
        <v>17</v>
      </c>
      <c r="R7" s="25" t="s">
        <v>18</v>
      </c>
      <c r="S7" s="26" t="s">
        <v>19</v>
      </c>
      <c r="T7" s="18"/>
      <c r="U7" s="14"/>
      <c r="V7" s="19"/>
    </row>
    <row r="8" spans="1:22" s="20" customFormat="1" ht="22.5" customHeight="1">
      <c r="A8" s="28"/>
      <c r="B8" s="28"/>
      <c r="C8" s="28"/>
      <c r="D8" s="28"/>
      <c r="E8" s="29" t="s">
        <v>20</v>
      </c>
      <c r="F8" s="30" t="s">
        <v>21</v>
      </c>
      <c r="G8" s="31" t="s">
        <v>22</v>
      </c>
      <c r="H8" s="32" t="s">
        <v>20</v>
      </c>
      <c r="I8" s="30" t="s">
        <v>21</v>
      </c>
      <c r="J8" s="31" t="s">
        <v>22</v>
      </c>
      <c r="K8" s="29" t="s">
        <v>20</v>
      </c>
      <c r="L8" s="30" t="s">
        <v>21</v>
      </c>
      <c r="M8" s="31" t="s">
        <v>22</v>
      </c>
      <c r="N8" s="29" t="s">
        <v>20</v>
      </c>
      <c r="O8" s="30" t="s">
        <v>21</v>
      </c>
      <c r="P8" s="31" t="s">
        <v>22</v>
      </c>
      <c r="Q8" s="29" t="s">
        <v>20</v>
      </c>
      <c r="R8" s="30" t="s">
        <v>21</v>
      </c>
      <c r="S8" s="31" t="s">
        <v>22</v>
      </c>
      <c r="T8" s="33"/>
      <c r="U8" s="28"/>
      <c r="V8" s="19"/>
    </row>
    <row r="9" spans="1:22" s="4" customFormat="1" ht="42.75" customHeight="1">
      <c r="A9" s="34" t="s">
        <v>23</v>
      </c>
      <c r="B9" s="34"/>
      <c r="C9" s="34"/>
      <c r="D9" s="35"/>
      <c r="E9" s="36">
        <f>493606.05/1000</f>
        <v>493.60604999999998</v>
      </c>
      <c r="F9" s="37">
        <f>277070.49/1000</f>
        <v>277.07049000000001</v>
      </c>
      <c r="G9" s="38">
        <f>216535.56/1000</f>
        <v>216.53556</v>
      </c>
      <c r="H9" s="39">
        <f>510526/1000</f>
        <v>510.52600000000001</v>
      </c>
      <c r="I9" s="40">
        <f>283448/1000</f>
        <v>283.44799999999998</v>
      </c>
      <c r="J9" s="39">
        <f>227078/1000</f>
        <v>227.078</v>
      </c>
      <c r="K9" s="41">
        <f>528215/1000</f>
        <v>528.21500000000003</v>
      </c>
      <c r="L9" s="40">
        <f>287268/1000</f>
        <v>287.26799999999997</v>
      </c>
      <c r="M9" s="42">
        <f>240946/1000</f>
        <v>240.946</v>
      </c>
      <c r="N9" s="43">
        <f>532376/1000</f>
        <v>532.37599999999998</v>
      </c>
      <c r="O9" s="43">
        <f>299453/1000</f>
        <v>299.45299999999997</v>
      </c>
      <c r="P9" s="43">
        <f>232923/1000</f>
        <v>232.923</v>
      </c>
      <c r="Q9" s="44">
        <v>512.24</v>
      </c>
      <c r="R9" s="45">
        <v>279.39800000000002</v>
      </c>
      <c r="S9" s="44">
        <v>232.84200000000001</v>
      </c>
      <c r="T9" s="46" t="s">
        <v>20</v>
      </c>
      <c r="U9" s="47"/>
      <c r="V9" s="5"/>
    </row>
    <row r="10" spans="1:22" s="57" customFormat="1" ht="42" customHeight="1">
      <c r="A10" s="19" t="s">
        <v>24</v>
      </c>
      <c r="B10" s="19"/>
      <c r="C10" s="19"/>
      <c r="D10" s="48"/>
      <c r="E10" s="49">
        <f>10694.72/1000</f>
        <v>10.69472</v>
      </c>
      <c r="F10" s="50">
        <f>7701.31/1000</f>
        <v>7.7013100000000003</v>
      </c>
      <c r="G10" s="50">
        <f>2993.4/1000</f>
        <v>2.9934000000000003</v>
      </c>
      <c r="H10" s="51">
        <f>21246/1000</f>
        <v>21.245999999999999</v>
      </c>
      <c r="I10" s="52">
        <f>14355/1000</f>
        <v>14.355</v>
      </c>
      <c r="J10" s="51">
        <f>6890/1000</f>
        <v>6.89</v>
      </c>
      <c r="K10" s="52">
        <f>13839/1000</f>
        <v>13.839</v>
      </c>
      <c r="L10" s="51">
        <f>9250/1000</f>
        <v>9.25</v>
      </c>
      <c r="M10" s="52">
        <f>4589/1000</f>
        <v>4.5890000000000004</v>
      </c>
      <c r="N10" s="52">
        <f>23603/1000</f>
        <v>23.603000000000002</v>
      </c>
      <c r="O10" s="52">
        <f>16503/1000</f>
        <v>16.503</v>
      </c>
      <c r="P10" s="52">
        <f>7100/1000</f>
        <v>7.1</v>
      </c>
      <c r="Q10" s="53">
        <v>11.539</v>
      </c>
      <c r="R10" s="54">
        <v>6.8689999999999998</v>
      </c>
      <c r="S10" s="53">
        <v>4.67</v>
      </c>
      <c r="T10" s="55" t="s">
        <v>25</v>
      </c>
      <c r="U10" s="20"/>
      <c r="V10" s="56"/>
    </row>
    <row r="11" spans="1:22" s="57" customFormat="1" ht="42" customHeight="1">
      <c r="A11" s="19" t="s">
        <v>26</v>
      </c>
      <c r="B11" s="19"/>
      <c r="C11" s="19"/>
      <c r="D11" s="48"/>
      <c r="E11" s="49">
        <f>54564.62/1000</f>
        <v>54.564620000000005</v>
      </c>
      <c r="F11" s="50">
        <f>28284.02/1000</f>
        <v>28.284020000000002</v>
      </c>
      <c r="G11" s="50">
        <f>26280.6/1000</f>
        <v>26.2806</v>
      </c>
      <c r="H11" s="51">
        <f>58178/1000</f>
        <v>58.177999999999997</v>
      </c>
      <c r="I11" s="52">
        <f>32803/1000</f>
        <v>32.802999999999997</v>
      </c>
      <c r="J11" s="51">
        <f>25375/1000</f>
        <v>25.375</v>
      </c>
      <c r="K11" s="52">
        <f>54268/1000</f>
        <v>54.268000000000001</v>
      </c>
      <c r="L11" s="51">
        <f>30693/1000</f>
        <v>30.693000000000001</v>
      </c>
      <c r="M11" s="52">
        <f>23574/1000</f>
        <v>23.574000000000002</v>
      </c>
      <c r="N11" s="52">
        <f>55638/1000</f>
        <v>55.637999999999998</v>
      </c>
      <c r="O11" s="52">
        <f>31453/1000</f>
        <v>31.452999999999999</v>
      </c>
      <c r="P11" s="52">
        <f>24185/1000</f>
        <v>24.184999999999999</v>
      </c>
      <c r="Q11" s="53">
        <v>54.923999999999999</v>
      </c>
      <c r="R11" s="54">
        <v>27.274000000000001</v>
      </c>
      <c r="S11" s="53">
        <v>27.65</v>
      </c>
      <c r="T11" s="55" t="s">
        <v>27</v>
      </c>
      <c r="U11" s="20"/>
      <c r="V11" s="56"/>
    </row>
    <row r="12" spans="1:22" s="57" customFormat="1" ht="42" customHeight="1">
      <c r="A12" s="19" t="s">
        <v>28</v>
      </c>
      <c r="B12" s="19"/>
      <c r="C12" s="19"/>
      <c r="D12" s="48"/>
      <c r="E12" s="49">
        <f>144805.81/1000</f>
        <v>144.80581000000001</v>
      </c>
      <c r="F12" s="50">
        <f>91051.96/1000</f>
        <v>91.051960000000008</v>
      </c>
      <c r="G12" s="50">
        <f>53753.84/1000</f>
        <v>53.753839999999997</v>
      </c>
      <c r="H12" s="51">
        <f>136519/1000</f>
        <v>136.51900000000001</v>
      </c>
      <c r="I12" s="52">
        <f>94302/1000</f>
        <v>94.302000000000007</v>
      </c>
      <c r="J12" s="51">
        <f>42217/1000</f>
        <v>42.216999999999999</v>
      </c>
      <c r="K12" s="52">
        <f>101709/1000</f>
        <v>101.709</v>
      </c>
      <c r="L12" s="51">
        <f>65867/1000</f>
        <v>65.867000000000004</v>
      </c>
      <c r="M12" s="52">
        <f>35841/1000</f>
        <v>35.841000000000001</v>
      </c>
      <c r="N12" s="52">
        <f>109742/1000</f>
        <v>109.742</v>
      </c>
      <c r="O12" s="52">
        <f>70331/1000</f>
        <v>70.331000000000003</v>
      </c>
      <c r="P12" s="52">
        <f>39411/1000</f>
        <v>39.411000000000001</v>
      </c>
      <c r="Q12" s="53">
        <v>148.208</v>
      </c>
      <c r="R12" s="54">
        <v>97.834999999999994</v>
      </c>
      <c r="S12" s="53">
        <v>50.372999999999998</v>
      </c>
      <c r="T12" s="55" t="s">
        <v>29</v>
      </c>
      <c r="U12" s="20"/>
      <c r="V12" s="56"/>
    </row>
    <row r="13" spans="1:22" s="57" customFormat="1" ht="42" customHeight="1">
      <c r="A13" s="19" t="s">
        <v>30</v>
      </c>
      <c r="B13" s="19"/>
      <c r="C13" s="19"/>
      <c r="D13" s="48"/>
      <c r="E13" s="49">
        <f>214961.02/1000</f>
        <v>214.96101999999999</v>
      </c>
      <c r="F13" s="50">
        <f>125297.06/1000</f>
        <v>125.29706</v>
      </c>
      <c r="G13" s="50">
        <f>89663.95/1000</f>
        <v>89.66395</v>
      </c>
      <c r="H13" s="51">
        <f>226279/1000</f>
        <v>226.279</v>
      </c>
      <c r="I13" s="52">
        <f>115836/1000</f>
        <v>115.836</v>
      </c>
      <c r="J13" s="51">
        <f>110443/1000</f>
        <v>110.443</v>
      </c>
      <c r="K13" s="52">
        <f>264762/1000</f>
        <v>264.762</v>
      </c>
      <c r="L13" s="51">
        <f>144909/1000</f>
        <v>144.90899999999999</v>
      </c>
      <c r="M13" s="52">
        <f>119853/1000</f>
        <v>119.85299999999999</v>
      </c>
      <c r="N13" s="52">
        <f>250352/1000</f>
        <v>250.352</v>
      </c>
      <c r="O13" s="52">
        <f>145008/1000</f>
        <v>145.00800000000001</v>
      </c>
      <c r="P13" s="52">
        <f>105344/1000</f>
        <v>105.34399999999999</v>
      </c>
      <c r="Q13" s="53">
        <v>237.12100000000001</v>
      </c>
      <c r="R13" s="54">
        <v>124.31399999999999</v>
      </c>
      <c r="S13" s="53">
        <v>112.807</v>
      </c>
      <c r="T13" s="55" t="s">
        <v>31</v>
      </c>
      <c r="U13" s="20"/>
      <c r="V13" s="56"/>
    </row>
    <row r="14" spans="1:22" s="57" customFormat="1" ht="42" customHeight="1">
      <c r="A14" s="19" t="s">
        <v>32</v>
      </c>
      <c r="B14" s="19"/>
      <c r="C14" s="19"/>
      <c r="D14" s="48"/>
      <c r="E14" s="49">
        <f>67907.28/1000</f>
        <v>67.90728</v>
      </c>
      <c r="F14" s="50">
        <f>24148.33/1000</f>
        <v>24.148330000000001</v>
      </c>
      <c r="G14" s="50">
        <f>43758.94/1000</f>
        <v>43.758940000000003</v>
      </c>
      <c r="H14" s="51">
        <f>68304/1000</f>
        <v>68.304000000000002</v>
      </c>
      <c r="I14" s="52">
        <f>26152/1000</f>
        <v>26.152000000000001</v>
      </c>
      <c r="J14" s="51">
        <f>42152/1000</f>
        <v>42.152000000000001</v>
      </c>
      <c r="K14" s="52">
        <f>93081/1000</f>
        <v>93.081000000000003</v>
      </c>
      <c r="L14" s="51">
        <f>36549/1000</f>
        <v>36.548999999999999</v>
      </c>
      <c r="M14" s="52">
        <f>56532/1000</f>
        <v>56.531999999999996</v>
      </c>
      <c r="N14" s="52">
        <f>92386/1000</f>
        <v>92.385999999999996</v>
      </c>
      <c r="O14" s="52">
        <f>36157/1000</f>
        <v>36.156999999999996</v>
      </c>
      <c r="P14" s="52">
        <f>56229/1000</f>
        <v>56.228999999999999</v>
      </c>
      <c r="Q14" s="53">
        <v>59.737000000000002</v>
      </c>
      <c r="R14" s="54">
        <v>23.105</v>
      </c>
      <c r="S14" s="53">
        <v>36.631</v>
      </c>
      <c r="T14" s="55" t="s">
        <v>33</v>
      </c>
      <c r="U14" s="20"/>
      <c r="V14" s="56"/>
    </row>
    <row r="15" spans="1:22" s="57" customFormat="1" ht="42" customHeight="1">
      <c r="A15" s="19" t="s">
        <v>34</v>
      </c>
      <c r="B15" s="19"/>
      <c r="C15" s="19"/>
      <c r="D15" s="48"/>
      <c r="E15" s="49">
        <f>672.62/1000</f>
        <v>0.67262</v>
      </c>
      <c r="F15" s="50">
        <f>587.8/1000</f>
        <v>0.58779999999999999</v>
      </c>
      <c r="G15" s="50">
        <f>84.82/1000</f>
        <v>8.4819999999999993E-2</v>
      </c>
      <c r="H15" s="49" t="s">
        <v>35</v>
      </c>
      <c r="I15" s="50" t="s">
        <v>35</v>
      </c>
      <c r="J15" s="49" t="s">
        <v>35</v>
      </c>
      <c r="K15" s="52">
        <f>556/1000</f>
        <v>0.55600000000000005</v>
      </c>
      <c r="L15" s="49" t="s">
        <v>35</v>
      </c>
      <c r="M15" s="52">
        <f>556/1000</f>
        <v>0.55600000000000005</v>
      </c>
      <c r="N15" s="52">
        <f>654/1000</f>
        <v>0.65400000000000003</v>
      </c>
      <c r="O15" s="50" t="s">
        <v>35</v>
      </c>
      <c r="P15" s="52">
        <f>654/1000</f>
        <v>0.65400000000000003</v>
      </c>
      <c r="Q15" s="53">
        <v>0.71099999999999997</v>
      </c>
      <c r="R15" s="58" t="s">
        <v>35</v>
      </c>
      <c r="S15" s="53">
        <v>0.71099999999999997</v>
      </c>
      <c r="T15" s="55" t="s">
        <v>36</v>
      </c>
      <c r="U15" s="20"/>
      <c r="V15" s="56"/>
    </row>
    <row r="16" spans="1:22" s="57" customFormat="1" ht="12" customHeight="1">
      <c r="A16" s="59"/>
      <c r="B16" s="59"/>
      <c r="C16" s="59"/>
      <c r="D16" s="60"/>
      <c r="E16" s="61"/>
      <c r="F16" s="62"/>
      <c r="G16" s="62"/>
      <c r="H16" s="63"/>
      <c r="I16" s="64"/>
      <c r="J16" s="63"/>
      <c r="K16" s="64"/>
      <c r="L16" s="63"/>
      <c r="M16" s="64"/>
      <c r="N16" s="64"/>
      <c r="O16" s="64"/>
      <c r="P16" s="64"/>
      <c r="Q16" s="63"/>
      <c r="R16" s="64"/>
      <c r="S16" s="65"/>
      <c r="T16" s="66"/>
      <c r="U16" s="59"/>
      <c r="V16" s="56"/>
    </row>
    <row r="17" spans="2:22" s="57" customFormat="1" ht="6" customHeight="1">
      <c r="S17" s="56"/>
      <c r="T17" s="56"/>
      <c r="V17" s="56"/>
    </row>
    <row r="18" spans="2:22" s="20" customFormat="1" ht="15.75">
      <c r="B18" s="67" t="s">
        <v>37</v>
      </c>
      <c r="C18" s="68" t="s">
        <v>38</v>
      </c>
    </row>
    <row r="19" spans="2:22" s="20" customFormat="1" ht="15.75">
      <c r="B19" s="67" t="s">
        <v>39</v>
      </c>
      <c r="C19" s="68" t="s">
        <v>40</v>
      </c>
    </row>
    <row r="20" spans="2:22" s="57" customFormat="1" ht="17.25">
      <c r="V20" s="56"/>
    </row>
    <row r="21" spans="2:22" s="20" customFormat="1" ht="15.75">
      <c r="V21" s="19"/>
    </row>
    <row r="22" spans="2:22" s="20" customFormat="1" ht="15.75">
      <c r="V22" s="1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2016-11-18T08:19:27Z</dcterms:created>
  <dcterms:modified xsi:type="dcterms:W3CDTF">2016-11-18T08:19:33Z</dcterms:modified>
</cp:coreProperties>
</file>