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9.2" sheetId="1" r:id="rId1"/>
  </sheets>
  <definedNames>
    <definedName name="_xlnm.Print_Area" localSheetId="0">'T-19.2'!$A$1:$U$62</definedName>
  </definedNames>
  <calcPr calcId="145621"/>
</workbook>
</file>

<file path=xl/calcChain.xml><?xml version="1.0" encoding="utf-8"?>
<calcChain xmlns="http://schemas.openxmlformats.org/spreadsheetml/2006/main">
  <c r="P56" i="1" l="1"/>
  <c r="O56" i="1"/>
  <c r="N56" i="1"/>
  <c r="M56" i="1"/>
  <c r="J56" i="1"/>
  <c r="J54" i="1" s="1"/>
  <c r="E56" i="1"/>
  <c r="E54" i="1" s="1"/>
  <c r="P55" i="1"/>
  <c r="O55" i="1"/>
  <c r="O54" i="1" s="1"/>
  <c r="N55" i="1"/>
  <c r="N54" i="1" s="1"/>
  <c r="M55" i="1"/>
  <c r="M54" i="1" s="1"/>
  <c r="J55" i="1"/>
  <c r="E55" i="1"/>
  <c r="Q54" i="1"/>
  <c r="P54" i="1"/>
  <c r="L54" i="1"/>
  <c r="K54" i="1"/>
  <c r="I54" i="1"/>
  <c r="H54" i="1"/>
  <c r="G54" i="1"/>
  <c r="F54" i="1"/>
  <c r="P53" i="1"/>
  <c r="O53" i="1"/>
  <c r="N53" i="1"/>
  <c r="M53" i="1"/>
  <c r="J53" i="1"/>
  <c r="J51" i="1" s="1"/>
  <c r="J13" i="1" s="1"/>
  <c r="E53" i="1"/>
  <c r="P52" i="1"/>
  <c r="P51" i="1" s="1"/>
  <c r="O52" i="1"/>
  <c r="O51" i="1" s="1"/>
  <c r="N52" i="1"/>
  <c r="N51" i="1" s="1"/>
  <c r="N13" i="1" s="1"/>
  <c r="M52" i="1"/>
  <c r="J52" i="1"/>
  <c r="E52" i="1"/>
  <c r="Q51" i="1"/>
  <c r="M51" i="1"/>
  <c r="L51" i="1"/>
  <c r="K51" i="1"/>
  <c r="I51" i="1"/>
  <c r="H51" i="1"/>
  <c r="G51" i="1"/>
  <c r="F51" i="1"/>
  <c r="E51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Q22" i="1"/>
  <c r="P22" i="1"/>
  <c r="O22" i="1"/>
  <c r="N22" i="1"/>
  <c r="M22" i="1"/>
  <c r="L22" i="1"/>
  <c r="K22" i="1"/>
  <c r="K13" i="1" s="1"/>
  <c r="J22" i="1"/>
  <c r="I22" i="1"/>
  <c r="H22" i="1"/>
  <c r="G22" i="1"/>
  <c r="G13" i="1" s="1"/>
  <c r="F22" i="1"/>
  <c r="E22" i="1"/>
  <c r="Q17" i="1"/>
  <c r="P17" i="1"/>
  <c r="O17" i="1"/>
  <c r="N17" i="1"/>
  <c r="M17" i="1"/>
  <c r="L17" i="1"/>
  <c r="L13" i="1" s="1"/>
  <c r="K17" i="1"/>
  <c r="J17" i="1"/>
  <c r="I17" i="1"/>
  <c r="H17" i="1"/>
  <c r="H13" i="1" s="1"/>
  <c r="G17" i="1"/>
  <c r="F17" i="1"/>
  <c r="E17" i="1"/>
  <c r="Q14" i="1"/>
  <c r="Q13" i="1" s="1"/>
  <c r="P14" i="1"/>
  <c r="O14" i="1"/>
  <c r="N14" i="1"/>
  <c r="M14" i="1"/>
  <c r="L14" i="1"/>
  <c r="K14" i="1"/>
  <c r="J14" i="1"/>
  <c r="I14" i="1"/>
  <c r="I13" i="1" s="1"/>
  <c r="H14" i="1"/>
  <c r="G14" i="1"/>
  <c r="F14" i="1"/>
  <c r="E14" i="1"/>
  <c r="F13" i="1"/>
  <c r="E13" i="1" l="1"/>
  <c r="M13" i="1"/>
  <c r="P13" i="1"/>
  <c r="O13" i="1"/>
</calcChain>
</file>

<file path=xl/sharedStrings.xml><?xml version="1.0" encoding="utf-8"?>
<sst xmlns="http://schemas.openxmlformats.org/spreadsheetml/2006/main" count="113" uniqueCount="89">
  <si>
    <t xml:space="preserve">ตาราง   </t>
  </si>
  <si>
    <t xml:space="preserve"> รายรับ และรายจ่ายจริงของเทศบาล จำแนกตามประเภท เป็นรายอำเภอ และเทศบาล ปีงบประมาณ 2559</t>
  </si>
  <si>
    <t xml:space="preserve">Table </t>
  </si>
  <si>
    <t xml:space="preserve"> Actual Revenue and Expenditure of Municipality by Type, District and Municipality: Fiscal Year 2016 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</si>
  <si>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</si>
  <si>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</si>
  <si>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</si>
  <si>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</si>
  <si>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</si>
  <si>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</si>
  <si>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</si>
  <si>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 xml:space="preserve">   ภาษีอากร   Taxes and  duties</t>
  </si>
  <si>
    <t>ค่าธรรมเนียม  ใบอนุญาต   และค่าปรับ Fees, License-  fees and fines</t>
  </si>
  <si>
    <t xml:space="preserve">  ทรัพย์สิน  Property</t>
  </si>
  <si>
    <t>สาธารณูปโภค และการพาณิชย์ Public utilities and commerce</t>
  </si>
  <si>
    <t>เบ็ดเตล็ด Miscellaneous</t>
  </si>
  <si>
    <t>เงินอุดหนุน Subsidies</t>
  </si>
  <si>
    <t xml:space="preserve">     อื่น ๆ     Others</t>
  </si>
  <si>
    <t xml:space="preserve">  งบบุคลากร  Personnel</t>
  </si>
  <si>
    <t>งบดำเนินงาน  Operations</t>
  </si>
  <si>
    <t>งบลงทุน  Investments</t>
  </si>
  <si>
    <t>งบอุดหนุน Subsidies</t>
  </si>
  <si>
    <t>รายจ่ายอื่นๆ Others</t>
  </si>
  <si>
    <t>งบกลาง</t>
  </si>
  <si>
    <t>Central</t>
  </si>
  <si>
    <t>fund</t>
  </si>
  <si>
    <t>รวมยอด</t>
  </si>
  <si>
    <t>อำเภอเมืองมหาสารคาม</t>
  </si>
  <si>
    <t xml:space="preserve">Mueang Maha Sarakham District </t>
  </si>
  <si>
    <t xml:space="preserve">   เทศบาลเมืองมหาสารคาม</t>
  </si>
  <si>
    <t>Maha Sarakham Town Municipality</t>
  </si>
  <si>
    <t xml:space="preserve">   เทศบาลตำบลแวงน่าง</t>
  </si>
  <si>
    <t>Waeng Nang Subdistrict Municipality</t>
  </si>
  <si>
    <t>อำเภอแกดำ</t>
  </si>
  <si>
    <t xml:space="preserve">Kae Dam District </t>
  </si>
  <si>
    <t xml:space="preserve">   เทศบาลตำบลแกดำ</t>
  </si>
  <si>
    <t>Kae Dam Subdistrict Municipality</t>
  </si>
  <si>
    <t xml:space="preserve">   เทศบาลตำบลมิตรภาพ</t>
  </si>
  <si>
    <t>Mittapab Subdistrict Municipality</t>
  </si>
  <si>
    <t>อำเภอโกสุมพิสัย</t>
  </si>
  <si>
    <t xml:space="preserve">Kosum Phisai District </t>
  </si>
  <si>
    <t xml:space="preserve">   เทศบาลตำบลหัวขวาง</t>
  </si>
  <si>
    <t>Kosumpisai Subdistrict Municipality</t>
  </si>
  <si>
    <t>อำเภอกันทรวิชัย</t>
  </si>
  <si>
    <t xml:space="preserve">Kantharawichai District </t>
  </si>
  <si>
    <t xml:space="preserve">   เทศบาลตำบลโคกพระ</t>
  </si>
  <si>
    <t>Khok Phra Subdistrict Municipality</t>
  </si>
  <si>
    <t xml:space="preserve">   เทศบาลตำบลท่าขอนยาง</t>
  </si>
  <si>
    <t>Thakhonyang Subdistrict Municipality</t>
  </si>
  <si>
    <t xml:space="preserve">   เทศบาลตำบลขามเรียง</t>
  </si>
  <si>
    <t>Kamreang Subdistrict Municipality</t>
  </si>
  <si>
    <t>อำเภอเชียงยืน</t>
  </si>
  <si>
    <t xml:space="preserve">Chiang Yuen District </t>
  </si>
  <si>
    <t>เทศบาลตำบลเชียงยืน</t>
  </si>
  <si>
    <t>Chiang Yuen Subdistrict Municipality</t>
  </si>
  <si>
    <t>เทศบาลตำบลโพนทอง</t>
  </si>
  <si>
    <t>Phontong Subdistrict Municipality</t>
  </si>
  <si>
    <t xml:space="preserve"> รายรับ และรายจ่ายจริงของเทศบาล จำแนกตามประเภท เป็นรายอำเภอ และเทศบาล ปีงบประมาณ 2559 (ต่อ)</t>
  </si>
  <si>
    <t xml:space="preserve"> Actual Revenue and Expenditure of Municipality by Type, District and Municipality: Fiscal Year 2016 (Cont.)</t>
  </si>
  <si>
    <t>อำเภอบรบือ</t>
  </si>
  <si>
    <t xml:space="preserve">Borabue District </t>
  </si>
  <si>
    <t xml:space="preserve">   เทศบาลตำบลบรบือ</t>
  </si>
  <si>
    <t>Borabue Subdistrict Municipality</t>
  </si>
  <si>
    <t>อำเภอนาเชือก</t>
  </si>
  <si>
    <t xml:space="preserve">Na Chueak District </t>
  </si>
  <si>
    <t xml:space="preserve">   เทศบาลตำบลนาเชือก</t>
  </si>
  <si>
    <t>Na Chueak Subdistrict Municipality</t>
  </si>
  <si>
    <t>อำเภอพยัคฆภูมิพิสัย</t>
  </si>
  <si>
    <t xml:space="preserve">Phayakkhaphum Phisai District </t>
  </si>
  <si>
    <t xml:space="preserve">   เทศบาลตำบลพยัคฆภูมิพิสัย</t>
  </si>
  <si>
    <t>Phayakkhaphum Phisai Subdistrict Municipality</t>
  </si>
  <si>
    <t>อำเภอวาปีปทุม</t>
  </si>
  <si>
    <t xml:space="preserve">Wapi Pathum District </t>
  </si>
  <si>
    <t xml:space="preserve">   เทศบาลตำบลหนองแสง</t>
  </si>
  <si>
    <t>Wapi Pathum Subdistrict Municipality</t>
  </si>
  <si>
    <t>อำเภอนาดูน</t>
  </si>
  <si>
    <t xml:space="preserve">Na Dun District </t>
  </si>
  <si>
    <t xml:space="preserve">   เทศบาลตำบลนาดูน</t>
  </si>
  <si>
    <t>Na Dun Subdistrict Municipality</t>
  </si>
  <si>
    <t xml:space="preserve">   เทศบาลตำบลหัวดง</t>
  </si>
  <si>
    <t>Huadong Subdistrict Municipality</t>
  </si>
  <si>
    <t>อำเภอชื่นชม</t>
  </si>
  <si>
    <t xml:space="preserve">Chuen chom District </t>
  </si>
  <si>
    <t xml:space="preserve">   เทศบาลตำบลกุดปลาดุก</t>
  </si>
  <si>
    <t>Kudpladuk Subdistrict Municipality</t>
  </si>
  <si>
    <t xml:space="preserve">   เทศบาลตำบลหนองกุง</t>
  </si>
  <si>
    <t>Nongkung Subdistrict Municipality</t>
  </si>
  <si>
    <t xml:space="preserve">     ที่มา:  สำนักงานคลังจังหวัดมหาสารคาม</t>
  </si>
  <si>
    <t xml:space="preserve"> Source:  Maha Sarakham Provincial Treasury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</si>
</sst>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4" x14ac:knownFonts="1">
    <font>
      <sz val="14"/>
      <name val="Cordia New"/>
      <charset val="222"/>
    </font>
    <font>
      <b/>
      <sz val="1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8"/>
      <name val="TH SarabunPSK"/>
      <family val="2"/>
    </font>
    <font>
      <sz val="10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Border="1"/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1" fontId="8" fillId="0" borderId="10" xfId="1" applyNumberFormat="1" applyFont="1" applyBorder="1" applyAlignment="1">
      <alignment horizontal="right"/>
    </xf>
    <xf numFmtId="41" fontId="8" fillId="0" borderId="10" xfId="0" applyNumberFormat="1" applyFont="1" applyBorder="1" applyAlignment="1"/>
    <xf numFmtId="0" fontId="7" fillId="0" borderId="0" xfId="0" applyFont="1" applyBorder="1"/>
    <xf numFmtId="0" fontId="10" fillId="0" borderId="0" xfId="0" applyFont="1" applyBorder="1" applyAlignment="1">
      <alignment horizontal="center"/>
    </xf>
    <xf numFmtId="0" fontId="8" fillId="0" borderId="0" xfId="2" applyFont="1" applyFill="1" applyBorder="1" applyAlignment="1">
      <alignment vertical="center"/>
    </xf>
    <xf numFmtId="0" fontId="10" fillId="0" borderId="4" xfId="0" applyFont="1" applyBorder="1" applyAlignment="1">
      <alignment horizontal="center"/>
    </xf>
    <xf numFmtId="41" fontId="8" fillId="0" borderId="10" xfId="1" applyNumberFormat="1" applyFont="1" applyBorder="1" applyAlignment="1">
      <alignment horizontal="right" vertical="center"/>
    </xf>
    <xf numFmtId="41" fontId="8" fillId="0" borderId="10" xfId="0" applyNumberFormat="1" applyFont="1" applyBorder="1" applyAlignment="1">
      <alignment vertical="center"/>
    </xf>
    <xf numFmtId="4" fontId="6" fillId="0" borderId="0" xfId="0" applyNumberFormat="1" applyFont="1" applyBorder="1"/>
    <xf numFmtId="0" fontId="8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10" xfId="0" applyNumberFormat="1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4" fontId="11" fillId="0" borderId="0" xfId="0" applyNumberFormat="1" applyFont="1" applyBorder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1" fontId="6" fillId="0" borderId="10" xfId="0" applyNumberFormat="1" applyFont="1" applyFill="1" applyBorder="1" applyAlignment="1">
      <alignment vertical="center"/>
    </xf>
    <xf numFmtId="4" fontId="6" fillId="0" borderId="0" xfId="0" applyNumberFormat="1" applyFont="1" applyFill="1" applyBorder="1"/>
    <xf numFmtId="0" fontId="6" fillId="0" borderId="0" xfId="0" applyFont="1" applyFill="1"/>
    <xf numFmtId="41" fontId="8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" fontId="7" fillId="0" borderId="0" xfId="0" applyNumberFormat="1" applyFont="1" applyBorder="1"/>
    <xf numFmtId="0" fontId="13" fillId="0" borderId="0" xfId="2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 shrinkToFit="1"/>
    </xf>
    <xf numFmtId="4" fontId="7" fillId="0" borderId="0" xfId="0" applyNumberFormat="1" applyFont="1" applyFill="1" applyBorder="1"/>
    <xf numFmtId="0" fontId="6" fillId="0" borderId="0" xfId="0" applyFont="1" applyFill="1" applyBorder="1"/>
    <xf numFmtId="0" fontId="6" fillId="0" borderId="6" xfId="0" applyFont="1" applyBorder="1"/>
    <xf numFmtId="0" fontId="6" fillId="0" borderId="7" xfId="0" applyFont="1" applyBorder="1"/>
    <xf numFmtId="4" fontId="7" fillId="0" borderId="11" xfId="0" applyNumberFormat="1" applyFont="1" applyBorder="1"/>
    <xf numFmtId="4" fontId="7" fillId="0" borderId="6" xfId="0" applyNumberFormat="1" applyFont="1" applyBorder="1"/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6">
    <cellStyle name="Comma" xfId="1" builtinId="3"/>
    <cellStyle name="Normal" xfId="0" builtinId="0"/>
    <cellStyle name="Normal 2" xfId="4"/>
    <cellStyle name="ปกติ_E92110-47" xfId="5"/>
    <cellStyle name="ปกติ_E9213-43" xfId="2"/>
    <cellStyle name="ปกติ_E9217-4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131034</xdr:colOff>
      <xdr:row>0</xdr:row>
      <xdr:rowOff>8283</xdr:rowOff>
    </xdr:from>
    <xdr:to>
      <xdr:col>21</xdr:col>
      <xdr:colOff>46080</xdr:colOff>
      <xdr:row>28</xdr:row>
      <xdr:rowOff>133350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3656534" y="8283"/>
          <a:ext cx="396899" cy="8876861"/>
          <a:chOff x="1033" y="11"/>
          <a:chExt cx="115" cy="66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6" y="40"/>
            <a:ext cx="82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3" y="11"/>
            <a:ext cx="80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5" y="357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134849</xdr:colOff>
      <xdr:row>29</xdr:row>
      <xdr:rowOff>28574</xdr:rowOff>
    </xdr:from>
    <xdr:to>
      <xdr:col>21</xdr:col>
      <xdr:colOff>31752</xdr:colOff>
      <xdr:row>61</xdr:row>
      <xdr:rowOff>112528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3660349" y="8993280"/>
          <a:ext cx="378756" cy="9160719"/>
          <a:chOff x="1022" y="-7"/>
          <a:chExt cx="32" cy="69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152"/>
            <a:ext cx="30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2" y="659"/>
            <a:ext cx="29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1" y="323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62"/>
  <sheetViews>
    <sheetView showGridLines="0" tabSelected="1" view="pageBreakPreview" topLeftCell="A40" zoomScale="85" zoomScaleNormal="99" zoomScaleSheetLayoutView="85" workbookViewId="0">
      <selection activeCell="K7" sqref="K7:K11"/>
    </sheetView>
  </sheetViews>
  <sheetFormatPr defaultRowHeight="21.75" x14ac:dyDescent="0.5"/>
  <cols>
    <col min="1" max="1" width="1.7109375" style="11" customWidth="1"/>
    <col min="2" max="2" width="7" style="11" customWidth="1"/>
    <col min="3" max="3" width="5.7109375" style="11" bestFit="1" customWidth="1"/>
    <col min="4" max="4" width="9.140625" style="11" customWidth="1"/>
    <col min="5" max="5" width="11.7109375" style="11" bestFit="1" customWidth="1"/>
    <col min="6" max="6" width="10.85546875" style="11" bestFit="1" customWidth="1"/>
    <col min="7" max="7" width="11.7109375" style="11" bestFit="1" customWidth="1"/>
    <col min="8" max="9" width="10.85546875" style="11" bestFit="1" customWidth="1"/>
    <col min="10" max="10" width="12" style="11" bestFit="1" customWidth="1"/>
    <col min="11" max="11" width="9.7109375" style="11" customWidth="1"/>
    <col min="12" max="12" width="11.28515625" style="11" bestFit="1" customWidth="1"/>
    <col min="13" max="13" width="12" style="11" bestFit="1" customWidth="1"/>
    <col min="14" max="15" width="12.7109375" style="11" bestFit="1" customWidth="1"/>
    <col min="16" max="16" width="11.7109375" style="11" bestFit="1" customWidth="1"/>
    <col min="17" max="17" width="9.28515625" style="11" bestFit="1" customWidth="1"/>
    <col min="18" max="18" width="1.140625" style="11" customWidth="1"/>
    <col min="19" max="19" width="1.28515625" style="11" customWidth="1"/>
    <col min="20" max="20" width="29" style="11" customWidth="1"/>
    <col min="21" max="21" width="7.28515625" style="11" customWidth="1"/>
    <col min="22" max="16384" width="9.140625" style="11"/>
  </cols>
  <sheetData>
    <row r="1" spans="1:23" s="1" customFormat="1" ht="27.75" x14ac:dyDescent="0.65">
      <c r="B1" s="2" t="s">
        <v>0</v>
      </c>
      <c r="C1" s="3">
        <v>19.2</v>
      </c>
      <c r="D1" s="2" t="s">
        <v>1</v>
      </c>
    </row>
    <row r="2" spans="1:23" s="4" customFormat="1" ht="27.75" x14ac:dyDescent="0.65">
      <c r="B2" s="1" t="s">
        <v>2</v>
      </c>
      <c r="C2" s="3">
        <v>19.2</v>
      </c>
      <c r="D2" s="5" t="s">
        <v>3</v>
      </c>
    </row>
    <row r="3" spans="1:23" s="6" customFormat="1" ht="15" customHeight="1" x14ac:dyDescent="0.5">
      <c r="B3" s="7"/>
      <c r="C3" s="8"/>
      <c r="D3" s="9"/>
      <c r="T3" s="10" t="s">
        <v>4</v>
      </c>
    </row>
    <row r="4" spans="1:23" ht="6" customHeight="1" x14ac:dyDescent="0.5"/>
    <row r="5" spans="1:23" s="21" customFormat="1" ht="24.95" customHeight="1" x14ac:dyDescent="0.45">
      <c r="A5" s="12" t="s">
        <v>5</v>
      </c>
      <c r="B5" s="12"/>
      <c r="C5" s="12"/>
      <c r="D5" s="13"/>
      <c r="E5" s="14" t="s">
        <v>6</v>
      </c>
      <c r="F5" s="15"/>
      <c r="G5" s="15"/>
      <c r="H5" s="15"/>
      <c r="I5" s="15"/>
      <c r="J5" s="15"/>
      <c r="K5" s="16"/>
      <c r="L5" s="17" t="s">
        <v>7</v>
      </c>
      <c r="M5" s="18"/>
      <c r="N5" s="18"/>
      <c r="O5" s="18"/>
      <c r="P5" s="18"/>
      <c r="Q5" s="18"/>
      <c r="R5" s="19"/>
      <c r="S5" s="12" t="s">
        <v>8</v>
      </c>
      <c r="T5" s="20"/>
    </row>
    <row r="6" spans="1:23" s="21" customFormat="1" ht="24.95" customHeight="1" x14ac:dyDescent="0.45">
      <c r="A6" s="22"/>
      <c r="B6" s="22"/>
      <c r="C6" s="22"/>
      <c r="D6" s="23"/>
      <c r="E6" s="24" t="s">
        <v>9</v>
      </c>
      <c r="F6" s="25"/>
      <c r="G6" s="25"/>
      <c r="H6" s="25"/>
      <c r="I6" s="25"/>
      <c r="J6" s="25"/>
      <c r="K6" s="26"/>
      <c r="L6" s="27" t="s">
        <v>10</v>
      </c>
      <c r="M6" s="28"/>
      <c r="N6" s="28"/>
      <c r="O6" s="28"/>
      <c r="P6" s="28"/>
      <c r="Q6" s="28"/>
      <c r="R6" s="29"/>
      <c r="S6" s="30"/>
      <c r="T6" s="30"/>
    </row>
    <row r="7" spans="1:23" s="21" customFormat="1" ht="24.95" customHeight="1" x14ac:dyDescent="0.45">
      <c r="A7" s="22"/>
      <c r="B7" s="22"/>
      <c r="C7" s="22"/>
      <c r="D7" s="23"/>
      <c r="E7" s="31" t="s">
        <v>11</v>
      </c>
      <c r="F7" s="31" t="s">
        <v>12</v>
      </c>
      <c r="G7" s="31" t="s">
        <v>13</v>
      </c>
      <c r="H7" s="31" t="s">
        <v>14</v>
      </c>
      <c r="I7" s="31" t="s">
        <v>15</v>
      </c>
      <c r="J7" s="31" t="s">
        <v>16</v>
      </c>
      <c r="K7" s="31" t="s">
        <v>17</v>
      </c>
      <c r="L7" s="32"/>
      <c r="M7" s="31" t="s">
        <v>18</v>
      </c>
      <c r="N7" s="31" t="s">
        <v>19</v>
      </c>
      <c r="O7" s="31" t="s">
        <v>20</v>
      </c>
      <c r="P7" s="31" t="s">
        <v>21</v>
      </c>
      <c r="Q7" s="31" t="s">
        <v>22</v>
      </c>
      <c r="R7" s="32"/>
      <c r="S7" s="30"/>
      <c r="T7" s="30"/>
      <c r="V7" s="33"/>
      <c r="W7" s="33"/>
    </row>
    <row r="8" spans="1:23" s="21" customFormat="1" ht="24.95" customHeight="1" x14ac:dyDescent="0.45">
      <c r="A8" s="22"/>
      <c r="B8" s="22"/>
      <c r="C8" s="22"/>
      <c r="D8" s="23"/>
      <c r="E8" s="34"/>
      <c r="F8" s="34"/>
      <c r="G8" s="34"/>
      <c r="H8" s="34"/>
      <c r="I8" s="34"/>
      <c r="J8" s="34"/>
      <c r="K8" s="34"/>
      <c r="L8" s="32" t="s">
        <v>23</v>
      </c>
      <c r="M8" s="34"/>
      <c r="N8" s="34"/>
      <c r="O8" s="34"/>
      <c r="P8" s="34"/>
      <c r="Q8" s="34"/>
      <c r="R8" s="32"/>
      <c r="S8" s="30"/>
      <c r="T8" s="30"/>
      <c r="V8" s="33"/>
      <c r="W8" s="33"/>
    </row>
    <row r="9" spans="1:23" s="21" customFormat="1" ht="24.95" customHeight="1" x14ac:dyDescent="0.45">
      <c r="A9" s="22"/>
      <c r="B9" s="22"/>
      <c r="C9" s="22"/>
      <c r="D9" s="23"/>
      <c r="E9" s="34"/>
      <c r="F9" s="34"/>
      <c r="G9" s="34"/>
      <c r="H9" s="34"/>
      <c r="I9" s="34"/>
      <c r="J9" s="34"/>
      <c r="K9" s="34"/>
      <c r="L9" s="35" t="s">
        <v>24</v>
      </c>
      <c r="M9" s="34"/>
      <c r="N9" s="34"/>
      <c r="O9" s="34"/>
      <c r="P9" s="34"/>
      <c r="Q9" s="34"/>
      <c r="R9" s="32"/>
      <c r="S9" s="30"/>
      <c r="T9" s="30"/>
      <c r="V9" s="33"/>
      <c r="W9" s="33"/>
    </row>
    <row r="10" spans="1:23" s="21" customFormat="1" ht="24.95" customHeight="1" x14ac:dyDescent="0.45">
      <c r="A10" s="22"/>
      <c r="B10" s="22"/>
      <c r="C10" s="22"/>
      <c r="D10" s="23"/>
      <c r="E10" s="34"/>
      <c r="F10" s="34"/>
      <c r="G10" s="34"/>
      <c r="H10" s="34"/>
      <c r="I10" s="34"/>
      <c r="J10" s="34"/>
      <c r="K10" s="34"/>
      <c r="L10" s="35" t="s">
        <v>25</v>
      </c>
      <c r="M10" s="34"/>
      <c r="N10" s="34"/>
      <c r="O10" s="34"/>
      <c r="P10" s="34"/>
      <c r="Q10" s="34"/>
      <c r="R10" s="32"/>
      <c r="S10" s="30"/>
      <c r="T10" s="30"/>
      <c r="V10" s="33"/>
      <c r="W10" s="33"/>
    </row>
    <row r="11" spans="1:23" s="21" customFormat="1" ht="24.95" customHeight="1" x14ac:dyDescent="0.45">
      <c r="A11" s="25"/>
      <c r="B11" s="25"/>
      <c r="C11" s="25"/>
      <c r="D11" s="26"/>
      <c r="E11" s="36"/>
      <c r="F11" s="36"/>
      <c r="G11" s="36"/>
      <c r="H11" s="36"/>
      <c r="I11" s="36"/>
      <c r="J11" s="36"/>
      <c r="K11" s="36"/>
      <c r="L11" s="37"/>
      <c r="M11" s="36"/>
      <c r="N11" s="36"/>
      <c r="O11" s="36"/>
      <c r="P11" s="36"/>
      <c r="Q11" s="36"/>
      <c r="R11" s="38"/>
      <c r="S11" s="39"/>
      <c r="T11" s="39"/>
      <c r="V11" s="33"/>
      <c r="W11" s="33"/>
    </row>
    <row r="12" spans="1:23" s="21" customFormat="1" ht="3" customHeight="1" x14ac:dyDescent="0.45">
      <c r="A12" s="40"/>
      <c r="B12" s="40"/>
      <c r="C12" s="40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3"/>
      <c r="S12" s="43"/>
      <c r="T12" s="40"/>
      <c r="V12" s="43"/>
      <c r="W12" s="43"/>
    </row>
    <row r="13" spans="1:23" s="21" customFormat="1" ht="27.95" customHeight="1" x14ac:dyDescent="0.45">
      <c r="A13" s="44" t="s">
        <v>26</v>
      </c>
      <c r="B13" s="44"/>
      <c r="C13" s="44"/>
      <c r="D13" s="45"/>
      <c r="E13" s="46">
        <f t="shared" ref="E13:O13" si="0">SUM(E14,E17,E20,E22,E26,E43,E45,E47,E49,E51,E54)</f>
        <v>615137708</v>
      </c>
      <c r="F13" s="47">
        <f t="shared" si="0"/>
        <v>24141374.960000005</v>
      </c>
      <c r="G13" s="47">
        <f t="shared" si="0"/>
        <v>31984692.039999999</v>
      </c>
      <c r="H13" s="47">
        <f t="shared" si="0"/>
        <v>4488552.47</v>
      </c>
      <c r="I13" s="47">
        <f t="shared" si="0"/>
        <v>9729658.2100000009</v>
      </c>
      <c r="J13" s="47">
        <f t="shared" si="0"/>
        <v>620279767.32999992</v>
      </c>
      <c r="K13" s="47">
        <f t="shared" si="0"/>
        <v>271395.43000000005</v>
      </c>
      <c r="L13" s="47">
        <f t="shared" si="0"/>
        <v>64804631.449999988</v>
      </c>
      <c r="M13" s="47">
        <f t="shared" si="0"/>
        <v>450388921.66999996</v>
      </c>
      <c r="N13" s="47">
        <f t="shared" si="0"/>
        <v>286284147.06000006</v>
      </c>
      <c r="O13" s="47">
        <f t="shared" si="0"/>
        <v>134769526.17000002</v>
      </c>
      <c r="P13" s="47">
        <f>SUM(P14,P17,P20,P22,P26,P43,P45,P47,P49,P51,P54)</f>
        <v>267427619.37000003</v>
      </c>
      <c r="Q13" s="47">
        <f>SUM(Q14,Q17,Q20,Q22,Q26,Q43,Q45,Q47,Q49,Q51,Q54)</f>
        <v>428000</v>
      </c>
      <c r="R13" s="48"/>
      <c r="S13" s="48"/>
      <c r="T13" s="49"/>
      <c r="V13" s="43"/>
      <c r="W13" s="43"/>
    </row>
    <row r="14" spans="1:23" s="21" customFormat="1" ht="27.95" customHeight="1" x14ac:dyDescent="0.45">
      <c r="A14" s="50"/>
      <c r="B14" s="50" t="s">
        <v>27</v>
      </c>
      <c r="C14" s="49"/>
      <c r="D14" s="51"/>
      <c r="E14" s="52">
        <f t="shared" ref="E14:Q14" si="1">SUM(E15:E16)</f>
        <v>220263655.11000001</v>
      </c>
      <c r="F14" s="53">
        <f t="shared" si="1"/>
        <v>7763387.4199999999</v>
      </c>
      <c r="G14" s="53">
        <f t="shared" si="1"/>
        <v>13345395.520000001</v>
      </c>
      <c r="H14" s="53">
        <f t="shared" si="1"/>
        <v>3211379.77</v>
      </c>
      <c r="I14" s="53">
        <f t="shared" si="1"/>
        <v>6446265.71</v>
      </c>
      <c r="J14" s="53">
        <f t="shared" si="1"/>
        <v>290013374.57000005</v>
      </c>
      <c r="K14" s="53">
        <f t="shared" si="1"/>
        <v>130781.77</v>
      </c>
      <c r="L14" s="53">
        <f t="shared" si="1"/>
        <v>18005276.77</v>
      </c>
      <c r="M14" s="53">
        <f t="shared" si="1"/>
        <v>199160207.38</v>
      </c>
      <c r="N14" s="53">
        <f t="shared" si="1"/>
        <v>120382413.91000001</v>
      </c>
      <c r="O14" s="53">
        <f t="shared" si="1"/>
        <v>55464482.859999999</v>
      </c>
      <c r="P14" s="53">
        <f t="shared" si="1"/>
        <v>108661413.09999999</v>
      </c>
      <c r="Q14" s="53">
        <f t="shared" si="1"/>
        <v>30000</v>
      </c>
      <c r="R14" s="54"/>
      <c r="S14" s="55" t="s">
        <v>28</v>
      </c>
      <c r="T14" s="55"/>
      <c r="V14" s="43"/>
      <c r="W14" s="43"/>
    </row>
    <row r="15" spans="1:23" s="21" customFormat="1" ht="27.95" customHeight="1" x14ac:dyDescent="0.45">
      <c r="A15" s="56"/>
      <c r="B15" s="56" t="s">
        <v>29</v>
      </c>
      <c r="C15" s="49"/>
      <c r="D15" s="51"/>
      <c r="E15" s="57">
        <v>195358512.74000001</v>
      </c>
      <c r="F15" s="58">
        <v>7506700.5</v>
      </c>
      <c r="G15" s="58">
        <v>12843237.810000001</v>
      </c>
      <c r="H15" s="58">
        <v>3211379.77</v>
      </c>
      <c r="I15" s="58">
        <v>5724588.71</v>
      </c>
      <c r="J15" s="58">
        <v>274982599.47000003</v>
      </c>
      <c r="K15" s="58">
        <v>130781.77</v>
      </c>
      <c r="L15" s="58">
        <v>17050373.370000001</v>
      </c>
      <c r="M15" s="58">
        <v>184700463.38</v>
      </c>
      <c r="N15" s="58">
        <v>108789814.65000001</v>
      </c>
      <c r="O15" s="58">
        <v>51021661.859999999</v>
      </c>
      <c r="P15" s="58">
        <v>100710308.09999999</v>
      </c>
      <c r="Q15" s="58">
        <v>30000</v>
      </c>
      <c r="R15" s="54"/>
      <c r="S15" s="59"/>
      <c r="T15" s="59" t="s">
        <v>30</v>
      </c>
      <c r="V15" s="43"/>
      <c r="W15" s="43"/>
    </row>
    <row r="16" spans="1:23" s="21" customFormat="1" ht="27.95" customHeight="1" x14ac:dyDescent="0.45">
      <c r="A16" s="56"/>
      <c r="B16" s="56" t="s">
        <v>31</v>
      </c>
      <c r="C16" s="49"/>
      <c r="D16" s="51"/>
      <c r="E16" s="57">
        <v>24905142.370000001</v>
      </c>
      <c r="F16" s="58">
        <v>256686.92</v>
      </c>
      <c r="G16" s="58">
        <v>502157.71</v>
      </c>
      <c r="H16" s="58">
        <v>0</v>
      </c>
      <c r="I16" s="58">
        <v>721677</v>
      </c>
      <c r="J16" s="58">
        <v>15030775.1</v>
      </c>
      <c r="K16" s="58">
        <v>0</v>
      </c>
      <c r="L16" s="58">
        <v>954903.4</v>
      </c>
      <c r="M16" s="58">
        <v>14459744</v>
      </c>
      <c r="N16" s="58">
        <v>11592599.26</v>
      </c>
      <c r="O16" s="58">
        <v>4442821</v>
      </c>
      <c r="P16" s="58">
        <v>7951105</v>
      </c>
      <c r="Q16" s="58">
        <v>0</v>
      </c>
      <c r="R16" s="60"/>
      <c r="S16" s="59"/>
      <c r="T16" s="59" t="s">
        <v>32</v>
      </c>
      <c r="V16" s="43"/>
      <c r="W16" s="43"/>
    </row>
    <row r="17" spans="1:23" s="21" customFormat="1" ht="27.95" customHeight="1" x14ac:dyDescent="0.45">
      <c r="A17" s="50"/>
      <c r="B17" s="50" t="s">
        <v>33</v>
      </c>
      <c r="C17" s="49"/>
      <c r="D17" s="51"/>
      <c r="E17" s="52">
        <f t="shared" ref="E17:Q17" si="2">SUM(E18:E19)</f>
        <v>40032766.660000004</v>
      </c>
      <c r="F17" s="53">
        <f t="shared" si="2"/>
        <v>441010.39999999997</v>
      </c>
      <c r="G17" s="53">
        <f t="shared" si="2"/>
        <v>377179.1</v>
      </c>
      <c r="H17" s="53">
        <f t="shared" si="2"/>
        <v>0</v>
      </c>
      <c r="I17" s="53">
        <f t="shared" si="2"/>
        <v>5288</v>
      </c>
      <c r="J17" s="53">
        <f t="shared" si="2"/>
        <v>27734878.25</v>
      </c>
      <c r="K17" s="53">
        <f t="shared" si="2"/>
        <v>0</v>
      </c>
      <c r="L17" s="53">
        <f t="shared" si="2"/>
        <v>6233765.8399999999</v>
      </c>
      <c r="M17" s="53">
        <f t="shared" si="2"/>
        <v>22859894.32</v>
      </c>
      <c r="N17" s="53">
        <f t="shared" si="2"/>
        <v>15063918.690000001</v>
      </c>
      <c r="O17" s="53">
        <f t="shared" si="2"/>
        <v>6691350</v>
      </c>
      <c r="P17" s="53">
        <f t="shared" si="2"/>
        <v>13198289.49</v>
      </c>
      <c r="Q17" s="53">
        <f t="shared" si="2"/>
        <v>20000</v>
      </c>
      <c r="R17" s="60"/>
      <c r="S17" s="55" t="s">
        <v>34</v>
      </c>
      <c r="T17" s="55"/>
      <c r="V17" s="43"/>
      <c r="W17" s="43"/>
    </row>
    <row r="18" spans="1:23" s="21" customFormat="1" ht="27.95" customHeight="1" x14ac:dyDescent="0.45">
      <c r="A18" s="56"/>
      <c r="B18" s="56" t="s">
        <v>35</v>
      </c>
      <c r="C18" s="49"/>
      <c r="D18" s="51"/>
      <c r="E18" s="57">
        <v>23392481.260000002</v>
      </c>
      <c r="F18" s="58">
        <v>416698.8</v>
      </c>
      <c r="G18" s="58">
        <v>241910.52</v>
      </c>
      <c r="H18" s="58">
        <v>0</v>
      </c>
      <c r="I18" s="58">
        <v>624.5</v>
      </c>
      <c r="J18" s="58">
        <v>20122318.25</v>
      </c>
      <c r="K18" s="58">
        <v>0</v>
      </c>
      <c r="L18" s="58">
        <v>4260780.5599999996</v>
      </c>
      <c r="M18" s="58">
        <v>11066025.32</v>
      </c>
      <c r="N18" s="58">
        <v>10559267.130000001</v>
      </c>
      <c r="O18" s="58">
        <v>4276650</v>
      </c>
      <c r="P18" s="58">
        <v>11669691</v>
      </c>
      <c r="Q18" s="58">
        <v>20000</v>
      </c>
      <c r="R18" s="60"/>
      <c r="S18" s="59"/>
      <c r="T18" s="59" t="s">
        <v>36</v>
      </c>
      <c r="V18" s="43"/>
      <c r="W18" s="43"/>
    </row>
    <row r="19" spans="1:23" s="21" customFormat="1" ht="27.95" customHeight="1" x14ac:dyDescent="0.45">
      <c r="A19" s="56"/>
      <c r="B19" s="56" t="s">
        <v>37</v>
      </c>
      <c r="C19" s="49"/>
      <c r="D19" s="51"/>
      <c r="E19" s="57">
        <v>16640285.4</v>
      </c>
      <c r="F19" s="58">
        <v>24311.599999999999</v>
      </c>
      <c r="G19" s="58">
        <v>135268.57999999999</v>
      </c>
      <c r="H19" s="58">
        <v>0</v>
      </c>
      <c r="I19" s="58">
        <v>4663.5</v>
      </c>
      <c r="J19" s="58">
        <v>7612560</v>
      </c>
      <c r="K19" s="58">
        <v>0</v>
      </c>
      <c r="L19" s="58">
        <v>1972985.28</v>
      </c>
      <c r="M19" s="58">
        <v>11793869</v>
      </c>
      <c r="N19" s="58">
        <v>4504651.5599999996</v>
      </c>
      <c r="O19" s="58">
        <v>2414700</v>
      </c>
      <c r="P19" s="58">
        <v>1528598.49</v>
      </c>
      <c r="Q19" s="58">
        <v>0</v>
      </c>
      <c r="R19" s="54"/>
      <c r="S19" s="59"/>
      <c r="T19" s="59" t="s">
        <v>38</v>
      </c>
    </row>
    <row r="20" spans="1:23" s="21" customFormat="1" ht="27.95" customHeight="1" x14ac:dyDescent="0.45">
      <c r="A20" s="50"/>
      <c r="B20" s="50" t="s">
        <v>39</v>
      </c>
      <c r="C20" s="49"/>
      <c r="D20" s="51"/>
      <c r="E20" s="52">
        <v>35185873.07</v>
      </c>
      <c r="F20" s="53">
        <v>973799.43</v>
      </c>
      <c r="G20" s="53">
        <v>2105186.11</v>
      </c>
      <c r="H20" s="53">
        <v>0</v>
      </c>
      <c r="I20" s="53">
        <v>768592</v>
      </c>
      <c r="J20" s="53">
        <v>20091558</v>
      </c>
      <c r="K20" s="53">
        <v>0</v>
      </c>
      <c r="L20" s="53">
        <v>3504496.04</v>
      </c>
      <c r="M20" s="53">
        <v>22514057</v>
      </c>
      <c r="N20" s="53">
        <v>14668495.039999999</v>
      </c>
      <c r="O20" s="53">
        <v>8196280.5999999996</v>
      </c>
      <c r="P20" s="53">
        <v>7152000</v>
      </c>
      <c r="Q20" s="53">
        <v>0</v>
      </c>
      <c r="R20" s="54"/>
      <c r="S20" s="61" t="s">
        <v>40</v>
      </c>
      <c r="T20" s="55"/>
    </row>
    <row r="21" spans="1:23" s="66" customFormat="1" ht="27.95" customHeight="1" x14ac:dyDescent="0.45">
      <c r="A21" s="56"/>
      <c r="B21" s="56" t="s">
        <v>41</v>
      </c>
      <c r="C21" s="62"/>
      <c r="D21" s="63"/>
      <c r="E21" s="57">
        <v>35185873.07</v>
      </c>
      <c r="F21" s="64">
        <v>973799.43</v>
      </c>
      <c r="G21" s="64">
        <v>2105186.11</v>
      </c>
      <c r="H21" s="58">
        <v>0</v>
      </c>
      <c r="I21" s="64">
        <v>768592</v>
      </c>
      <c r="J21" s="64">
        <v>20091558</v>
      </c>
      <c r="K21" s="58">
        <v>0</v>
      </c>
      <c r="L21" s="64">
        <v>3504496.04</v>
      </c>
      <c r="M21" s="64">
        <v>22514057</v>
      </c>
      <c r="N21" s="64">
        <v>14668495.039999999</v>
      </c>
      <c r="O21" s="64">
        <v>8196280.5999999996</v>
      </c>
      <c r="P21" s="64">
        <v>7152000</v>
      </c>
      <c r="Q21" s="64">
        <v>0</v>
      </c>
      <c r="R21" s="65"/>
      <c r="S21" s="59"/>
      <c r="T21" s="59" t="s">
        <v>42</v>
      </c>
    </row>
    <row r="22" spans="1:23" s="21" customFormat="1" ht="27.95" customHeight="1" x14ac:dyDescent="0.45">
      <c r="A22" s="50"/>
      <c r="B22" s="50" t="s">
        <v>43</v>
      </c>
      <c r="C22" s="49"/>
      <c r="D22" s="51"/>
      <c r="E22" s="52">
        <f t="shared" ref="E22:Q22" si="3">SUM(E23:E25)</f>
        <v>99576467.969999999</v>
      </c>
      <c r="F22" s="53">
        <f t="shared" si="3"/>
        <v>1862132.9</v>
      </c>
      <c r="G22" s="53">
        <f t="shared" si="3"/>
        <v>4177137.53</v>
      </c>
      <c r="H22" s="53">
        <f t="shared" si="3"/>
        <v>61785</v>
      </c>
      <c r="I22" s="53">
        <f t="shared" si="3"/>
        <v>584549.75</v>
      </c>
      <c r="J22" s="53">
        <f t="shared" si="3"/>
        <v>84680486.820000008</v>
      </c>
      <c r="K22" s="53">
        <f t="shared" si="3"/>
        <v>0</v>
      </c>
      <c r="L22" s="53">
        <f t="shared" si="3"/>
        <v>14491331.539999999</v>
      </c>
      <c r="M22" s="53">
        <f t="shared" si="3"/>
        <v>52623667.969999999</v>
      </c>
      <c r="N22" s="53">
        <f t="shared" si="3"/>
        <v>29325102.370000005</v>
      </c>
      <c r="O22" s="53">
        <f t="shared" si="3"/>
        <v>24622597.310000002</v>
      </c>
      <c r="P22" s="53">
        <f t="shared" si="3"/>
        <v>44001437.32</v>
      </c>
      <c r="Q22" s="53">
        <f t="shared" si="3"/>
        <v>300000</v>
      </c>
      <c r="R22" s="54"/>
      <c r="S22" s="55" t="s">
        <v>44</v>
      </c>
      <c r="T22" s="55"/>
    </row>
    <row r="23" spans="1:23" s="21" customFormat="1" ht="27.95" customHeight="1" x14ac:dyDescent="0.45">
      <c r="A23" s="56"/>
      <c r="B23" s="56" t="s">
        <v>45</v>
      </c>
      <c r="C23" s="49"/>
      <c r="D23" s="51"/>
      <c r="E23" s="57">
        <v>19599925.350000001</v>
      </c>
      <c r="F23" s="58">
        <v>222862.4</v>
      </c>
      <c r="G23" s="58">
        <v>2776385.94</v>
      </c>
      <c r="H23" s="58">
        <v>0</v>
      </c>
      <c r="I23" s="58">
        <v>11632</v>
      </c>
      <c r="J23" s="58">
        <v>17144723.050000001</v>
      </c>
      <c r="K23" s="58">
        <v>0</v>
      </c>
      <c r="L23" s="58">
        <v>796386.2</v>
      </c>
      <c r="M23" s="58">
        <v>13319388.640000001</v>
      </c>
      <c r="N23" s="58">
        <v>7604770.9100000001</v>
      </c>
      <c r="O23" s="58">
        <v>1495500</v>
      </c>
      <c r="P23" s="58">
        <v>9025737.8300000001</v>
      </c>
      <c r="Q23" s="58">
        <v>0</v>
      </c>
      <c r="R23" s="54"/>
      <c r="S23" s="59"/>
      <c r="T23" s="59" t="s">
        <v>46</v>
      </c>
    </row>
    <row r="24" spans="1:23" s="21" customFormat="1" ht="27.95" customHeight="1" x14ac:dyDescent="0.45">
      <c r="A24" s="56"/>
      <c r="B24" s="56" t="s">
        <v>47</v>
      </c>
      <c r="C24" s="49"/>
      <c r="D24" s="51"/>
      <c r="E24" s="57">
        <v>42179366.990000002</v>
      </c>
      <c r="F24" s="58">
        <v>1148644.5</v>
      </c>
      <c r="G24" s="58">
        <v>855018.77</v>
      </c>
      <c r="H24" s="58">
        <v>61785</v>
      </c>
      <c r="I24" s="58">
        <v>238223.75</v>
      </c>
      <c r="J24" s="58">
        <v>26256684.82</v>
      </c>
      <c r="K24" s="58">
        <v>0</v>
      </c>
      <c r="L24" s="58">
        <v>9410154.8100000005</v>
      </c>
      <c r="M24" s="58">
        <v>19520122.329999998</v>
      </c>
      <c r="N24" s="58">
        <v>10642429.15</v>
      </c>
      <c r="O24" s="58">
        <v>13850879.310000001</v>
      </c>
      <c r="P24" s="58">
        <v>4064135.66</v>
      </c>
      <c r="Q24" s="58">
        <v>300000</v>
      </c>
      <c r="R24" s="54"/>
      <c r="S24" s="59"/>
      <c r="T24" s="59" t="s">
        <v>48</v>
      </c>
    </row>
    <row r="25" spans="1:23" s="21" customFormat="1" ht="27.95" customHeight="1" x14ac:dyDescent="0.45">
      <c r="A25" s="56"/>
      <c r="B25" s="56" t="s">
        <v>49</v>
      </c>
      <c r="C25" s="49"/>
      <c r="D25" s="51"/>
      <c r="E25" s="57">
        <v>37797175.630000003</v>
      </c>
      <c r="F25" s="58">
        <v>490626</v>
      </c>
      <c r="G25" s="58">
        <v>545732.81999999995</v>
      </c>
      <c r="H25" s="58">
        <v>0</v>
      </c>
      <c r="I25" s="58">
        <v>334694</v>
      </c>
      <c r="J25" s="58">
        <v>41279078.950000003</v>
      </c>
      <c r="K25" s="58">
        <v>0</v>
      </c>
      <c r="L25" s="58">
        <v>4284790.53</v>
      </c>
      <c r="M25" s="58">
        <v>19784157</v>
      </c>
      <c r="N25" s="58">
        <v>11077902.310000001</v>
      </c>
      <c r="O25" s="58">
        <v>9276218</v>
      </c>
      <c r="P25" s="58">
        <v>30911563.829999998</v>
      </c>
      <c r="Q25" s="58">
        <v>0</v>
      </c>
      <c r="R25" s="54"/>
      <c r="S25" s="59"/>
      <c r="T25" s="59" t="s">
        <v>50</v>
      </c>
    </row>
    <row r="26" spans="1:23" s="21" customFormat="1" ht="27.75" customHeight="1" x14ac:dyDescent="0.45">
      <c r="A26" s="50"/>
      <c r="B26" s="50" t="s">
        <v>51</v>
      </c>
      <c r="C26" s="49"/>
      <c r="D26" s="51"/>
      <c r="E26" s="52">
        <f t="shared" ref="E26:Q26" si="4">SUM(E27:E28)</f>
        <v>40934669.649999999</v>
      </c>
      <c r="F26" s="53">
        <f t="shared" si="4"/>
        <v>7238324.5099999998</v>
      </c>
      <c r="G26" s="53">
        <f t="shared" si="4"/>
        <v>1053408.32</v>
      </c>
      <c r="H26" s="53">
        <f t="shared" si="4"/>
        <v>568325</v>
      </c>
      <c r="I26" s="53">
        <f t="shared" si="4"/>
        <v>250534</v>
      </c>
      <c r="J26" s="53">
        <f t="shared" si="4"/>
        <v>22422553</v>
      </c>
      <c r="K26" s="53">
        <f t="shared" si="4"/>
        <v>73000</v>
      </c>
      <c r="L26" s="53">
        <f t="shared" si="4"/>
        <v>3694030.6</v>
      </c>
      <c r="M26" s="53">
        <f t="shared" si="4"/>
        <v>26289160.75</v>
      </c>
      <c r="N26" s="53">
        <f t="shared" si="4"/>
        <v>19704554.25</v>
      </c>
      <c r="O26" s="53">
        <f t="shared" si="4"/>
        <v>4618655.4000000004</v>
      </c>
      <c r="P26" s="53">
        <f t="shared" si="4"/>
        <v>6135981.8100000005</v>
      </c>
      <c r="Q26" s="53">
        <f t="shared" si="4"/>
        <v>20000</v>
      </c>
      <c r="R26" s="54"/>
      <c r="S26" s="55" t="s">
        <v>52</v>
      </c>
      <c r="T26" s="55"/>
    </row>
    <row r="27" spans="1:23" s="21" customFormat="1" ht="27.95" customHeight="1" x14ac:dyDescent="0.45">
      <c r="A27" s="56"/>
      <c r="B27" s="56" t="s">
        <v>53</v>
      </c>
      <c r="C27" s="49"/>
      <c r="D27" s="51"/>
      <c r="E27" s="57">
        <v>25306840.75</v>
      </c>
      <c r="F27" s="58">
        <v>6542899</v>
      </c>
      <c r="G27" s="58">
        <v>894325.61</v>
      </c>
      <c r="H27" s="58">
        <v>0</v>
      </c>
      <c r="I27" s="58">
        <v>147569</v>
      </c>
      <c r="J27" s="58">
        <v>15542855</v>
      </c>
      <c r="K27" s="58">
        <v>73000</v>
      </c>
      <c r="L27" s="58">
        <v>2939728.96</v>
      </c>
      <c r="M27" s="58">
        <v>15800361.75</v>
      </c>
      <c r="N27" s="58">
        <v>10879723.810000001</v>
      </c>
      <c r="O27" s="58">
        <v>2588812.4</v>
      </c>
      <c r="P27" s="58">
        <v>5481299.4400000004</v>
      </c>
      <c r="Q27" s="58">
        <v>20000</v>
      </c>
      <c r="R27" s="43"/>
      <c r="S27" s="59"/>
      <c r="T27" s="59" t="s">
        <v>54</v>
      </c>
    </row>
    <row r="28" spans="1:23" s="21" customFormat="1" ht="27.95" customHeight="1" x14ac:dyDescent="0.45">
      <c r="B28" s="56" t="s">
        <v>55</v>
      </c>
      <c r="C28" s="49"/>
      <c r="D28" s="51"/>
      <c r="E28" s="57">
        <v>15627828.9</v>
      </c>
      <c r="F28" s="58">
        <v>695425.51</v>
      </c>
      <c r="G28" s="58">
        <v>159082.71</v>
      </c>
      <c r="H28" s="58">
        <v>568325</v>
      </c>
      <c r="I28" s="58">
        <v>102965</v>
      </c>
      <c r="J28" s="58">
        <v>6879698</v>
      </c>
      <c r="K28" s="58">
        <v>0</v>
      </c>
      <c r="L28" s="58">
        <v>754301.64</v>
      </c>
      <c r="M28" s="58">
        <v>10488799</v>
      </c>
      <c r="N28" s="58">
        <v>8824830.4399999995</v>
      </c>
      <c r="O28" s="58">
        <v>2029843</v>
      </c>
      <c r="P28" s="58">
        <v>654682.37</v>
      </c>
      <c r="Q28" s="58">
        <v>0</v>
      </c>
      <c r="R28" s="43"/>
      <c r="S28" s="59"/>
      <c r="T28" s="59" t="s">
        <v>56</v>
      </c>
    </row>
    <row r="29" spans="1:23" s="21" customFormat="1" ht="17.100000000000001" customHeight="1" x14ac:dyDescent="0.45">
      <c r="B29" s="56"/>
      <c r="C29" s="49"/>
      <c r="D29" s="49"/>
      <c r="E29" s="67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59"/>
      <c r="T29" s="59"/>
    </row>
    <row r="30" spans="1:23" s="21" customFormat="1" ht="17.100000000000001" customHeight="1" x14ac:dyDescent="0.45">
      <c r="B30" s="56"/>
      <c r="C30" s="49"/>
      <c r="D30" s="49"/>
      <c r="E30" s="68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59"/>
      <c r="T30" s="59"/>
    </row>
    <row r="31" spans="1:23" s="1" customFormat="1" ht="27.75" x14ac:dyDescent="0.65">
      <c r="B31" s="2" t="s">
        <v>0</v>
      </c>
      <c r="C31" s="3">
        <v>19.2</v>
      </c>
      <c r="D31" s="2" t="s">
        <v>57</v>
      </c>
      <c r="S31" s="69"/>
      <c r="T31" s="69"/>
    </row>
    <row r="32" spans="1:23" s="4" customFormat="1" ht="27.75" x14ac:dyDescent="0.65">
      <c r="B32" s="1" t="s">
        <v>2</v>
      </c>
      <c r="C32" s="3">
        <v>19.2</v>
      </c>
      <c r="D32" s="5" t="s">
        <v>58</v>
      </c>
      <c r="S32" s="70"/>
      <c r="T32" s="70"/>
    </row>
    <row r="33" spans="1:23" s="6" customFormat="1" ht="15" customHeight="1" x14ac:dyDescent="0.5">
      <c r="B33" s="7"/>
      <c r="C33" s="8"/>
      <c r="D33" s="9"/>
      <c r="T33" s="10" t="s">
        <v>4</v>
      </c>
    </row>
    <row r="34" spans="1:23" ht="6" customHeight="1" x14ac:dyDescent="0.5"/>
    <row r="35" spans="1:23" s="21" customFormat="1" ht="24.95" customHeight="1" x14ac:dyDescent="0.45">
      <c r="A35" s="12" t="s">
        <v>5</v>
      </c>
      <c r="B35" s="12"/>
      <c r="C35" s="12"/>
      <c r="D35" s="13"/>
      <c r="E35" s="14" t="s">
        <v>6</v>
      </c>
      <c r="F35" s="15"/>
      <c r="G35" s="15"/>
      <c r="H35" s="15"/>
      <c r="I35" s="15"/>
      <c r="J35" s="15"/>
      <c r="K35" s="16"/>
      <c r="L35" s="17" t="s">
        <v>7</v>
      </c>
      <c r="M35" s="18"/>
      <c r="N35" s="18"/>
      <c r="O35" s="18"/>
      <c r="P35" s="18"/>
      <c r="Q35" s="18"/>
      <c r="R35" s="19"/>
      <c r="S35" s="12" t="s">
        <v>8</v>
      </c>
      <c r="T35" s="20"/>
    </row>
    <row r="36" spans="1:23" s="21" customFormat="1" ht="24.95" customHeight="1" x14ac:dyDescent="0.45">
      <c r="A36" s="22"/>
      <c r="B36" s="22"/>
      <c r="C36" s="22"/>
      <c r="D36" s="23"/>
      <c r="E36" s="24" t="s">
        <v>9</v>
      </c>
      <c r="F36" s="25"/>
      <c r="G36" s="25"/>
      <c r="H36" s="25"/>
      <c r="I36" s="25"/>
      <c r="J36" s="25"/>
      <c r="K36" s="26"/>
      <c r="L36" s="27" t="s">
        <v>10</v>
      </c>
      <c r="M36" s="28"/>
      <c r="N36" s="28"/>
      <c r="O36" s="28"/>
      <c r="P36" s="28"/>
      <c r="Q36" s="28"/>
      <c r="R36" s="29"/>
      <c r="S36" s="30"/>
      <c r="T36" s="30"/>
    </row>
    <row r="37" spans="1:23" s="21" customFormat="1" ht="24.95" customHeight="1" x14ac:dyDescent="0.45">
      <c r="A37" s="22"/>
      <c r="B37" s="22"/>
      <c r="C37" s="22"/>
      <c r="D37" s="23"/>
      <c r="E37" s="31" t="s">
        <v>11</v>
      </c>
      <c r="F37" s="31" t="s">
        <v>12</v>
      </c>
      <c r="G37" s="31" t="s">
        <v>13</v>
      </c>
      <c r="H37" s="31" t="s">
        <v>14</v>
      </c>
      <c r="I37" s="31" t="s">
        <v>15</v>
      </c>
      <c r="J37" s="31" t="s">
        <v>16</v>
      </c>
      <c r="K37" s="31" t="s">
        <v>17</v>
      </c>
      <c r="L37" s="32"/>
      <c r="M37" s="31" t="s">
        <v>18</v>
      </c>
      <c r="N37" s="31" t="s">
        <v>19</v>
      </c>
      <c r="O37" s="31" t="s">
        <v>20</v>
      </c>
      <c r="P37" s="31" t="s">
        <v>21</v>
      </c>
      <c r="Q37" s="31" t="s">
        <v>22</v>
      </c>
      <c r="R37" s="32"/>
      <c r="S37" s="30"/>
      <c r="T37" s="30"/>
      <c r="V37" s="33"/>
      <c r="W37" s="33"/>
    </row>
    <row r="38" spans="1:23" s="21" customFormat="1" ht="24.95" customHeight="1" x14ac:dyDescent="0.45">
      <c r="A38" s="22"/>
      <c r="B38" s="22"/>
      <c r="C38" s="22"/>
      <c r="D38" s="23"/>
      <c r="E38" s="34"/>
      <c r="F38" s="34"/>
      <c r="G38" s="34"/>
      <c r="H38" s="34"/>
      <c r="I38" s="34"/>
      <c r="J38" s="34"/>
      <c r="K38" s="34"/>
      <c r="L38" s="32" t="s">
        <v>23</v>
      </c>
      <c r="M38" s="34"/>
      <c r="N38" s="34"/>
      <c r="O38" s="34"/>
      <c r="P38" s="34"/>
      <c r="Q38" s="34"/>
      <c r="R38" s="32"/>
      <c r="S38" s="30"/>
      <c r="T38" s="30"/>
      <c r="V38" s="33"/>
      <c r="W38" s="33"/>
    </row>
    <row r="39" spans="1:23" s="21" customFormat="1" ht="24.95" customHeight="1" x14ac:dyDescent="0.45">
      <c r="A39" s="22"/>
      <c r="B39" s="22"/>
      <c r="C39" s="22"/>
      <c r="D39" s="23"/>
      <c r="E39" s="34"/>
      <c r="F39" s="34"/>
      <c r="G39" s="34"/>
      <c r="H39" s="34"/>
      <c r="I39" s="34"/>
      <c r="J39" s="34"/>
      <c r="K39" s="34"/>
      <c r="L39" s="35" t="s">
        <v>24</v>
      </c>
      <c r="M39" s="34"/>
      <c r="N39" s="34"/>
      <c r="O39" s="34"/>
      <c r="P39" s="34"/>
      <c r="Q39" s="34"/>
      <c r="R39" s="32"/>
      <c r="S39" s="30"/>
      <c r="T39" s="30"/>
      <c r="V39" s="33"/>
      <c r="W39" s="33"/>
    </row>
    <row r="40" spans="1:23" s="21" customFormat="1" ht="24.95" customHeight="1" x14ac:dyDescent="0.45">
      <c r="A40" s="22"/>
      <c r="B40" s="22"/>
      <c r="C40" s="22"/>
      <c r="D40" s="23"/>
      <c r="E40" s="34"/>
      <c r="F40" s="34"/>
      <c r="G40" s="34"/>
      <c r="H40" s="34"/>
      <c r="I40" s="34"/>
      <c r="J40" s="34"/>
      <c r="K40" s="34"/>
      <c r="L40" s="35" t="s">
        <v>25</v>
      </c>
      <c r="M40" s="34"/>
      <c r="N40" s="34"/>
      <c r="O40" s="34"/>
      <c r="P40" s="34"/>
      <c r="Q40" s="34"/>
      <c r="R40" s="32"/>
      <c r="S40" s="30"/>
      <c r="T40" s="30"/>
      <c r="V40" s="33"/>
      <c r="W40" s="33"/>
    </row>
    <row r="41" spans="1:23" s="21" customFormat="1" ht="24.95" customHeight="1" x14ac:dyDescent="0.45">
      <c r="A41" s="25"/>
      <c r="B41" s="25"/>
      <c r="C41" s="25"/>
      <c r="D41" s="26"/>
      <c r="E41" s="36"/>
      <c r="F41" s="36"/>
      <c r="G41" s="36"/>
      <c r="H41" s="36"/>
      <c r="I41" s="36"/>
      <c r="J41" s="36"/>
      <c r="K41" s="36"/>
      <c r="L41" s="37"/>
      <c r="M41" s="36"/>
      <c r="N41" s="36"/>
      <c r="O41" s="36"/>
      <c r="P41" s="36"/>
      <c r="Q41" s="36"/>
      <c r="R41" s="38"/>
      <c r="S41" s="39"/>
      <c r="T41" s="39"/>
      <c r="V41" s="33"/>
      <c r="W41" s="33"/>
    </row>
    <row r="42" spans="1:23" s="21" customFormat="1" ht="7.5" customHeight="1" x14ac:dyDescent="0.45">
      <c r="A42" s="40"/>
      <c r="B42" s="40"/>
      <c r="C42" s="40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3"/>
      <c r="S42" s="43"/>
      <c r="T42" s="40"/>
      <c r="V42" s="43"/>
      <c r="W42" s="43"/>
    </row>
    <row r="43" spans="1:23" s="21" customFormat="1" ht="27" customHeight="1" x14ac:dyDescent="0.45">
      <c r="A43" s="50"/>
      <c r="B43" s="50" t="s">
        <v>59</v>
      </c>
      <c r="C43" s="50"/>
      <c r="D43" s="50"/>
      <c r="E43" s="53">
        <v>26695763.649999999</v>
      </c>
      <c r="F43" s="53">
        <v>1446862.5</v>
      </c>
      <c r="G43" s="53">
        <v>4137110.16</v>
      </c>
      <c r="H43" s="53">
        <v>0</v>
      </c>
      <c r="I43" s="53">
        <v>403001</v>
      </c>
      <c r="J43" s="53">
        <v>25718361.399999999</v>
      </c>
      <c r="K43" s="53">
        <v>0</v>
      </c>
      <c r="L43" s="53">
        <v>1161854</v>
      </c>
      <c r="M43" s="53">
        <v>18565226</v>
      </c>
      <c r="N43" s="53">
        <v>11873099.25</v>
      </c>
      <c r="O43" s="53">
        <v>4024580</v>
      </c>
      <c r="P43" s="53">
        <v>14590011.4</v>
      </c>
      <c r="Q43" s="53">
        <v>0</v>
      </c>
      <c r="R43" s="48"/>
      <c r="S43" s="55" t="s">
        <v>60</v>
      </c>
      <c r="T43" s="55"/>
      <c r="V43" s="43"/>
      <c r="W43" s="43"/>
    </row>
    <row r="44" spans="1:23" s="21" customFormat="1" ht="27" customHeight="1" x14ac:dyDescent="0.45">
      <c r="A44" s="56"/>
      <c r="B44" s="56" t="s">
        <v>61</v>
      </c>
      <c r="C44" s="56"/>
      <c r="D44" s="56"/>
      <c r="E44" s="58">
        <v>26695763.649999999</v>
      </c>
      <c r="F44" s="58">
        <v>1446862.5</v>
      </c>
      <c r="G44" s="58">
        <v>4137110.16</v>
      </c>
      <c r="H44" s="58">
        <v>0</v>
      </c>
      <c r="I44" s="58">
        <v>403001</v>
      </c>
      <c r="J44" s="58">
        <v>25718361.399999999</v>
      </c>
      <c r="K44" s="58">
        <v>0</v>
      </c>
      <c r="L44" s="58">
        <v>1161854</v>
      </c>
      <c r="M44" s="58">
        <v>18565226</v>
      </c>
      <c r="N44" s="58">
        <v>11873099.25</v>
      </c>
      <c r="O44" s="58">
        <v>4024580</v>
      </c>
      <c r="P44" s="58">
        <v>14590011.4</v>
      </c>
      <c r="Q44" s="58">
        <v>0</v>
      </c>
      <c r="R44" s="71"/>
      <c r="S44" s="59"/>
      <c r="T44" s="59" t="s">
        <v>62</v>
      </c>
      <c r="V44" s="43"/>
      <c r="W44" s="43"/>
    </row>
    <row r="45" spans="1:23" s="21" customFormat="1" ht="27" customHeight="1" x14ac:dyDescent="0.45">
      <c r="A45" s="56"/>
      <c r="B45" s="50" t="s">
        <v>63</v>
      </c>
      <c r="C45" s="56"/>
      <c r="D45" s="56"/>
      <c r="E45" s="53">
        <v>20957725.329999998</v>
      </c>
      <c r="F45" s="53">
        <v>729768.95999999996</v>
      </c>
      <c r="G45" s="53">
        <v>1431421.49</v>
      </c>
      <c r="H45" s="53">
        <v>0</v>
      </c>
      <c r="I45" s="53">
        <v>147678.5</v>
      </c>
      <c r="J45" s="53">
        <v>21273618</v>
      </c>
      <c r="K45" s="53">
        <v>0</v>
      </c>
      <c r="L45" s="53">
        <v>2289150.98</v>
      </c>
      <c r="M45" s="53">
        <v>24579812.77</v>
      </c>
      <c r="N45" s="53">
        <v>12477567.039999999</v>
      </c>
      <c r="O45" s="53">
        <v>3948860</v>
      </c>
      <c r="P45" s="53">
        <v>382500</v>
      </c>
      <c r="Q45" s="53">
        <v>0</v>
      </c>
      <c r="R45" s="71"/>
      <c r="S45" s="55" t="s">
        <v>64</v>
      </c>
      <c r="T45" s="55"/>
      <c r="V45" s="43"/>
      <c r="W45" s="43"/>
    </row>
    <row r="46" spans="1:23" s="21" customFormat="1" ht="27" customHeight="1" x14ac:dyDescent="0.45">
      <c r="A46" s="56"/>
      <c r="B46" s="56" t="s">
        <v>65</v>
      </c>
      <c r="C46" s="56"/>
      <c r="D46" s="56"/>
      <c r="E46" s="58">
        <v>20957725.329999998</v>
      </c>
      <c r="F46" s="58">
        <v>729768.95999999996</v>
      </c>
      <c r="G46" s="58">
        <v>1431421.49</v>
      </c>
      <c r="H46" s="58">
        <v>0</v>
      </c>
      <c r="I46" s="58">
        <v>147678.5</v>
      </c>
      <c r="J46" s="58">
        <v>21273618</v>
      </c>
      <c r="K46" s="58">
        <v>0</v>
      </c>
      <c r="L46" s="58">
        <v>2289150.98</v>
      </c>
      <c r="M46" s="58">
        <v>24579812.77</v>
      </c>
      <c r="N46" s="58">
        <v>12477567.039999999</v>
      </c>
      <c r="O46" s="58">
        <v>3948860</v>
      </c>
      <c r="P46" s="58">
        <v>382500</v>
      </c>
      <c r="Q46" s="58">
        <v>0</v>
      </c>
      <c r="R46" s="71"/>
      <c r="S46" s="59"/>
      <c r="T46" s="59" t="s">
        <v>66</v>
      </c>
      <c r="V46" s="43"/>
      <c r="W46" s="43"/>
    </row>
    <row r="47" spans="1:23" s="21" customFormat="1" ht="27" customHeight="1" x14ac:dyDescent="0.45">
      <c r="A47" s="50"/>
      <c r="B47" s="50" t="s">
        <v>67</v>
      </c>
      <c r="C47" s="49"/>
      <c r="D47" s="51"/>
      <c r="E47" s="53">
        <v>34599237.82</v>
      </c>
      <c r="F47" s="53">
        <v>1064381.1399999999</v>
      </c>
      <c r="G47" s="53">
        <v>2002232.93</v>
      </c>
      <c r="H47" s="53">
        <v>636262.69999999995</v>
      </c>
      <c r="I47" s="53">
        <v>193667</v>
      </c>
      <c r="J47" s="53">
        <v>19182797</v>
      </c>
      <c r="K47" s="53">
        <v>0</v>
      </c>
      <c r="L47" s="53">
        <v>5408686.0099999998</v>
      </c>
      <c r="M47" s="53">
        <v>21849321</v>
      </c>
      <c r="N47" s="53">
        <v>17852441.670000002</v>
      </c>
      <c r="O47" s="53">
        <v>8504130</v>
      </c>
      <c r="P47" s="53">
        <v>4034000</v>
      </c>
      <c r="Q47" s="53">
        <v>0</v>
      </c>
      <c r="R47" s="71"/>
      <c r="S47" s="55" t="s">
        <v>68</v>
      </c>
      <c r="T47" s="55"/>
      <c r="V47" s="43"/>
      <c r="W47" s="43"/>
    </row>
    <row r="48" spans="1:23" s="21" customFormat="1" ht="27" customHeight="1" x14ac:dyDescent="0.45">
      <c r="A48" s="56"/>
      <c r="B48" s="72" t="s">
        <v>69</v>
      </c>
      <c r="C48" s="49"/>
      <c r="D48" s="51"/>
      <c r="E48" s="58">
        <v>34599237.82</v>
      </c>
      <c r="F48" s="58">
        <v>1064381.1399999999</v>
      </c>
      <c r="G48" s="58">
        <v>2002232.93</v>
      </c>
      <c r="H48" s="58">
        <v>636262.69999999995</v>
      </c>
      <c r="I48" s="58">
        <v>193667</v>
      </c>
      <c r="J48" s="58">
        <v>19182797</v>
      </c>
      <c r="K48" s="58">
        <v>0</v>
      </c>
      <c r="L48" s="58">
        <v>5408686.0099999998</v>
      </c>
      <c r="M48" s="58">
        <v>21849321</v>
      </c>
      <c r="N48" s="58">
        <v>17852441.670000002</v>
      </c>
      <c r="O48" s="58">
        <v>8504130</v>
      </c>
      <c r="P48" s="58">
        <v>4034000</v>
      </c>
      <c r="Q48" s="58">
        <v>0</v>
      </c>
      <c r="R48" s="71"/>
      <c r="S48" s="59"/>
      <c r="T48" s="73" t="s">
        <v>70</v>
      </c>
      <c r="V48" s="43"/>
      <c r="W48" s="43"/>
    </row>
    <row r="49" spans="1:23" s="21" customFormat="1" ht="27" customHeight="1" x14ac:dyDescent="0.45">
      <c r="A49" s="50"/>
      <c r="B49" s="50" t="s">
        <v>71</v>
      </c>
      <c r="C49" s="49"/>
      <c r="D49" s="51"/>
      <c r="E49" s="53">
        <v>25389399.879999999</v>
      </c>
      <c r="F49" s="53">
        <v>1399915.8</v>
      </c>
      <c r="G49" s="53">
        <v>1790470.05</v>
      </c>
      <c r="H49" s="53">
        <v>10800</v>
      </c>
      <c r="I49" s="53">
        <v>285016</v>
      </c>
      <c r="J49" s="53">
        <v>31392326.5</v>
      </c>
      <c r="K49" s="53">
        <v>0</v>
      </c>
      <c r="L49" s="53">
        <v>3136470.18</v>
      </c>
      <c r="M49" s="53">
        <v>17498593.75</v>
      </c>
      <c r="N49" s="53">
        <v>13157597.279999999</v>
      </c>
      <c r="O49" s="53">
        <v>5897290</v>
      </c>
      <c r="P49" s="53">
        <v>19606704.52</v>
      </c>
      <c r="Q49" s="53">
        <v>0</v>
      </c>
      <c r="R49" s="71"/>
      <c r="S49" s="55" t="s">
        <v>72</v>
      </c>
      <c r="T49" s="55"/>
      <c r="V49" s="43"/>
      <c r="W49" s="43"/>
    </row>
    <row r="50" spans="1:23" s="66" customFormat="1" ht="27" customHeight="1" x14ac:dyDescent="0.45">
      <c r="A50" s="56"/>
      <c r="B50" s="56" t="s">
        <v>73</v>
      </c>
      <c r="C50" s="62"/>
      <c r="D50" s="63"/>
      <c r="E50" s="64">
        <v>25389399.879999999</v>
      </c>
      <c r="F50" s="64">
        <v>1399915.8</v>
      </c>
      <c r="G50" s="64">
        <v>1790470.05</v>
      </c>
      <c r="H50" s="64">
        <v>10800</v>
      </c>
      <c r="I50" s="64">
        <v>285016</v>
      </c>
      <c r="J50" s="64">
        <v>31392326.5</v>
      </c>
      <c r="K50" s="58">
        <v>0</v>
      </c>
      <c r="L50" s="64">
        <v>3136470.18</v>
      </c>
      <c r="M50" s="64">
        <v>17498593.75</v>
      </c>
      <c r="N50" s="64">
        <v>13157597.279999999</v>
      </c>
      <c r="O50" s="64">
        <v>5897290</v>
      </c>
      <c r="P50" s="64">
        <v>19606704.52</v>
      </c>
      <c r="Q50" s="64">
        <v>0</v>
      </c>
      <c r="R50" s="74"/>
      <c r="S50" s="59"/>
      <c r="T50" s="59" t="s">
        <v>74</v>
      </c>
      <c r="V50" s="75"/>
      <c r="W50" s="75"/>
    </row>
    <row r="51" spans="1:23" s="21" customFormat="1" ht="27" customHeight="1" x14ac:dyDescent="0.45">
      <c r="A51" s="50"/>
      <c r="B51" s="50" t="s">
        <v>75</v>
      </c>
      <c r="C51" s="49"/>
      <c r="D51" s="51"/>
      <c r="E51" s="53">
        <f>SUM(E52:E53)</f>
        <v>38265918.210000001</v>
      </c>
      <c r="F51" s="53">
        <f t="shared" ref="F51:Q51" si="5">SUM(F52:F53)</f>
        <v>694036.8</v>
      </c>
      <c r="G51" s="53">
        <f t="shared" si="5"/>
        <v>1407058.65</v>
      </c>
      <c r="H51" s="53">
        <f t="shared" si="5"/>
        <v>0</v>
      </c>
      <c r="I51" s="53">
        <f t="shared" si="5"/>
        <v>501350.25</v>
      </c>
      <c r="J51" s="53">
        <f t="shared" si="5"/>
        <v>37012284</v>
      </c>
      <c r="K51" s="53">
        <f t="shared" si="5"/>
        <v>0</v>
      </c>
      <c r="L51" s="53">
        <f t="shared" si="5"/>
        <v>4130921.2600000002</v>
      </c>
      <c r="M51" s="53">
        <f t="shared" si="5"/>
        <v>24340521.73</v>
      </c>
      <c r="N51" s="53">
        <f t="shared" si="5"/>
        <v>19413425.379999999</v>
      </c>
      <c r="O51" s="53">
        <f t="shared" si="5"/>
        <v>5200700</v>
      </c>
      <c r="P51" s="53">
        <f t="shared" si="5"/>
        <v>22542443.740000002</v>
      </c>
      <c r="Q51" s="53">
        <f t="shared" si="5"/>
        <v>15000</v>
      </c>
      <c r="R51" s="71"/>
      <c r="S51" s="55" t="s">
        <v>76</v>
      </c>
      <c r="T51" s="55"/>
    </row>
    <row r="52" spans="1:23" s="21" customFormat="1" ht="27" customHeight="1" x14ac:dyDescent="0.45">
      <c r="A52" s="50"/>
      <c r="B52" s="56" t="s">
        <v>77</v>
      </c>
      <c r="C52" s="49"/>
      <c r="D52" s="51"/>
      <c r="E52" s="58">
        <f>1361227.98+22551242.16</f>
        <v>23912470.140000001</v>
      </c>
      <c r="F52" s="58">
        <v>310813</v>
      </c>
      <c r="G52" s="58">
        <v>1324247.28</v>
      </c>
      <c r="H52" s="58">
        <v>0</v>
      </c>
      <c r="I52" s="58">
        <v>387430.25</v>
      </c>
      <c r="J52" s="58">
        <f>9616892+12081663</f>
        <v>21698555</v>
      </c>
      <c r="K52" s="58">
        <v>0</v>
      </c>
      <c r="L52" s="58">
        <v>2984041.72</v>
      </c>
      <c r="M52" s="58">
        <f>2624640+484430+12249806.73</f>
        <v>15358876.73</v>
      </c>
      <c r="N52" s="58">
        <f>1117044.48+4332241.1+6683813.18</f>
        <v>12133098.76</v>
      </c>
      <c r="O52" s="58">
        <f>373600+3428700</f>
        <v>3802300</v>
      </c>
      <c r="P52" s="58">
        <f>9616892+2148191.74</f>
        <v>11765083.74</v>
      </c>
      <c r="Q52" s="58">
        <v>0</v>
      </c>
      <c r="R52" s="71"/>
      <c r="S52" s="55"/>
      <c r="T52" s="59" t="s">
        <v>78</v>
      </c>
    </row>
    <row r="53" spans="1:23" s="21" customFormat="1" ht="27" customHeight="1" x14ac:dyDescent="0.5">
      <c r="A53" s="50"/>
      <c r="B53" s="56" t="s">
        <v>79</v>
      </c>
      <c r="C53" s="49"/>
      <c r="D53" s="51"/>
      <c r="E53" s="58">
        <f>144468.17+14208979.9</f>
        <v>14353448.07</v>
      </c>
      <c r="F53" s="58">
        <v>383223.8</v>
      </c>
      <c r="G53" s="58">
        <v>82811.37</v>
      </c>
      <c r="H53" s="58">
        <v>0</v>
      </c>
      <c r="I53" s="58">
        <v>113920</v>
      </c>
      <c r="J53" s="58">
        <f>6052709+9261020</f>
        <v>15313729</v>
      </c>
      <c r="K53" s="58">
        <v>0</v>
      </c>
      <c r="L53" s="58">
        <v>1146879.54</v>
      </c>
      <c r="M53" s="58">
        <f>303055+1490400+7188190</f>
        <v>8981645</v>
      </c>
      <c r="N53" s="58">
        <f>443396.44+2207601.61+4629328.57</f>
        <v>7280326.6200000001</v>
      </c>
      <c r="O53" s="58">
        <f>983500+414900</f>
        <v>1398400</v>
      </c>
      <c r="P53" s="58">
        <f>1516340+9261020</f>
        <v>10777360</v>
      </c>
      <c r="Q53" s="58">
        <v>15000</v>
      </c>
      <c r="R53" s="71"/>
      <c r="S53" s="11"/>
      <c r="T53" s="59" t="s">
        <v>80</v>
      </c>
    </row>
    <row r="54" spans="1:23" s="21" customFormat="1" ht="27" customHeight="1" x14ac:dyDescent="0.45">
      <c r="A54" s="50"/>
      <c r="B54" s="50" t="s">
        <v>81</v>
      </c>
      <c r="C54" s="49"/>
      <c r="D54" s="51"/>
      <c r="E54" s="53">
        <f t="shared" ref="E54:Q54" si="6">SUM(E55:E56)</f>
        <v>33236230.649999999</v>
      </c>
      <c r="F54" s="53">
        <f t="shared" si="6"/>
        <v>527755.1</v>
      </c>
      <c r="G54" s="53">
        <f t="shared" si="6"/>
        <v>158092.18</v>
      </c>
      <c r="H54" s="53">
        <f t="shared" si="6"/>
        <v>0</v>
      </c>
      <c r="I54" s="53">
        <f t="shared" si="6"/>
        <v>143716</v>
      </c>
      <c r="J54" s="53">
        <f t="shared" si="6"/>
        <v>40757529.789999999</v>
      </c>
      <c r="K54" s="53">
        <f t="shared" si="6"/>
        <v>67613.66</v>
      </c>
      <c r="L54" s="53">
        <f t="shared" si="6"/>
        <v>2748648.23</v>
      </c>
      <c r="M54" s="53">
        <f t="shared" si="6"/>
        <v>20108459</v>
      </c>
      <c r="N54" s="53">
        <f t="shared" si="6"/>
        <v>12365532.18</v>
      </c>
      <c r="O54" s="53">
        <f t="shared" si="6"/>
        <v>7600600</v>
      </c>
      <c r="P54" s="53">
        <f t="shared" si="6"/>
        <v>27122837.989999998</v>
      </c>
      <c r="Q54" s="53">
        <f t="shared" si="6"/>
        <v>43000</v>
      </c>
      <c r="R54" s="71"/>
      <c r="S54" s="55" t="s">
        <v>82</v>
      </c>
      <c r="T54" s="59"/>
    </row>
    <row r="55" spans="1:23" s="21" customFormat="1" ht="27" customHeight="1" x14ac:dyDescent="0.45">
      <c r="A55" s="50"/>
      <c r="B55" s="56" t="s">
        <v>83</v>
      </c>
      <c r="C55" s="49"/>
      <c r="D55" s="51"/>
      <c r="E55" s="58">
        <f>14828926.05+84299.75</f>
        <v>14913225.800000001</v>
      </c>
      <c r="F55" s="58">
        <v>107939.1</v>
      </c>
      <c r="G55" s="58">
        <v>0</v>
      </c>
      <c r="H55" s="58">
        <v>0</v>
      </c>
      <c r="I55" s="58">
        <v>8030</v>
      </c>
      <c r="J55" s="58">
        <f>8376106+7519482</f>
        <v>15895588</v>
      </c>
      <c r="K55" s="58">
        <v>67613.66</v>
      </c>
      <c r="L55" s="58">
        <v>643495.1</v>
      </c>
      <c r="M55" s="58">
        <f>2624640+599273+6550858</f>
        <v>9774771</v>
      </c>
      <c r="N55" s="58">
        <f>293337.37+2093090.93+3213459</f>
        <v>5599887.2999999998</v>
      </c>
      <c r="O55" s="58">
        <f>4815000+352900</f>
        <v>5167900</v>
      </c>
      <c r="P55" s="58">
        <f>8376106+1304591.02</f>
        <v>9680697.0199999996</v>
      </c>
      <c r="Q55" s="58">
        <v>18000</v>
      </c>
      <c r="R55" s="71"/>
      <c r="S55" s="75"/>
      <c r="T55" s="59" t="s">
        <v>84</v>
      </c>
    </row>
    <row r="56" spans="1:23" s="21" customFormat="1" ht="27" customHeight="1" x14ac:dyDescent="0.45">
      <c r="A56" s="50"/>
      <c r="B56" s="56" t="s">
        <v>85</v>
      </c>
      <c r="C56" s="49"/>
      <c r="D56" s="51"/>
      <c r="E56" s="58">
        <f>18193672.77+129332.08</f>
        <v>18323004.849999998</v>
      </c>
      <c r="F56" s="58">
        <v>419816</v>
      </c>
      <c r="G56" s="58">
        <v>158092.18</v>
      </c>
      <c r="H56" s="58">
        <v>0</v>
      </c>
      <c r="I56" s="58">
        <v>135686</v>
      </c>
      <c r="J56" s="58">
        <f>14895110.79+9966831</f>
        <v>24861941.789999999</v>
      </c>
      <c r="K56" s="58">
        <v>0</v>
      </c>
      <c r="L56" s="58">
        <v>2105153.13</v>
      </c>
      <c r="M56" s="58">
        <f>2624640+6675268+1033780</f>
        <v>10333688</v>
      </c>
      <c r="N56" s="58">
        <f>333724.24+2234149.19+4197771.45</f>
        <v>6765644.8799999999</v>
      </c>
      <c r="O56" s="58">
        <f>2279700+153000</f>
        <v>2432700</v>
      </c>
      <c r="P56" s="58">
        <f>14895110.79+2547030.18</f>
        <v>17442140.969999999</v>
      </c>
      <c r="Q56" s="58">
        <v>25000</v>
      </c>
      <c r="R56" s="71"/>
      <c r="S56" s="48"/>
      <c r="T56" s="59" t="s">
        <v>86</v>
      </c>
    </row>
    <row r="57" spans="1:23" s="21" customFormat="1" ht="3" customHeight="1" x14ac:dyDescent="0.45">
      <c r="A57" s="76"/>
      <c r="B57" s="76"/>
      <c r="C57" s="76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9"/>
      <c r="S57" s="76"/>
      <c r="T57" s="76"/>
    </row>
    <row r="58" spans="1:23" s="21" customFormat="1" ht="3" customHeight="1" x14ac:dyDescent="0.4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</row>
    <row r="59" spans="1:23" s="21" customFormat="1" ht="17.25" customHeight="1" x14ac:dyDescent="0.45">
      <c r="B59" s="80" t="s">
        <v>87</v>
      </c>
    </row>
    <row r="60" spans="1:23" s="21" customFormat="1" ht="17.25" customHeight="1" x14ac:dyDescent="0.45">
      <c r="B60" s="81" t="s">
        <v>88</v>
      </c>
    </row>
    <row r="61" spans="1:23" s="21" customFormat="1" ht="17.25" customHeight="1" x14ac:dyDescent="0.45">
      <c r="B61" s="81"/>
    </row>
    <row r="62" spans="1:23" s="21" customFormat="1" ht="19.5" customHeight="1" x14ac:dyDescent="0.45">
      <c r="B62" s="82"/>
    </row>
  </sheetData>
  <mergeCells count="37">
    <mergeCell ref="Q37:Q41"/>
    <mergeCell ref="S35:T41"/>
    <mergeCell ref="E36:K36"/>
    <mergeCell ref="L36:Q36"/>
    <mergeCell ref="E37:E41"/>
    <mergeCell ref="F37:F41"/>
    <mergeCell ref="G37:G41"/>
    <mergeCell ref="H37:H41"/>
    <mergeCell ref="I37:I41"/>
    <mergeCell ref="J37:J41"/>
    <mergeCell ref="K37:K41"/>
    <mergeCell ref="P7:P11"/>
    <mergeCell ref="Q7:Q11"/>
    <mergeCell ref="A13:D13"/>
    <mergeCell ref="A35:D41"/>
    <mergeCell ref="E35:K35"/>
    <mergeCell ref="L35:Q35"/>
    <mergeCell ref="M37:M41"/>
    <mergeCell ref="N37:N41"/>
    <mergeCell ref="O37:O41"/>
    <mergeCell ref="P37:P41"/>
    <mergeCell ref="I7:I11"/>
    <mergeCell ref="J7:J11"/>
    <mergeCell ref="K7:K11"/>
    <mergeCell ref="M7:M11"/>
    <mergeCell ref="N7:N11"/>
    <mergeCell ref="O7:O11"/>
    <mergeCell ref="A5:D11"/>
    <mergeCell ref="E5:K5"/>
    <mergeCell ref="L5:Q5"/>
    <mergeCell ref="S5:T11"/>
    <mergeCell ref="E6:K6"/>
    <mergeCell ref="L6:Q6"/>
    <mergeCell ref="E7:E11"/>
    <mergeCell ref="F7:F11"/>
    <mergeCell ref="G7:G11"/>
    <mergeCell ref="H7:H11"/>
  </mergeCells>
  <pageMargins left="0.35433070866141736" right="0.35433070866141736" top="0.78740157480314965" bottom="0.59055118110236227" header="0.51181102362204722" footer="0.51181102362204722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2017-09-21T04:24:21Z</dcterms:created>
  <dcterms:modified xsi:type="dcterms:W3CDTF">2017-09-21T04:24:38Z</dcterms:modified>
</cp:coreProperties>
</file>