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vice Distributions\Desktop\แยก\"/>
    </mc:Choice>
  </mc:AlternateContent>
  <bookViews>
    <workbookView xWindow="0" yWindow="0" windowWidth="19200" windowHeight="11220"/>
  </bookViews>
  <sheets>
    <sheet name="T-2.2" sheetId="1" r:id="rId1"/>
  </sheets>
  <definedNames>
    <definedName name="_xlnm.Print_Area" localSheetId="0">'T-2.2'!$A$1:$R$33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8" i="1" l="1"/>
  <c r="L28" i="1"/>
  <c r="K28" i="1"/>
  <c r="J28" i="1"/>
  <c r="I28" i="1"/>
  <c r="H28" i="1"/>
  <c r="G28" i="1"/>
  <c r="F28" i="1"/>
  <c r="E28" i="1"/>
  <c r="M27" i="1"/>
  <c r="L27" i="1"/>
  <c r="K27" i="1"/>
  <c r="J27" i="1" s="1"/>
  <c r="H27" i="1"/>
  <c r="G27" i="1"/>
  <c r="F27" i="1"/>
  <c r="E27" i="1" s="1"/>
  <c r="M25" i="1"/>
  <c r="L25" i="1"/>
  <c r="K25" i="1"/>
  <c r="J25" i="1" s="1"/>
  <c r="H25" i="1"/>
  <c r="G25" i="1"/>
  <c r="F25" i="1"/>
  <c r="E25" i="1" s="1"/>
  <c r="M24" i="1"/>
  <c r="L24" i="1"/>
  <c r="K24" i="1"/>
  <c r="J24" i="1" s="1"/>
  <c r="H24" i="1"/>
  <c r="G24" i="1"/>
  <c r="F24" i="1"/>
  <c r="E24" i="1" s="1"/>
  <c r="M23" i="1"/>
  <c r="L23" i="1"/>
  <c r="K23" i="1"/>
  <c r="J23" i="1" s="1"/>
  <c r="H23" i="1"/>
  <c r="G23" i="1"/>
  <c r="F23" i="1"/>
  <c r="E23" i="1" s="1"/>
  <c r="M22" i="1"/>
  <c r="L22" i="1"/>
  <c r="K22" i="1"/>
  <c r="J22" i="1" s="1"/>
  <c r="H22" i="1"/>
  <c r="G22" i="1"/>
  <c r="F22" i="1"/>
  <c r="E22" i="1" s="1"/>
</calcChain>
</file>

<file path=xl/sharedStrings.xml><?xml version="1.0" encoding="utf-8"?>
<sst xmlns="http://schemas.openxmlformats.org/spreadsheetml/2006/main" count="70" uniqueCount="43">
  <si>
    <t>ตาราง  2.2  ประชากรอายุ 15 ปีขึ้นไป จำแนกตามสถานภาพแรงงาน เป็นรายไตรมาส พ.ศ. 2557 - 2560</t>
  </si>
  <si>
    <t>Table  2.2  Population Aged 15 Years and Over  by Labour Force Status and Quarterly : 2014 - 2017</t>
  </si>
  <si>
    <t>(หน่วยเป็นพัน  In thousands)</t>
  </si>
  <si>
    <t>ปี</t>
  </si>
  <si>
    <t>ประชากรอายุ 15 ปีขึ้นไป   Population 15 years and over</t>
  </si>
  <si>
    <t>Year</t>
  </si>
  <si>
    <t>กำลังแรงงานรวม</t>
  </si>
  <si>
    <t>ผู้ไม่อยู่ในกำลังแรงงาน</t>
  </si>
  <si>
    <t>Total  labour  force</t>
  </si>
  <si>
    <t>Persons not in labour  force</t>
  </si>
  <si>
    <t>กำลังแรงงานปัจจุบัน</t>
  </si>
  <si>
    <t>กำลังแรงงาน</t>
  </si>
  <si>
    <t>รวม</t>
  </si>
  <si>
    <t>Current  labour  force</t>
  </si>
  <si>
    <t>ที่รอฤดูกาล</t>
  </si>
  <si>
    <t>ทำงานบ้าน</t>
  </si>
  <si>
    <t>เรียนหนังสือ</t>
  </si>
  <si>
    <t>อื่นๆ</t>
  </si>
  <si>
    <t>Total</t>
  </si>
  <si>
    <t>ผู้มีงานทำ</t>
  </si>
  <si>
    <t>ผู้ว่างงาน</t>
  </si>
  <si>
    <t xml:space="preserve">Seasonally inactive </t>
  </si>
  <si>
    <t>Household</t>
  </si>
  <si>
    <t>Studies</t>
  </si>
  <si>
    <t>Others</t>
  </si>
  <si>
    <t>Employed</t>
  </si>
  <si>
    <t>Unemployed</t>
  </si>
  <si>
    <t>labour  force</t>
  </si>
  <si>
    <t>work</t>
  </si>
  <si>
    <t>2014</t>
  </si>
  <si>
    <t xml:space="preserve">           ไตรมาสที่ 1</t>
  </si>
  <si>
    <t xml:space="preserve"> - </t>
  </si>
  <si>
    <t>Quarter 1</t>
  </si>
  <si>
    <t xml:space="preserve">           ไตรมาสที่ 2 </t>
  </si>
  <si>
    <t>Quarter 2</t>
  </si>
  <si>
    <t xml:space="preserve">           ไตรมาสที่ 3 </t>
  </si>
  <si>
    <t>Quarter 3</t>
  </si>
  <si>
    <t xml:space="preserve">           ไตรมาสที่ 4 </t>
  </si>
  <si>
    <t>Quarter 4</t>
  </si>
  <si>
    <t>2016</t>
  </si>
  <si>
    <t xml:space="preserve">           ไตรมาสที่ 1 </t>
  </si>
  <si>
    <t xml:space="preserve">    ที่มา : สำรวจภาวะการทำงานของประชากร พ.ศ. 2557 - 2560 ระดับจังหวัด  สำนักงานสถิติแห่งชาติ</t>
  </si>
  <si>
    <t>Source : Labour Force Survey : 2014 - 2017, Provincial level,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</si>
</sst>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.0_-;\-* #,##0.0_-;_-* &quot;-&quot;??_-;_-@_-"/>
    <numFmt numFmtId="188" formatCode="#,##0.00_ ;\-#,##0.00\ 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/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8" xfId="0" applyFont="1" applyBorder="1" applyAlignment="1">
      <alignment horizont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4" xfId="0" applyFont="1" applyBorder="1"/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187" fontId="2" fillId="0" borderId="7" xfId="1" applyNumberFormat="1" applyFont="1" applyBorder="1" applyAlignment="1">
      <alignment horizontal="right"/>
    </xf>
    <xf numFmtId="187" fontId="2" fillId="0" borderId="7" xfId="1" applyNumberFormat="1" applyFont="1" applyFill="1" applyBorder="1" applyAlignment="1">
      <alignment horizontal="right"/>
    </xf>
    <xf numFmtId="187" fontId="2" fillId="0" borderId="8" xfId="1" applyNumberFormat="1" applyFont="1" applyFill="1" applyBorder="1" applyAlignment="1">
      <alignment horizontal="right"/>
    </xf>
    <xf numFmtId="187" fontId="2" fillId="0" borderId="8" xfId="1" applyNumberFormat="1" applyFont="1" applyBorder="1" applyAlignment="1">
      <alignment horizontal="right"/>
    </xf>
    <xf numFmtId="0" fontId="2" fillId="0" borderId="0" xfId="0" quotePrefix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187" fontId="4" fillId="0" borderId="13" xfId="1" applyNumberFormat="1" applyFont="1" applyBorder="1"/>
    <xf numFmtId="187" fontId="4" fillId="0" borderId="0" xfId="1" applyNumberFormat="1" applyFont="1" applyFill="1" applyBorder="1" applyAlignment="1">
      <alignment horizontal="right"/>
    </xf>
    <xf numFmtId="187" fontId="4" fillId="0" borderId="8" xfId="1" applyNumberFormat="1" applyFont="1" applyFill="1" applyBorder="1" applyAlignment="1">
      <alignment horizontal="right"/>
    </xf>
    <xf numFmtId="187" fontId="4" fillId="0" borderId="13" xfId="1" applyNumberFormat="1" applyFont="1" applyBorder="1" applyAlignment="1">
      <alignment horizontal="right"/>
    </xf>
    <xf numFmtId="187" fontId="4" fillId="0" borderId="7" xfId="1" applyNumberFormat="1" applyFont="1" applyFill="1" applyBorder="1" applyAlignment="1">
      <alignment horizontal="right"/>
    </xf>
    <xf numFmtId="187" fontId="4" fillId="0" borderId="8" xfId="1" applyNumberFormat="1" applyFont="1" applyBorder="1" applyAlignment="1">
      <alignment horizontal="right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/>
    <xf numFmtId="0" fontId="4" fillId="0" borderId="7" xfId="0" applyFont="1" applyBorder="1" applyAlignment="1"/>
    <xf numFmtId="187" fontId="4" fillId="0" borderId="7" xfId="1" applyNumberFormat="1" applyFont="1" applyBorder="1" applyAlignment="1">
      <alignment horizontal="right"/>
    </xf>
    <xf numFmtId="188" fontId="2" fillId="0" borderId="7" xfId="1" applyNumberFormat="1" applyFont="1" applyBorder="1" applyAlignment="1">
      <alignment horizontal="right"/>
    </xf>
    <xf numFmtId="0" fontId="2" fillId="0" borderId="0" xfId="0" quotePrefix="1" applyFont="1" applyBorder="1" applyAlignment="1">
      <alignment horizontal="left"/>
    </xf>
    <xf numFmtId="187" fontId="4" fillId="0" borderId="13" xfId="1" applyNumberFormat="1" applyFont="1" applyFill="1" applyBorder="1" applyAlignment="1">
      <alignment horizontal="right"/>
    </xf>
    <xf numFmtId="187" fontId="2" fillId="0" borderId="0" xfId="1" applyNumberFormat="1" applyFont="1" applyFill="1" applyBorder="1" applyAlignment="1">
      <alignment horizontal="right"/>
    </xf>
    <xf numFmtId="187" fontId="2" fillId="0" borderId="13" xfId="1" applyNumberFormat="1" applyFont="1" applyBorder="1" applyAlignment="1">
      <alignment horizontal="right"/>
    </xf>
    <xf numFmtId="0" fontId="4" fillId="0" borderId="10" xfId="0" applyFont="1" applyBorder="1" applyAlignment="1"/>
    <xf numFmtId="0" fontId="4" fillId="0" borderId="11" xfId="0" applyFont="1" applyBorder="1" applyAlignment="1"/>
    <xf numFmtId="187" fontId="4" fillId="0" borderId="11" xfId="1" applyNumberFormat="1" applyFont="1" applyBorder="1" applyAlignment="1">
      <alignment horizontal="right"/>
    </xf>
    <xf numFmtId="187" fontId="4" fillId="0" borderId="14" xfId="1" applyNumberFormat="1" applyFont="1" applyBorder="1" applyAlignment="1">
      <alignment horizontal="right"/>
    </xf>
    <xf numFmtId="187" fontId="4" fillId="0" borderId="10" xfId="1" applyNumberFormat="1" applyFont="1" applyBorder="1" applyAlignment="1">
      <alignment horizontal="right"/>
    </xf>
    <xf numFmtId="187" fontId="4" fillId="0" borderId="9" xfId="1" applyNumberFormat="1" applyFont="1" applyBorder="1" applyAlignment="1">
      <alignment horizontal="right"/>
    </xf>
    <xf numFmtId="0" fontId="4" fillId="0" borderId="10" xfId="0" applyFont="1" applyBorder="1"/>
    <xf numFmtId="187" fontId="4" fillId="0" borderId="0" xfId="1" applyNumberFormat="1" applyFont="1" applyBorder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Border="1"/>
    <xf numFmtId="0" fontId="7" fillId="0" borderId="0" xfId="0" applyFont="1"/>
    <xf numFmtId="0" fontId="7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18</xdr:col>
      <xdr:colOff>66675</xdr:colOff>
      <xdr:row>33</xdr:row>
      <xdr:rowOff>0</xdr:rowOff>
    </xdr:to>
    <xdr:grpSp>
      <xdr:nvGrpSpPr>
        <xdr:cNvPr id="2" name="Group 200"/>
        <xdr:cNvGrpSpPr>
          <a:grpSpLocks/>
        </xdr:cNvGrpSpPr>
      </xdr:nvGrpSpPr>
      <xdr:grpSpPr bwMode="auto">
        <a:xfrm>
          <a:off x="9867900" y="0"/>
          <a:ext cx="495300" cy="7086600"/>
          <a:chOff x="1002" y="699"/>
          <a:chExt cx="66" cy="67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1" y="720"/>
            <a:ext cx="33" cy="3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5" y="1052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33"/>
  <sheetViews>
    <sheetView showGridLines="0" tabSelected="1" topLeftCell="A13" zoomScaleSheetLayoutView="100" workbookViewId="0">
      <selection activeCell="L31" sqref="L31"/>
    </sheetView>
  </sheetViews>
  <sheetFormatPr defaultRowHeight="21.75" x14ac:dyDescent="0.5"/>
  <cols>
    <col min="1" max="1" width="1.7109375" style="85" customWidth="1"/>
    <col min="2" max="2" width="5.5703125" style="85" customWidth="1"/>
    <col min="3" max="3" width="4.85546875" style="85" customWidth="1"/>
    <col min="4" max="4" width="8.28515625" style="85" customWidth="1"/>
    <col min="5" max="8" width="11.28515625" style="85" customWidth="1"/>
    <col min="9" max="9" width="18.28515625" style="85" customWidth="1"/>
    <col min="10" max="13" width="11.28515625" style="85" customWidth="1"/>
    <col min="14" max="14" width="1.7109375" style="86" customWidth="1"/>
    <col min="15" max="15" width="1.7109375" style="85" customWidth="1"/>
    <col min="16" max="16" width="15.5703125" style="85" customWidth="1"/>
    <col min="17" max="17" width="2.28515625" style="85" customWidth="1"/>
    <col min="18" max="18" width="4.140625" style="85" customWidth="1"/>
    <col min="19" max="16384" width="9.140625" style="85"/>
  </cols>
  <sheetData>
    <row r="1" spans="1:17" s="1" customFormat="1" ht="18.95" customHeight="1" x14ac:dyDescent="0.5">
      <c r="A1" s="1" t="s">
        <v>0</v>
      </c>
      <c r="C1" s="2"/>
      <c r="N1" s="3"/>
    </row>
    <row r="2" spans="1:17" s="4" customFormat="1" ht="18.95" customHeight="1" x14ac:dyDescent="0.5">
      <c r="A2" s="1" t="s">
        <v>1</v>
      </c>
      <c r="B2" s="1"/>
      <c r="C2" s="2"/>
      <c r="D2" s="1"/>
      <c r="E2" s="1"/>
      <c r="N2" s="5"/>
      <c r="P2" s="6"/>
    </row>
    <row r="3" spans="1:17" s="4" customFormat="1" ht="17.100000000000001" customHeight="1" x14ac:dyDescent="0.45">
      <c r="C3" s="7"/>
      <c r="N3" s="5"/>
      <c r="P3" s="8" t="s">
        <v>2</v>
      </c>
      <c r="Q3" s="9"/>
    </row>
    <row r="4" spans="1:17" s="5" customFormat="1" ht="18" customHeight="1" x14ac:dyDescent="0.45">
      <c r="A4" s="10" t="s">
        <v>3</v>
      </c>
      <c r="B4" s="10"/>
      <c r="C4" s="10"/>
      <c r="D4" s="11"/>
      <c r="E4" s="12" t="s">
        <v>4</v>
      </c>
      <c r="F4" s="13"/>
      <c r="G4" s="13"/>
      <c r="H4" s="13"/>
      <c r="I4" s="13"/>
      <c r="J4" s="13"/>
      <c r="K4" s="13"/>
      <c r="L4" s="13"/>
      <c r="M4" s="14"/>
      <c r="N4" s="15"/>
      <c r="O4" s="16" t="s">
        <v>5</v>
      </c>
      <c r="P4" s="16"/>
    </row>
    <row r="5" spans="1:17" s="4" customFormat="1" ht="18" customHeight="1" x14ac:dyDescent="0.45">
      <c r="A5" s="17"/>
      <c r="B5" s="17"/>
      <c r="C5" s="17"/>
      <c r="D5" s="18"/>
      <c r="E5" s="19" t="s">
        <v>6</v>
      </c>
      <c r="F5" s="20"/>
      <c r="G5" s="20"/>
      <c r="H5" s="20"/>
      <c r="I5" s="21"/>
      <c r="J5" s="22" t="s">
        <v>7</v>
      </c>
      <c r="K5" s="23"/>
      <c r="L5" s="23"/>
      <c r="M5" s="24"/>
      <c r="N5" s="25"/>
      <c r="O5" s="26"/>
      <c r="P5" s="26"/>
      <c r="Q5" s="5"/>
    </row>
    <row r="6" spans="1:17" s="4" customFormat="1" ht="18" customHeight="1" x14ac:dyDescent="0.45">
      <c r="A6" s="17"/>
      <c r="B6" s="17"/>
      <c r="C6" s="17"/>
      <c r="D6" s="18"/>
      <c r="E6" s="27" t="s">
        <v>8</v>
      </c>
      <c r="F6" s="28"/>
      <c r="G6" s="28"/>
      <c r="H6" s="28"/>
      <c r="I6" s="29"/>
      <c r="J6" s="27" t="s">
        <v>9</v>
      </c>
      <c r="K6" s="28"/>
      <c r="L6" s="28"/>
      <c r="M6" s="29"/>
      <c r="N6" s="30"/>
      <c r="O6" s="26"/>
      <c r="P6" s="26"/>
      <c r="Q6" s="5"/>
    </row>
    <row r="7" spans="1:17" s="4" customFormat="1" ht="18" customHeight="1" x14ac:dyDescent="0.45">
      <c r="A7" s="17"/>
      <c r="B7" s="17"/>
      <c r="C7" s="17"/>
      <c r="D7" s="18"/>
      <c r="E7" s="31"/>
      <c r="F7" s="32" t="s">
        <v>10</v>
      </c>
      <c r="G7" s="10"/>
      <c r="H7" s="11"/>
      <c r="I7" s="33" t="s">
        <v>11</v>
      </c>
      <c r="J7" s="34"/>
      <c r="K7" s="34"/>
      <c r="L7" s="15"/>
      <c r="M7" s="34"/>
      <c r="N7" s="25"/>
      <c r="O7" s="26"/>
      <c r="P7" s="26"/>
      <c r="Q7" s="5"/>
    </row>
    <row r="8" spans="1:17" s="4" customFormat="1" ht="18" customHeight="1" x14ac:dyDescent="0.45">
      <c r="A8" s="17"/>
      <c r="B8" s="17"/>
      <c r="C8" s="17"/>
      <c r="D8" s="18"/>
      <c r="E8" s="30" t="s">
        <v>12</v>
      </c>
      <c r="F8" s="35" t="s">
        <v>13</v>
      </c>
      <c r="G8" s="36"/>
      <c r="H8" s="37"/>
      <c r="I8" s="38" t="s">
        <v>14</v>
      </c>
      <c r="J8" s="30" t="s">
        <v>12</v>
      </c>
      <c r="K8" s="38" t="s">
        <v>15</v>
      </c>
      <c r="L8" s="25" t="s">
        <v>16</v>
      </c>
      <c r="M8" s="38" t="s">
        <v>17</v>
      </c>
      <c r="N8" s="25"/>
      <c r="O8" s="26"/>
      <c r="P8" s="26"/>
      <c r="Q8" s="5"/>
    </row>
    <row r="9" spans="1:17" s="4" customFormat="1" ht="18" customHeight="1" x14ac:dyDescent="0.45">
      <c r="A9" s="17"/>
      <c r="B9" s="17"/>
      <c r="C9" s="17"/>
      <c r="D9" s="18"/>
      <c r="E9" s="38" t="s">
        <v>18</v>
      </c>
      <c r="F9" s="39" t="s">
        <v>12</v>
      </c>
      <c r="G9" s="38" t="s">
        <v>19</v>
      </c>
      <c r="H9" s="38" t="s">
        <v>20</v>
      </c>
      <c r="I9" s="38" t="s">
        <v>21</v>
      </c>
      <c r="J9" s="38" t="s">
        <v>18</v>
      </c>
      <c r="K9" s="38" t="s">
        <v>22</v>
      </c>
      <c r="L9" s="38" t="s">
        <v>23</v>
      </c>
      <c r="M9" s="38" t="s">
        <v>24</v>
      </c>
      <c r="N9" s="25"/>
      <c r="O9" s="26"/>
      <c r="P9" s="26"/>
      <c r="Q9" s="5"/>
    </row>
    <row r="10" spans="1:17" s="4" customFormat="1" ht="18" customHeight="1" x14ac:dyDescent="0.45">
      <c r="A10" s="40"/>
      <c r="B10" s="40"/>
      <c r="C10" s="40"/>
      <c r="D10" s="41"/>
      <c r="E10" s="42"/>
      <c r="F10" s="43" t="s">
        <v>18</v>
      </c>
      <c r="G10" s="43" t="s">
        <v>25</v>
      </c>
      <c r="H10" s="43" t="s">
        <v>26</v>
      </c>
      <c r="I10" s="43" t="s">
        <v>27</v>
      </c>
      <c r="J10" s="43"/>
      <c r="K10" s="43" t="s">
        <v>28</v>
      </c>
      <c r="L10" s="43"/>
      <c r="M10" s="43"/>
      <c r="N10" s="44"/>
      <c r="O10" s="45"/>
      <c r="P10" s="45"/>
      <c r="Q10" s="5"/>
    </row>
    <row r="11" spans="1:17" s="4" customFormat="1" ht="18" customHeight="1" x14ac:dyDescent="0.45">
      <c r="A11" s="46">
        <v>2557</v>
      </c>
      <c r="B11" s="46"/>
      <c r="C11" s="46"/>
      <c r="D11" s="47"/>
      <c r="E11" s="48"/>
      <c r="F11" s="49"/>
      <c r="G11" s="49"/>
      <c r="H11" s="49"/>
      <c r="I11" s="48"/>
      <c r="J11" s="49"/>
      <c r="K11" s="49"/>
      <c r="L11" s="49"/>
      <c r="M11" s="50"/>
      <c r="N11" s="51"/>
      <c r="O11" s="52" t="s">
        <v>29</v>
      </c>
      <c r="P11" s="52"/>
      <c r="Q11" s="5"/>
    </row>
    <row r="12" spans="1:17" s="62" customFormat="1" ht="18" customHeight="1" x14ac:dyDescent="0.45">
      <c r="A12" s="53" t="s">
        <v>30</v>
      </c>
      <c r="B12" s="53"/>
      <c r="C12" s="53"/>
      <c r="D12" s="54"/>
      <c r="E12" s="55">
        <v>283.3</v>
      </c>
      <c r="F12" s="55">
        <v>283.3</v>
      </c>
      <c r="G12" s="56">
        <v>281.39999999999998</v>
      </c>
      <c r="H12" s="57">
        <v>1.9</v>
      </c>
      <c r="I12" s="58" t="s">
        <v>31</v>
      </c>
      <c r="J12" s="55">
        <v>90.3</v>
      </c>
      <c r="K12" s="59">
        <v>33.6</v>
      </c>
      <c r="L12" s="59">
        <v>17.600000000000001</v>
      </c>
      <c r="M12" s="57">
        <v>39.1</v>
      </c>
      <c r="N12" s="60"/>
      <c r="O12" s="61"/>
      <c r="P12" s="61" t="s">
        <v>32</v>
      </c>
      <c r="Q12" s="61"/>
    </row>
    <row r="13" spans="1:17" s="62" customFormat="1" ht="18" customHeight="1" x14ac:dyDescent="0.45">
      <c r="A13" s="53" t="s">
        <v>33</v>
      </c>
      <c r="B13" s="53"/>
      <c r="C13" s="53"/>
      <c r="D13" s="54"/>
      <c r="E13" s="55">
        <v>273.72199999999998</v>
      </c>
      <c r="F13" s="55">
        <v>273.43200000000002</v>
      </c>
      <c r="G13" s="56">
        <v>272.8</v>
      </c>
      <c r="H13" s="57">
        <v>0.63200000000000001</v>
      </c>
      <c r="I13" s="58">
        <v>0.28999999999999998</v>
      </c>
      <c r="J13" s="55">
        <v>100.11799999999999</v>
      </c>
      <c r="K13" s="59">
        <v>37.899000000000001</v>
      </c>
      <c r="L13" s="59">
        <v>18.172000000000001</v>
      </c>
      <c r="M13" s="57">
        <v>44.046999999999997</v>
      </c>
      <c r="N13" s="60"/>
      <c r="O13" s="61"/>
      <c r="P13" s="61" t="s">
        <v>34</v>
      </c>
      <c r="Q13" s="61"/>
    </row>
    <row r="14" spans="1:17" s="62" customFormat="1" ht="18" customHeight="1" x14ac:dyDescent="0.45">
      <c r="A14" s="63" t="s">
        <v>35</v>
      </c>
      <c r="B14" s="63"/>
      <c r="C14" s="63"/>
      <c r="D14" s="64"/>
      <c r="E14" s="55">
        <v>274.37299999999999</v>
      </c>
      <c r="F14" s="55">
        <v>274.31599999999997</v>
      </c>
      <c r="G14" s="56">
        <v>274.01100000000002</v>
      </c>
      <c r="H14" s="57">
        <v>0.30499999999999999</v>
      </c>
      <c r="I14" s="58">
        <v>5.7000000000000002E-2</v>
      </c>
      <c r="J14" s="55">
        <v>99.674999999999997</v>
      </c>
      <c r="K14" s="59">
        <v>36.274999999999999</v>
      </c>
      <c r="L14" s="59">
        <v>20.100000000000001</v>
      </c>
      <c r="M14" s="57">
        <v>43.3</v>
      </c>
      <c r="N14" s="60"/>
      <c r="O14" s="61"/>
      <c r="P14" s="61" t="s">
        <v>36</v>
      </c>
      <c r="Q14" s="61"/>
    </row>
    <row r="15" spans="1:17" s="62" customFormat="1" ht="18" customHeight="1" x14ac:dyDescent="0.45">
      <c r="A15" s="63" t="s">
        <v>37</v>
      </c>
      <c r="B15" s="63"/>
      <c r="C15" s="63"/>
      <c r="D15" s="64"/>
      <c r="E15" s="55">
        <v>279.505</v>
      </c>
      <c r="F15" s="55">
        <v>279.505</v>
      </c>
      <c r="G15" s="56">
        <v>279.21600000000001</v>
      </c>
      <c r="H15" s="57">
        <v>0.28899999999999998</v>
      </c>
      <c r="I15" s="58" t="s">
        <v>31</v>
      </c>
      <c r="J15" s="55">
        <v>94.677000000000007</v>
      </c>
      <c r="K15" s="59">
        <v>37.656999999999996</v>
      </c>
      <c r="L15" s="59">
        <v>19.247</v>
      </c>
      <c r="M15" s="57">
        <v>37.773000000000003</v>
      </c>
      <c r="N15" s="60"/>
      <c r="O15" s="61"/>
      <c r="P15" s="61" t="s">
        <v>38</v>
      </c>
      <c r="Q15" s="61"/>
    </row>
    <row r="16" spans="1:17" s="4" customFormat="1" ht="18" customHeight="1" x14ac:dyDescent="0.45">
      <c r="A16" s="46">
        <v>2558</v>
      </c>
      <c r="B16" s="46"/>
      <c r="C16" s="46"/>
      <c r="D16" s="47"/>
      <c r="E16" s="55"/>
      <c r="F16" s="55"/>
      <c r="G16" s="49"/>
      <c r="H16" s="49"/>
      <c r="I16" s="48"/>
      <c r="J16" s="55"/>
      <c r="K16" s="49"/>
      <c r="L16" s="49"/>
      <c r="M16" s="50"/>
      <c r="N16" s="51"/>
      <c r="O16" s="52">
        <v>2015</v>
      </c>
      <c r="P16" s="52"/>
      <c r="Q16" s="5"/>
    </row>
    <row r="17" spans="1:17" s="62" customFormat="1" ht="18" customHeight="1" x14ac:dyDescent="0.45">
      <c r="A17" s="53" t="s">
        <v>30</v>
      </c>
      <c r="B17" s="53"/>
      <c r="C17" s="53"/>
      <c r="D17" s="54"/>
      <c r="E17" s="55">
        <v>273.74099999999999</v>
      </c>
      <c r="F17" s="55">
        <v>273.74099999999999</v>
      </c>
      <c r="G17" s="56">
        <v>272.64400000000001</v>
      </c>
      <c r="H17" s="57">
        <v>1.097</v>
      </c>
      <c r="I17" s="58" t="s">
        <v>31</v>
      </c>
      <c r="J17" s="55">
        <v>100.583</v>
      </c>
      <c r="K17" s="59">
        <v>40.869999999999997</v>
      </c>
      <c r="L17" s="59">
        <v>17.707000000000001</v>
      </c>
      <c r="M17" s="57">
        <v>42.006</v>
      </c>
      <c r="N17" s="60"/>
      <c r="O17" s="61"/>
      <c r="P17" s="61" t="s">
        <v>32</v>
      </c>
    </row>
    <row r="18" spans="1:17" s="62" customFormat="1" ht="18" customHeight="1" x14ac:dyDescent="0.45">
      <c r="A18" s="53" t="s">
        <v>33</v>
      </c>
      <c r="B18" s="53"/>
      <c r="C18" s="53"/>
      <c r="D18" s="54"/>
      <c r="E18" s="55">
        <v>280.32299999999998</v>
      </c>
      <c r="F18" s="55">
        <v>280.32299999999998</v>
      </c>
      <c r="G18" s="59">
        <v>279.60000000000002</v>
      </c>
      <c r="H18" s="59">
        <v>0.72299999999999998</v>
      </c>
      <c r="I18" s="65" t="s">
        <v>31</v>
      </c>
      <c r="J18" s="55">
        <v>94.147000000000006</v>
      </c>
      <c r="K18" s="59">
        <v>36.607999999999997</v>
      </c>
      <c r="L18" s="59">
        <v>20.736999999999998</v>
      </c>
      <c r="M18" s="57">
        <v>36.802</v>
      </c>
      <c r="N18" s="60"/>
      <c r="O18" s="61"/>
      <c r="P18" s="61" t="s">
        <v>34</v>
      </c>
    </row>
    <row r="19" spans="1:17" s="62" customFormat="1" ht="18" customHeight="1" x14ac:dyDescent="0.45">
      <c r="A19" s="63" t="s">
        <v>35</v>
      </c>
      <c r="B19" s="63"/>
      <c r="C19" s="63"/>
      <c r="D19" s="64"/>
      <c r="E19" s="55">
        <v>271.98703999999998</v>
      </c>
      <c r="F19" s="55">
        <v>271.98703999999998</v>
      </c>
      <c r="G19" s="59">
        <v>271.30036999999999</v>
      </c>
      <c r="H19" s="59">
        <v>0.68667</v>
      </c>
      <c r="I19" s="65" t="s">
        <v>31</v>
      </c>
      <c r="J19" s="55">
        <v>102.63996</v>
      </c>
      <c r="K19" s="59">
        <v>41.200319999999998</v>
      </c>
      <c r="L19" s="59">
        <v>20.749580000000002</v>
      </c>
      <c r="M19" s="57">
        <v>40.690060000000003</v>
      </c>
      <c r="N19" s="60"/>
      <c r="O19" s="61"/>
      <c r="P19" s="61" t="s">
        <v>36</v>
      </c>
    </row>
    <row r="20" spans="1:17" s="62" customFormat="1" ht="18" customHeight="1" x14ac:dyDescent="0.45">
      <c r="A20" s="63" t="s">
        <v>37</v>
      </c>
      <c r="B20" s="63"/>
      <c r="C20" s="63"/>
      <c r="D20" s="64"/>
      <c r="E20" s="55">
        <v>278.80263000000002</v>
      </c>
      <c r="F20" s="55">
        <v>278.64299999999997</v>
      </c>
      <c r="G20" s="59">
        <v>277.80561999999998</v>
      </c>
      <c r="H20" s="59">
        <v>0.83738000000000001</v>
      </c>
      <c r="I20" s="58">
        <v>0.15962999999999999</v>
      </c>
      <c r="J20" s="55">
        <v>95.919370000000001</v>
      </c>
      <c r="K20" s="59">
        <v>38.903860000000002</v>
      </c>
      <c r="L20" s="59">
        <v>18.778369999999999</v>
      </c>
      <c r="M20" s="57">
        <v>38.237130000000001</v>
      </c>
      <c r="N20" s="60"/>
      <c r="O20" s="61"/>
      <c r="P20" s="61" t="s">
        <v>38</v>
      </c>
      <c r="Q20" s="61"/>
    </row>
    <row r="21" spans="1:17" s="4" customFormat="1" ht="18" customHeight="1" x14ac:dyDescent="0.45">
      <c r="A21" s="46">
        <v>2559</v>
      </c>
      <c r="B21" s="46"/>
      <c r="C21" s="46"/>
      <c r="D21" s="47"/>
      <c r="E21" s="55"/>
      <c r="F21" s="55"/>
      <c r="G21" s="48"/>
      <c r="H21" s="48"/>
      <c r="I21" s="66"/>
      <c r="J21" s="55"/>
      <c r="K21" s="48"/>
      <c r="L21" s="48"/>
      <c r="M21" s="51"/>
      <c r="N21" s="51"/>
      <c r="O21" s="67" t="s">
        <v>39</v>
      </c>
      <c r="P21" s="67"/>
    </row>
    <row r="22" spans="1:17" s="62" customFormat="1" ht="18" customHeight="1" x14ac:dyDescent="0.45">
      <c r="A22" s="53" t="s">
        <v>40</v>
      </c>
      <c r="B22" s="53"/>
      <c r="C22" s="53"/>
      <c r="D22" s="54"/>
      <c r="E22" s="55">
        <f>F22+I22</f>
        <v>279.76100000000002</v>
      </c>
      <c r="F22" s="55">
        <f t="shared" ref="F22:F27" si="0">SUM(G22:H22)</f>
        <v>279.76100000000002</v>
      </c>
      <c r="G22" s="59">
        <f>279242/1000</f>
        <v>279.24200000000002</v>
      </c>
      <c r="H22" s="59">
        <f>519/1000</f>
        <v>0.51900000000000002</v>
      </c>
      <c r="I22" s="48">
        <v>0</v>
      </c>
      <c r="J22" s="55">
        <f>SUM(K22:M22)</f>
        <v>95.137</v>
      </c>
      <c r="K22" s="59">
        <f>36902/1000</f>
        <v>36.902000000000001</v>
      </c>
      <c r="L22" s="59">
        <f>21746/1000</f>
        <v>21.745999999999999</v>
      </c>
      <c r="M22" s="59">
        <f>36489/1000</f>
        <v>36.488999999999997</v>
      </c>
      <c r="N22" s="60"/>
      <c r="O22" s="61"/>
      <c r="P22" s="61" t="s">
        <v>32</v>
      </c>
    </row>
    <row r="23" spans="1:17" s="62" customFormat="1" ht="18" customHeight="1" x14ac:dyDescent="0.45">
      <c r="A23" s="53" t="s">
        <v>33</v>
      </c>
      <c r="B23" s="53"/>
      <c r="C23" s="53"/>
      <c r="D23" s="54"/>
      <c r="E23" s="55">
        <f>F23+I23</f>
        <v>275.38100000000003</v>
      </c>
      <c r="F23" s="55">
        <f t="shared" si="0"/>
        <v>275.38100000000003</v>
      </c>
      <c r="G23" s="59">
        <f>274812/1000</f>
        <v>274.81200000000001</v>
      </c>
      <c r="H23" s="59">
        <f>569/1000</f>
        <v>0.56899999999999995</v>
      </c>
      <c r="I23" s="48">
        <v>0</v>
      </c>
      <c r="J23" s="55">
        <f>SUM(K23:M23)</f>
        <v>99.634</v>
      </c>
      <c r="K23" s="59">
        <f>40039/1000</f>
        <v>40.039000000000001</v>
      </c>
      <c r="L23" s="59">
        <f>22164/1000</f>
        <v>22.164000000000001</v>
      </c>
      <c r="M23" s="59">
        <f>37431/1000</f>
        <v>37.430999999999997</v>
      </c>
      <c r="N23" s="60"/>
      <c r="O23" s="61"/>
      <c r="P23" s="61" t="s">
        <v>34</v>
      </c>
      <c r="Q23" s="61"/>
    </row>
    <row r="24" spans="1:17" s="62" customFormat="1" ht="18" customHeight="1" x14ac:dyDescent="0.45">
      <c r="A24" s="53" t="s">
        <v>35</v>
      </c>
      <c r="B24" s="53"/>
      <c r="C24" s="53"/>
      <c r="D24" s="54"/>
      <c r="E24" s="55">
        <f>F24+I24</f>
        <v>276.07099999999997</v>
      </c>
      <c r="F24" s="55">
        <f t="shared" si="0"/>
        <v>276.07099999999997</v>
      </c>
      <c r="G24" s="56">
        <f>274758/1000</f>
        <v>274.75799999999998</v>
      </c>
      <c r="H24" s="68">
        <f>1313/1000</f>
        <v>1.3129999999999999</v>
      </c>
      <c r="I24" s="48">
        <v>0</v>
      </c>
      <c r="J24" s="55">
        <f>SUM(K24:M24)</f>
        <v>99.073000000000008</v>
      </c>
      <c r="K24" s="59">
        <f>39091/1000</f>
        <v>39.091000000000001</v>
      </c>
      <c r="L24" s="59">
        <f>21263/1000</f>
        <v>21.263000000000002</v>
      </c>
      <c r="M24" s="57">
        <f>38719/1000</f>
        <v>38.719000000000001</v>
      </c>
      <c r="N24" s="60"/>
      <c r="O24" s="61"/>
      <c r="P24" s="61" t="s">
        <v>36</v>
      </c>
      <c r="Q24" s="61"/>
    </row>
    <row r="25" spans="1:17" s="62" customFormat="1" ht="18" customHeight="1" x14ac:dyDescent="0.45">
      <c r="A25" s="53" t="s">
        <v>37</v>
      </c>
      <c r="B25" s="53"/>
      <c r="C25" s="53"/>
      <c r="D25" s="54"/>
      <c r="E25" s="55">
        <f>F25+I25</f>
        <v>274.54899999999998</v>
      </c>
      <c r="F25" s="55">
        <f t="shared" si="0"/>
        <v>274.54899999999998</v>
      </c>
      <c r="G25" s="56">
        <f>274113/1000</f>
        <v>274.113</v>
      </c>
      <c r="H25" s="57">
        <f>436/1000</f>
        <v>0.436</v>
      </c>
      <c r="I25" s="58">
        <v>0</v>
      </c>
      <c r="J25" s="55">
        <f>SUM(K25:M25)</f>
        <v>100.684</v>
      </c>
      <c r="K25" s="59">
        <f>42790/1000</f>
        <v>42.79</v>
      </c>
      <c r="L25" s="59">
        <f>19635/1000</f>
        <v>19.635000000000002</v>
      </c>
      <c r="M25" s="57">
        <f>38259/1000</f>
        <v>38.259</v>
      </c>
      <c r="N25" s="60"/>
      <c r="O25" s="61"/>
      <c r="P25" s="61" t="s">
        <v>38</v>
      </c>
      <c r="Q25" s="61"/>
    </row>
    <row r="26" spans="1:17" s="4" customFormat="1" ht="18" customHeight="1" x14ac:dyDescent="0.45">
      <c r="A26" s="46">
        <v>2560</v>
      </c>
      <c r="B26" s="46"/>
      <c r="C26" s="46"/>
      <c r="D26" s="47"/>
      <c r="E26" s="55"/>
      <c r="F26" s="55"/>
      <c r="G26" s="69"/>
      <c r="H26" s="50"/>
      <c r="I26" s="70"/>
      <c r="J26" s="55"/>
      <c r="K26" s="49"/>
      <c r="L26" s="49"/>
      <c r="M26" s="50"/>
      <c r="N26" s="51"/>
      <c r="O26" s="52">
        <v>2017</v>
      </c>
      <c r="P26" s="52"/>
      <c r="Q26" s="5"/>
    </row>
    <row r="27" spans="1:17" s="62" customFormat="1" ht="18" customHeight="1" x14ac:dyDescent="0.45">
      <c r="A27" s="53" t="s">
        <v>30</v>
      </c>
      <c r="B27" s="53"/>
      <c r="C27" s="53"/>
      <c r="D27" s="54"/>
      <c r="E27" s="55">
        <f>F27+I27/1000</f>
        <v>273.20400000000001</v>
      </c>
      <c r="F27" s="55">
        <f t="shared" si="0"/>
        <v>273.20400000000001</v>
      </c>
      <c r="G27" s="55">
        <f>272747/1000</f>
        <v>272.74700000000001</v>
      </c>
      <c r="H27" s="55">
        <f>457/1000</f>
        <v>0.45700000000000002</v>
      </c>
      <c r="I27" s="58">
        <v>0</v>
      </c>
      <c r="J27" s="55">
        <f>SUM(K27:M27)</f>
        <v>102.15700000000001</v>
      </c>
      <c r="K27" s="55">
        <f>36595/1000</f>
        <v>36.594999999999999</v>
      </c>
      <c r="L27" s="55">
        <f>23593/1000</f>
        <v>23.593</v>
      </c>
      <c r="M27" s="55">
        <f>41969/1000</f>
        <v>41.969000000000001</v>
      </c>
      <c r="N27" s="60"/>
      <c r="O27" s="61"/>
      <c r="P27" s="61" t="s">
        <v>32</v>
      </c>
    </row>
    <row r="28" spans="1:17" s="62" customFormat="1" ht="18" customHeight="1" x14ac:dyDescent="0.45">
      <c r="A28" s="53" t="s">
        <v>33</v>
      </c>
      <c r="B28" s="53"/>
      <c r="C28" s="53"/>
      <c r="D28" s="54"/>
      <c r="E28" s="55">
        <f>272011.7/1000</f>
        <v>272.01170000000002</v>
      </c>
      <c r="F28" s="55">
        <f>271516.02/1000</f>
        <v>271.51602000000003</v>
      </c>
      <c r="G28" s="55">
        <f>270112.71/1000</f>
        <v>270.11270999999999</v>
      </c>
      <c r="H28" s="55">
        <f>1403.31/1000</f>
        <v>1.4033099999999998</v>
      </c>
      <c r="I28" s="58">
        <f>496/1000</f>
        <v>0.496</v>
      </c>
      <c r="J28" s="55">
        <f>103457.3/1000</f>
        <v>103.4573</v>
      </c>
      <c r="K28" s="55">
        <f>36473.61/1000</f>
        <v>36.473610000000001</v>
      </c>
      <c r="L28" s="55">
        <f>22899.49/1000</f>
        <v>22.89949</v>
      </c>
      <c r="M28" s="55">
        <f>44084.2/1000</f>
        <v>44.084199999999996</v>
      </c>
      <c r="N28" s="60"/>
      <c r="O28" s="61"/>
      <c r="P28" s="61" t="s">
        <v>34</v>
      </c>
    </row>
    <row r="29" spans="1:17" s="61" customFormat="1" ht="3" customHeight="1" x14ac:dyDescent="0.45">
      <c r="A29" s="71"/>
      <c r="B29" s="71"/>
      <c r="C29" s="71"/>
      <c r="D29" s="72"/>
      <c r="E29" s="73"/>
      <c r="F29" s="74"/>
      <c r="G29" s="75"/>
      <c r="H29" s="76"/>
      <c r="I29" s="74"/>
      <c r="J29" s="73"/>
      <c r="K29" s="73"/>
      <c r="L29" s="73"/>
      <c r="M29" s="76"/>
      <c r="N29" s="76"/>
      <c r="O29" s="77"/>
      <c r="P29" s="77"/>
    </row>
    <row r="30" spans="1:17" s="62" customFormat="1" ht="3" customHeight="1" x14ac:dyDescent="0.45">
      <c r="A30" s="63"/>
      <c r="B30" s="63"/>
      <c r="C30" s="63"/>
      <c r="D30" s="63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61"/>
      <c r="P30" s="61"/>
      <c r="Q30" s="61"/>
    </row>
    <row r="31" spans="1:17" s="62" customFormat="1" ht="17.100000000000001" customHeight="1" x14ac:dyDescent="0.45">
      <c r="A31" s="79" t="s">
        <v>41</v>
      </c>
      <c r="F31" s="80"/>
      <c r="J31" s="79"/>
      <c r="N31" s="61"/>
    </row>
    <row r="32" spans="1:17" s="62" customFormat="1" ht="17.100000000000001" customHeight="1" x14ac:dyDescent="0.45">
      <c r="A32" s="79" t="s">
        <v>42</v>
      </c>
      <c r="D32" s="79"/>
      <c r="F32" s="79"/>
      <c r="G32" s="79"/>
      <c r="H32" s="79"/>
      <c r="N32" s="61"/>
    </row>
    <row r="33" spans="3:14" s="82" customFormat="1" ht="15" customHeight="1" x14ac:dyDescent="0.45">
      <c r="C33" s="81"/>
      <c r="D33" s="81"/>
      <c r="F33" s="81"/>
      <c r="G33" s="81"/>
      <c r="H33" s="83"/>
      <c r="N33" s="84"/>
    </row>
  </sheetData>
  <mergeCells count="26">
    <mergeCell ref="A25:D25"/>
    <mergeCell ref="A26:D26"/>
    <mergeCell ref="O26:P26"/>
    <mergeCell ref="A27:D27"/>
    <mergeCell ref="A28:D28"/>
    <mergeCell ref="A17:D17"/>
    <mergeCell ref="A18:D18"/>
    <mergeCell ref="A21:D21"/>
    <mergeCell ref="A22:D22"/>
    <mergeCell ref="A23:D23"/>
    <mergeCell ref="A24:D24"/>
    <mergeCell ref="A11:D11"/>
    <mergeCell ref="O11:P11"/>
    <mergeCell ref="A12:D12"/>
    <mergeCell ref="A13:D13"/>
    <mergeCell ref="A16:D16"/>
    <mergeCell ref="O16:P16"/>
    <mergeCell ref="A4:D10"/>
    <mergeCell ref="E4:M4"/>
    <mergeCell ref="O4:P10"/>
    <mergeCell ref="E5:I5"/>
    <mergeCell ref="J5:M5"/>
    <mergeCell ref="E6:I6"/>
    <mergeCell ref="J6:M6"/>
    <mergeCell ref="F7:H7"/>
    <mergeCell ref="F8:H8"/>
  </mergeCells>
  <pageMargins left="0.55118110236220474" right="0.35433070866141736" top="0.51181102362204722" bottom="0.78740157480314965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T-2.2</vt:lpstr>
      <vt:lpstr>'T-2.2'!Print_Area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anuchit</dc:creator>
  <cp:lastModifiedBy>anuchit</cp:lastModifiedBy>
  <dcterms:created xsi:type="dcterms:W3CDTF">2017-09-25T02:37:03Z</dcterms:created>
  <dcterms:modified xsi:type="dcterms:W3CDTF">2017-09-25T02:37:13Z</dcterms:modified>
</cp:coreProperties>
</file>