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.2" sheetId="1" r:id="rId1"/>
  </sheets>
  <definedNames>
    <definedName name="_xlnm.Print_Area" localSheetId="0">'T-2.2'!$A$1:$Q$32</definedName>
  </definedNames>
  <calcPr calcId="124519"/>
</workbook>
</file>

<file path=xl/calcChain.xml><?xml version="1.0" encoding="utf-8"?>
<calcChain xmlns="http://schemas.openxmlformats.org/spreadsheetml/2006/main">
  <c r="E14" i="1"/>
  <c r="F14"/>
  <c r="G14"/>
  <c r="H14"/>
  <c r="I14"/>
  <c r="J14"/>
  <c r="K14"/>
  <c r="L14"/>
  <c r="M14"/>
  <c r="E15"/>
  <c r="F15"/>
  <c r="G15"/>
  <c r="H15"/>
  <c r="I15"/>
  <c r="J15"/>
  <c r="K15"/>
  <c r="L15"/>
  <c r="M15"/>
  <c r="E16"/>
  <c r="F16"/>
  <c r="G16"/>
  <c r="H16"/>
  <c r="I16"/>
  <c r="J16"/>
  <c r="K16"/>
  <c r="L16"/>
  <c r="M16"/>
  <c r="E17"/>
  <c r="F17"/>
  <c r="G17"/>
  <c r="H17"/>
  <c r="J17"/>
  <c r="K17"/>
  <c r="L17"/>
  <c r="M17"/>
  <c r="E20"/>
  <c r="F20"/>
  <c r="G20"/>
  <c r="H20"/>
  <c r="J20"/>
  <c r="K20"/>
  <c r="L20"/>
  <c r="M20"/>
  <c r="E21"/>
  <c r="F21"/>
  <c r="G21"/>
  <c r="H21"/>
  <c r="J21"/>
  <c r="K21"/>
  <c r="L21"/>
  <c r="M21"/>
  <c r="E22"/>
  <c r="F22"/>
  <c r="G22"/>
  <c r="H22"/>
  <c r="I22"/>
  <c r="J22"/>
  <c r="K22"/>
  <c r="L22"/>
  <c r="M22"/>
  <c r="E23"/>
  <c r="F23"/>
  <c r="G23"/>
  <c r="H23"/>
  <c r="I23"/>
  <c r="J23"/>
  <c r="K23"/>
  <c r="L23"/>
  <c r="M23"/>
  <c r="E25"/>
  <c r="F25"/>
  <c r="G25"/>
  <c r="H25"/>
  <c r="J25"/>
  <c r="K25"/>
  <c r="L25"/>
  <c r="M25"/>
</calcChain>
</file>

<file path=xl/sharedStrings.xml><?xml version="1.0" encoding="utf-8"?>
<sst xmlns="http://schemas.openxmlformats.org/spreadsheetml/2006/main" count="67" uniqueCount="45">
  <si>
    <t xml:space="preserve">       Source: The  Labour Force Survey: 2014 - 2017 , Provincial level ,  National Statistical Office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</si>
  <si>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</si>
  <si>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</si>
  <si>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</si>
  <si>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2017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</si>
  <si>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</si>
  <si>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</si>
  <si>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</si>
  <si>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</si>
  <si>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</si>
  <si>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</si>
  <si>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2016</t>
  </si>
  <si>
    <t xml:space="preserve">  2015</t>
  </si>
  <si>
    <t xml:space="preserve">  2014</t>
  </si>
  <si>
    <t>work</t>
  </si>
  <si>
    <t>labour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</si>
  <si>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</si>
  <si>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</si>
  <si>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</si>
  <si>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</si>
  <si>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</si>
  <si>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</si>
  <si>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</si>
  <si>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</si>
  <si>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</si>
  <si>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</si>
  <si>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</si>
  <si>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</si>
  <si>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</si>
  <si>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</si>
  <si>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labour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</si>
  <si>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</si>
  <si>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</si>
  <si>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</si>
  <si>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</si>
  <si>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</si>
  <si>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</si>
  <si>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</si>
  <si>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</si>
  <si>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</si>
  <si>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(หน่วยเป็นพัน  In thousands)</t>
  </si>
  <si>
    <t>Population Aged 15 Years and Over by Labour Force Status and Quarterly: 2014 - 2017</t>
  </si>
  <si>
    <t>Table</t>
  </si>
  <si>
    <t>ประชากรอายุ 15 ปีขึ้นไป จำแนกตามสถานภาพแรงงาน เป็นรายไตรมาส พ.ศ. 2557 - 2560</t>
  </si>
  <si>
    <t xml:space="preserve">ตาราง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</si>
</sst>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\ \ \ "/>
    <numFmt numFmtId="188" formatCode="\-\ \ \ 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187" fontId="2" fillId="0" borderId="3" xfId="0" applyNumberFormat="1" applyFont="1" applyBorder="1"/>
    <xf numFmtId="187" fontId="2" fillId="0" borderId="2" xfId="0" applyNumberFormat="1" applyFont="1" applyBorder="1"/>
    <xf numFmtId="188" fontId="3" fillId="0" borderId="3" xfId="0" applyNumberFormat="1" applyFont="1" applyBorder="1" applyAlignment="1"/>
    <xf numFmtId="0" fontId="2" fillId="0" borderId="4" xfId="0" applyFont="1" applyBorder="1" applyAlignment="1"/>
    <xf numFmtId="0" fontId="2" fillId="0" borderId="1" xfId="0" applyFont="1" applyBorder="1" applyAlignment="1"/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187" fontId="2" fillId="0" borderId="6" xfId="0" applyNumberFormat="1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/>
    <xf numFmtId="188" fontId="3" fillId="0" borderId="6" xfId="0" applyNumberFormat="1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/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187" fontId="2" fillId="0" borderId="5" xfId="0" applyNumberFormat="1" applyFont="1" applyBorder="1"/>
    <xf numFmtId="187" fontId="2" fillId="0" borderId="6" xfId="0" applyNumberFormat="1" applyFont="1" applyFill="1" applyBorder="1"/>
    <xf numFmtId="187" fontId="2" fillId="0" borderId="7" xfId="0" applyNumberFormat="1" applyFont="1" applyFill="1" applyBorder="1"/>
    <xf numFmtId="0" fontId="2" fillId="0" borderId="7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2" fillId="0" borderId="5" xfId="0" applyNumberFormat="1" applyFont="1" applyFill="1" applyBorder="1"/>
    <xf numFmtId="188" fontId="3" fillId="0" borderId="6" xfId="0" applyNumberFormat="1" applyFont="1" applyFill="1" applyBorder="1" applyAlignment="1"/>
    <xf numFmtId="187" fontId="3" fillId="0" borderId="6" xfId="0" applyNumberFormat="1" applyFont="1" applyFill="1" applyBorder="1" applyAlignment="1"/>
    <xf numFmtId="187" fontId="2" fillId="0" borderId="0" xfId="0" applyNumberFormat="1" applyFont="1" applyFill="1"/>
    <xf numFmtId="187" fontId="2" fillId="0" borderId="0" xfId="0" applyNumberFormat="1" applyFont="1" applyFill="1" applyBorder="1"/>
    <xf numFmtId="187" fontId="2" fillId="0" borderId="6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0</xdr:row>
      <xdr:rowOff>0</xdr:rowOff>
    </xdr:from>
    <xdr:to>
      <xdr:col>17</xdr:col>
      <xdr:colOff>19050</xdr:colOff>
      <xdr:row>32</xdr:row>
      <xdr:rowOff>19050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563100" y="0"/>
          <a:ext cx="504825" cy="66198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32"/>
            <a:ext cx="35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showGridLines="0" tabSelected="1" topLeftCell="A16" workbookViewId="0">
      <selection activeCell="S27" sqref="S27"/>
    </sheetView>
  </sheetViews>
  <sheetFormatPr defaultRowHeight="18.75"/>
  <cols>
    <col min="1" max="1" width="1.7109375" style="1" customWidth="1"/>
    <col min="2" max="2" width="5.5703125" style="1" customWidth="1"/>
    <col min="3" max="3" width="4.85546875" style="1" customWidth="1"/>
    <col min="4" max="4" width="4.140625" style="1" customWidth="1"/>
    <col min="5" max="5" width="11.28515625" style="1" customWidth="1"/>
    <col min="6" max="8" width="11.7109375" style="1" customWidth="1"/>
    <col min="9" max="9" width="14.7109375" style="1" customWidth="1"/>
    <col min="10" max="13" width="11.7109375" style="1" customWidth="1"/>
    <col min="14" max="14" width="2.7109375" style="1" customWidth="1"/>
    <col min="15" max="15" width="14.7109375" style="1" customWidth="1"/>
    <col min="16" max="16" width="2.28515625" style="1" customWidth="1"/>
    <col min="17" max="17" width="6.7109375" style="1" customWidth="1"/>
    <col min="18" max="16384" width="9.140625" style="1"/>
  </cols>
  <sheetData>
    <row r="1" spans="1:16" s="93" customFormat="1">
      <c r="B1" s="93" t="s">
        <v>44</v>
      </c>
      <c r="C1" s="91">
        <v>2.2000000000000002</v>
      </c>
      <c r="D1" s="93" t="s">
        <v>43</v>
      </c>
    </row>
    <row r="2" spans="1:16" s="88" customFormat="1">
      <c r="B2" s="93" t="s">
        <v>42</v>
      </c>
      <c r="C2" s="91">
        <v>2.2000000000000002</v>
      </c>
      <c r="D2" s="93" t="s">
        <v>41</v>
      </c>
      <c r="E2" s="93"/>
      <c r="O2" s="92"/>
    </row>
    <row r="3" spans="1:16" s="88" customFormat="1" ht="7.5" customHeight="1">
      <c r="C3" s="91"/>
      <c r="O3" s="92"/>
    </row>
    <row r="4" spans="1:16" s="88" customFormat="1" ht="15.75" customHeight="1">
      <c r="C4" s="91"/>
      <c r="O4" s="90" t="s">
        <v>40</v>
      </c>
      <c r="P4" s="89"/>
    </row>
    <row r="5" spans="1:16" s="82" customFormat="1" ht="20.25" customHeight="1">
      <c r="A5" s="70" t="s">
        <v>39</v>
      </c>
      <c r="B5" s="70"/>
      <c r="C5" s="70"/>
      <c r="D5" s="69"/>
      <c r="E5" s="87" t="s">
        <v>38</v>
      </c>
      <c r="F5" s="86"/>
      <c r="G5" s="86"/>
      <c r="H5" s="86"/>
      <c r="I5" s="86"/>
      <c r="J5" s="86"/>
      <c r="K5" s="86"/>
      <c r="L5" s="86"/>
      <c r="M5" s="85"/>
      <c r="N5" s="84" t="s">
        <v>37</v>
      </c>
      <c r="O5" s="83"/>
    </row>
    <row r="6" spans="1:16" s="6" customFormat="1" ht="18.75" customHeight="1">
      <c r="A6" s="61"/>
      <c r="B6" s="61"/>
      <c r="C6" s="61"/>
      <c r="D6" s="60"/>
      <c r="E6" s="81" t="s">
        <v>36</v>
      </c>
      <c r="F6" s="80"/>
      <c r="G6" s="80"/>
      <c r="H6" s="80"/>
      <c r="I6" s="79"/>
      <c r="J6" s="78" t="s">
        <v>35</v>
      </c>
      <c r="K6" s="77"/>
      <c r="L6" s="77"/>
      <c r="M6" s="76"/>
      <c r="N6" s="57"/>
      <c r="O6" s="56"/>
      <c r="P6" s="7"/>
    </row>
    <row r="7" spans="1:16" s="6" customFormat="1" ht="16.5" customHeight="1">
      <c r="A7" s="61"/>
      <c r="B7" s="61"/>
      <c r="C7" s="61"/>
      <c r="D7" s="60"/>
      <c r="E7" s="75" t="s">
        <v>34</v>
      </c>
      <c r="F7" s="74"/>
      <c r="G7" s="74"/>
      <c r="H7" s="74"/>
      <c r="I7" s="73"/>
      <c r="J7" s="75" t="s">
        <v>33</v>
      </c>
      <c r="K7" s="74"/>
      <c r="L7" s="74"/>
      <c r="M7" s="73"/>
      <c r="N7" s="57"/>
      <c r="O7" s="56"/>
      <c r="P7" s="7"/>
    </row>
    <row r="8" spans="1:16" s="6" customFormat="1" ht="17.25" customHeight="1">
      <c r="A8" s="61"/>
      <c r="B8" s="61"/>
      <c r="C8" s="61"/>
      <c r="D8" s="60"/>
      <c r="E8" s="72"/>
      <c r="F8" s="71" t="s">
        <v>32</v>
      </c>
      <c r="G8" s="70"/>
      <c r="H8" s="69"/>
      <c r="I8" s="68" t="s">
        <v>31</v>
      </c>
      <c r="J8" s="66"/>
      <c r="K8" s="66"/>
      <c r="L8" s="67"/>
      <c r="M8" s="66"/>
      <c r="N8" s="57"/>
      <c r="O8" s="56"/>
      <c r="P8" s="7"/>
    </row>
    <row r="9" spans="1:16" s="6" customFormat="1" ht="18.75" customHeight="1">
      <c r="A9" s="61"/>
      <c r="B9" s="61"/>
      <c r="C9" s="61"/>
      <c r="D9" s="60"/>
      <c r="E9" s="46" t="s">
        <v>25</v>
      </c>
      <c r="F9" s="65" t="s">
        <v>30</v>
      </c>
      <c r="G9" s="64"/>
      <c r="H9" s="63"/>
      <c r="I9" s="58" t="s">
        <v>29</v>
      </c>
      <c r="J9" s="46" t="s">
        <v>25</v>
      </c>
      <c r="K9" s="58" t="s">
        <v>28</v>
      </c>
      <c r="L9" s="62" t="s">
        <v>27</v>
      </c>
      <c r="M9" s="58" t="s">
        <v>26</v>
      </c>
      <c r="N9" s="57"/>
      <c r="O9" s="56"/>
      <c r="P9" s="7"/>
    </row>
    <row r="10" spans="1:16" s="6" customFormat="1" ht="16.5" customHeight="1">
      <c r="A10" s="61"/>
      <c r="B10" s="61"/>
      <c r="C10" s="61"/>
      <c r="D10" s="60"/>
      <c r="E10" s="58" t="s">
        <v>18</v>
      </c>
      <c r="F10" s="59" t="s">
        <v>25</v>
      </c>
      <c r="G10" s="58" t="s">
        <v>24</v>
      </c>
      <c r="H10" s="58" t="s">
        <v>23</v>
      </c>
      <c r="I10" s="58" t="s">
        <v>22</v>
      </c>
      <c r="J10" s="58" t="s">
        <v>18</v>
      </c>
      <c r="K10" s="58" t="s">
        <v>21</v>
      </c>
      <c r="L10" s="58" t="s">
        <v>20</v>
      </c>
      <c r="M10" s="58" t="s">
        <v>19</v>
      </c>
      <c r="N10" s="57"/>
      <c r="O10" s="56"/>
      <c r="P10" s="7"/>
    </row>
    <row r="11" spans="1:16" s="6" customFormat="1" ht="16.5" customHeight="1">
      <c r="A11" s="55"/>
      <c r="B11" s="55"/>
      <c r="C11" s="55"/>
      <c r="D11" s="54"/>
      <c r="E11" s="53"/>
      <c r="F11" s="52" t="s">
        <v>18</v>
      </c>
      <c r="G11" s="52" t="s">
        <v>17</v>
      </c>
      <c r="H11" s="52" t="s">
        <v>16</v>
      </c>
      <c r="I11" s="52" t="s">
        <v>15</v>
      </c>
      <c r="J11" s="52"/>
      <c r="K11" s="52" t="s">
        <v>14</v>
      </c>
      <c r="L11" s="52"/>
      <c r="M11" s="52"/>
      <c r="N11" s="51"/>
      <c r="O11" s="50"/>
      <c r="P11" s="7"/>
    </row>
    <row r="12" spans="1:16" s="7" customFormat="1" ht="5.25" customHeight="1">
      <c r="A12" s="49"/>
      <c r="B12" s="49"/>
      <c r="C12" s="49"/>
      <c r="D12" s="49"/>
      <c r="E12" s="35"/>
      <c r="F12" s="46"/>
      <c r="G12" s="46"/>
      <c r="H12" s="46"/>
      <c r="I12" s="48"/>
      <c r="J12" s="47"/>
      <c r="K12" s="47"/>
      <c r="L12" s="47"/>
      <c r="M12" s="46"/>
      <c r="N12" s="45"/>
      <c r="O12" s="44"/>
    </row>
    <row r="13" spans="1:16" s="6" customFormat="1" ht="16.5" customHeight="1">
      <c r="A13" s="20">
        <v>2557</v>
      </c>
      <c r="B13" s="19"/>
      <c r="C13" s="19"/>
      <c r="D13" s="19"/>
      <c r="E13" s="34"/>
      <c r="F13" s="22"/>
      <c r="G13" s="22"/>
      <c r="H13" s="22"/>
      <c r="I13" s="35"/>
      <c r="J13" s="34"/>
      <c r="K13" s="34"/>
      <c r="L13" s="34"/>
      <c r="M13" s="22"/>
      <c r="N13" s="17" t="s">
        <v>13</v>
      </c>
      <c r="O13" s="16"/>
      <c r="P13" s="7"/>
    </row>
    <row r="14" spans="1:16" s="6" customFormat="1" ht="17.25" customHeight="1">
      <c r="A14" s="20" t="s">
        <v>3</v>
      </c>
      <c r="B14" s="19"/>
      <c r="C14" s="19"/>
      <c r="D14" s="19"/>
      <c r="E14" s="42">
        <f>1304712.01/1000</f>
        <v>1304.71201</v>
      </c>
      <c r="F14" s="32">
        <f>1303610.53/1000</f>
        <v>1303.6105299999999</v>
      </c>
      <c r="G14" s="42">
        <f>1285556.52/1000</f>
        <v>1285.5565200000001</v>
      </c>
      <c r="H14" s="43">
        <f>18054/1000</f>
        <v>18.053999999999998</v>
      </c>
      <c r="I14" s="40">
        <f>1101/1000</f>
        <v>1.101</v>
      </c>
      <c r="J14" s="32">
        <f>405938/1000</f>
        <v>405.93799999999999</v>
      </c>
      <c r="K14" s="42">
        <f>127559/1000</f>
        <v>127.559</v>
      </c>
      <c r="L14" s="32">
        <f>104135/1000</f>
        <v>104.13500000000001</v>
      </c>
      <c r="M14" s="42">
        <f>174244/1000</f>
        <v>174.244</v>
      </c>
      <c r="N14" s="22"/>
      <c r="O14" s="21" t="s">
        <v>2</v>
      </c>
      <c r="P14" s="7"/>
    </row>
    <row r="15" spans="1:16" s="6" customFormat="1" ht="17.25" customHeight="1">
      <c r="A15" s="20" t="s">
        <v>10</v>
      </c>
      <c r="B15" s="19"/>
      <c r="C15" s="19"/>
      <c r="D15" s="19"/>
      <c r="E15" s="41">
        <f>1278982/1000</f>
        <v>1278.982</v>
      </c>
      <c r="F15" s="32">
        <f>1273330/1000</f>
        <v>1273.33</v>
      </c>
      <c r="G15" s="41">
        <f>1250723/1000</f>
        <v>1250.723</v>
      </c>
      <c r="H15" s="32">
        <f>22607/1000</f>
        <v>22.606999999999999</v>
      </c>
      <c r="I15" s="40">
        <f>5652/1000</f>
        <v>5.6520000000000001</v>
      </c>
      <c r="J15" s="32">
        <f>440919/1000</f>
        <v>440.91899999999998</v>
      </c>
      <c r="K15" s="41">
        <f>152272/1000</f>
        <v>152.27199999999999</v>
      </c>
      <c r="L15" s="32">
        <f>109767/1000</f>
        <v>109.767</v>
      </c>
      <c r="M15" s="41">
        <f>178880/1000</f>
        <v>178.88</v>
      </c>
      <c r="N15" s="22"/>
      <c r="O15" s="21" t="s">
        <v>9</v>
      </c>
      <c r="P15" s="7"/>
    </row>
    <row r="16" spans="1:16" s="6" customFormat="1" ht="17.25" customHeight="1">
      <c r="A16" s="26" t="s">
        <v>8</v>
      </c>
      <c r="B16" s="26"/>
      <c r="C16" s="26"/>
      <c r="D16" s="25"/>
      <c r="E16" s="33">
        <f>1304055/1000</f>
        <v>1304.0550000000001</v>
      </c>
      <c r="F16" s="38">
        <f>1299954/1000</f>
        <v>1299.954</v>
      </c>
      <c r="G16" s="38">
        <f>1278395/1000</f>
        <v>1278.395</v>
      </c>
      <c r="H16" s="32">
        <f>21559/1000</f>
        <v>21.559000000000001</v>
      </c>
      <c r="I16" s="40">
        <f>4101/1000</f>
        <v>4.101</v>
      </c>
      <c r="J16" s="32">
        <f>425326/1000</f>
        <v>425.32600000000002</v>
      </c>
      <c r="K16" s="33">
        <f>155818/1000</f>
        <v>155.81800000000001</v>
      </c>
      <c r="L16" s="33">
        <f>91994/1000</f>
        <v>91.994</v>
      </c>
      <c r="M16" s="38">
        <f>177513/1000</f>
        <v>177.51300000000001</v>
      </c>
      <c r="N16" s="22"/>
      <c r="O16" s="21" t="s">
        <v>7</v>
      </c>
      <c r="P16" s="7"/>
    </row>
    <row r="17" spans="1:16" s="6" customFormat="1" ht="17.25" customHeight="1">
      <c r="A17" s="26" t="s">
        <v>6</v>
      </c>
      <c r="B17" s="26"/>
      <c r="C17" s="26"/>
      <c r="D17" s="25"/>
      <c r="E17" s="33">
        <f>1308451/1000</f>
        <v>1308.451</v>
      </c>
      <c r="F17" s="38">
        <f>1308451/1000</f>
        <v>1308.451</v>
      </c>
      <c r="G17" s="38">
        <f>1305856/1000</f>
        <v>1305.856</v>
      </c>
      <c r="H17" s="38">
        <f>2595/1000</f>
        <v>2.5950000000000002</v>
      </c>
      <c r="I17" s="39">
        <v>0</v>
      </c>
      <c r="J17" s="33">
        <f>429943/1000</f>
        <v>429.94299999999998</v>
      </c>
      <c r="K17" s="33">
        <f>151951/1000</f>
        <v>151.95099999999999</v>
      </c>
      <c r="L17" s="33">
        <f>107159/1000</f>
        <v>107.15900000000001</v>
      </c>
      <c r="M17" s="38">
        <f>170833/1000</f>
        <v>170.833</v>
      </c>
      <c r="N17" s="22"/>
      <c r="O17" s="21" t="s">
        <v>5</v>
      </c>
      <c r="P17" s="7"/>
    </row>
    <row r="18" spans="1:16" s="6" customFormat="1" ht="6" customHeight="1">
      <c r="A18" s="5"/>
      <c r="B18" s="5"/>
      <c r="C18" s="37"/>
      <c r="D18" s="36"/>
      <c r="E18" s="36"/>
      <c r="F18" s="21"/>
      <c r="G18" s="22"/>
      <c r="H18" s="22"/>
      <c r="I18" s="35"/>
      <c r="J18" s="34"/>
      <c r="K18" s="34"/>
      <c r="L18" s="34"/>
      <c r="M18" s="22"/>
      <c r="N18" s="22"/>
      <c r="O18" s="21"/>
      <c r="P18" s="7"/>
    </row>
    <row r="19" spans="1:16" s="6" customFormat="1" ht="16.5" customHeight="1">
      <c r="A19" s="20">
        <v>2558</v>
      </c>
      <c r="B19" s="19"/>
      <c r="C19" s="19"/>
      <c r="D19" s="19"/>
      <c r="E19" s="36"/>
      <c r="F19" s="21"/>
      <c r="G19" s="22"/>
      <c r="H19" s="22"/>
      <c r="I19" s="35"/>
      <c r="J19" s="34"/>
      <c r="K19" s="34"/>
      <c r="L19" s="34"/>
      <c r="M19" s="22"/>
      <c r="N19" s="17" t="s">
        <v>12</v>
      </c>
      <c r="O19" s="16"/>
      <c r="P19" s="7"/>
    </row>
    <row r="20" spans="1:16" s="15" customFormat="1" ht="17.25" customHeight="1">
      <c r="A20" s="20" t="s">
        <v>3</v>
      </c>
      <c r="B20" s="19"/>
      <c r="C20" s="19"/>
      <c r="D20" s="19"/>
      <c r="E20" s="31">
        <f>1277419/1000</f>
        <v>1277.4190000000001</v>
      </c>
      <c r="F20" s="31">
        <f>1277419/1000</f>
        <v>1277.4190000000001</v>
      </c>
      <c r="G20" s="18">
        <f>1246824/1000</f>
        <v>1246.8240000000001</v>
      </c>
      <c r="H20" s="18">
        <f>30595/1000</f>
        <v>30.594999999999999</v>
      </c>
      <c r="I20" s="23">
        <v>0</v>
      </c>
      <c r="J20" s="32">
        <f>470247/1000</f>
        <v>470.24700000000001</v>
      </c>
      <c r="K20" s="33">
        <f>158238/1000</f>
        <v>158.238</v>
      </c>
      <c r="L20" s="32">
        <f>107204/1000</f>
        <v>107.20399999999999</v>
      </c>
      <c r="M20" s="18">
        <f>204805/1000</f>
        <v>204.80500000000001</v>
      </c>
      <c r="N20" s="22"/>
      <c r="O20" s="21" t="s">
        <v>2</v>
      </c>
      <c r="P20" s="6"/>
    </row>
    <row r="21" spans="1:16" s="15" customFormat="1" ht="17.25" customHeight="1">
      <c r="A21" s="20" t="s">
        <v>10</v>
      </c>
      <c r="B21" s="19"/>
      <c r="C21" s="19"/>
      <c r="D21" s="19"/>
      <c r="E21" s="31">
        <f>1268473/1000</f>
        <v>1268.473</v>
      </c>
      <c r="F21" s="31">
        <f>1268473/1000</f>
        <v>1268.473</v>
      </c>
      <c r="G21" s="31">
        <f>1261733/1000</f>
        <v>1261.7329999999999</v>
      </c>
      <c r="H21" s="31">
        <f>6741/1000</f>
        <v>6.7409999999999997</v>
      </c>
      <c r="I21" s="23">
        <v>0</v>
      </c>
      <c r="J21" s="31">
        <f>488636/1000</f>
        <v>488.63600000000002</v>
      </c>
      <c r="K21" s="31">
        <f>179537/1000</f>
        <v>179.53700000000001</v>
      </c>
      <c r="L21" s="31">
        <f>126569/1000</f>
        <v>126.569</v>
      </c>
      <c r="M21" s="31">
        <f>182529/1000</f>
        <v>182.529</v>
      </c>
      <c r="N21" s="22"/>
      <c r="O21" s="21" t="s">
        <v>9</v>
      </c>
      <c r="P21" s="6"/>
    </row>
    <row r="22" spans="1:16" s="15" customFormat="1" ht="17.25" customHeight="1">
      <c r="A22" s="26" t="s">
        <v>8</v>
      </c>
      <c r="B22" s="26"/>
      <c r="C22" s="26"/>
      <c r="D22" s="25"/>
      <c r="E22" s="31">
        <f>1330911/1000</f>
        <v>1330.9110000000001</v>
      </c>
      <c r="F22" s="31">
        <f>1329912/1000</f>
        <v>1329.912</v>
      </c>
      <c r="G22" s="31">
        <f>1322312/1000</f>
        <v>1322.3119999999999</v>
      </c>
      <c r="H22" s="31">
        <f>7601/1000</f>
        <v>7.601</v>
      </c>
      <c r="I22" s="31">
        <f>999/1000</f>
        <v>0.999</v>
      </c>
      <c r="J22" s="31">
        <f>435384/1000</f>
        <v>435.38400000000001</v>
      </c>
      <c r="K22" s="31">
        <f>138667/1000</f>
        <v>138.667</v>
      </c>
      <c r="L22" s="31">
        <f>121965/1000</f>
        <v>121.965</v>
      </c>
      <c r="M22" s="31">
        <f>174752/1000</f>
        <v>174.75200000000001</v>
      </c>
      <c r="N22" s="22"/>
      <c r="O22" s="21" t="s">
        <v>7</v>
      </c>
      <c r="P22" s="6"/>
    </row>
    <row r="23" spans="1:16" s="6" customFormat="1" ht="17.25" customHeight="1">
      <c r="A23" s="26" t="s">
        <v>6</v>
      </c>
      <c r="B23" s="26"/>
      <c r="C23" s="26"/>
      <c r="D23" s="25"/>
      <c r="E23" s="31">
        <f>1343928/1000</f>
        <v>1343.9280000000001</v>
      </c>
      <c r="F23" s="31">
        <f>1341395/1000</f>
        <v>1341.395</v>
      </c>
      <c r="G23" s="31">
        <f>1332471/1000</f>
        <v>1332.471</v>
      </c>
      <c r="H23" s="31">
        <f>8924/1000</f>
        <v>8.9239999999999995</v>
      </c>
      <c r="I23" s="31">
        <f>2532/1000</f>
        <v>2.532</v>
      </c>
      <c r="J23" s="31">
        <f>431101/1000</f>
        <v>431.101</v>
      </c>
      <c r="K23" s="31">
        <f>155972/1000</f>
        <v>155.97200000000001</v>
      </c>
      <c r="L23" s="31">
        <f>107740/1000</f>
        <v>107.74</v>
      </c>
      <c r="M23" s="31">
        <f>167390/1000</f>
        <v>167.39</v>
      </c>
      <c r="N23" s="22"/>
      <c r="O23" s="21" t="s">
        <v>5</v>
      </c>
      <c r="P23" s="7"/>
    </row>
    <row r="24" spans="1:16" s="15" customFormat="1" ht="16.5" customHeight="1">
      <c r="A24" s="16">
        <v>2559</v>
      </c>
      <c r="B24" s="16"/>
      <c r="C24" s="16"/>
      <c r="D24" s="20"/>
      <c r="E24" s="30"/>
      <c r="F24" s="28"/>
      <c r="G24" s="28"/>
      <c r="H24" s="28"/>
      <c r="I24" s="30"/>
      <c r="J24" s="29"/>
      <c r="K24" s="29"/>
      <c r="L24" s="29"/>
      <c r="M24" s="28"/>
      <c r="N24" s="17" t="s">
        <v>11</v>
      </c>
      <c r="O24" s="16"/>
      <c r="P24" s="6"/>
    </row>
    <row r="25" spans="1:16" s="15" customFormat="1" ht="16.5" customHeight="1">
      <c r="A25" s="25" t="s">
        <v>3</v>
      </c>
      <c r="B25" s="27"/>
      <c r="C25" s="26"/>
      <c r="D25" s="25"/>
      <c r="E25" s="18">
        <f>1325456/1000</f>
        <v>1325.4559999999999</v>
      </c>
      <c r="F25" s="18">
        <f>1325456/1000</f>
        <v>1325.4559999999999</v>
      </c>
      <c r="G25" s="18">
        <f>1318161/1000</f>
        <v>1318.1610000000001</v>
      </c>
      <c r="H25" s="18">
        <f>7295/1000</f>
        <v>7.2949999999999999</v>
      </c>
      <c r="I25" s="23">
        <v>0</v>
      </c>
      <c r="J25" s="18">
        <f>303375/1000</f>
        <v>303.375</v>
      </c>
      <c r="K25" s="18">
        <f>178301/1000</f>
        <v>178.30099999999999</v>
      </c>
      <c r="L25" s="18">
        <f>103656/1000</f>
        <v>103.65600000000001</v>
      </c>
      <c r="M25" s="18">
        <f>173579/1000</f>
        <v>173.57900000000001</v>
      </c>
      <c r="N25" s="22"/>
      <c r="O25" s="21" t="s">
        <v>2</v>
      </c>
      <c r="P25" s="6"/>
    </row>
    <row r="26" spans="1:16" s="15" customFormat="1" ht="16.5" customHeight="1">
      <c r="A26" s="20" t="s">
        <v>10</v>
      </c>
      <c r="B26" s="19"/>
      <c r="C26" s="19"/>
      <c r="D26" s="19"/>
      <c r="E26" s="18">
        <v>1347.9</v>
      </c>
      <c r="F26" s="18">
        <v>1345.6</v>
      </c>
      <c r="G26" s="18">
        <v>1336</v>
      </c>
      <c r="H26" s="18">
        <v>9.6</v>
      </c>
      <c r="I26" s="18">
        <v>2.2999999999999998</v>
      </c>
      <c r="J26" s="18">
        <v>445.1</v>
      </c>
      <c r="K26" s="18">
        <v>166.2</v>
      </c>
      <c r="L26" s="18">
        <v>93.6</v>
      </c>
      <c r="M26" s="18">
        <v>185.3</v>
      </c>
      <c r="N26" s="22"/>
      <c r="O26" s="21" t="s">
        <v>9</v>
      </c>
      <c r="P26" s="6"/>
    </row>
    <row r="27" spans="1:16" s="15" customFormat="1" ht="16.5" customHeight="1">
      <c r="A27" s="25" t="s">
        <v>8</v>
      </c>
      <c r="B27" s="24"/>
      <c r="C27" s="24"/>
      <c r="D27" s="24"/>
      <c r="E27" s="18">
        <v>1366.9</v>
      </c>
      <c r="F27" s="18">
        <v>1366.9</v>
      </c>
      <c r="G27" s="18">
        <v>1348.9</v>
      </c>
      <c r="H27" s="18">
        <v>18</v>
      </c>
      <c r="I27" s="23">
        <v>0</v>
      </c>
      <c r="J27" s="18">
        <v>435.2</v>
      </c>
      <c r="K27" s="18">
        <v>155.80000000000001</v>
      </c>
      <c r="L27" s="18">
        <v>121.6</v>
      </c>
      <c r="M27" s="18">
        <v>157.80000000000001</v>
      </c>
      <c r="N27" s="22"/>
      <c r="O27" s="21" t="s">
        <v>7</v>
      </c>
      <c r="P27" s="6"/>
    </row>
    <row r="28" spans="1:16" s="15" customFormat="1" ht="16.5" customHeight="1">
      <c r="A28" s="25" t="s">
        <v>6</v>
      </c>
      <c r="B28" s="24"/>
      <c r="C28" s="24"/>
      <c r="D28" s="24"/>
      <c r="E28" s="18">
        <v>1330.2</v>
      </c>
      <c r="F28" s="18">
        <v>1330.2</v>
      </c>
      <c r="G28" s="18">
        <v>1302.9000000000001</v>
      </c>
      <c r="H28" s="18">
        <v>27.3</v>
      </c>
      <c r="I28" s="23">
        <v>0</v>
      </c>
      <c r="J28" s="18">
        <v>480.7</v>
      </c>
      <c r="K28" s="18">
        <v>177.2</v>
      </c>
      <c r="L28" s="18">
        <v>92.5</v>
      </c>
      <c r="M28" s="18">
        <v>211</v>
      </c>
      <c r="N28" s="22"/>
      <c r="O28" s="21" t="s">
        <v>5</v>
      </c>
      <c r="P28" s="6"/>
    </row>
    <row r="29" spans="1:16" s="15" customFormat="1" ht="16.5" customHeight="1">
      <c r="A29" s="20">
        <v>2560</v>
      </c>
      <c r="B29" s="19"/>
      <c r="C29" s="19"/>
      <c r="D29" s="19"/>
      <c r="E29" s="18"/>
      <c r="F29" s="18"/>
      <c r="G29" s="18"/>
      <c r="H29" s="18"/>
      <c r="I29" s="18"/>
      <c r="J29" s="18"/>
      <c r="K29" s="18"/>
      <c r="L29" s="18"/>
      <c r="M29" s="18"/>
      <c r="N29" s="17" t="s">
        <v>4</v>
      </c>
      <c r="O29" s="16"/>
      <c r="P29" s="6"/>
    </row>
    <row r="30" spans="1:16" s="6" customFormat="1" ht="17.25" customHeight="1">
      <c r="A30" s="14" t="s">
        <v>3</v>
      </c>
      <c r="B30" s="14"/>
      <c r="C30" s="14"/>
      <c r="D30" s="13"/>
      <c r="E30" s="11">
        <v>1392.8</v>
      </c>
      <c r="F30" s="11">
        <v>1392.8</v>
      </c>
      <c r="G30" s="11">
        <v>1369.7</v>
      </c>
      <c r="H30" s="11">
        <v>23.1</v>
      </c>
      <c r="I30" s="12">
        <v>0</v>
      </c>
      <c r="J30" s="11">
        <v>426.8</v>
      </c>
      <c r="K30" s="11">
        <v>125.7</v>
      </c>
      <c r="L30" s="11">
        <v>110.2</v>
      </c>
      <c r="M30" s="10">
        <v>190.9</v>
      </c>
      <c r="N30" s="9"/>
      <c r="O30" s="8" t="s">
        <v>2</v>
      </c>
      <c r="P30" s="7"/>
    </row>
    <row r="31" spans="1:16" s="2" customFormat="1" ht="18.75" customHeight="1">
      <c r="B31" s="3" t="s">
        <v>1</v>
      </c>
      <c r="F31" s="5"/>
      <c r="J31" s="3"/>
    </row>
    <row r="32" spans="1:16" s="2" customFormat="1" ht="17.25" customHeight="1">
      <c r="B32" s="3" t="s">
        <v>0</v>
      </c>
      <c r="D32" s="3"/>
      <c r="F32" s="3"/>
      <c r="G32" s="3"/>
      <c r="H32" s="3"/>
    </row>
    <row r="33" spans="3:8" s="2" customFormat="1" ht="17.25" customHeight="1">
      <c r="C33" s="4"/>
      <c r="D33" s="4"/>
      <c r="F33" s="4"/>
      <c r="G33" s="4"/>
      <c r="H33" s="3"/>
    </row>
  </sheetData>
  <mergeCells count="22">
    <mergeCell ref="N13:O13"/>
    <mergeCell ref="N19:O19"/>
    <mergeCell ref="J7:M7"/>
    <mergeCell ref="J6:M6"/>
    <mergeCell ref="N29:O29"/>
    <mergeCell ref="A21:D21"/>
    <mergeCell ref="A19:D19"/>
    <mergeCell ref="A14:D14"/>
    <mergeCell ref="A26:D26"/>
    <mergeCell ref="E7:I7"/>
    <mergeCell ref="A13:D13"/>
    <mergeCell ref="N24:O24"/>
    <mergeCell ref="A20:D20"/>
    <mergeCell ref="A24:D24"/>
    <mergeCell ref="A29:D29"/>
    <mergeCell ref="F9:H9"/>
    <mergeCell ref="N5:O11"/>
    <mergeCell ref="F8:H8"/>
    <mergeCell ref="A5:D11"/>
    <mergeCell ref="E5:M5"/>
    <mergeCell ref="E6:I6"/>
    <mergeCell ref="A15:D15"/>
  </mergeCells>
  <pageMargins left="0.55118110236220474" right="0.19685039370078741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2017-07-11T03:59:32Z</dcterms:created>
  <dcterms:modified xsi:type="dcterms:W3CDTF">2017-07-11T03:59:38Z</dcterms:modified>
</cp:coreProperties>
</file>