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9225" yWindow="30" windowWidth="9045" windowHeight="11235" tabRatio="182"/>
  </bookViews>
  <sheets>
    <sheet name="T-19.3" sheetId="1" r:id="rId1"/>
  </sheets>
  <calcPr calcId="144525"/>
</workbook>
</file>

<file path=xl/calcChain.xml><?xml version="1.0" encoding="utf-8"?>
<calcChain xmlns="http://schemas.openxmlformats.org/spreadsheetml/2006/main">
  <c r="E15" i="1"/>
  <c r="F15"/>
  <c r="G15"/>
  <c r="H15"/>
  <c r="I15"/>
  <c r="J15"/>
  <c r="K15"/>
  <c r="L15"/>
  <c r="M15"/>
  <c r="E40"/>
  <c r="F40"/>
  <c r="G40"/>
  <c r="H40"/>
  <c r="I40"/>
  <c r="J40"/>
  <c r="K40"/>
  <c r="L40"/>
  <c r="M40"/>
  <c r="E52"/>
  <c r="F52"/>
  <c r="G52"/>
  <c r="H52"/>
  <c r="I52"/>
  <c r="J52"/>
  <c r="K52"/>
  <c r="L52"/>
  <c r="M52"/>
  <c r="F71"/>
  <c r="G71"/>
  <c r="H71"/>
  <c r="I71"/>
  <c r="E72"/>
  <c r="E71" s="1"/>
  <c r="J72"/>
  <c r="J71" s="1"/>
  <c r="K72"/>
  <c r="K71" s="1"/>
  <c r="L72"/>
  <c r="L71" s="1"/>
  <c r="M72"/>
  <c r="M71" s="1"/>
  <c r="E75"/>
  <c r="J75"/>
  <c r="K75"/>
  <c r="M75"/>
  <c r="E78"/>
  <c r="J78"/>
  <c r="K78"/>
  <c r="L78"/>
  <c r="M78"/>
  <c r="E80"/>
  <c r="J80"/>
  <c r="K80"/>
  <c r="L80"/>
  <c r="M80"/>
  <c r="E82"/>
  <c r="F82"/>
  <c r="G82"/>
  <c r="H82"/>
  <c r="I82"/>
  <c r="J82"/>
  <c r="K82"/>
  <c r="L82"/>
  <c r="M82"/>
  <c r="E99"/>
  <c r="F99"/>
  <c r="G99"/>
  <c r="H99"/>
  <c r="I99"/>
  <c r="J99"/>
  <c r="K99"/>
  <c r="L99"/>
  <c r="M99"/>
  <c r="E108"/>
  <c r="F108"/>
  <c r="G108"/>
  <c r="H108"/>
  <c r="I108"/>
  <c r="J108"/>
  <c r="K108"/>
  <c r="L108"/>
  <c r="M108"/>
  <c r="E128"/>
  <c r="F128"/>
  <c r="G128"/>
  <c r="H128"/>
  <c r="I128"/>
  <c r="J128"/>
  <c r="K128"/>
  <c r="L128"/>
  <c r="M128"/>
  <c r="E156"/>
  <c r="F156"/>
  <c r="G156"/>
  <c r="H156"/>
  <c r="I156"/>
  <c r="J156"/>
  <c r="K156"/>
  <c r="L156"/>
  <c r="M156"/>
  <c r="E166"/>
  <c r="F166"/>
  <c r="G166"/>
  <c r="H166"/>
  <c r="I166"/>
  <c r="J166"/>
  <c r="K166"/>
  <c r="L166"/>
  <c r="M166"/>
  <c r="E190"/>
  <c r="F190"/>
  <c r="G190"/>
  <c r="H190"/>
  <c r="I190"/>
  <c r="J190"/>
  <c r="K190"/>
  <c r="L190"/>
  <c r="M190"/>
  <c r="E197"/>
  <c r="F197"/>
  <c r="G197"/>
  <c r="H197"/>
  <c r="I197"/>
  <c r="J197"/>
  <c r="K197"/>
  <c r="L197"/>
  <c r="M197"/>
  <c r="E219"/>
  <c r="F219"/>
  <c r="G219"/>
  <c r="H219"/>
  <c r="I219"/>
  <c r="J219"/>
  <c r="K219"/>
  <c r="L219"/>
  <c r="M219"/>
  <c r="E245"/>
  <c r="F245"/>
  <c r="G245"/>
  <c r="H245"/>
  <c r="I245"/>
  <c r="J245"/>
  <c r="K245"/>
  <c r="L245"/>
  <c r="M245"/>
  <c r="E258"/>
  <c r="F258"/>
  <c r="G258"/>
  <c r="H258"/>
  <c r="I258"/>
  <c r="J258"/>
  <c r="K258"/>
  <c r="L258"/>
  <c r="M258"/>
  <c r="E281"/>
  <c r="F281"/>
  <c r="G281"/>
  <c r="H281"/>
  <c r="I281"/>
  <c r="J281"/>
  <c r="K281"/>
  <c r="L281"/>
  <c r="M281"/>
  <c r="E302"/>
  <c r="F302"/>
  <c r="G302"/>
  <c r="H302"/>
  <c r="I302"/>
  <c r="J302"/>
  <c r="K302"/>
  <c r="L302"/>
  <c r="M302"/>
  <c r="E312"/>
  <c r="F312"/>
  <c r="G312"/>
  <c r="H312"/>
  <c r="I312"/>
  <c r="J312"/>
  <c r="K312"/>
  <c r="L312"/>
  <c r="M312"/>
  <c r="E335"/>
  <c r="F335"/>
  <c r="G335"/>
  <c r="H335"/>
  <c r="I335"/>
  <c r="J335"/>
  <c r="K335"/>
  <c r="L335"/>
  <c r="M335"/>
  <c r="E340"/>
  <c r="F340"/>
  <c r="G340"/>
  <c r="H340"/>
  <c r="I340"/>
  <c r="J340"/>
  <c r="K340"/>
  <c r="L340"/>
  <c r="M340"/>
  <c r="E363"/>
  <c r="F363"/>
  <c r="G363"/>
  <c r="H363"/>
  <c r="I363"/>
  <c r="J363"/>
  <c r="K363"/>
  <c r="L363"/>
  <c r="M363"/>
  <c r="E373"/>
  <c r="F373"/>
  <c r="G373"/>
  <c r="H373"/>
  <c r="I373"/>
  <c r="J373"/>
  <c r="K373"/>
  <c r="L373"/>
  <c r="M373"/>
  <c r="E392"/>
  <c r="F392"/>
  <c r="G392"/>
  <c r="H392"/>
  <c r="I392"/>
  <c r="J392"/>
  <c r="K392"/>
  <c r="L392"/>
  <c r="M392"/>
  <c r="E397"/>
  <c r="F397"/>
  <c r="G397"/>
  <c r="H397"/>
  <c r="I397"/>
  <c r="J397"/>
  <c r="K397"/>
  <c r="L397"/>
  <c r="M397"/>
  <c r="F402"/>
  <c r="G402"/>
  <c r="H402"/>
  <c r="I402"/>
  <c r="E403"/>
  <c r="E402" s="1"/>
  <c r="J403"/>
  <c r="J402" s="1"/>
  <c r="K403"/>
  <c r="K402" s="1"/>
  <c r="L403"/>
  <c r="L402" s="1"/>
  <c r="M403"/>
  <c r="M402" s="1"/>
  <c r="E404"/>
  <c r="J404"/>
  <c r="K404"/>
  <c r="L404"/>
  <c r="M404"/>
  <c r="E405"/>
  <c r="J405"/>
  <c r="K405"/>
  <c r="L405"/>
  <c r="M405"/>
  <c r="E406"/>
  <c r="J406"/>
  <c r="K406"/>
  <c r="L406"/>
  <c r="E407"/>
  <c r="J407"/>
  <c r="K407"/>
  <c r="L407"/>
  <c r="M407"/>
  <c r="E419"/>
  <c r="F419"/>
  <c r="G419"/>
  <c r="H419"/>
  <c r="I419"/>
  <c r="J419"/>
  <c r="K419"/>
  <c r="L419"/>
  <c r="M419"/>
  <c r="E424"/>
  <c r="F424"/>
  <c r="G424"/>
  <c r="H424"/>
  <c r="I424"/>
  <c r="J424"/>
  <c r="K424"/>
  <c r="L424"/>
  <c r="M424"/>
  <c r="F428"/>
  <c r="G428"/>
  <c r="H428"/>
  <c r="I428"/>
  <c r="E429"/>
  <c r="E428" s="1"/>
  <c r="J429"/>
  <c r="J428" s="1"/>
  <c r="K429"/>
  <c r="K428" s="1"/>
  <c r="L429"/>
  <c r="L428" s="1"/>
  <c r="M429"/>
  <c r="M428" s="1"/>
  <c r="E430"/>
  <c r="J430"/>
  <c r="K430"/>
  <c r="L430"/>
  <c r="M430"/>
  <c r="E431"/>
  <c r="J431"/>
  <c r="K431"/>
  <c r="L431"/>
  <c r="M431"/>
  <c r="E432"/>
  <c r="J432"/>
  <c r="K432"/>
  <c r="L432"/>
  <c r="M432"/>
  <c r="E446"/>
  <c r="F446"/>
  <c r="G446"/>
  <c r="H446"/>
  <c r="I446"/>
  <c r="J446"/>
  <c r="K446"/>
  <c r="L446"/>
  <c r="M446"/>
  <c r="E451"/>
  <c r="F451"/>
  <c r="G451"/>
  <c r="H451"/>
  <c r="I451"/>
  <c r="J451"/>
  <c r="K451"/>
  <c r="L451"/>
  <c r="M451"/>
  <c r="E457"/>
  <c r="F457"/>
  <c r="G457"/>
  <c r="H457"/>
  <c r="I457"/>
  <c r="J457"/>
  <c r="K457"/>
  <c r="L457"/>
  <c r="M457"/>
</calcChain>
</file>

<file path=xl/sharedStrings.xml><?xml version="1.0" encoding="utf-8"?>
<sst xmlns="http://schemas.openxmlformats.org/spreadsheetml/2006/main" count="1392" uniqueCount="585">
  <si>
    <t xml:space="preserve"> Source:   Nakhon Ratchasima Provincial Office of Local Administration</t>
  </si>
  <si>
    <t xml:space="preserve">     ที่มา:  สำนักงานส่งเสริมการปกครองท้องถิ่นจังหวัดนครราชสีมา</t>
  </si>
  <si>
    <t>Nongyang</t>
  </si>
  <si>
    <t xml:space="preserve"> -</t>
  </si>
  <si>
    <t>อบต.หนองยาง</t>
  </si>
  <si>
    <t>Nonguluam</t>
  </si>
  <si>
    <t>อบต.หนองงูเหลือม</t>
  </si>
  <si>
    <t>phaphuth</t>
  </si>
  <si>
    <t>อบต.พระพุทธ</t>
  </si>
  <si>
    <t>Thachang</t>
  </si>
  <si>
    <t>อบต.ท่าช้าง</t>
  </si>
  <si>
    <t>Changthong</t>
  </si>
  <si>
    <t>อบต.ช้างทอง</t>
  </si>
  <si>
    <t>Chaloem Phra Kiat District</t>
  </si>
  <si>
    <t>อำเภอเฉลิมพระเกียรติ</t>
  </si>
  <si>
    <t>Phoonthong</t>
  </si>
  <si>
    <t>อบต.โพนทอง</t>
  </si>
  <si>
    <t>Noonphadoo</t>
  </si>
  <si>
    <t>อบต.โนนประดู่</t>
  </si>
  <si>
    <t>Nongtadyai</t>
  </si>
  <si>
    <t>อบต.หนองตาดใหญ่</t>
  </si>
  <si>
    <t xml:space="preserve">Sida </t>
  </si>
  <si>
    <t>อบต.สีดา</t>
  </si>
  <si>
    <t>Sammuang</t>
  </si>
  <si>
    <t>อบต.สามเมือง</t>
  </si>
  <si>
    <t>Sida Minor District</t>
  </si>
  <si>
    <t>อำเภอสีดา</t>
  </si>
  <si>
    <t>Nongwa</t>
  </si>
  <si>
    <t>-</t>
  </si>
  <si>
    <t>อบต.หนองหว้า</t>
  </si>
  <si>
    <t>Noonjan</t>
  </si>
  <si>
    <t>อบต.โนนจาน</t>
  </si>
  <si>
    <t>Maungphalai</t>
  </si>
  <si>
    <t>อบต.เมืองพะไล</t>
  </si>
  <si>
    <t>Bualai</t>
  </si>
  <si>
    <t>อบต.บัวลาย</t>
  </si>
  <si>
    <t>Bua Lai Minor District</t>
  </si>
  <si>
    <t>อำเภอบัวลาย</t>
  </si>
  <si>
    <t>expenditure</t>
  </si>
  <si>
    <t>of investment</t>
  </si>
  <si>
    <t>Expenditure</t>
  </si>
  <si>
    <t>utilities</t>
  </si>
  <si>
    <t>duties</t>
  </si>
  <si>
    <t>Organization</t>
  </si>
  <si>
    <t>Central</t>
  </si>
  <si>
    <t xml:space="preserve">Expenditure  </t>
  </si>
  <si>
    <t>Permanent</t>
  </si>
  <si>
    <t>Subsidies</t>
  </si>
  <si>
    <t>Miscellaneous</t>
  </si>
  <si>
    <t>Public</t>
  </si>
  <si>
    <t>Property</t>
  </si>
  <si>
    <t>Fees and fines</t>
  </si>
  <si>
    <t>Taxes and</t>
  </si>
  <si>
    <t>Administration</t>
  </si>
  <si>
    <t>งบกลาง</t>
  </si>
  <si>
    <t>เพื่อการลงทุน</t>
  </si>
  <si>
    <t>รายจ่ายประจำ</t>
  </si>
  <si>
    <t>เงินอุดหนุน</t>
  </si>
  <si>
    <t>เบ็ดเตล็ด</t>
  </si>
  <si>
    <t>สาธารณูปโภค</t>
  </si>
  <si>
    <t>ทรัพย์สิน</t>
  </si>
  <si>
    <t>ค่าปรับ</t>
  </si>
  <si>
    <t>ภาษีอากร</t>
  </si>
  <si>
    <t xml:space="preserve"> องค์การบริหารส่วนตำบล</t>
  </si>
  <si>
    <t xml:space="preserve">District/Subdistrict </t>
  </si>
  <si>
    <t>รายจ่าย</t>
  </si>
  <si>
    <t>ค่าธรรมเนียม</t>
  </si>
  <si>
    <t xml:space="preserve">                  อำเภอ/                     </t>
  </si>
  <si>
    <t>Revenue</t>
  </si>
  <si>
    <t xml:space="preserve"> </t>
  </si>
  <si>
    <t xml:space="preserve">รายได้ </t>
  </si>
  <si>
    <t>(บาท  Baht)</t>
  </si>
  <si>
    <t>Fiscal Year  2015 (Cont.)</t>
  </si>
  <si>
    <t xml:space="preserve">Actual Revenue and Expenditure of Subdistrict Administration Organization by Type, District and Subdistrict Administration Organization: </t>
  </si>
  <si>
    <t>Table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</si>
  <si>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2558 (ต่อ)</t>
  </si>
  <si>
    <t xml:space="preserve">ตาราง   </t>
  </si>
  <si>
    <t>Lam Thamenchai Minor District</t>
  </si>
  <si>
    <t>อำเภอลำทะเมนชัย</t>
  </si>
  <si>
    <t>Nonghoy</t>
  </si>
  <si>
    <t>อบต.หนองหอย</t>
  </si>
  <si>
    <t>taprang</t>
  </si>
  <si>
    <t>อบต.ทัพรั้ง</t>
  </si>
  <si>
    <t>Mabkrat</t>
  </si>
  <si>
    <t>อบต.มาบกราด</t>
  </si>
  <si>
    <t>Pangteam</t>
  </si>
  <si>
    <t>อบต.พังเทียม</t>
  </si>
  <si>
    <t>Phra Thong Kham Minor District</t>
  </si>
  <si>
    <t>อำเภอพระทองคำ</t>
  </si>
  <si>
    <t>Krabuengnok</t>
  </si>
  <si>
    <t>อบต.กระเบื้องนอก</t>
  </si>
  <si>
    <t>Lahanphlakhao</t>
  </si>
  <si>
    <t>อบต.ละหานปลาค้าว</t>
  </si>
  <si>
    <t>Noonudoom</t>
  </si>
  <si>
    <t>อบต.โนนอุดม</t>
  </si>
  <si>
    <t>Mueang Yang Minor District</t>
  </si>
  <si>
    <t>อำเภอเมืองยาง</t>
  </si>
  <si>
    <t>Bungphrue</t>
  </si>
  <si>
    <t>อบต.บึงปรือ</t>
  </si>
  <si>
    <t>Nongwaeng</t>
  </si>
  <si>
    <t>อบต.หนองแวง</t>
  </si>
  <si>
    <t>Samnuktakhro</t>
  </si>
  <si>
    <t>อบต.สำนักตะคร้อ</t>
  </si>
  <si>
    <t>Wangyaithong</t>
  </si>
  <si>
    <t>อบต.วังยายทอง</t>
  </si>
  <si>
    <t>Thepharak Minor District</t>
  </si>
  <si>
    <t>อำเภอเทพารักษ์</t>
  </si>
  <si>
    <t>Wangmee</t>
  </si>
  <si>
    <t>อบต.วังหมี</t>
  </si>
  <si>
    <t>Udomsub</t>
  </si>
  <si>
    <t>อบต.อุดมทรัพย์</t>
  </si>
  <si>
    <t>Wangnamkhao</t>
  </si>
  <si>
    <t>อบต.วังน้ำเขียว</t>
  </si>
  <si>
    <t>Thaisamakhee</t>
  </si>
  <si>
    <t>อบต.ไทยสามัคคี</t>
  </si>
  <si>
    <t>Raroeng</t>
  </si>
  <si>
    <t>อบต.ระเริง</t>
  </si>
  <si>
    <t>Wang Nam Khiao District</t>
  </si>
  <si>
    <t>อำเภอวังน้ำเขียว</t>
  </si>
  <si>
    <t>Samphaneang</t>
  </si>
  <si>
    <t>อบต.สำพะเนียง</t>
  </si>
  <si>
    <t>Noontathan</t>
  </si>
  <si>
    <t>อบต.โนนตาเถร</t>
  </si>
  <si>
    <t>Noondaeng</t>
  </si>
  <si>
    <t>อบต.โนนแดง</t>
  </si>
  <si>
    <t>Donyaoyai</t>
  </si>
  <si>
    <t>อบต.ดอนยาวใหญ่</t>
  </si>
  <si>
    <t>Non Daeng District</t>
  </si>
  <si>
    <t>อำเภอโนนแดง</t>
  </si>
  <si>
    <t>Noonsamran</t>
  </si>
  <si>
    <t>อบต.โนนสำราญ</t>
  </si>
  <si>
    <t>Kaengsanamnang</t>
  </si>
  <si>
    <t>อบต.แก้งสนามนาง</t>
  </si>
  <si>
    <t>Sisuk</t>
  </si>
  <si>
    <t>อบต.สีสุก</t>
  </si>
  <si>
    <t>Bungpharai</t>
  </si>
  <si>
    <t>อบต.บึงพะไล</t>
  </si>
  <si>
    <t>Kaeng Sanam Nang District</t>
  </si>
  <si>
    <t>อำเภอแก้งสนามนาง</t>
  </si>
  <si>
    <t>Saraphee</t>
  </si>
  <si>
    <t>อบต.สารภี</t>
  </si>
  <si>
    <t>Lungkaow</t>
  </si>
  <si>
    <t>อบต.ลุงเขว้า</t>
  </si>
  <si>
    <t>Nongboonmak</t>
  </si>
  <si>
    <t>อบต.หนองบุญมาก</t>
  </si>
  <si>
    <t>Nongtakai</t>
  </si>
  <si>
    <t>อบต.หนองตะไก้</t>
  </si>
  <si>
    <t>Banmai</t>
  </si>
  <si>
    <t>อบต.บ้านใหม่</t>
  </si>
  <si>
    <t>Thaijarean</t>
  </si>
  <si>
    <t>อบต.ไทยเจริญ</t>
  </si>
  <si>
    <t>Nongmaiphai</t>
  </si>
  <si>
    <t>อบต.หนองไม้ไผ่</t>
  </si>
  <si>
    <t>Nong Bunmak District</t>
  </si>
  <si>
    <t>อำเภอหนองบุญมาก</t>
  </si>
  <si>
    <t>Phongtalong</t>
  </si>
  <si>
    <t>อบต.โป่งตาลอง</t>
  </si>
  <si>
    <t>Nongsarai</t>
  </si>
  <si>
    <t>อบต.หนองสาหร่าย</t>
  </si>
  <si>
    <t>Nongnamdaeng</t>
  </si>
  <si>
    <t>อบต.หนองน้ำแดง</t>
  </si>
  <si>
    <t>Wangkrata</t>
  </si>
  <si>
    <t>อบต.วังกะทะ</t>
  </si>
  <si>
    <t>Phayayen</t>
  </si>
  <si>
    <t>อบต.พญาเย็น</t>
  </si>
  <si>
    <t>Pakchong</t>
  </si>
  <si>
    <t>อบต.ปากช่อง</t>
  </si>
  <si>
    <t>Chanthuk</t>
  </si>
  <si>
    <t>อบต.จันทึก</t>
  </si>
  <si>
    <t>Klongmuang</t>
  </si>
  <si>
    <t>อบต.คลองม่วง</t>
  </si>
  <si>
    <t>Kanongpha</t>
  </si>
  <si>
    <t>อบต.ขนงพระ</t>
  </si>
  <si>
    <t>Pak Chong District</t>
  </si>
  <si>
    <t>อำเภอปากช่อง</t>
  </si>
  <si>
    <t>Nongyakao</t>
  </si>
  <si>
    <t>อบต.หนองหญ้าขาว</t>
  </si>
  <si>
    <t>Nongbuanoi</t>
  </si>
  <si>
    <t>อบต.หนองบัวน้อย</t>
  </si>
  <si>
    <t>Sikhiu</t>
  </si>
  <si>
    <t>อบต.สีคิ้ว</t>
  </si>
  <si>
    <t>Wangrongyai</t>
  </si>
  <si>
    <t>อบต.วังโรงใหญ่</t>
  </si>
  <si>
    <t>Ladbuakhao</t>
  </si>
  <si>
    <t>อบต.ลาดบัวขาว</t>
  </si>
  <si>
    <t>Mittaphap</t>
  </si>
  <si>
    <t>อบต.มิตรภาพ</t>
  </si>
  <si>
    <t>Banhan</t>
  </si>
  <si>
    <t>อบต.บ้านหัน</t>
  </si>
  <si>
    <t>Doonmaung</t>
  </si>
  <si>
    <t>อบต.ดอนเมือง</t>
  </si>
  <si>
    <t>Khlongphai</t>
  </si>
  <si>
    <t>อบต.คลองไผ่</t>
  </si>
  <si>
    <t>Kudnoi</t>
  </si>
  <si>
    <t>อบต.กุดน้อย</t>
  </si>
  <si>
    <t>Khridsana</t>
  </si>
  <si>
    <t>อบต.กฤษณา</t>
  </si>
  <si>
    <t>Sikhio District</t>
  </si>
  <si>
    <t>อำเภอสีคิ้ว</t>
  </si>
  <si>
    <t>Nongsuang</t>
  </si>
  <si>
    <t>อบต.หนองสรวง</t>
  </si>
  <si>
    <t>Khamthalaeso</t>
  </si>
  <si>
    <t>อบต.ขามทะเลสอ</t>
  </si>
  <si>
    <t>Bungao</t>
  </si>
  <si>
    <t>อบต.บึงอ้อ</t>
  </si>
  <si>
    <t>Pongdaeng</t>
  </si>
  <si>
    <t>อบต.โป่งแดง</t>
  </si>
  <si>
    <t>Kham Thale So District</t>
  </si>
  <si>
    <t>อำเภอขามทะเลสอ</t>
  </si>
  <si>
    <t>Sungnoen</t>
  </si>
  <si>
    <t>อบต.สูงเนิน</t>
  </si>
  <si>
    <t>Naklang</t>
  </si>
  <si>
    <t>อบต.นากลาง</t>
  </si>
  <si>
    <t>Makluekao</t>
  </si>
  <si>
    <t>อบต.มะเกลือเก่า</t>
  </si>
  <si>
    <t>Makluemai</t>
  </si>
  <si>
    <t>อบต.มะเกลือใหม่</t>
  </si>
  <si>
    <t>Noonkha</t>
  </si>
  <si>
    <t>อบต.โนนค่า</t>
  </si>
  <si>
    <t>Bungkeelaek</t>
  </si>
  <si>
    <t>อบต.บุ่งขี้เหล็ก</t>
  </si>
  <si>
    <t>Kudjik</t>
  </si>
  <si>
    <t>อบต.กุดจิก</t>
  </si>
  <si>
    <t>Sama</t>
  </si>
  <si>
    <t>อบต.เสมา</t>
  </si>
  <si>
    <t>Khorat</t>
  </si>
  <si>
    <t>อบต.โคราช</t>
  </si>
  <si>
    <t>Klongyang</t>
  </si>
  <si>
    <t>อบต.โค้งยาง</t>
  </si>
  <si>
    <t>Sung Noen District</t>
  </si>
  <si>
    <t>อำเภอสูงเนิน</t>
  </si>
  <si>
    <t>Noonrung</t>
  </si>
  <si>
    <t>อบต.โนนรัง</t>
  </si>
  <si>
    <t>Noonyho</t>
  </si>
  <si>
    <t>อบต.โนนยอ</t>
  </si>
  <si>
    <t>Noontoom</t>
  </si>
  <si>
    <t>อบต.โนนตูม</t>
  </si>
  <si>
    <t>Nongluk</t>
  </si>
  <si>
    <t>อบต.หนองหลัก</t>
  </si>
  <si>
    <t>Sarai</t>
  </si>
  <si>
    <t>อบต.สาหร่าย</t>
  </si>
  <si>
    <t>Phrasuk</t>
  </si>
  <si>
    <t>อบต.ประสุข</t>
  </si>
  <si>
    <t>Talad</t>
  </si>
  <si>
    <t>อบต.ท่าลาด</t>
  </si>
  <si>
    <t>Taladsai</t>
  </si>
  <si>
    <t>อบต.ตลาดไทร</t>
  </si>
  <si>
    <t>Chumphuang</t>
  </si>
  <si>
    <t>อบต.ชุมพวง</t>
  </si>
  <si>
    <t>Chum Phuang District</t>
  </si>
  <si>
    <t>อำเภอชุมพวง</t>
  </si>
  <si>
    <t>Ngiw</t>
  </si>
  <si>
    <t>อบต.งิ้ว</t>
  </si>
  <si>
    <t>Takho</t>
  </si>
  <si>
    <t>อบต.ตะโก</t>
  </si>
  <si>
    <t>Thabsawai</t>
  </si>
  <si>
    <t>อบต.ทับสวาย</t>
  </si>
  <si>
    <t>Lungpradoo</t>
  </si>
  <si>
    <t>อบต.หลุ่งประดู่</t>
  </si>
  <si>
    <t>Lungtakean</t>
  </si>
  <si>
    <t>อบต.หลุ่งตะเคียน</t>
  </si>
  <si>
    <t>Huaikaen</t>
  </si>
  <si>
    <t>อบต.ห้วยแคน</t>
  </si>
  <si>
    <t>Maungplubpla</t>
  </si>
  <si>
    <t>อบต.เมืองพลับพลา</t>
  </si>
  <si>
    <t>Hindat</t>
  </si>
  <si>
    <t>อบต.หินดาด</t>
  </si>
  <si>
    <t>Huaithalaeng</t>
  </si>
  <si>
    <t>อบต.ห้วยแถลง</t>
  </si>
  <si>
    <t>Huai Thalaeng District</t>
  </si>
  <si>
    <t>อำเภอห้วยแถลง</t>
  </si>
  <si>
    <t>Nongraweang</t>
  </si>
  <si>
    <t>อบต.หนองระเวียง</t>
  </si>
  <si>
    <t>Sumrid</t>
  </si>
  <si>
    <t>อบต.สัมฤทธิ์</t>
  </si>
  <si>
    <t>Booth</t>
  </si>
  <si>
    <t>อบต.โบสถ์</t>
  </si>
  <si>
    <t>Naimaung</t>
  </si>
  <si>
    <t>อบต.ในเมือง</t>
  </si>
  <si>
    <t>Nikhomsangtoonang</t>
  </si>
  <si>
    <t>อบต.นิคมสร้างตนเอง</t>
  </si>
  <si>
    <t>Thalalaut</t>
  </si>
  <si>
    <t>อบต.ธารละหลอด</t>
  </si>
  <si>
    <t>Thaluang</t>
  </si>
  <si>
    <t>อบต.ท่าหลวง</t>
  </si>
  <si>
    <t>Dongyai</t>
  </si>
  <si>
    <t>อบต.ดงใหญ่</t>
  </si>
  <si>
    <t>Cheewan</t>
  </si>
  <si>
    <t>อบต.ชีวาน</t>
  </si>
  <si>
    <t>Krabuengyai</t>
  </si>
  <si>
    <t>อบต.กระเบื้องใหญ่</t>
  </si>
  <si>
    <t>Krachon</t>
  </si>
  <si>
    <t>อบต.กระชอน</t>
  </si>
  <si>
    <t xml:space="preserve">  Phimai District</t>
  </si>
  <si>
    <t>อำเภอพิมาย</t>
  </si>
  <si>
    <t>Taku</t>
  </si>
  <si>
    <t>อบต.ตะคุ</t>
  </si>
  <si>
    <t>Thongchainua</t>
  </si>
  <si>
    <t>อบต.ธงชัยเหนือ</t>
  </si>
  <si>
    <t>Takob</t>
  </si>
  <si>
    <t>อบต.ตะขบ</t>
  </si>
  <si>
    <t>Sakaerat</t>
  </si>
  <si>
    <t>อบต.สะแกราช</t>
  </si>
  <si>
    <t>Toom</t>
  </si>
  <si>
    <t>อบต.ตูม</t>
  </si>
  <si>
    <t>Phooluang</t>
  </si>
  <si>
    <t>อบต.ภูหลวง</t>
  </si>
  <si>
    <t>Don</t>
  </si>
  <si>
    <t>อบต.ดอน</t>
  </si>
  <si>
    <t>Khokthai</t>
  </si>
  <si>
    <t>อบต.โคกไทย</t>
  </si>
  <si>
    <t>Sukasam</t>
  </si>
  <si>
    <t>อบต.สุขเกษม</t>
  </si>
  <si>
    <t>Kasamsub</t>
  </si>
  <si>
    <t>อบต.เกษมทรัพย์</t>
  </si>
  <si>
    <t>Sumrong</t>
  </si>
  <si>
    <t>อบต.สำโรง</t>
  </si>
  <si>
    <t>Pak Thong Chai District</t>
  </si>
  <si>
    <t>อำเภอปักธงชัย</t>
  </si>
  <si>
    <t>Tungsawang</t>
  </si>
  <si>
    <t>อบต.ทุ่งสว่าง</t>
  </si>
  <si>
    <t>Krathomrye</t>
  </si>
  <si>
    <t>อบต.กระทุ่มราย</t>
  </si>
  <si>
    <t>Wuangmaidaeng</t>
  </si>
  <si>
    <t>อบต.วังไม้แดง</t>
  </si>
  <si>
    <t>Prathai</t>
  </si>
  <si>
    <t>อบต.ประทาย</t>
  </si>
  <si>
    <t>NongKai</t>
  </si>
  <si>
    <t>อบต.หนองค่าย</t>
  </si>
  <si>
    <t>Nangram</t>
  </si>
  <si>
    <t>อบต.นางรำ</t>
  </si>
  <si>
    <t>Hanhuaisai</t>
  </si>
  <si>
    <t>อบต.หันห้วยทราย</t>
  </si>
  <si>
    <t>KhokKlang</t>
  </si>
  <si>
    <t>อบต.โคกกลาง</t>
  </si>
  <si>
    <t>Donman</t>
  </si>
  <si>
    <t>อบต.ดอนมัน</t>
  </si>
  <si>
    <t>Muangdon</t>
  </si>
  <si>
    <t xml:space="preserve">  -</t>
  </si>
  <si>
    <t>อบต.เมืองโดน</t>
  </si>
  <si>
    <t>Koonped</t>
  </si>
  <si>
    <t>อบต.โนนเพ็ด</t>
  </si>
  <si>
    <t>Nongphuang</t>
  </si>
  <si>
    <t>อบต.หนองพลวง</t>
  </si>
  <si>
    <t>Prathai District</t>
  </si>
  <si>
    <t>อำเภอประทาย</t>
  </si>
  <si>
    <t>Huaiyang</t>
  </si>
  <si>
    <t>อบต.ห้วยยาง</t>
  </si>
  <si>
    <t>Nonggangyai</t>
  </si>
  <si>
    <t>อบต.หนองแจ้งใหญ่</t>
  </si>
  <si>
    <t xml:space="preserve">Samaayai </t>
  </si>
  <si>
    <t>อบต.เสมาใหญ่</t>
  </si>
  <si>
    <t>Danchang</t>
  </si>
  <si>
    <t>อบต.ด่านช้าง</t>
  </si>
  <si>
    <t>Noonthonglang</t>
  </si>
  <si>
    <t>อบต.โนนทองหลวง</t>
  </si>
  <si>
    <t>Khunthong</t>
  </si>
  <si>
    <t>อบต.ขุนทอง</t>
  </si>
  <si>
    <t>Kudjoak</t>
  </si>
  <si>
    <t>อบต.กุดจอก</t>
  </si>
  <si>
    <t>Buayai</t>
  </si>
  <si>
    <t>อบต.บัวใหญ่</t>
  </si>
  <si>
    <t>Dontanin</t>
  </si>
  <si>
    <t>อบต.ดอนตะหนิน</t>
  </si>
  <si>
    <t>Bua Yai District</t>
  </si>
  <si>
    <t>อำเภอบัวใหญ่</t>
  </si>
  <si>
    <t>Khamsakaesaeng</t>
  </si>
  <si>
    <t>อบต.ขามสะแกแสง</t>
  </si>
  <si>
    <t>Pahart</t>
  </si>
  <si>
    <t>อบต.พะงาด</t>
  </si>
  <si>
    <t>Nonghuafan</t>
  </si>
  <si>
    <t>อบต.หนองหัวฟาน</t>
  </si>
  <si>
    <t>Mungnath</t>
  </si>
  <si>
    <t>อบต.เมืองนาท</t>
  </si>
  <si>
    <t>Cheewuak</t>
  </si>
  <si>
    <t>อบต.ชีวึก</t>
  </si>
  <si>
    <t>Mungkhasat</t>
  </si>
  <si>
    <t>อบต.เมืองเกษตร</t>
  </si>
  <si>
    <t>Kham Sakaesaeng District</t>
  </si>
  <si>
    <t>อำเภอขามสะแกแสง</t>
  </si>
  <si>
    <t>Yarnprasat</t>
  </si>
  <si>
    <t>อบต.ธารประสาท</t>
  </si>
  <si>
    <t>Lhumkhao</t>
  </si>
  <si>
    <t>อบต.หลุมข้าว</t>
  </si>
  <si>
    <t>Tanood</t>
  </si>
  <si>
    <t>อบต.โตนด</t>
  </si>
  <si>
    <t>Phonsongkhram</t>
  </si>
  <si>
    <t>อบต.พลสงคราม</t>
  </si>
  <si>
    <t>Makha</t>
  </si>
  <si>
    <t>อบต.มะค่า</t>
  </si>
  <si>
    <t>Donchomphoo</t>
  </si>
  <si>
    <t>อบต.ดอนชมพู</t>
  </si>
  <si>
    <t>Janaud</t>
  </si>
  <si>
    <t>อบต.จันอัด</t>
  </si>
  <si>
    <t>Bing</t>
  </si>
  <si>
    <t>อบต.บิง</t>
  </si>
  <si>
    <t>Lummoon</t>
  </si>
  <si>
    <t>อบต.ลำมูล</t>
  </si>
  <si>
    <t>Khamtao</t>
  </si>
  <si>
    <t>อบต.ขามเฒ่า</t>
  </si>
  <si>
    <t>Lumkorhong</t>
  </si>
  <si>
    <t>อบต.ลำคอหงษ์</t>
  </si>
  <si>
    <t>Muangprasat</t>
  </si>
  <si>
    <t>อบต.เมืองปราสาท</t>
  </si>
  <si>
    <t>Non Sung District</t>
  </si>
  <si>
    <t>อำเภอโนนสูง</t>
  </si>
  <si>
    <t>Noonthai</t>
  </si>
  <si>
    <t>อบต.โนนไทย</t>
  </si>
  <si>
    <t>Samrong</t>
  </si>
  <si>
    <t>Makra</t>
  </si>
  <si>
    <t>Kangphru</t>
  </si>
  <si>
    <t>อบต.ค้างพลู</t>
  </si>
  <si>
    <t>Tanonphoe</t>
  </si>
  <si>
    <t>อบต.ถนนโพธิ์</t>
  </si>
  <si>
    <t>Danjak</t>
  </si>
  <si>
    <t>อบต.ด่านจาก</t>
  </si>
  <si>
    <t>Saiao</t>
  </si>
  <si>
    <t>อบต.สายออ</t>
  </si>
  <si>
    <t>Banwung</t>
  </si>
  <si>
    <t>อบต.บ้านวัง</t>
  </si>
  <si>
    <t>Kumpung</t>
  </si>
  <si>
    <t>อบต.กำปัง</t>
  </si>
  <si>
    <t>Non Thai District</t>
  </si>
  <si>
    <t>อำเภอโนนไทย</t>
  </si>
  <si>
    <t>Nongnuatagaid</t>
  </si>
  <si>
    <t>อบต.หนองบัวตะเกียด</t>
  </si>
  <si>
    <t>Huaibong</t>
  </si>
  <si>
    <t>อบต.ห้วยบง</t>
  </si>
  <si>
    <t>Takean</t>
  </si>
  <si>
    <t>อบต.ตะเคียน</t>
  </si>
  <si>
    <t>Nongkard</t>
  </si>
  <si>
    <t>อบต.หนองกราด</t>
  </si>
  <si>
    <t>Hindad</t>
  </si>
  <si>
    <t>kudpimarn</t>
  </si>
  <si>
    <t>อบต.กุดพิมาน</t>
  </si>
  <si>
    <t>Banpleang</t>
  </si>
  <si>
    <t>อบต.บ้านแปรง</t>
  </si>
  <si>
    <t>Dannok</t>
  </si>
  <si>
    <t>อบต.ด่านนอก</t>
  </si>
  <si>
    <t>Dankhumthot</t>
  </si>
  <si>
    <t>อบต.ด่านขุนทด</t>
  </si>
  <si>
    <t>Dannai</t>
  </si>
  <si>
    <t>อบต.ด่านใน</t>
  </si>
  <si>
    <t>Sachorakhe</t>
  </si>
  <si>
    <t>อบต.สระจรเข้</t>
  </si>
  <si>
    <t>Bankao</t>
  </si>
  <si>
    <t>อบต.บ้านเก่า</t>
  </si>
  <si>
    <t>Nongchai</t>
  </si>
  <si>
    <t>อบต.หนองไทร</t>
  </si>
  <si>
    <t>Panchana</t>
  </si>
  <si>
    <t>อบต.พันชนะ</t>
  </si>
  <si>
    <t>Nongbualakom</t>
  </si>
  <si>
    <t>อบต.หนองบัวละคร</t>
  </si>
  <si>
    <t>Nonmuang</t>
  </si>
  <si>
    <t>อบต.โนนเมืองพัฒนา</t>
  </si>
  <si>
    <t>Dan Khun Thot District</t>
  </si>
  <si>
    <t>อำเภอด่านขุนทด</t>
  </si>
  <si>
    <t>Thaang</t>
  </si>
  <si>
    <t>อบต.ท่าอ่าง</t>
  </si>
  <si>
    <t>Dankwian</t>
  </si>
  <si>
    <t>อบต.ด่านเกวียน</t>
  </si>
  <si>
    <t>Plubplar</t>
  </si>
  <si>
    <t>อบต.พลับพลา</t>
  </si>
  <si>
    <t>Tungarun</t>
  </si>
  <si>
    <t>อบต.ทุ่งอรุณ</t>
  </si>
  <si>
    <t>Laiommaipattana</t>
  </si>
  <si>
    <t>อบต.ละลมใหม่พัฒนา</t>
  </si>
  <si>
    <t>Krathok</t>
  </si>
  <si>
    <t>อบต.กระโทก</t>
  </si>
  <si>
    <t>Thaladkhao</t>
  </si>
  <si>
    <t>อบต.ท่าลาดขาว</t>
  </si>
  <si>
    <t>Chok Chai District</t>
  </si>
  <si>
    <t>อำเภอโชคชัย</t>
  </si>
  <si>
    <t>Chakkarat</t>
  </si>
  <si>
    <t>อบต.จักราช</t>
  </si>
  <si>
    <t>Nongkham</t>
  </si>
  <si>
    <t>อบต.หนองขาม</t>
  </si>
  <si>
    <t>Sisug</t>
  </si>
  <si>
    <t>Krongmuang</t>
  </si>
  <si>
    <t>อบต.คลองเมือง</t>
  </si>
  <si>
    <t>Sirakho</t>
  </si>
  <si>
    <t>อบต.ศรีละกอ</t>
  </si>
  <si>
    <t>Thonglang</t>
  </si>
  <si>
    <t>อบต.ทองหลาง</t>
  </si>
  <si>
    <t>Hin Khon</t>
  </si>
  <si>
    <t>อบต.หินโคน</t>
  </si>
  <si>
    <t>Chakkarat District</t>
  </si>
  <si>
    <t>อำเภอจักราช</t>
  </si>
  <si>
    <t>Khokkabuang</t>
  </si>
  <si>
    <t>อบต.โคกกระเบื้อง</t>
  </si>
  <si>
    <t>Chroraka</t>
  </si>
  <si>
    <t>อบต.ช่อระกา</t>
  </si>
  <si>
    <t>Vangpho</t>
  </si>
  <si>
    <t>อบต.วังโพธิ์</t>
  </si>
  <si>
    <t>Banlueam</t>
  </si>
  <si>
    <t>อบต.บ้านเหลื่อม</t>
  </si>
  <si>
    <t>Ban Lueam District</t>
  </si>
  <si>
    <t>อำเภอบ้านเหลื่อม</t>
  </si>
  <si>
    <t>Muang Khong</t>
  </si>
  <si>
    <t>อบต.เมืองคง</t>
  </si>
  <si>
    <t>Tajan</t>
  </si>
  <si>
    <t>อบต.ตาจั่น</t>
  </si>
  <si>
    <t>Banprang</t>
  </si>
  <si>
    <t>อบต.บ้านปรางค์</t>
  </si>
  <si>
    <t>Kukard</t>
  </si>
  <si>
    <t>อบต.คูขาด</t>
  </si>
  <si>
    <t>Karmsombun</t>
  </si>
  <si>
    <t>อบต.ขามสมบูรณ์</t>
  </si>
  <si>
    <t>Nongmanao</t>
  </si>
  <si>
    <t>อบต.หนองมะนาว</t>
  </si>
  <si>
    <t>Thephalai</t>
  </si>
  <si>
    <t>อบต.เทพาลัย</t>
  </si>
  <si>
    <t>Nongbuaw</t>
  </si>
  <si>
    <t>อบต.หนองบัว</t>
  </si>
  <si>
    <t>Noontang</t>
  </si>
  <si>
    <t>อบต.โนนเต็ง</t>
  </si>
  <si>
    <t>Don Yai</t>
  </si>
  <si>
    <t>อบต.ดอนใหญ่</t>
  </si>
  <si>
    <t>Khong District</t>
  </si>
  <si>
    <t>อำเภอคง</t>
  </si>
  <si>
    <t>SoengSang</t>
  </si>
  <si>
    <t>อบต.เสิงสาง</t>
  </si>
  <si>
    <t>Kudbord</t>
  </si>
  <si>
    <t>อบต.กุดโบสถ์</t>
  </si>
  <si>
    <t>Sugpthaibun</t>
  </si>
  <si>
    <t>อบต.สุขไพบูรณ์</t>
  </si>
  <si>
    <t>Banrangn</t>
  </si>
  <si>
    <t>อบต.บ้านราษฎร์</t>
  </si>
  <si>
    <t>Satakhain</t>
  </si>
  <si>
    <t>อบต.สระตะเคียน</t>
  </si>
  <si>
    <t xml:space="preserve">Non Sombun </t>
  </si>
  <si>
    <t>อบต.โนนสมบูรณ์</t>
  </si>
  <si>
    <t>Soeng Sang District</t>
  </si>
  <si>
    <t>อำเภอเสิงสาง</t>
  </si>
  <si>
    <t>Chorakhehin</t>
  </si>
  <si>
    <t>อบต.จระเข้หิน</t>
  </si>
  <si>
    <t>Khokkachai</t>
  </si>
  <si>
    <t>อบต.โคกกระชาย</t>
  </si>
  <si>
    <t>Aoraphim</t>
  </si>
  <si>
    <t>อบต.อรพิมพ์</t>
  </si>
  <si>
    <t>Khonburi</t>
  </si>
  <si>
    <t>อบต.ครบุรี</t>
  </si>
  <si>
    <t>Sae</t>
  </si>
  <si>
    <t>อบต.แชะ</t>
  </si>
  <si>
    <t>Chaleang</t>
  </si>
  <si>
    <t>อบต.เฉลียง</t>
  </si>
  <si>
    <t>Maptakoan</t>
  </si>
  <si>
    <t>อบต.มาบตะโกเอน</t>
  </si>
  <si>
    <t>Tabakban</t>
  </si>
  <si>
    <t>อบต.ตะแบกบาน</t>
  </si>
  <si>
    <t>Luomphaig</t>
  </si>
  <si>
    <t>อบต.ลำเพียก</t>
  </si>
  <si>
    <t>Sawanphraya</t>
  </si>
  <si>
    <t>อบต.สระว่านพระยา</t>
  </si>
  <si>
    <t>Khon Buri District</t>
  </si>
  <si>
    <t>อำเภอครบุรี</t>
  </si>
  <si>
    <t>Maraung</t>
  </si>
  <si>
    <t>อบต.มะเริง</t>
  </si>
  <si>
    <t>Bankoe</t>
  </si>
  <si>
    <t>อบต.บ้านเกาะ</t>
  </si>
  <si>
    <t xml:space="preserve">Choho </t>
  </si>
  <si>
    <t>อบต.จอหอ</t>
  </si>
  <si>
    <t>Meanwai</t>
  </si>
  <si>
    <t>อบต.หมื่นไวย</t>
  </si>
  <si>
    <t>Nongravaeng</t>
  </si>
  <si>
    <t>Nongbuasala</t>
  </si>
  <si>
    <t>อบต.หนองบัวศาลา</t>
  </si>
  <si>
    <t>Nongjabook</t>
  </si>
  <si>
    <t>อบต.หนองจะบก</t>
  </si>
  <si>
    <t>Nongkatum</t>
  </si>
  <si>
    <t>อบต.หนองกระทุ่ม</t>
  </si>
  <si>
    <t>Semum</t>
  </si>
  <si>
    <t>อบต.สี่มุม</t>
  </si>
  <si>
    <t>Phanao</t>
  </si>
  <si>
    <t>อบต.พะเนา</t>
  </si>
  <si>
    <t>Phongrung</t>
  </si>
  <si>
    <t>อบต.พลกรัง</t>
  </si>
  <si>
    <t xml:space="preserve">   Mueang Nakhon Ratchasima District</t>
  </si>
  <si>
    <t>อำเภอเมืองนครราชสีมา</t>
  </si>
  <si>
    <t>Subdistrict  Administration Organization</t>
  </si>
  <si>
    <t>องค์การบริหารส่วนตำบล</t>
  </si>
  <si>
    <t>Total</t>
  </si>
  <si>
    <t>รวมยอด</t>
  </si>
  <si>
    <t>Fiscal Year  2015</t>
  </si>
  <si>
    <t>รายรับ และรายจ่ายจริงขององค์การบริหารส่วนตำบล จำแนกตามประเภท เป็นรายอำเภอ และองค์การบริหารส่วนตำบล ปีงบประมาณ 2558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</si>
</sst>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\ \ "/>
    <numFmt numFmtId="188" formatCode="_-* #,##0.0_-;\-* #,##0.0_-;_-* &quot;-&quot;??_-;_-@_-"/>
    <numFmt numFmtId="189" formatCode="0.0"/>
  </numFmts>
  <fonts count="14">
    <font>
      <sz val="14"/>
      <name val="Cordia New"/>
      <charset val="222"/>
    </font>
    <font>
      <sz val="14"/>
      <color theme="1"/>
      <name val="TH SarabunPSK"/>
      <family val="2"/>
    </font>
    <font>
      <sz val="13"/>
      <color theme="1"/>
      <name val="TH SarabunPSK"/>
      <family val="2"/>
    </font>
    <font>
      <sz val="16"/>
      <color theme="1"/>
      <name val="TH SarabunPSK"/>
      <family val="2"/>
    </font>
    <font>
      <sz val="14"/>
      <name val="Cordia New"/>
      <family val="2"/>
    </font>
    <font>
      <sz val="12"/>
      <color theme="1"/>
      <name val="TH SarabunPSK"/>
      <family val="2"/>
    </font>
    <font>
      <sz val="11"/>
      <color theme="1"/>
      <name val="TH SarabunPSK"/>
      <family val="2"/>
    </font>
    <font>
      <b/>
      <sz val="12"/>
      <color theme="1"/>
      <name val="TH SarabunPSK"/>
      <family val="2"/>
    </font>
    <font>
      <b/>
      <sz val="14"/>
      <color theme="1"/>
      <name val="TH SarabunPSK"/>
      <family val="2"/>
    </font>
    <font>
      <b/>
      <sz val="11"/>
      <color theme="1"/>
      <name val="TH SarabunPSK"/>
      <family val="2"/>
    </font>
    <font>
      <b/>
      <sz val="13"/>
      <color theme="1"/>
      <name val="TH SarabunPSK"/>
      <family val="2"/>
    </font>
    <font>
      <sz val="14"/>
      <color theme="1"/>
      <name val="Cordia New"/>
      <family val="2"/>
    </font>
    <font>
      <sz val="13"/>
      <color theme="1"/>
      <name val="Angsana New"/>
      <family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5">
    <xf numFmtId="0" fontId="0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13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13" fillId="0" borderId="0"/>
    <xf numFmtId="0" fontId="13" fillId="0" borderId="0"/>
    <xf numFmtId="0" fontId="13" fillId="0" borderId="0"/>
  </cellStyleXfs>
  <cellXfs count="108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Fill="1" applyAlignment="1"/>
    <xf numFmtId="0" fontId="3" fillId="0" borderId="0" xfId="0" applyFont="1" applyAlignment="1">
      <alignment horizontal="left" vertical="center" readingOrder="1"/>
    </xf>
    <xf numFmtId="0" fontId="1" fillId="0" borderId="1" xfId="0" applyFont="1" applyBorder="1"/>
    <xf numFmtId="0" fontId="2" fillId="0" borderId="0" xfId="0" applyFont="1"/>
    <xf numFmtId="0" fontId="2" fillId="0" borderId="0" xfId="0" applyFont="1" applyAlignment="1">
      <alignment vertical="center"/>
    </xf>
    <xf numFmtId="0" fontId="1" fillId="0" borderId="2" xfId="0" applyFont="1" applyBorder="1"/>
    <xf numFmtId="0" fontId="5" fillId="2" borderId="0" xfId="1" applyFont="1" applyFill="1"/>
    <xf numFmtId="0" fontId="5" fillId="2" borderId="3" xfId="1" applyFont="1" applyFill="1" applyBorder="1"/>
    <xf numFmtId="0" fontId="5" fillId="2" borderId="4" xfId="1" applyFont="1" applyFill="1" applyBorder="1"/>
    <xf numFmtId="0" fontId="5" fillId="2" borderId="5" xfId="1" applyFont="1" applyFill="1" applyBorder="1"/>
    <xf numFmtId="43" fontId="5" fillId="2" borderId="5" xfId="2" applyFont="1" applyFill="1" applyBorder="1"/>
    <xf numFmtId="0" fontId="5" fillId="0" borderId="5" xfId="3" applyFont="1" applyBorder="1" applyAlignment="1" applyProtection="1">
      <alignment horizontal="fill" vertical="center"/>
    </xf>
    <xf numFmtId="0" fontId="5" fillId="0" borderId="6" xfId="3" applyFont="1" applyBorder="1" applyAlignment="1" applyProtection="1">
      <alignment horizontal="fill" vertical="center"/>
    </xf>
    <xf numFmtId="0" fontId="5" fillId="0" borderId="3" xfId="3" applyFont="1" applyBorder="1" applyAlignment="1" applyProtection="1">
      <alignment horizontal="fill" vertical="center"/>
    </xf>
    <xf numFmtId="0" fontId="5" fillId="0" borderId="0" xfId="1" applyFont="1" applyFill="1" applyBorder="1"/>
    <xf numFmtId="187" fontId="5" fillId="0" borderId="0" xfId="4" applyNumberFormat="1" applyFont="1" applyBorder="1" applyAlignment="1">
      <alignment vertical="center"/>
    </xf>
    <xf numFmtId="43" fontId="5" fillId="0" borderId="1" xfId="2" applyFont="1" applyBorder="1" applyAlignment="1">
      <alignment vertical="center"/>
    </xf>
    <xf numFmtId="188" fontId="6" fillId="0" borderId="7" xfId="2" applyNumberFormat="1" applyFont="1" applyBorder="1" applyAlignment="1">
      <alignment horizontal="right" vertical="center"/>
    </xf>
    <xf numFmtId="0" fontId="5" fillId="2" borderId="0" xfId="1" applyFont="1" applyFill="1" applyBorder="1"/>
    <xf numFmtId="0" fontId="5" fillId="0" borderId="0" xfId="3" applyFont="1" applyBorder="1" applyAlignment="1">
      <alignment vertical="center"/>
    </xf>
    <xf numFmtId="0" fontId="5" fillId="0" borderId="0" xfId="3" applyFont="1" applyBorder="1" applyAlignment="1">
      <alignment horizontal="left" vertical="center"/>
    </xf>
    <xf numFmtId="0" fontId="7" fillId="2" borderId="0" xfId="1" applyFont="1" applyFill="1"/>
    <xf numFmtId="0" fontId="5" fillId="0" borderId="8" xfId="3" applyFont="1" applyBorder="1" applyAlignment="1">
      <alignment horizontal="left" vertical="center"/>
    </xf>
    <xf numFmtId="0" fontId="7" fillId="2" borderId="0" xfId="1" applyFont="1" applyFill="1" applyBorder="1"/>
    <xf numFmtId="0" fontId="8" fillId="2" borderId="0" xfId="1" applyFont="1" applyFill="1"/>
    <xf numFmtId="0" fontId="7" fillId="0" borderId="0" xfId="1" applyFont="1" applyFill="1" applyBorder="1"/>
    <xf numFmtId="43" fontId="7" fillId="0" borderId="1" xfId="2" applyFont="1" applyBorder="1" applyAlignment="1">
      <alignment vertical="center"/>
    </xf>
    <xf numFmtId="188" fontId="9" fillId="0" borderId="7" xfId="2" applyNumberFormat="1" applyFont="1" applyBorder="1" applyAlignment="1">
      <alignment horizontal="right" vertical="center"/>
    </xf>
    <xf numFmtId="0" fontId="7" fillId="0" borderId="0" xfId="3" applyFont="1" applyBorder="1" applyAlignment="1">
      <alignment horizontal="left" vertical="center"/>
    </xf>
    <xf numFmtId="0" fontId="7" fillId="0" borderId="0" xfId="3" applyFont="1" applyBorder="1" applyAlignment="1">
      <alignment vertical="center"/>
    </xf>
    <xf numFmtId="0" fontId="10" fillId="0" borderId="0" xfId="0" applyFont="1" applyAlignment="1"/>
    <xf numFmtId="0" fontId="7" fillId="0" borderId="0" xfId="1" applyFont="1" applyBorder="1"/>
    <xf numFmtId="0" fontId="2" fillId="0" borderId="0" xfId="0" applyFont="1" applyAlignment="1"/>
    <xf numFmtId="0" fontId="5" fillId="0" borderId="0" xfId="3" applyFont="1" applyAlignment="1">
      <alignment vertical="center"/>
    </xf>
    <xf numFmtId="0" fontId="7" fillId="0" borderId="8" xfId="3" applyFont="1" applyBorder="1" applyAlignment="1">
      <alignment horizontal="left" vertical="center"/>
    </xf>
    <xf numFmtId="0" fontId="7" fillId="0" borderId="0" xfId="3" applyFont="1" applyAlignment="1">
      <alignment vertical="center"/>
    </xf>
    <xf numFmtId="0" fontId="2" fillId="0" borderId="3" xfId="0" applyFont="1" applyBorder="1"/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/>
    <xf numFmtId="0" fontId="11" fillId="0" borderId="6" xfId="0" applyFont="1" applyBorder="1"/>
    <xf numFmtId="0" fontId="11" fillId="0" borderId="3" xfId="0" applyFont="1" applyBorder="1"/>
    <xf numFmtId="0" fontId="2" fillId="0" borderId="0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11" fillId="0" borderId="8" xfId="0" applyFont="1" applyBorder="1"/>
    <xf numFmtId="0" fontId="11" fillId="0" borderId="0" xfId="0" applyFont="1" applyBorder="1"/>
    <xf numFmtId="0" fontId="2" fillId="0" borderId="0" xfId="0" applyFont="1" applyBorder="1"/>
    <xf numFmtId="0" fontId="2" fillId="0" borderId="0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/>
    <xf numFmtId="0" fontId="2" fillId="0" borderId="2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11" fillId="0" borderId="10" xfId="0" applyFont="1" applyBorder="1"/>
    <xf numFmtId="0" fontId="11" fillId="0" borderId="2" xfId="0" applyFont="1" applyBorder="1"/>
    <xf numFmtId="0" fontId="10" fillId="0" borderId="0" xfId="0" applyFont="1" applyBorder="1"/>
    <xf numFmtId="0" fontId="2" fillId="0" borderId="0" xfId="0" applyFont="1" applyAlignment="1">
      <alignment horizontal="right"/>
    </xf>
    <xf numFmtId="0" fontId="8" fillId="0" borderId="0" xfId="0" applyFont="1" applyBorder="1" applyAlignment="1">
      <alignment horizontal="left"/>
    </xf>
    <xf numFmtId="189" fontId="8" fillId="0" borderId="0" xfId="0" applyNumberFormat="1" applyFont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left"/>
    </xf>
    <xf numFmtId="43" fontId="7" fillId="0" borderId="0" xfId="2" applyFont="1" applyBorder="1" applyAlignment="1">
      <alignment vertical="center"/>
    </xf>
    <xf numFmtId="43" fontId="6" fillId="0" borderId="0" xfId="2" applyFont="1" applyBorder="1" applyAlignment="1">
      <alignment vertical="center"/>
    </xf>
    <xf numFmtId="187" fontId="5" fillId="0" borderId="1" xfId="4" applyNumberFormat="1" applyFont="1" applyBorder="1" applyAlignment="1">
      <alignment vertical="center"/>
    </xf>
    <xf numFmtId="0" fontId="5" fillId="2" borderId="8" xfId="1" applyFont="1" applyFill="1" applyBorder="1"/>
    <xf numFmtId="0" fontId="10" fillId="0" borderId="0" xfId="0" applyFont="1" applyFill="1" applyBorder="1" applyAlignment="1"/>
    <xf numFmtId="0" fontId="2" fillId="0" borderId="0" xfId="0" applyFont="1" applyFill="1" applyBorder="1" applyAlignment="1"/>
    <xf numFmtId="0" fontId="11" fillId="0" borderId="0" xfId="0" applyFont="1"/>
    <xf numFmtId="43" fontId="5" fillId="0" borderId="0" xfId="2" applyFont="1" applyBorder="1" applyAlignment="1">
      <alignment vertical="center"/>
    </xf>
    <xf numFmtId="0" fontId="7" fillId="0" borderId="8" xfId="3" applyFont="1" applyBorder="1" applyAlignment="1">
      <alignment vertical="center"/>
    </xf>
    <xf numFmtId="0" fontId="5" fillId="0" borderId="0" xfId="1" applyFont="1" applyFill="1" applyBorder="1" applyAlignment="1"/>
    <xf numFmtId="188" fontId="6" fillId="0" borderId="0" xfId="2" applyNumberFormat="1" applyFont="1" applyBorder="1" applyAlignment="1">
      <alignment horizontal="right" vertical="center"/>
    </xf>
    <xf numFmtId="0" fontId="10" fillId="0" borderId="0" xfId="0" applyFont="1" applyBorder="1" applyAlignment="1">
      <alignment horizontal="left"/>
    </xf>
    <xf numFmtId="43" fontId="6" fillId="0" borderId="1" xfId="2" applyFont="1" applyBorder="1" applyAlignment="1">
      <alignment vertical="center"/>
    </xf>
    <xf numFmtId="43" fontId="6" fillId="0" borderId="7" xfId="2" applyFont="1" applyBorder="1" applyAlignment="1">
      <alignment vertical="center"/>
    </xf>
    <xf numFmtId="0" fontId="10" fillId="0" borderId="0" xfId="0" applyFont="1" applyFill="1" applyBorder="1" applyAlignment="1">
      <alignment horizontal="left"/>
    </xf>
    <xf numFmtId="188" fontId="9" fillId="0" borderId="7" xfId="2" applyNumberFormat="1" applyFont="1" applyBorder="1" applyAlignment="1">
      <alignment vertical="center"/>
    </xf>
    <xf numFmtId="188" fontId="9" fillId="0" borderId="1" xfId="2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7" xfId="0" applyFont="1" applyBorder="1"/>
    <xf numFmtId="0" fontId="2" fillId="0" borderId="3" xfId="0" applyFont="1" applyBorder="1" applyAlignment="1">
      <alignment horizontal="right"/>
    </xf>
    <xf numFmtId="0" fontId="2" fillId="0" borderId="3" xfId="0" applyFont="1" applyBorder="1" applyAlignment="1">
      <alignment horizontal="right" vertical="center"/>
    </xf>
    <xf numFmtId="0" fontId="2" fillId="0" borderId="9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" xfId="0" applyFont="1" applyBorder="1" applyAlignment="1">
      <alignment horizontal="center" shrinkToFit="1"/>
    </xf>
    <xf numFmtId="0" fontId="2" fillId="0" borderId="3" xfId="0" applyFont="1" applyBorder="1" applyAlignment="1">
      <alignment horizontal="center" shrinkToFit="1"/>
    </xf>
    <xf numFmtId="0" fontId="2" fillId="0" borderId="6" xfId="0" applyFont="1" applyBorder="1" applyAlignment="1">
      <alignment horizontal="center" shrinkToFit="1"/>
    </xf>
    <xf numFmtId="0" fontId="2" fillId="0" borderId="9" xfId="0" applyFont="1" applyBorder="1" applyAlignment="1">
      <alignment horizontal="center" shrinkToFit="1"/>
    </xf>
    <xf numFmtId="0" fontId="2" fillId="0" borderId="2" xfId="0" applyFont="1" applyBorder="1" applyAlignment="1">
      <alignment horizontal="center" shrinkToFit="1"/>
    </xf>
    <xf numFmtId="0" fontId="2" fillId="0" borderId="10" xfId="0" applyFont="1" applyBorder="1" applyAlignment="1">
      <alignment horizontal="center" shrinkToFit="1"/>
    </xf>
    <xf numFmtId="0" fontId="2" fillId="0" borderId="0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2" fillId="0" borderId="0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</cellXfs>
  <cellStyles count="15">
    <cellStyle name="Comma 10" xfId="5"/>
    <cellStyle name="Comma 2" xfId="6"/>
    <cellStyle name="Comma 3" xfId="7"/>
    <cellStyle name="Normal 2" xfId="8"/>
    <cellStyle name="Normal 3" xfId="9"/>
    <cellStyle name="เครื่องหมายจุลภาค 2" xfId="10"/>
    <cellStyle name="เครื่องหมายจุลภาค 3" xfId="11"/>
    <cellStyle name="เครื่องหมายจุลภาค 4" xfId="2"/>
    <cellStyle name="ปกติ" xfId="0" builtinId="0"/>
    <cellStyle name="ปกติ 2" xfId="12"/>
    <cellStyle name="ปกติ 3" xfId="1"/>
    <cellStyle name="ปกติ 6" xfId="13"/>
    <cellStyle name="ปกติ 8" xfId="14"/>
    <cellStyle name="ปกติ_E92110-47" xfId="4"/>
    <cellStyle name="ปกติ_E9213-4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28</xdr:row>
      <xdr:rowOff>190500</xdr:rowOff>
    </xdr:from>
    <xdr:to>
      <xdr:col>17</xdr:col>
      <xdr:colOff>0</xdr:colOff>
      <xdr:row>59</xdr:row>
      <xdr:rowOff>57150</xdr:rowOff>
    </xdr:to>
    <xdr:grpSp>
      <xdr:nvGrpSpPr>
        <xdr:cNvPr id="2" name="Group 125"/>
        <xdr:cNvGrpSpPr>
          <a:grpSpLocks/>
        </xdr:cNvGrpSpPr>
      </xdr:nvGrpSpPr>
      <xdr:grpSpPr bwMode="auto">
        <a:xfrm>
          <a:off x="11658600" y="7143750"/>
          <a:ext cx="476250" cy="6667500"/>
          <a:chOff x="1003" y="0"/>
          <a:chExt cx="32" cy="714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03" y="161"/>
            <a:ext cx="32" cy="51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11" y="669"/>
            <a:ext cx="19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1831881</xdr:colOff>
      <xdr:row>0</xdr:row>
      <xdr:rowOff>28575</xdr:rowOff>
    </xdr:from>
    <xdr:to>
      <xdr:col>17</xdr:col>
      <xdr:colOff>114300</xdr:colOff>
      <xdr:row>25</xdr:row>
      <xdr:rowOff>165567</xdr:rowOff>
    </xdr:to>
    <xdr:grpSp>
      <xdr:nvGrpSpPr>
        <xdr:cNvPr id="6" name="Group 66"/>
        <xdr:cNvGrpSpPr>
          <a:grpSpLocks/>
        </xdr:cNvGrpSpPr>
      </xdr:nvGrpSpPr>
      <xdr:grpSpPr bwMode="auto">
        <a:xfrm>
          <a:off x="11547381" y="28575"/>
          <a:ext cx="701769" cy="6204417"/>
          <a:chOff x="997" y="0"/>
          <a:chExt cx="67" cy="668"/>
        </a:xfrm>
      </xdr:grpSpPr>
      <xdr:sp macro="" textlink="">
        <xdr:nvSpPr>
          <xdr:cNvPr id="7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8" name="Text Box 1"/>
          <xdr:cNvSpPr txBox="1">
            <a:spLocks noChangeArrowheads="1"/>
          </xdr:cNvSpPr>
        </xdr:nvSpPr>
        <xdr:spPr bwMode="auto">
          <a:xfrm>
            <a:off x="997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0</xdr:colOff>
      <xdr:row>87</xdr:row>
      <xdr:rowOff>142875</xdr:rowOff>
    </xdr:from>
    <xdr:to>
      <xdr:col>17</xdr:col>
      <xdr:colOff>9525</xdr:colOff>
      <xdr:row>116</xdr:row>
      <xdr:rowOff>38100</xdr:rowOff>
    </xdr:to>
    <xdr:grpSp>
      <xdr:nvGrpSpPr>
        <xdr:cNvPr id="10" name="Group 125"/>
        <xdr:cNvGrpSpPr>
          <a:grpSpLocks/>
        </xdr:cNvGrpSpPr>
      </xdr:nvGrpSpPr>
      <xdr:grpSpPr bwMode="auto">
        <a:xfrm>
          <a:off x="11658600" y="20831175"/>
          <a:ext cx="485775" cy="6677025"/>
          <a:chOff x="1003" y="0"/>
          <a:chExt cx="31" cy="714"/>
        </a:xfrm>
      </xdr:grpSpPr>
      <xdr:sp macro="" textlink="">
        <xdr:nvSpPr>
          <xdr:cNvPr id="11" name="Text Box 6"/>
          <xdr:cNvSpPr txBox="1">
            <a:spLocks noChangeArrowheads="1"/>
          </xdr:cNvSpPr>
        </xdr:nvSpPr>
        <xdr:spPr bwMode="auto">
          <a:xfrm>
            <a:off x="1003" y="161"/>
            <a:ext cx="31" cy="51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12" name="Text Box 1"/>
          <xdr:cNvSpPr txBox="1">
            <a:spLocks noChangeArrowheads="1"/>
          </xdr:cNvSpPr>
        </xdr:nvSpPr>
        <xdr:spPr bwMode="auto">
          <a:xfrm>
            <a:off x="1011" y="669"/>
            <a:ext cx="19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3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1924050</xdr:colOff>
      <xdr:row>59</xdr:row>
      <xdr:rowOff>142875</xdr:rowOff>
    </xdr:from>
    <xdr:to>
      <xdr:col>17</xdr:col>
      <xdr:colOff>200025</xdr:colOff>
      <xdr:row>86</xdr:row>
      <xdr:rowOff>0</xdr:rowOff>
    </xdr:to>
    <xdr:grpSp>
      <xdr:nvGrpSpPr>
        <xdr:cNvPr id="14" name="Group 66"/>
        <xdr:cNvGrpSpPr>
          <a:grpSpLocks/>
        </xdr:cNvGrpSpPr>
      </xdr:nvGrpSpPr>
      <xdr:grpSpPr bwMode="auto">
        <a:xfrm>
          <a:off x="11639550" y="13896975"/>
          <a:ext cx="695325" cy="6543675"/>
          <a:chOff x="997" y="0"/>
          <a:chExt cx="67" cy="668"/>
        </a:xfrm>
      </xdr:grpSpPr>
      <xdr:sp macro="" textlink="">
        <xdr:nvSpPr>
          <xdr:cNvPr id="15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16" name="Text Box 1"/>
          <xdr:cNvSpPr txBox="1">
            <a:spLocks noChangeArrowheads="1"/>
          </xdr:cNvSpPr>
        </xdr:nvSpPr>
        <xdr:spPr bwMode="auto">
          <a:xfrm>
            <a:off x="997" y="0"/>
            <a:ext cx="45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17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1905000</xdr:colOff>
      <xdr:row>144</xdr:row>
      <xdr:rowOff>171450</xdr:rowOff>
    </xdr:from>
    <xdr:to>
      <xdr:col>16</xdr:col>
      <xdr:colOff>466725</xdr:colOff>
      <xdr:row>174</xdr:row>
      <xdr:rowOff>47625</xdr:rowOff>
    </xdr:to>
    <xdr:grpSp>
      <xdr:nvGrpSpPr>
        <xdr:cNvPr id="18" name="Group 125"/>
        <xdr:cNvGrpSpPr>
          <a:grpSpLocks/>
        </xdr:cNvGrpSpPr>
      </xdr:nvGrpSpPr>
      <xdr:grpSpPr bwMode="auto">
        <a:xfrm>
          <a:off x="11620500" y="34509075"/>
          <a:ext cx="504825" cy="6705600"/>
          <a:chOff x="1003" y="0"/>
          <a:chExt cx="28" cy="714"/>
        </a:xfrm>
      </xdr:grpSpPr>
      <xdr:sp macro="" textlink="">
        <xdr:nvSpPr>
          <xdr:cNvPr id="19" name="Text Box 6"/>
          <xdr:cNvSpPr txBox="1">
            <a:spLocks noChangeArrowheads="1"/>
          </xdr:cNvSpPr>
        </xdr:nvSpPr>
        <xdr:spPr bwMode="auto">
          <a:xfrm>
            <a:off x="1003" y="161"/>
            <a:ext cx="28" cy="517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0" name="Text Box 1"/>
          <xdr:cNvSpPr txBox="1">
            <a:spLocks noChangeArrowheads="1"/>
          </xdr:cNvSpPr>
        </xdr:nvSpPr>
        <xdr:spPr bwMode="auto">
          <a:xfrm>
            <a:off x="1011" y="669"/>
            <a:ext cx="19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1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1933575</xdr:colOff>
      <xdr:row>116</xdr:row>
      <xdr:rowOff>76200</xdr:rowOff>
    </xdr:from>
    <xdr:to>
      <xdr:col>17</xdr:col>
      <xdr:colOff>323850</xdr:colOff>
      <xdr:row>143</xdr:row>
      <xdr:rowOff>84044</xdr:rowOff>
    </xdr:to>
    <xdr:grpSp>
      <xdr:nvGrpSpPr>
        <xdr:cNvPr id="22" name="Group 66"/>
        <xdr:cNvGrpSpPr>
          <a:grpSpLocks/>
        </xdr:cNvGrpSpPr>
      </xdr:nvGrpSpPr>
      <xdr:grpSpPr bwMode="auto">
        <a:xfrm>
          <a:off x="11649075" y="27546300"/>
          <a:ext cx="809625" cy="6618194"/>
          <a:chOff x="997" y="0"/>
          <a:chExt cx="67" cy="668"/>
        </a:xfrm>
      </xdr:grpSpPr>
      <xdr:sp macro="" textlink="">
        <xdr:nvSpPr>
          <xdr:cNvPr id="23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24" name="Text Box 1"/>
          <xdr:cNvSpPr txBox="1">
            <a:spLocks noChangeArrowheads="1"/>
          </xdr:cNvSpPr>
        </xdr:nvSpPr>
        <xdr:spPr bwMode="auto">
          <a:xfrm>
            <a:off x="997" y="0"/>
            <a:ext cx="48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0</xdr:colOff>
      <xdr:row>202</xdr:row>
      <xdr:rowOff>76200</xdr:rowOff>
    </xdr:from>
    <xdr:to>
      <xdr:col>16</xdr:col>
      <xdr:colOff>438150</xdr:colOff>
      <xdr:row>233</xdr:row>
      <xdr:rowOff>19050</xdr:rowOff>
    </xdr:to>
    <xdr:grpSp>
      <xdr:nvGrpSpPr>
        <xdr:cNvPr id="26" name="Group 125"/>
        <xdr:cNvGrpSpPr>
          <a:grpSpLocks/>
        </xdr:cNvGrpSpPr>
      </xdr:nvGrpSpPr>
      <xdr:grpSpPr bwMode="auto">
        <a:xfrm>
          <a:off x="11658600" y="48120300"/>
          <a:ext cx="438150" cy="6896100"/>
          <a:chOff x="1003" y="0"/>
          <a:chExt cx="37" cy="714"/>
        </a:xfrm>
      </xdr:grpSpPr>
      <xdr:sp macro="" textlink="">
        <xdr:nvSpPr>
          <xdr:cNvPr id="27" name="Text Box 6"/>
          <xdr:cNvSpPr txBox="1">
            <a:spLocks noChangeArrowheads="1"/>
          </xdr:cNvSpPr>
        </xdr:nvSpPr>
        <xdr:spPr bwMode="auto">
          <a:xfrm>
            <a:off x="1003" y="161"/>
            <a:ext cx="37" cy="49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28" name="Text Box 1"/>
          <xdr:cNvSpPr txBox="1">
            <a:spLocks noChangeArrowheads="1"/>
          </xdr:cNvSpPr>
        </xdr:nvSpPr>
        <xdr:spPr bwMode="auto">
          <a:xfrm>
            <a:off x="1011" y="669"/>
            <a:ext cx="19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219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29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1924050</xdr:colOff>
      <xdr:row>174</xdr:row>
      <xdr:rowOff>66674</xdr:rowOff>
    </xdr:from>
    <xdr:to>
      <xdr:col>17</xdr:col>
      <xdr:colOff>85725</xdr:colOff>
      <xdr:row>200</xdr:row>
      <xdr:rowOff>224117</xdr:rowOff>
    </xdr:to>
    <xdr:grpSp>
      <xdr:nvGrpSpPr>
        <xdr:cNvPr id="30" name="Group 66"/>
        <xdr:cNvGrpSpPr>
          <a:grpSpLocks/>
        </xdr:cNvGrpSpPr>
      </xdr:nvGrpSpPr>
      <xdr:grpSpPr bwMode="auto">
        <a:xfrm>
          <a:off x="11639550" y="41233724"/>
          <a:ext cx="581025" cy="6577293"/>
          <a:chOff x="997" y="0"/>
          <a:chExt cx="67" cy="668"/>
        </a:xfrm>
      </xdr:grpSpPr>
      <xdr:sp macro="" textlink="">
        <xdr:nvSpPr>
          <xdr:cNvPr id="31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32" name="Text Box 1"/>
          <xdr:cNvSpPr txBox="1">
            <a:spLocks noChangeArrowheads="1"/>
          </xdr:cNvSpPr>
        </xdr:nvSpPr>
        <xdr:spPr bwMode="auto">
          <a:xfrm>
            <a:off x="997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18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3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57150</xdr:colOff>
      <xdr:row>261</xdr:row>
      <xdr:rowOff>66675</xdr:rowOff>
    </xdr:from>
    <xdr:to>
      <xdr:col>17</xdr:col>
      <xdr:colOff>0</xdr:colOff>
      <xdr:row>290</xdr:row>
      <xdr:rowOff>123825</xdr:rowOff>
    </xdr:to>
    <xdr:grpSp>
      <xdr:nvGrpSpPr>
        <xdr:cNvPr id="34" name="Group 125"/>
        <xdr:cNvGrpSpPr>
          <a:grpSpLocks/>
        </xdr:cNvGrpSpPr>
      </xdr:nvGrpSpPr>
      <xdr:grpSpPr bwMode="auto">
        <a:xfrm>
          <a:off x="11715750" y="61864875"/>
          <a:ext cx="419100" cy="6838950"/>
          <a:chOff x="1003" y="0"/>
          <a:chExt cx="37" cy="714"/>
        </a:xfrm>
      </xdr:grpSpPr>
      <xdr:sp macro="" textlink="">
        <xdr:nvSpPr>
          <xdr:cNvPr id="35" name="Text Box 6"/>
          <xdr:cNvSpPr txBox="1">
            <a:spLocks noChangeArrowheads="1"/>
          </xdr:cNvSpPr>
        </xdr:nvSpPr>
        <xdr:spPr bwMode="auto">
          <a:xfrm>
            <a:off x="1003" y="161"/>
            <a:ext cx="37" cy="49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36" name="Text Box 1"/>
          <xdr:cNvSpPr txBox="1">
            <a:spLocks noChangeArrowheads="1"/>
          </xdr:cNvSpPr>
        </xdr:nvSpPr>
        <xdr:spPr bwMode="auto">
          <a:xfrm>
            <a:off x="1011" y="669"/>
            <a:ext cx="19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221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37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1933575</xdr:colOff>
      <xdr:row>233</xdr:row>
      <xdr:rowOff>66675</xdr:rowOff>
    </xdr:from>
    <xdr:to>
      <xdr:col>17</xdr:col>
      <xdr:colOff>95250</xdr:colOff>
      <xdr:row>260</xdr:row>
      <xdr:rowOff>126066</xdr:rowOff>
    </xdr:to>
    <xdr:grpSp>
      <xdr:nvGrpSpPr>
        <xdr:cNvPr id="38" name="Group 66"/>
        <xdr:cNvGrpSpPr>
          <a:grpSpLocks/>
        </xdr:cNvGrpSpPr>
      </xdr:nvGrpSpPr>
      <xdr:grpSpPr bwMode="auto">
        <a:xfrm>
          <a:off x="11649075" y="55064025"/>
          <a:ext cx="581025" cy="6517341"/>
          <a:chOff x="997" y="0"/>
          <a:chExt cx="67" cy="668"/>
        </a:xfrm>
      </xdr:grpSpPr>
      <xdr:sp macro="" textlink="">
        <xdr:nvSpPr>
          <xdr:cNvPr id="39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0" name="Text Box 1"/>
          <xdr:cNvSpPr txBox="1">
            <a:spLocks noChangeArrowheads="1"/>
          </xdr:cNvSpPr>
        </xdr:nvSpPr>
        <xdr:spPr bwMode="auto">
          <a:xfrm>
            <a:off x="997" y="0"/>
            <a:ext cx="57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1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76200</xdr:colOff>
      <xdr:row>319</xdr:row>
      <xdr:rowOff>228600</xdr:rowOff>
    </xdr:from>
    <xdr:to>
      <xdr:col>16</xdr:col>
      <xdr:colOff>438150</xdr:colOff>
      <xdr:row>349</xdr:row>
      <xdr:rowOff>104775</xdr:rowOff>
    </xdr:to>
    <xdr:grpSp>
      <xdr:nvGrpSpPr>
        <xdr:cNvPr id="42" name="Group 125"/>
        <xdr:cNvGrpSpPr>
          <a:grpSpLocks/>
        </xdr:cNvGrpSpPr>
      </xdr:nvGrpSpPr>
      <xdr:grpSpPr bwMode="auto">
        <a:xfrm>
          <a:off x="11734800" y="75571350"/>
          <a:ext cx="361950" cy="6734175"/>
          <a:chOff x="1003" y="0"/>
          <a:chExt cx="41" cy="714"/>
        </a:xfrm>
      </xdr:grpSpPr>
      <xdr:sp macro="" textlink="">
        <xdr:nvSpPr>
          <xdr:cNvPr id="43" name="Text Box 6"/>
          <xdr:cNvSpPr txBox="1">
            <a:spLocks noChangeArrowheads="1"/>
          </xdr:cNvSpPr>
        </xdr:nvSpPr>
        <xdr:spPr bwMode="auto">
          <a:xfrm>
            <a:off x="1003" y="161"/>
            <a:ext cx="41" cy="499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44" name="Text Box 1"/>
          <xdr:cNvSpPr txBox="1">
            <a:spLocks noChangeArrowheads="1"/>
          </xdr:cNvSpPr>
        </xdr:nvSpPr>
        <xdr:spPr bwMode="auto">
          <a:xfrm>
            <a:off x="1011" y="669"/>
            <a:ext cx="27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3</a:t>
            </a:r>
          </a:p>
        </xdr:txBody>
      </xdr:sp>
      <xdr:cxnSp macro="">
        <xdr:nvCxnSpPr>
          <xdr:cNvPr id="45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15</xdr:col>
      <xdr:colOff>1914525</xdr:colOff>
      <xdr:row>290</xdr:row>
      <xdr:rowOff>114300</xdr:rowOff>
    </xdr:from>
    <xdr:to>
      <xdr:col>17</xdr:col>
      <xdr:colOff>190500</xdr:colOff>
      <xdr:row>318</xdr:row>
      <xdr:rowOff>168088</xdr:rowOff>
    </xdr:to>
    <xdr:grpSp>
      <xdr:nvGrpSpPr>
        <xdr:cNvPr id="46" name="Group 66"/>
        <xdr:cNvGrpSpPr>
          <a:grpSpLocks/>
        </xdr:cNvGrpSpPr>
      </xdr:nvGrpSpPr>
      <xdr:grpSpPr bwMode="auto">
        <a:xfrm>
          <a:off x="11630025" y="68694300"/>
          <a:ext cx="695325" cy="6597463"/>
          <a:chOff x="997" y="0"/>
          <a:chExt cx="67" cy="668"/>
        </a:xfrm>
      </xdr:grpSpPr>
      <xdr:sp macro="" textlink="">
        <xdr:nvSpPr>
          <xdr:cNvPr id="47" name="Text Box 6"/>
          <xdr:cNvSpPr txBox="1">
            <a:spLocks noChangeArrowheads="1"/>
          </xdr:cNvSpPr>
        </xdr:nvSpPr>
        <xdr:spPr bwMode="auto">
          <a:xfrm>
            <a:off x="1019" y="32"/>
            <a:ext cx="45" cy="38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48" name="Text Box 1"/>
          <xdr:cNvSpPr txBox="1">
            <a:spLocks noChangeArrowheads="1"/>
          </xdr:cNvSpPr>
        </xdr:nvSpPr>
        <xdr:spPr bwMode="auto">
          <a:xfrm>
            <a:off x="997" y="0"/>
            <a:ext cx="4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9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95250</xdr:colOff>
      <xdr:row>380</xdr:row>
      <xdr:rowOff>66675</xdr:rowOff>
    </xdr:from>
    <xdr:to>
      <xdr:col>16</xdr:col>
      <xdr:colOff>466725</xdr:colOff>
      <xdr:row>407</xdr:row>
      <xdr:rowOff>85725</xdr:rowOff>
    </xdr:to>
    <xdr:grpSp>
      <xdr:nvGrpSpPr>
        <xdr:cNvPr id="50" name="Group 125"/>
        <xdr:cNvGrpSpPr>
          <a:grpSpLocks/>
        </xdr:cNvGrpSpPr>
      </xdr:nvGrpSpPr>
      <xdr:grpSpPr bwMode="auto">
        <a:xfrm>
          <a:off x="11753850" y="89154000"/>
          <a:ext cx="371475" cy="6781800"/>
          <a:chOff x="1003" y="0"/>
          <a:chExt cx="42" cy="714"/>
        </a:xfrm>
      </xdr:grpSpPr>
      <xdr:sp macro="" textlink="">
        <xdr:nvSpPr>
          <xdr:cNvPr id="51" name="Text Box 6"/>
          <xdr:cNvSpPr txBox="1">
            <a:spLocks noChangeArrowheads="1"/>
          </xdr:cNvSpPr>
        </xdr:nvSpPr>
        <xdr:spPr bwMode="auto">
          <a:xfrm>
            <a:off x="1003" y="161"/>
            <a:ext cx="42" cy="511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52" name="Text Box 1"/>
          <xdr:cNvSpPr txBox="1">
            <a:spLocks noChangeArrowheads="1"/>
          </xdr:cNvSpPr>
        </xdr:nvSpPr>
        <xdr:spPr bwMode="auto">
          <a:xfrm>
            <a:off x="1011" y="669"/>
            <a:ext cx="19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225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3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123825</xdr:colOff>
      <xdr:row>349</xdr:row>
      <xdr:rowOff>28574</xdr:rowOff>
    </xdr:from>
    <xdr:to>
      <xdr:col>17</xdr:col>
      <xdr:colOff>171450</xdr:colOff>
      <xdr:row>379</xdr:row>
      <xdr:rowOff>133069</xdr:rowOff>
    </xdr:to>
    <xdr:grpSp>
      <xdr:nvGrpSpPr>
        <xdr:cNvPr id="54" name="Group 66"/>
        <xdr:cNvGrpSpPr>
          <a:grpSpLocks/>
        </xdr:cNvGrpSpPr>
      </xdr:nvGrpSpPr>
      <xdr:grpSpPr bwMode="auto">
        <a:xfrm>
          <a:off x="11782425" y="82229324"/>
          <a:ext cx="523875" cy="6771995"/>
          <a:chOff x="1011" y="0"/>
          <a:chExt cx="53" cy="668"/>
        </a:xfrm>
      </xdr:grpSpPr>
      <xdr:sp macro="" textlink="">
        <xdr:nvSpPr>
          <xdr:cNvPr id="55" name="Text Box 6"/>
          <xdr:cNvSpPr txBox="1">
            <a:spLocks noChangeArrowheads="1"/>
          </xdr:cNvSpPr>
        </xdr:nvSpPr>
        <xdr:spPr bwMode="auto">
          <a:xfrm>
            <a:off x="1019" y="32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56" name="Text Box 1"/>
          <xdr:cNvSpPr txBox="1">
            <a:spLocks noChangeArrowheads="1"/>
          </xdr:cNvSpPr>
        </xdr:nvSpPr>
        <xdr:spPr bwMode="auto">
          <a:xfrm>
            <a:off x="1011" y="0"/>
            <a:ext cx="20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24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57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66675</xdr:colOff>
      <xdr:row>434</xdr:row>
      <xdr:rowOff>142875</xdr:rowOff>
    </xdr:from>
    <xdr:to>
      <xdr:col>16</xdr:col>
      <xdr:colOff>438150</xdr:colOff>
      <xdr:row>462</xdr:row>
      <xdr:rowOff>0</xdr:rowOff>
    </xdr:to>
    <xdr:grpSp>
      <xdr:nvGrpSpPr>
        <xdr:cNvPr id="58" name="Group 125"/>
        <xdr:cNvGrpSpPr>
          <a:grpSpLocks/>
        </xdr:cNvGrpSpPr>
      </xdr:nvGrpSpPr>
      <xdr:grpSpPr bwMode="auto">
        <a:xfrm>
          <a:off x="11725275" y="102889050"/>
          <a:ext cx="371475" cy="5915025"/>
          <a:chOff x="1003" y="0"/>
          <a:chExt cx="42" cy="714"/>
        </a:xfrm>
      </xdr:grpSpPr>
      <xdr:sp macro="" textlink="">
        <xdr:nvSpPr>
          <xdr:cNvPr id="59" name="Text Box 6"/>
          <xdr:cNvSpPr txBox="1">
            <a:spLocks noChangeArrowheads="1"/>
          </xdr:cNvSpPr>
        </xdr:nvSpPr>
        <xdr:spPr bwMode="auto">
          <a:xfrm>
            <a:off x="1003" y="161"/>
            <a:ext cx="42" cy="490"/>
          </a:xfrm>
          <a:prstGeom prst="rect">
            <a:avLst/>
          </a:prstGeom>
          <a:noFill/>
          <a:ln>
            <a:noFill/>
          </a:ln>
          <a:extLst/>
        </xdr:spPr>
        <xdr:txBody>
          <a:bodyPr vertOverflow="clip" vert="vert" wrap="square" lIns="27432" tIns="32004" rIns="0" bIns="0" anchor="t"/>
          <a:lstStyle/>
          <a:p>
            <a:pPr algn="r" rtl="0">
              <a:defRPr sz="1000"/>
            </a:pPr>
            <a:r>
              <a:rPr lang="th-TH" sz="13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Fiscal Statistics</a:t>
            </a:r>
          </a:p>
        </xdr:txBody>
      </xdr:sp>
      <xdr:sp macro="" textlink="">
        <xdr:nvSpPr>
          <xdr:cNvPr id="60" name="Text Box 1"/>
          <xdr:cNvSpPr txBox="1">
            <a:spLocks noChangeArrowheads="1"/>
          </xdr:cNvSpPr>
        </xdr:nvSpPr>
        <xdr:spPr bwMode="auto">
          <a:xfrm>
            <a:off x="1011" y="669"/>
            <a:ext cx="19" cy="4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227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1" name="Straight Connector 12"/>
          <xdr:cNvCxnSpPr>
            <a:cxnSpLocks noChangeShapeType="1"/>
          </xdr:cNvCxnSpPr>
        </xdr:nvCxnSpPr>
        <xdr:spPr bwMode="auto">
          <a:xfrm rot="5400000">
            <a:off x="683" y="336"/>
            <a:ext cx="67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57150</xdr:colOff>
      <xdr:row>407</xdr:row>
      <xdr:rowOff>47625</xdr:rowOff>
    </xdr:from>
    <xdr:to>
      <xdr:col>17</xdr:col>
      <xdr:colOff>200025</xdr:colOff>
      <xdr:row>432</xdr:row>
      <xdr:rowOff>105055</xdr:rowOff>
    </xdr:to>
    <xdr:grpSp>
      <xdr:nvGrpSpPr>
        <xdr:cNvPr id="62" name="Group 66"/>
        <xdr:cNvGrpSpPr>
          <a:grpSpLocks/>
        </xdr:cNvGrpSpPr>
      </xdr:nvGrpSpPr>
      <xdr:grpSpPr bwMode="auto">
        <a:xfrm>
          <a:off x="11715750" y="95897700"/>
          <a:ext cx="619125" cy="6524905"/>
          <a:chOff x="1004" y="0"/>
          <a:chExt cx="60" cy="668"/>
        </a:xfrm>
      </xdr:grpSpPr>
      <xdr:sp macro="" textlink="">
        <xdr:nvSpPr>
          <xdr:cNvPr id="63" name="Text Box 6"/>
          <xdr:cNvSpPr txBox="1">
            <a:spLocks noChangeArrowheads="1"/>
          </xdr:cNvSpPr>
        </xdr:nvSpPr>
        <xdr:spPr bwMode="auto">
          <a:xfrm>
            <a:off x="1019" y="32"/>
            <a:ext cx="45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สถิติการคลัง</a:t>
            </a:r>
          </a:p>
        </xdr:txBody>
      </xdr:sp>
      <xdr:sp macro="" textlink="">
        <xdr:nvSpPr>
          <xdr:cNvPr id="64" name="Text Box 1"/>
          <xdr:cNvSpPr txBox="1">
            <a:spLocks noChangeArrowheads="1"/>
          </xdr:cNvSpPr>
        </xdr:nvSpPr>
        <xdr:spPr bwMode="auto">
          <a:xfrm>
            <a:off x="1004" y="0"/>
            <a:ext cx="3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26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65" name="Straight Connector 12"/>
          <xdr:cNvCxnSpPr>
            <a:cxnSpLocks noChangeShapeType="1"/>
          </xdr:cNvCxnSpPr>
        </xdr:nvCxnSpPr>
        <xdr:spPr bwMode="auto">
          <a:xfrm rot="5400000">
            <a:off x="702" y="352"/>
            <a:ext cx="633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Y703"/>
  <sheetViews>
    <sheetView tabSelected="1" topLeftCell="A356" zoomScaleNormal="100" workbookViewId="0">
      <selection activeCell="B367" sqref="B367"/>
    </sheetView>
  </sheetViews>
  <sheetFormatPr defaultRowHeight="18.75"/>
  <cols>
    <col min="1" max="1" width="1.7109375" style="1" customWidth="1"/>
    <col min="2" max="2" width="5.85546875" style="1" customWidth="1"/>
    <col min="3" max="3" width="6.85546875" style="1" customWidth="1"/>
    <col min="4" max="4" width="7.42578125" style="1" customWidth="1"/>
    <col min="5" max="5" width="16" style="1" customWidth="1"/>
    <col min="6" max="6" width="11.7109375" style="1" customWidth="1"/>
    <col min="7" max="7" width="12.140625" style="1" customWidth="1"/>
    <col min="8" max="8" width="12.28515625" style="1" customWidth="1"/>
    <col min="9" max="9" width="11.5703125" style="1" customWidth="1"/>
    <col min="10" max="10" width="16" style="1" customWidth="1"/>
    <col min="11" max="12" width="13.7109375" style="1" customWidth="1"/>
    <col min="13" max="13" width="12.7109375" style="1" customWidth="1"/>
    <col min="14" max="14" width="1" style="1" customWidth="1"/>
    <col min="15" max="15" width="3" style="1" customWidth="1"/>
    <col min="16" max="16" width="29.140625" style="1" customWidth="1"/>
    <col min="17" max="17" width="7.140625" style="1" customWidth="1"/>
    <col min="18" max="18" width="9.140625" style="1" customWidth="1"/>
    <col min="19" max="16384" width="9.140625" style="1"/>
  </cols>
  <sheetData>
    <row r="1" spans="1:18" s="64" customFormat="1" ht="18.75" customHeight="1">
      <c r="B1" s="65" t="s">
        <v>76</v>
      </c>
      <c r="C1" s="63">
        <v>19.3</v>
      </c>
      <c r="D1" s="65" t="s">
        <v>584</v>
      </c>
      <c r="R1" s="1"/>
    </row>
    <row r="2" spans="1:18" s="60" customFormat="1" ht="18.75" customHeight="1">
      <c r="B2" s="64" t="s">
        <v>74</v>
      </c>
      <c r="C2" s="63">
        <v>19.3</v>
      </c>
      <c r="D2" s="62" t="s">
        <v>73</v>
      </c>
      <c r="R2" s="64"/>
    </row>
    <row r="3" spans="1:18" s="60" customFormat="1">
      <c r="B3" s="64"/>
      <c r="C3" s="63"/>
      <c r="D3" s="62" t="s">
        <v>583</v>
      </c>
    </row>
    <row r="4" spans="1:18" s="60" customFormat="1" ht="12.75" customHeight="1">
      <c r="B4" s="64"/>
      <c r="C4" s="63"/>
      <c r="D4" s="62"/>
      <c r="O4" s="61" t="s">
        <v>71</v>
      </c>
    </row>
    <row r="5" spans="1:18" ht="6" customHeight="1">
      <c r="R5" s="60"/>
    </row>
    <row r="6" spans="1:18" s="6" customFormat="1" ht="19.5" customHeight="1">
      <c r="A6" s="55"/>
      <c r="B6" s="59"/>
      <c r="C6" s="59"/>
      <c r="D6" s="58"/>
      <c r="E6" s="97" t="s">
        <v>70</v>
      </c>
      <c r="F6" s="98"/>
      <c r="G6" s="98"/>
      <c r="H6" s="98"/>
      <c r="I6" s="98"/>
      <c r="J6" s="99"/>
      <c r="K6" s="88" t="s">
        <v>65</v>
      </c>
      <c r="L6" s="89"/>
      <c r="M6" s="89"/>
      <c r="N6" s="57" t="s">
        <v>69</v>
      </c>
      <c r="O6" s="56"/>
      <c r="P6" s="55"/>
      <c r="R6" s="1"/>
    </row>
    <row r="7" spans="1:18" s="6" customFormat="1" ht="19.5" customHeight="1">
      <c r="A7" s="51"/>
      <c r="B7" s="51"/>
      <c r="C7" s="51"/>
      <c r="D7" s="50"/>
      <c r="E7" s="94" t="s">
        <v>68</v>
      </c>
      <c r="F7" s="95"/>
      <c r="G7" s="95"/>
      <c r="H7" s="95"/>
      <c r="I7" s="95"/>
      <c r="J7" s="96"/>
      <c r="K7" s="90" t="s">
        <v>40</v>
      </c>
      <c r="L7" s="91"/>
      <c r="M7" s="91"/>
      <c r="N7" s="54"/>
      <c r="O7" s="53"/>
      <c r="P7" s="52"/>
    </row>
    <row r="8" spans="1:18" s="6" customFormat="1" ht="17.25">
      <c r="A8" s="92" t="s">
        <v>67</v>
      </c>
      <c r="B8" s="92"/>
      <c r="C8" s="92"/>
      <c r="D8" s="93"/>
      <c r="E8" s="49"/>
      <c r="F8" s="49" t="s">
        <v>66</v>
      </c>
      <c r="G8" s="49"/>
      <c r="H8" s="49"/>
      <c r="J8" s="48"/>
      <c r="K8" s="48"/>
      <c r="L8" s="48" t="s">
        <v>65</v>
      </c>
      <c r="M8" s="48" t="s">
        <v>65</v>
      </c>
      <c r="N8" s="48"/>
      <c r="O8" s="47"/>
      <c r="P8" s="47" t="s">
        <v>64</v>
      </c>
    </row>
    <row r="9" spans="1:18" s="6" customFormat="1" ht="17.25">
      <c r="A9" s="100" t="s">
        <v>63</v>
      </c>
      <c r="B9" s="100"/>
      <c r="C9" s="100"/>
      <c r="D9" s="93"/>
      <c r="E9" s="49" t="s">
        <v>62</v>
      </c>
      <c r="F9" s="49" t="s">
        <v>61</v>
      </c>
      <c r="G9" s="49" t="s">
        <v>60</v>
      </c>
      <c r="H9" s="49" t="s">
        <v>59</v>
      </c>
      <c r="I9" s="49" t="s">
        <v>58</v>
      </c>
      <c r="J9" s="48" t="s">
        <v>57</v>
      </c>
      <c r="K9" s="48" t="s">
        <v>56</v>
      </c>
      <c r="L9" s="48" t="s">
        <v>55</v>
      </c>
      <c r="M9" s="48" t="s">
        <v>54</v>
      </c>
      <c r="N9" s="48"/>
      <c r="O9" s="47"/>
      <c r="P9" s="47" t="s">
        <v>53</v>
      </c>
    </row>
    <row r="10" spans="1:18" s="6" customFormat="1" ht="21.75">
      <c r="A10" s="51"/>
      <c r="B10" s="51"/>
      <c r="C10" s="51"/>
      <c r="D10" s="50"/>
      <c r="E10" s="49" t="s">
        <v>52</v>
      </c>
      <c r="F10" s="49" t="s">
        <v>51</v>
      </c>
      <c r="G10" s="49" t="s">
        <v>50</v>
      </c>
      <c r="H10" s="49" t="s">
        <v>49</v>
      </c>
      <c r="I10" s="49" t="s">
        <v>48</v>
      </c>
      <c r="J10" s="48" t="s">
        <v>47</v>
      </c>
      <c r="K10" s="48" t="s">
        <v>46</v>
      </c>
      <c r="L10" s="48" t="s">
        <v>45</v>
      </c>
      <c r="M10" s="48" t="s">
        <v>44</v>
      </c>
      <c r="N10" s="48"/>
      <c r="O10" s="47"/>
      <c r="P10" s="47" t="s">
        <v>43</v>
      </c>
    </row>
    <row r="11" spans="1:18" s="6" customFormat="1" ht="21.75">
      <c r="A11" s="46"/>
      <c r="B11" s="46"/>
      <c r="C11" s="46"/>
      <c r="D11" s="45"/>
      <c r="E11" s="42" t="s">
        <v>42</v>
      </c>
      <c r="F11" s="44"/>
      <c r="G11" s="42"/>
      <c r="H11" s="42" t="s">
        <v>41</v>
      </c>
      <c r="I11" s="42"/>
      <c r="J11" s="42"/>
      <c r="K11" s="42" t="s">
        <v>40</v>
      </c>
      <c r="L11" s="43" t="s">
        <v>39</v>
      </c>
      <c r="M11" s="43" t="s">
        <v>38</v>
      </c>
      <c r="N11" s="41"/>
      <c r="O11" s="87"/>
      <c r="P11" s="86"/>
    </row>
    <row r="12" spans="1:18" ht="4.5" customHeight="1">
      <c r="A12" s="102" t="s">
        <v>69</v>
      </c>
      <c r="B12" s="102"/>
      <c r="C12" s="102"/>
      <c r="D12" s="103"/>
      <c r="E12" s="85"/>
      <c r="F12" s="85"/>
      <c r="G12" s="85"/>
      <c r="H12" s="85"/>
      <c r="I12" s="85"/>
      <c r="J12" s="85"/>
      <c r="K12" s="85"/>
      <c r="L12" s="85"/>
      <c r="M12" s="85"/>
      <c r="N12" s="84"/>
      <c r="O12" s="83"/>
      <c r="R12" s="6"/>
    </row>
    <row r="13" spans="1:18" s="2" customFormat="1" ht="20.25" customHeight="1">
      <c r="A13" s="104" t="s">
        <v>582</v>
      </c>
      <c r="B13" s="104"/>
      <c r="C13" s="104"/>
      <c r="D13" s="104"/>
      <c r="E13" s="81">
        <v>4353684093.6999998</v>
      </c>
      <c r="F13" s="81">
        <v>52356538.850000001</v>
      </c>
      <c r="G13" s="81">
        <v>71578663.929999992</v>
      </c>
      <c r="H13" s="81">
        <v>23453354.27</v>
      </c>
      <c r="I13" s="81">
        <v>43376906.299999997</v>
      </c>
      <c r="J13" s="81">
        <v>5293465302.3299999</v>
      </c>
      <c r="K13" s="81">
        <v>3989944696.0400009</v>
      </c>
      <c r="L13" s="82">
        <v>2204265780.71</v>
      </c>
      <c r="M13" s="81">
        <v>724028585.43000007</v>
      </c>
      <c r="O13" s="104" t="s">
        <v>581</v>
      </c>
      <c r="P13" s="104"/>
    </row>
    <row r="14" spans="1:18" s="2" customFormat="1" ht="21.75" customHeight="1">
      <c r="A14" s="80" t="s">
        <v>580</v>
      </c>
      <c r="C14" s="70"/>
      <c r="D14" s="70"/>
      <c r="E14" s="79"/>
      <c r="F14" s="79"/>
      <c r="G14" s="79"/>
      <c r="H14" s="79"/>
      <c r="I14" s="79"/>
      <c r="J14" s="79"/>
      <c r="K14" s="79"/>
      <c r="L14" s="78"/>
      <c r="M14" s="78"/>
      <c r="N14" s="5"/>
      <c r="O14" s="77" t="s">
        <v>579</v>
      </c>
    </row>
    <row r="15" spans="1:18" s="24" customFormat="1" ht="21.75" customHeight="1">
      <c r="A15" s="38" t="s">
        <v>578</v>
      </c>
      <c r="B15" s="37"/>
      <c r="E15" s="20">
        <f t="shared" ref="E15:M15" si="0">SUM(E16:E26)</f>
        <v>351724937.36999995</v>
      </c>
      <c r="F15" s="20">
        <f t="shared" si="0"/>
        <v>9831271.7199999988</v>
      </c>
      <c r="G15" s="20">
        <f t="shared" si="0"/>
        <v>8645692.6499999985</v>
      </c>
      <c r="H15" s="20">
        <f t="shared" si="0"/>
        <v>14308</v>
      </c>
      <c r="I15" s="20">
        <f t="shared" si="0"/>
        <v>1879360.21</v>
      </c>
      <c r="J15" s="20">
        <f t="shared" si="0"/>
        <v>205723153</v>
      </c>
      <c r="K15" s="20">
        <f t="shared" si="0"/>
        <v>268238969.68999997</v>
      </c>
      <c r="L15" s="20">
        <f t="shared" si="0"/>
        <v>154947493.62</v>
      </c>
      <c r="M15" s="20">
        <f t="shared" si="0"/>
        <v>34547982.909999996</v>
      </c>
      <c r="N15" s="5"/>
      <c r="O15" s="28" t="s">
        <v>577</v>
      </c>
      <c r="P15" s="26"/>
    </row>
    <row r="16" spans="1:18" s="9" customFormat="1" ht="21.75" customHeight="1">
      <c r="A16" s="36"/>
      <c r="B16" s="25" t="s">
        <v>576</v>
      </c>
      <c r="E16" s="20">
        <v>13929276.59</v>
      </c>
      <c r="F16" s="20">
        <v>85744</v>
      </c>
      <c r="G16" s="20">
        <v>194889.08</v>
      </c>
      <c r="H16" s="20" t="s">
        <v>3</v>
      </c>
      <c r="I16" s="20">
        <v>32400</v>
      </c>
      <c r="J16" s="20">
        <v>14417220</v>
      </c>
      <c r="K16" s="20">
        <v>13255113.34</v>
      </c>
      <c r="L16" s="20">
        <v>13811742.5</v>
      </c>
      <c r="M16" s="20">
        <v>588846.16</v>
      </c>
      <c r="N16" s="5"/>
      <c r="O16" s="18"/>
      <c r="P16" s="17" t="s">
        <v>575</v>
      </c>
    </row>
    <row r="17" spans="1:18" s="9" customFormat="1" ht="21.75" customHeight="1">
      <c r="A17" s="36"/>
      <c r="B17" s="25" t="s">
        <v>574</v>
      </c>
      <c r="E17" s="20">
        <v>14900386.109999999</v>
      </c>
      <c r="F17" s="20">
        <v>535859</v>
      </c>
      <c r="G17" s="20">
        <v>502317.45</v>
      </c>
      <c r="H17" s="20" t="s">
        <v>3</v>
      </c>
      <c r="I17" s="20">
        <v>92650</v>
      </c>
      <c r="J17" s="20">
        <v>13454378</v>
      </c>
      <c r="K17" s="20">
        <v>11477320.779999999</v>
      </c>
      <c r="L17" s="20">
        <v>4205766.01</v>
      </c>
      <c r="M17" s="20">
        <v>531552.86</v>
      </c>
      <c r="N17" s="5"/>
      <c r="O17" s="18"/>
      <c r="P17" s="17" t="s">
        <v>573</v>
      </c>
    </row>
    <row r="18" spans="1:18" s="9" customFormat="1" ht="21.75" customHeight="1">
      <c r="A18" s="36"/>
      <c r="B18" s="25" t="s">
        <v>572</v>
      </c>
      <c r="E18" s="20">
        <v>15897666.76</v>
      </c>
      <c r="F18" s="20">
        <v>263741.52</v>
      </c>
      <c r="G18" s="20">
        <v>411385.56</v>
      </c>
      <c r="H18" s="20" t="s">
        <v>3</v>
      </c>
      <c r="I18" s="20" t="s">
        <v>3</v>
      </c>
      <c r="J18" s="20">
        <v>22098984</v>
      </c>
      <c r="K18" s="20">
        <v>14410213.609999999</v>
      </c>
      <c r="L18" s="20">
        <v>11951938</v>
      </c>
      <c r="M18" s="20">
        <v>10243846</v>
      </c>
      <c r="N18" s="5"/>
      <c r="O18" s="18"/>
      <c r="P18" s="17" t="s">
        <v>571</v>
      </c>
    </row>
    <row r="19" spans="1:18" s="9" customFormat="1" ht="21.75" customHeight="1">
      <c r="A19" s="36"/>
      <c r="B19" s="25" t="s">
        <v>570</v>
      </c>
      <c r="E19" s="20">
        <v>28850246.309999999</v>
      </c>
      <c r="F19" s="20">
        <v>1147024.3</v>
      </c>
      <c r="G19" s="20">
        <v>349694.14</v>
      </c>
      <c r="H19" s="20" t="s">
        <v>3</v>
      </c>
      <c r="I19" s="20">
        <v>247844</v>
      </c>
      <c r="J19" s="20">
        <v>15995813</v>
      </c>
      <c r="K19" s="20">
        <v>21162127.190000001</v>
      </c>
      <c r="L19" s="20">
        <v>9120700</v>
      </c>
      <c r="M19" s="20">
        <v>866156</v>
      </c>
      <c r="N19" s="5"/>
      <c r="O19" s="18"/>
      <c r="P19" s="17" t="s">
        <v>569</v>
      </c>
    </row>
    <row r="20" spans="1:18" s="9" customFormat="1" ht="21.75" customHeight="1">
      <c r="A20" s="36"/>
      <c r="B20" s="25" t="s">
        <v>568</v>
      </c>
      <c r="E20" s="20">
        <v>45730247.049999997</v>
      </c>
      <c r="F20" s="20">
        <v>617400.9</v>
      </c>
      <c r="G20" s="20">
        <v>1125186.45</v>
      </c>
      <c r="H20" s="20" t="s">
        <v>3</v>
      </c>
      <c r="I20" s="20">
        <v>134373</v>
      </c>
      <c r="J20" s="20">
        <v>23129729</v>
      </c>
      <c r="K20" s="20">
        <v>22775073.75</v>
      </c>
      <c r="L20" s="20">
        <v>12358179.68</v>
      </c>
      <c r="M20" s="20" t="s">
        <v>3</v>
      </c>
      <c r="N20" s="5"/>
      <c r="O20" s="18"/>
      <c r="P20" s="17" t="s">
        <v>567</v>
      </c>
    </row>
    <row r="21" spans="1:18" s="9" customFormat="1" ht="21.75" customHeight="1">
      <c r="B21" s="25" t="s">
        <v>566</v>
      </c>
      <c r="C21" s="36"/>
      <c r="E21" s="20">
        <v>65452213.329999998</v>
      </c>
      <c r="F21" s="20">
        <v>2134159.2999999998</v>
      </c>
      <c r="G21" s="20">
        <v>1778211.93</v>
      </c>
      <c r="H21" s="20">
        <v>14308</v>
      </c>
      <c r="I21" s="20">
        <v>278350</v>
      </c>
      <c r="J21" s="20">
        <v>35468981</v>
      </c>
      <c r="K21" s="20">
        <v>41038972.840000004</v>
      </c>
      <c r="L21" s="20">
        <v>47447309</v>
      </c>
      <c r="M21" s="20">
        <v>13599805.43</v>
      </c>
      <c r="N21" s="19"/>
      <c r="O21" s="18"/>
      <c r="P21" s="17" t="s">
        <v>565</v>
      </c>
    </row>
    <row r="22" spans="1:18" s="9" customFormat="1" ht="21.75" customHeight="1">
      <c r="B22" s="25" t="s">
        <v>272</v>
      </c>
      <c r="C22" s="36"/>
      <c r="E22" s="20">
        <v>39829648.979999997</v>
      </c>
      <c r="F22" s="20">
        <v>1347886.1</v>
      </c>
      <c r="G22" s="20">
        <v>1521098.09</v>
      </c>
      <c r="H22" s="20" t="s">
        <v>3</v>
      </c>
      <c r="I22" s="20">
        <v>221845</v>
      </c>
      <c r="J22" s="20">
        <v>27735202</v>
      </c>
      <c r="K22" s="20">
        <v>25990109</v>
      </c>
      <c r="L22" s="20">
        <v>14722062.380000001</v>
      </c>
      <c r="M22" s="20">
        <v>3081032</v>
      </c>
      <c r="N22" s="19"/>
      <c r="O22" s="18"/>
      <c r="P22" s="17" t="s">
        <v>564</v>
      </c>
    </row>
    <row r="23" spans="1:18" s="9" customFormat="1" ht="21.75" customHeight="1">
      <c r="B23" s="25" t="s">
        <v>563</v>
      </c>
      <c r="C23" s="36"/>
      <c r="E23" s="20">
        <v>33530760.82</v>
      </c>
      <c r="F23" s="20">
        <v>967522.1</v>
      </c>
      <c r="G23" s="20">
        <v>1009914.47</v>
      </c>
      <c r="H23" s="20" t="s">
        <v>3</v>
      </c>
      <c r="I23" s="20">
        <v>281446</v>
      </c>
      <c r="J23" s="20">
        <v>20029802</v>
      </c>
      <c r="K23" s="20">
        <v>25668131.73</v>
      </c>
      <c r="L23" s="20">
        <v>11186345.689999999</v>
      </c>
      <c r="M23" s="20">
        <v>894276.7</v>
      </c>
      <c r="N23" s="19"/>
      <c r="O23" s="18"/>
      <c r="P23" s="17" t="s">
        <v>562</v>
      </c>
    </row>
    <row r="24" spans="1:18" s="9" customFormat="1" ht="21.75" customHeight="1">
      <c r="A24" s="36"/>
      <c r="B24" s="25" t="s">
        <v>561</v>
      </c>
      <c r="E24" s="20">
        <v>36627373</v>
      </c>
      <c r="F24" s="20">
        <v>1012500</v>
      </c>
      <c r="G24" s="20">
        <v>350000</v>
      </c>
      <c r="H24" s="20" t="s">
        <v>3</v>
      </c>
      <c r="I24" s="20">
        <v>130000</v>
      </c>
      <c r="J24" s="20">
        <v>9580127</v>
      </c>
      <c r="K24" s="20">
        <v>39632143</v>
      </c>
      <c r="L24" s="20">
        <v>5833000</v>
      </c>
      <c r="M24" s="20">
        <v>2234857</v>
      </c>
      <c r="N24" s="5"/>
      <c r="O24" s="18"/>
      <c r="P24" s="17" t="s">
        <v>560</v>
      </c>
    </row>
    <row r="25" spans="1:18" s="9" customFormat="1" ht="21.75" customHeight="1">
      <c r="A25" s="36"/>
      <c r="B25" s="25" t="s">
        <v>559</v>
      </c>
      <c r="E25" s="20">
        <v>34900000</v>
      </c>
      <c r="F25" s="20">
        <v>640000</v>
      </c>
      <c r="G25" s="20">
        <v>800500</v>
      </c>
      <c r="H25" s="20" t="s">
        <v>3</v>
      </c>
      <c r="I25" s="20">
        <v>20000</v>
      </c>
      <c r="J25" s="20">
        <v>7000000</v>
      </c>
      <c r="K25" s="20">
        <v>36113880</v>
      </c>
      <c r="L25" s="20">
        <v>5235000</v>
      </c>
      <c r="M25" s="20">
        <v>1971620</v>
      </c>
      <c r="N25" s="5"/>
      <c r="O25" s="18"/>
      <c r="P25" s="17" t="s">
        <v>558</v>
      </c>
    </row>
    <row r="26" spans="1:18" s="9" customFormat="1" ht="21.75" customHeight="1">
      <c r="A26" s="36"/>
      <c r="B26" s="25" t="s">
        <v>557</v>
      </c>
      <c r="E26" s="20">
        <v>22077118.420000002</v>
      </c>
      <c r="F26" s="20">
        <v>1079434.5</v>
      </c>
      <c r="G26" s="20">
        <v>602495.48</v>
      </c>
      <c r="H26" s="20" t="s">
        <v>3</v>
      </c>
      <c r="I26" s="20">
        <v>440452.21</v>
      </c>
      <c r="J26" s="20">
        <v>16812917</v>
      </c>
      <c r="K26" s="20">
        <v>16715884.449999999</v>
      </c>
      <c r="L26" s="20">
        <v>19075450.359999999</v>
      </c>
      <c r="M26" s="20">
        <v>535990.76</v>
      </c>
      <c r="N26" s="5"/>
      <c r="O26" s="18"/>
      <c r="P26" s="17" t="s">
        <v>556</v>
      </c>
    </row>
    <row r="27" spans="1:18" s="9" customFormat="1" ht="20.25" customHeight="1">
      <c r="A27" s="36"/>
      <c r="B27" s="23"/>
      <c r="E27" s="76"/>
      <c r="F27" s="76"/>
      <c r="G27" s="76"/>
      <c r="H27" s="76"/>
      <c r="I27" s="76"/>
      <c r="J27" s="76"/>
      <c r="K27" s="76"/>
      <c r="L27" s="76"/>
      <c r="M27" s="76"/>
      <c r="N27" s="2"/>
      <c r="O27" s="18"/>
      <c r="P27" s="17"/>
    </row>
    <row r="28" spans="1:18" s="9" customFormat="1" ht="27.75" customHeight="1">
      <c r="A28" s="36"/>
      <c r="B28" s="23"/>
      <c r="E28" s="76"/>
      <c r="F28" s="76"/>
      <c r="G28" s="76"/>
      <c r="H28" s="76"/>
      <c r="I28" s="76"/>
      <c r="J28" s="76"/>
      <c r="K28" s="76"/>
      <c r="L28" s="76"/>
      <c r="M28" s="76"/>
      <c r="N28" s="2"/>
      <c r="O28" s="18"/>
      <c r="P28" s="17"/>
    </row>
    <row r="29" spans="1:18" s="64" customFormat="1" ht="18.75" customHeight="1">
      <c r="B29" s="65" t="s">
        <v>76</v>
      </c>
      <c r="C29" s="63">
        <v>19.3</v>
      </c>
      <c r="D29" s="65" t="s">
        <v>75</v>
      </c>
      <c r="R29" s="1"/>
    </row>
    <row r="30" spans="1:18" s="60" customFormat="1" ht="18.75" customHeight="1">
      <c r="B30" s="64" t="s">
        <v>74</v>
      </c>
      <c r="C30" s="63">
        <v>19.3</v>
      </c>
      <c r="D30" s="62" t="s">
        <v>73</v>
      </c>
      <c r="R30" s="64"/>
    </row>
    <row r="31" spans="1:18" s="60" customFormat="1">
      <c r="B31" s="64"/>
      <c r="C31" s="63"/>
      <c r="D31" s="62" t="s">
        <v>72</v>
      </c>
    </row>
    <row r="32" spans="1:18" s="60" customFormat="1" ht="15" customHeight="1">
      <c r="B32" s="64"/>
      <c r="C32" s="63"/>
      <c r="D32" s="62"/>
      <c r="O32" s="61" t="s">
        <v>71</v>
      </c>
    </row>
    <row r="33" spans="1:18" ht="6" customHeight="1">
      <c r="R33" s="60"/>
    </row>
    <row r="34" spans="1:18" s="6" customFormat="1" ht="21.75">
      <c r="A34" s="55"/>
      <c r="B34" s="59"/>
      <c r="C34" s="59"/>
      <c r="D34" s="58"/>
      <c r="E34" s="97" t="s">
        <v>70</v>
      </c>
      <c r="F34" s="98"/>
      <c r="G34" s="98"/>
      <c r="H34" s="98"/>
      <c r="I34" s="98"/>
      <c r="J34" s="99"/>
      <c r="K34" s="88" t="s">
        <v>65</v>
      </c>
      <c r="L34" s="89"/>
      <c r="M34" s="89"/>
      <c r="N34" s="57" t="s">
        <v>69</v>
      </c>
      <c r="O34" s="56"/>
      <c r="P34" s="55"/>
      <c r="R34" s="1"/>
    </row>
    <row r="35" spans="1:18" s="6" customFormat="1" ht="21.75">
      <c r="A35" s="51"/>
      <c r="B35" s="51"/>
      <c r="C35" s="51"/>
      <c r="D35" s="50"/>
      <c r="E35" s="94" t="s">
        <v>68</v>
      </c>
      <c r="F35" s="95"/>
      <c r="G35" s="95"/>
      <c r="H35" s="95"/>
      <c r="I35" s="95"/>
      <c r="J35" s="96"/>
      <c r="K35" s="90" t="s">
        <v>40</v>
      </c>
      <c r="L35" s="91"/>
      <c r="M35" s="101"/>
      <c r="N35" s="54"/>
      <c r="O35" s="53"/>
      <c r="P35" s="52"/>
    </row>
    <row r="36" spans="1:18" s="6" customFormat="1" ht="17.25">
      <c r="A36" s="92" t="s">
        <v>67</v>
      </c>
      <c r="B36" s="92"/>
      <c r="C36" s="92"/>
      <c r="D36" s="93"/>
      <c r="E36" s="49"/>
      <c r="F36" s="49" t="s">
        <v>66</v>
      </c>
      <c r="G36" s="49"/>
      <c r="H36" s="49"/>
      <c r="J36" s="48"/>
      <c r="K36" s="48"/>
      <c r="L36" s="48" t="s">
        <v>65</v>
      </c>
      <c r="M36" s="48" t="s">
        <v>65</v>
      </c>
      <c r="N36" s="48"/>
      <c r="O36" s="47"/>
      <c r="P36" s="47" t="s">
        <v>64</v>
      </c>
    </row>
    <row r="37" spans="1:18" s="6" customFormat="1" ht="17.25">
      <c r="A37" s="100" t="s">
        <v>63</v>
      </c>
      <c r="B37" s="100"/>
      <c r="C37" s="100"/>
      <c r="D37" s="93"/>
      <c r="E37" s="49" t="s">
        <v>62</v>
      </c>
      <c r="F37" s="49" t="s">
        <v>61</v>
      </c>
      <c r="G37" s="49" t="s">
        <v>60</v>
      </c>
      <c r="H37" s="49" t="s">
        <v>59</v>
      </c>
      <c r="I37" s="49" t="s">
        <v>58</v>
      </c>
      <c r="J37" s="48" t="s">
        <v>57</v>
      </c>
      <c r="K37" s="48" t="s">
        <v>56</v>
      </c>
      <c r="L37" s="48" t="s">
        <v>55</v>
      </c>
      <c r="M37" s="48" t="s">
        <v>54</v>
      </c>
      <c r="N37" s="48"/>
      <c r="O37" s="47"/>
      <c r="P37" s="47" t="s">
        <v>53</v>
      </c>
    </row>
    <row r="38" spans="1:18" s="6" customFormat="1" ht="21.75">
      <c r="A38" s="51"/>
      <c r="B38" s="51"/>
      <c r="C38" s="51"/>
      <c r="D38" s="50"/>
      <c r="E38" s="49" t="s">
        <v>52</v>
      </c>
      <c r="F38" s="49" t="s">
        <v>51</v>
      </c>
      <c r="G38" s="49" t="s">
        <v>50</v>
      </c>
      <c r="H38" s="49" t="s">
        <v>49</v>
      </c>
      <c r="I38" s="49" t="s">
        <v>48</v>
      </c>
      <c r="J38" s="48" t="s">
        <v>47</v>
      </c>
      <c r="K38" s="48" t="s">
        <v>46</v>
      </c>
      <c r="L38" s="48" t="s">
        <v>45</v>
      </c>
      <c r="M38" s="48" t="s">
        <v>44</v>
      </c>
      <c r="N38" s="48"/>
      <c r="O38" s="47"/>
      <c r="P38" s="47" t="s">
        <v>43</v>
      </c>
    </row>
    <row r="39" spans="1:18" s="6" customFormat="1" ht="21.75">
      <c r="A39" s="46"/>
      <c r="B39" s="46"/>
      <c r="C39" s="46"/>
      <c r="D39" s="45"/>
      <c r="E39" s="42" t="s">
        <v>42</v>
      </c>
      <c r="F39" s="44"/>
      <c r="G39" s="42"/>
      <c r="H39" s="42" t="s">
        <v>41</v>
      </c>
      <c r="I39" s="42"/>
      <c r="J39" s="42"/>
      <c r="K39" s="42" t="s">
        <v>40</v>
      </c>
      <c r="L39" s="43" t="s">
        <v>39</v>
      </c>
      <c r="M39" s="42" t="s">
        <v>38</v>
      </c>
      <c r="N39" s="41"/>
      <c r="O39" s="40"/>
      <c r="P39" s="39"/>
    </row>
    <row r="40" spans="1:18" s="24" customFormat="1" ht="17.25" customHeight="1">
      <c r="A40" s="38" t="s">
        <v>555</v>
      </c>
      <c r="B40" s="32"/>
      <c r="D40" s="37"/>
      <c r="E40" s="30">
        <f t="shared" ref="E40:M40" si="1">SUM(E41:E51)</f>
        <v>172554450.10999998</v>
      </c>
      <c r="F40" s="30">
        <f t="shared" si="1"/>
        <v>1766528.7499999998</v>
      </c>
      <c r="G40" s="30">
        <f t="shared" si="1"/>
        <v>2596542.4299999997</v>
      </c>
      <c r="H40" s="30">
        <f t="shared" si="1"/>
        <v>1585521.62</v>
      </c>
      <c r="I40" s="30">
        <f t="shared" si="1"/>
        <v>762985.02</v>
      </c>
      <c r="J40" s="30">
        <f t="shared" si="1"/>
        <v>219410896.04999998</v>
      </c>
      <c r="K40" s="30">
        <f t="shared" si="1"/>
        <v>153675904.29999998</v>
      </c>
      <c r="L40" s="30">
        <f t="shared" si="1"/>
        <v>41998917.059999995</v>
      </c>
      <c r="M40" s="30">
        <f t="shared" si="1"/>
        <v>48617492.219999999</v>
      </c>
      <c r="N40" s="29"/>
      <c r="O40" s="28" t="s">
        <v>554</v>
      </c>
      <c r="P40" s="26"/>
    </row>
    <row r="41" spans="1:18" s="9" customFormat="1" ht="17.25" customHeight="1">
      <c r="B41" s="25" t="s">
        <v>553</v>
      </c>
      <c r="C41" s="36"/>
      <c r="E41" s="20">
        <v>13211892.02</v>
      </c>
      <c r="F41" s="20">
        <v>98466.6</v>
      </c>
      <c r="G41" s="20" t="s">
        <v>3</v>
      </c>
      <c r="H41" s="20">
        <v>111463.57</v>
      </c>
      <c r="I41" s="20">
        <v>16511</v>
      </c>
      <c r="J41" s="20">
        <v>17304821</v>
      </c>
      <c r="K41" s="20">
        <v>12739595.07</v>
      </c>
      <c r="L41" s="20">
        <v>1157280</v>
      </c>
      <c r="M41" s="20">
        <v>411558.40000000002</v>
      </c>
      <c r="N41" s="19"/>
      <c r="O41" s="18"/>
      <c r="P41" s="17" t="s">
        <v>552</v>
      </c>
    </row>
    <row r="42" spans="1:18" s="9" customFormat="1" ht="17.25" customHeight="1">
      <c r="B42" s="25" t="s">
        <v>551</v>
      </c>
      <c r="C42" s="36"/>
      <c r="E42" s="20">
        <v>15357345.890000001</v>
      </c>
      <c r="F42" s="20">
        <v>244136</v>
      </c>
      <c r="G42" s="20">
        <v>278856.67</v>
      </c>
      <c r="H42" s="20" t="s">
        <v>3</v>
      </c>
      <c r="I42" s="20">
        <v>60520</v>
      </c>
      <c r="J42" s="20">
        <v>19982728</v>
      </c>
      <c r="K42" s="20">
        <v>14191521.02</v>
      </c>
      <c r="L42" s="20">
        <v>4034400</v>
      </c>
      <c r="M42" s="20">
        <v>488461</v>
      </c>
      <c r="N42" s="19"/>
      <c r="O42" s="18"/>
      <c r="P42" s="17" t="s">
        <v>550</v>
      </c>
    </row>
    <row r="43" spans="1:18" s="9" customFormat="1" ht="17.25" customHeight="1">
      <c r="B43" s="25" t="s">
        <v>549</v>
      </c>
      <c r="C43" s="36"/>
      <c r="E43" s="20">
        <v>13183714.93</v>
      </c>
      <c r="F43" s="20">
        <v>23148.2</v>
      </c>
      <c r="G43" s="20" t="s">
        <v>3</v>
      </c>
      <c r="H43" s="20">
        <v>186576.05</v>
      </c>
      <c r="I43" s="20">
        <v>36188</v>
      </c>
      <c r="J43" s="20">
        <v>12917529</v>
      </c>
      <c r="K43" s="20">
        <v>12843109.18</v>
      </c>
      <c r="L43" s="20">
        <v>2691000</v>
      </c>
      <c r="M43" s="20">
        <v>5403361</v>
      </c>
      <c r="N43" s="19"/>
      <c r="O43" s="18"/>
      <c r="P43" s="17" t="s">
        <v>548</v>
      </c>
    </row>
    <row r="44" spans="1:18" s="9" customFormat="1" ht="17.25" customHeight="1">
      <c r="B44" s="25" t="s">
        <v>547</v>
      </c>
      <c r="C44" s="36"/>
      <c r="E44" s="20">
        <v>13404100.59</v>
      </c>
      <c r="F44" s="20">
        <v>109973</v>
      </c>
      <c r="G44" s="20">
        <v>227748.41</v>
      </c>
      <c r="H44" s="20" t="s">
        <v>3</v>
      </c>
      <c r="I44" s="20">
        <v>62400</v>
      </c>
      <c r="J44" s="20">
        <v>15466281</v>
      </c>
      <c r="K44" s="20">
        <v>14124724.02</v>
      </c>
      <c r="L44" s="20">
        <v>4403550</v>
      </c>
      <c r="M44" s="20">
        <v>6507778</v>
      </c>
      <c r="N44" s="19"/>
      <c r="O44" s="18"/>
      <c r="P44" s="17" t="s">
        <v>546</v>
      </c>
    </row>
    <row r="45" spans="1:18" s="9" customFormat="1" ht="17.25" customHeight="1">
      <c r="B45" s="25" t="s">
        <v>148</v>
      </c>
      <c r="C45" s="36"/>
      <c r="E45" s="20">
        <v>16703201.1</v>
      </c>
      <c r="F45" s="20">
        <v>69726.899999999994</v>
      </c>
      <c r="G45" s="20">
        <v>407228.59</v>
      </c>
      <c r="H45" s="20" t="s">
        <v>3</v>
      </c>
      <c r="I45" s="20">
        <v>77100</v>
      </c>
      <c r="J45" s="20">
        <v>18899010.32</v>
      </c>
      <c r="K45" s="20">
        <v>13551646.859999999</v>
      </c>
      <c r="L45" s="20">
        <v>4345836.18</v>
      </c>
      <c r="M45" s="20">
        <v>1244806.5</v>
      </c>
      <c r="N45" s="19"/>
      <c r="O45" s="18"/>
      <c r="P45" s="17" t="s">
        <v>147</v>
      </c>
    </row>
    <row r="46" spans="1:18" s="9" customFormat="1" ht="17.25" customHeight="1">
      <c r="B46" s="25" t="s">
        <v>545</v>
      </c>
      <c r="C46" s="36"/>
      <c r="E46" s="20">
        <v>17407409.219999999</v>
      </c>
      <c r="F46" s="20">
        <v>335194.59999999998</v>
      </c>
      <c r="G46" s="20">
        <v>359189.08</v>
      </c>
      <c r="H46" s="20" t="s">
        <v>3</v>
      </c>
      <c r="I46" s="20">
        <v>46400</v>
      </c>
      <c r="J46" s="20">
        <v>27151421</v>
      </c>
      <c r="K46" s="20">
        <v>16462167.789999999</v>
      </c>
      <c r="L46" s="20">
        <v>6974638</v>
      </c>
      <c r="M46" s="20">
        <v>12385359.4</v>
      </c>
      <c r="N46" s="19"/>
      <c r="O46" s="18"/>
      <c r="P46" s="17" t="s">
        <v>544</v>
      </c>
    </row>
    <row r="47" spans="1:18" s="9" customFormat="1" ht="17.25" customHeight="1">
      <c r="B47" s="25" t="s">
        <v>543</v>
      </c>
      <c r="C47" s="36"/>
      <c r="E47" s="20">
        <v>18245344.109999999</v>
      </c>
      <c r="F47" s="20">
        <v>72342.5</v>
      </c>
      <c r="G47" s="20">
        <v>322877.90999999997</v>
      </c>
      <c r="H47" s="20" t="s">
        <v>3</v>
      </c>
      <c r="I47" s="20">
        <v>87900</v>
      </c>
      <c r="J47" s="20">
        <v>21450954</v>
      </c>
      <c r="K47" s="20">
        <v>13336649.6</v>
      </c>
      <c r="L47" s="20">
        <v>4849176.3099999996</v>
      </c>
      <c r="M47" s="20">
        <v>452269.53</v>
      </c>
      <c r="N47" s="19"/>
      <c r="O47" s="18"/>
      <c r="P47" s="17" t="s">
        <v>542</v>
      </c>
    </row>
    <row r="48" spans="1:18" s="9" customFormat="1" ht="17.25" customHeight="1">
      <c r="B48" s="25" t="s">
        <v>541</v>
      </c>
      <c r="C48" s="36"/>
      <c r="E48" s="20">
        <v>14665461.810000001</v>
      </c>
      <c r="F48" s="20">
        <v>124133</v>
      </c>
      <c r="G48" s="20">
        <v>302008.53000000003</v>
      </c>
      <c r="H48" s="20">
        <v>1249467</v>
      </c>
      <c r="I48" s="20">
        <v>61336.02</v>
      </c>
      <c r="J48" s="20">
        <v>18474530.75</v>
      </c>
      <c r="K48" s="20">
        <v>10625977.109999999</v>
      </c>
      <c r="L48" s="20">
        <v>1252000</v>
      </c>
      <c r="M48" s="20">
        <v>1085328</v>
      </c>
      <c r="N48" s="19"/>
      <c r="O48" s="18"/>
      <c r="P48" s="17" t="s">
        <v>540</v>
      </c>
    </row>
    <row r="49" spans="1:18" s="9" customFormat="1" ht="17.25" customHeight="1">
      <c r="B49" s="25" t="s">
        <v>539</v>
      </c>
      <c r="C49" s="36"/>
      <c r="E49" s="20">
        <v>15499830.59</v>
      </c>
      <c r="F49" s="20">
        <v>342971.5</v>
      </c>
      <c r="G49" s="20">
        <v>123667.22</v>
      </c>
      <c r="H49" s="20" t="s">
        <v>3</v>
      </c>
      <c r="I49" s="20">
        <v>53900</v>
      </c>
      <c r="J49" s="20">
        <v>22501541</v>
      </c>
      <c r="K49" s="20">
        <v>16625356.68</v>
      </c>
      <c r="L49" s="20">
        <v>6624046.5999999996</v>
      </c>
      <c r="M49" s="20">
        <v>853599</v>
      </c>
      <c r="N49" s="19"/>
      <c r="O49" s="18"/>
      <c r="P49" s="17" t="s">
        <v>538</v>
      </c>
    </row>
    <row r="50" spans="1:18" s="9" customFormat="1" ht="17.25" customHeight="1">
      <c r="B50" s="25" t="s">
        <v>537</v>
      </c>
      <c r="C50" s="36"/>
      <c r="E50" s="20">
        <v>21386246.34</v>
      </c>
      <c r="F50" s="20">
        <v>107524.45</v>
      </c>
      <c r="G50" s="20">
        <v>448639.16</v>
      </c>
      <c r="H50" s="20" t="s">
        <v>3</v>
      </c>
      <c r="I50" s="20">
        <v>87230</v>
      </c>
      <c r="J50" s="20">
        <v>34354198.979999997</v>
      </c>
      <c r="K50" s="20">
        <v>17886889.739999998</v>
      </c>
      <c r="L50" s="20">
        <v>2619694.9700000002</v>
      </c>
      <c r="M50" s="20">
        <v>15132373.390000001</v>
      </c>
      <c r="N50" s="19"/>
      <c r="O50" s="18"/>
      <c r="P50" s="17" t="s">
        <v>536</v>
      </c>
    </row>
    <row r="51" spans="1:18" s="9" customFormat="1" ht="17.25" customHeight="1">
      <c r="B51" s="25" t="s">
        <v>535</v>
      </c>
      <c r="C51" s="36"/>
      <c r="E51" s="20">
        <v>13489903.51</v>
      </c>
      <c r="F51" s="20">
        <v>238912</v>
      </c>
      <c r="G51" s="20">
        <v>126326.86</v>
      </c>
      <c r="H51" s="20">
        <v>38015</v>
      </c>
      <c r="I51" s="20">
        <v>173500</v>
      </c>
      <c r="J51" s="20">
        <v>10907881</v>
      </c>
      <c r="K51" s="20">
        <v>11288267.23</v>
      </c>
      <c r="L51" s="20">
        <v>3047295</v>
      </c>
      <c r="M51" s="20">
        <v>4652598</v>
      </c>
      <c r="N51" s="19"/>
      <c r="O51" s="18"/>
      <c r="P51" s="17" t="s">
        <v>534</v>
      </c>
    </row>
    <row r="52" spans="1:18" s="24" customFormat="1" ht="17.25" customHeight="1">
      <c r="A52" s="38" t="s">
        <v>533</v>
      </c>
      <c r="B52" s="32"/>
      <c r="D52" s="37"/>
      <c r="E52" s="30">
        <f t="shared" ref="E52:M52" si="2">SUM(E53:E58)</f>
        <v>114550973.87</v>
      </c>
      <c r="F52" s="30">
        <f t="shared" si="2"/>
        <v>1798768.67</v>
      </c>
      <c r="G52" s="30">
        <f t="shared" si="2"/>
        <v>1942565.2199999997</v>
      </c>
      <c r="H52" s="30">
        <f t="shared" si="2"/>
        <v>0</v>
      </c>
      <c r="I52" s="30">
        <f t="shared" si="2"/>
        <v>1326520.28</v>
      </c>
      <c r="J52" s="30">
        <f t="shared" si="2"/>
        <v>157608775.78</v>
      </c>
      <c r="K52" s="30">
        <f t="shared" si="2"/>
        <v>100585480.24999999</v>
      </c>
      <c r="L52" s="30">
        <f t="shared" si="2"/>
        <v>30058330.800000001</v>
      </c>
      <c r="M52" s="30">
        <f t="shared" si="2"/>
        <v>15564468</v>
      </c>
      <c r="N52" s="29"/>
      <c r="O52" s="28" t="s">
        <v>532</v>
      </c>
      <c r="P52" s="26"/>
    </row>
    <row r="53" spans="1:18" s="24" customFormat="1" ht="17.25" customHeight="1">
      <c r="A53" s="38"/>
      <c r="B53" s="25" t="s">
        <v>531</v>
      </c>
      <c r="D53" s="31"/>
      <c r="E53" s="20">
        <v>13194395.68</v>
      </c>
      <c r="F53" s="20">
        <v>21831</v>
      </c>
      <c r="G53" s="20">
        <v>128548.12</v>
      </c>
      <c r="H53" s="20" t="s">
        <v>3</v>
      </c>
      <c r="I53" s="20">
        <v>103100</v>
      </c>
      <c r="J53" s="20">
        <v>13171191</v>
      </c>
      <c r="K53" s="20">
        <v>14443557.699999999</v>
      </c>
      <c r="L53" s="20">
        <v>2089800</v>
      </c>
      <c r="M53" s="20">
        <v>329957</v>
      </c>
      <c r="N53" s="29"/>
      <c r="O53" s="28"/>
      <c r="P53" s="17" t="s">
        <v>530</v>
      </c>
    </row>
    <row r="54" spans="1:18" s="9" customFormat="1" ht="17.25" customHeight="1">
      <c r="B54" s="25" t="s">
        <v>529</v>
      </c>
      <c r="C54" s="36"/>
      <c r="E54" s="20">
        <v>21673949.609999999</v>
      </c>
      <c r="F54" s="20">
        <v>42216</v>
      </c>
      <c r="G54" s="20">
        <v>361282.48</v>
      </c>
      <c r="H54" s="20" t="s">
        <v>3</v>
      </c>
      <c r="I54" s="20">
        <v>262390</v>
      </c>
      <c r="J54" s="20">
        <v>33502344</v>
      </c>
      <c r="K54" s="20">
        <v>21275987.399999999</v>
      </c>
      <c r="L54" s="20">
        <v>5442114</v>
      </c>
      <c r="M54" s="20">
        <v>941837</v>
      </c>
      <c r="N54" s="19"/>
      <c r="O54" s="18"/>
      <c r="P54" s="17" t="s">
        <v>528</v>
      </c>
    </row>
    <row r="55" spans="1:18" s="9" customFormat="1" ht="17.25" customHeight="1">
      <c r="B55" s="25" t="s">
        <v>527</v>
      </c>
      <c r="C55" s="36"/>
      <c r="E55" s="20">
        <v>16382346.470000001</v>
      </c>
      <c r="F55" s="20">
        <v>514355</v>
      </c>
      <c r="G55" s="20">
        <v>191816.68</v>
      </c>
      <c r="H55" s="20" t="s">
        <v>3</v>
      </c>
      <c r="I55" s="20">
        <v>84660</v>
      </c>
      <c r="J55" s="20">
        <v>10120803</v>
      </c>
      <c r="K55" s="20">
        <v>14262099.460000001</v>
      </c>
      <c r="L55" s="20">
        <v>3773680</v>
      </c>
      <c r="M55" s="20">
        <v>744554</v>
      </c>
      <c r="N55" s="19"/>
      <c r="O55" s="18"/>
      <c r="P55" s="17" t="s">
        <v>526</v>
      </c>
    </row>
    <row r="56" spans="1:18" s="9" customFormat="1" ht="17.25" customHeight="1">
      <c r="B56" s="25" t="s">
        <v>525</v>
      </c>
      <c r="C56" s="36"/>
      <c r="E56" s="20">
        <v>21467282.440000001</v>
      </c>
      <c r="F56" s="20">
        <v>785259.67</v>
      </c>
      <c r="G56" s="20">
        <v>359088.11</v>
      </c>
      <c r="H56" s="20" t="s">
        <v>3</v>
      </c>
      <c r="I56" s="20">
        <v>127634</v>
      </c>
      <c r="J56" s="20">
        <v>35803535.560000002</v>
      </c>
      <c r="K56" s="20">
        <v>17593182.59</v>
      </c>
      <c r="L56" s="20">
        <v>8594392.8000000007</v>
      </c>
      <c r="M56" s="20">
        <v>11893961</v>
      </c>
      <c r="N56" s="19"/>
      <c r="O56" s="18"/>
      <c r="P56" s="17" t="s">
        <v>524</v>
      </c>
    </row>
    <row r="57" spans="1:18" s="9" customFormat="1" ht="17.25" customHeight="1">
      <c r="B57" s="25" t="s">
        <v>523</v>
      </c>
      <c r="C57" s="36"/>
      <c r="E57" s="20">
        <v>25931034.510000002</v>
      </c>
      <c r="F57" s="20">
        <v>246811</v>
      </c>
      <c r="G57" s="20">
        <v>694420.22</v>
      </c>
      <c r="H57" s="20" t="s">
        <v>3</v>
      </c>
      <c r="I57" s="20">
        <v>309460.15000000002</v>
      </c>
      <c r="J57" s="20">
        <v>47226454.219999999</v>
      </c>
      <c r="K57" s="20">
        <v>18881655.18</v>
      </c>
      <c r="L57" s="20">
        <v>9090810</v>
      </c>
      <c r="M57" s="20">
        <v>871082</v>
      </c>
      <c r="N57" s="19"/>
      <c r="O57" s="18"/>
      <c r="P57" s="17" t="s">
        <v>522</v>
      </c>
    </row>
    <row r="58" spans="1:18" s="9" customFormat="1" ht="17.25" customHeight="1">
      <c r="B58" s="25" t="s">
        <v>521</v>
      </c>
      <c r="C58" s="36"/>
      <c r="E58" s="20">
        <v>15901965.16</v>
      </c>
      <c r="F58" s="20">
        <v>188296</v>
      </c>
      <c r="G58" s="20">
        <v>207409.61</v>
      </c>
      <c r="H58" s="20" t="s">
        <v>3</v>
      </c>
      <c r="I58" s="20">
        <v>439276.13</v>
      </c>
      <c r="J58" s="20">
        <v>17784448</v>
      </c>
      <c r="K58" s="20">
        <v>14128997.92</v>
      </c>
      <c r="L58" s="20">
        <v>1067534</v>
      </c>
      <c r="M58" s="20">
        <v>783077</v>
      </c>
      <c r="N58" s="19"/>
      <c r="O58" s="18"/>
      <c r="P58" s="17" t="s">
        <v>520</v>
      </c>
    </row>
    <row r="59" spans="1:18" s="9" customFormat="1" ht="9" customHeight="1">
      <c r="B59" s="22"/>
      <c r="C59" s="36"/>
      <c r="E59" s="22"/>
      <c r="F59" s="36"/>
      <c r="H59" s="22"/>
      <c r="I59" s="36"/>
      <c r="K59" s="22"/>
      <c r="L59" s="36"/>
      <c r="N59" s="22"/>
      <c r="O59" s="36"/>
      <c r="P59" s="17"/>
    </row>
    <row r="60" spans="1:18" s="64" customFormat="1" ht="18.75" customHeight="1">
      <c r="B60" s="65" t="s">
        <v>76</v>
      </c>
      <c r="C60" s="63">
        <v>19.3</v>
      </c>
      <c r="D60" s="65" t="s">
        <v>75</v>
      </c>
      <c r="R60" s="1"/>
    </row>
    <row r="61" spans="1:18" s="60" customFormat="1" ht="18.75" customHeight="1">
      <c r="B61" s="64" t="s">
        <v>74</v>
      </c>
      <c r="C61" s="63">
        <v>19.3</v>
      </c>
      <c r="D61" s="62" t="s">
        <v>73</v>
      </c>
      <c r="R61" s="64"/>
    </row>
    <row r="62" spans="1:18" s="60" customFormat="1">
      <c r="B62" s="64"/>
      <c r="C62" s="63"/>
      <c r="D62" s="62" t="s">
        <v>72</v>
      </c>
    </row>
    <row r="63" spans="1:18" s="60" customFormat="1" ht="12.75" customHeight="1">
      <c r="B63" s="64"/>
      <c r="C63" s="63"/>
      <c r="D63" s="62"/>
      <c r="O63" s="61" t="s">
        <v>71</v>
      </c>
    </row>
    <row r="64" spans="1:18" ht="6" customHeight="1">
      <c r="R64" s="60"/>
    </row>
    <row r="65" spans="1:18" s="6" customFormat="1" ht="21.75">
      <c r="A65" s="55"/>
      <c r="B65" s="59"/>
      <c r="C65" s="59"/>
      <c r="D65" s="58"/>
      <c r="E65" s="97" t="s">
        <v>70</v>
      </c>
      <c r="F65" s="98"/>
      <c r="G65" s="98"/>
      <c r="H65" s="98"/>
      <c r="I65" s="98"/>
      <c r="J65" s="99"/>
      <c r="K65" s="88" t="s">
        <v>65</v>
      </c>
      <c r="L65" s="89"/>
      <c r="M65" s="89"/>
      <c r="N65" s="57" t="s">
        <v>69</v>
      </c>
      <c r="O65" s="56"/>
      <c r="P65" s="55"/>
      <c r="R65" s="1"/>
    </row>
    <row r="66" spans="1:18" s="6" customFormat="1" ht="21.75">
      <c r="A66" s="51"/>
      <c r="B66" s="51"/>
      <c r="C66" s="51"/>
      <c r="D66" s="50"/>
      <c r="E66" s="94" t="s">
        <v>68</v>
      </c>
      <c r="F66" s="95"/>
      <c r="G66" s="95"/>
      <c r="H66" s="95"/>
      <c r="I66" s="95"/>
      <c r="J66" s="96"/>
      <c r="K66" s="90" t="s">
        <v>40</v>
      </c>
      <c r="L66" s="91"/>
      <c r="M66" s="101"/>
      <c r="N66" s="54"/>
      <c r="O66" s="53"/>
      <c r="P66" s="52"/>
    </row>
    <row r="67" spans="1:18" s="6" customFormat="1" ht="17.25">
      <c r="A67" s="92" t="s">
        <v>67</v>
      </c>
      <c r="B67" s="92"/>
      <c r="C67" s="92"/>
      <c r="D67" s="93"/>
      <c r="E67" s="49"/>
      <c r="F67" s="49" t="s">
        <v>66</v>
      </c>
      <c r="G67" s="49"/>
      <c r="H67" s="49"/>
      <c r="J67" s="48"/>
      <c r="K67" s="48"/>
      <c r="L67" s="48" t="s">
        <v>65</v>
      </c>
      <c r="M67" s="48" t="s">
        <v>65</v>
      </c>
      <c r="N67" s="48"/>
      <c r="O67" s="47"/>
      <c r="P67" s="47" t="s">
        <v>64</v>
      </c>
    </row>
    <row r="68" spans="1:18" s="6" customFormat="1" ht="17.25">
      <c r="A68" s="100" t="s">
        <v>63</v>
      </c>
      <c r="B68" s="100"/>
      <c r="C68" s="100"/>
      <c r="D68" s="93"/>
      <c r="E68" s="49" t="s">
        <v>62</v>
      </c>
      <c r="F68" s="49" t="s">
        <v>61</v>
      </c>
      <c r="G68" s="49" t="s">
        <v>60</v>
      </c>
      <c r="H68" s="49" t="s">
        <v>59</v>
      </c>
      <c r="I68" s="49" t="s">
        <v>58</v>
      </c>
      <c r="J68" s="48" t="s">
        <v>57</v>
      </c>
      <c r="K68" s="48" t="s">
        <v>56</v>
      </c>
      <c r="L68" s="48" t="s">
        <v>55</v>
      </c>
      <c r="M68" s="48" t="s">
        <v>54</v>
      </c>
      <c r="N68" s="48"/>
      <c r="O68" s="47"/>
      <c r="P68" s="47" t="s">
        <v>53</v>
      </c>
    </row>
    <row r="69" spans="1:18" s="6" customFormat="1" ht="21.75">
      <c r="A69" s="51"/>
      <c r="B69" s="51"/>
      <c r="C69" s="51"/>
      <c r="D69" s="50"/>
      <c r="E69" s="49" t="s">
        <v>52</v>
      </c>
      <c r="F69" s="49" t="s">
        <v>51</v>
      </c>
      <c r="G69" s="49" t="s">
        <v>50</v>
      </c>
      <c r="H69" s="49" t="s">
        <v>49</v>
      </c>
      <c r="I69" s="49" t="s">
        <v>48</v>
      </c>
      <c r="J69" s="48" t="s">
        <v>47</v>
      </c>
      <c r="K69" s="48" t="s">
        <v>46</v>
      </c>
      <c r="L69" s="48" t="s">
        <v>45</v>
      </c>
      <c r="M69" s="48" t="s">
        <v>44</v>
      </c>
      <c r="N69" s="48"/>
      <c r="O69" s="47"/>
      <c r="P69" s="47" t="s">
        <v>43</v>
      </c>
    </row>
    <row r="70" spans="1:18" s="6" customFormat="1" ht="21.75">
      <c r="A70" s="46"/>
      <c r="B70" s="46"/>
      <c r="C70" s="46"/>
      <c r="D70" s="45"/>
      <c r="E70" s="42" t="s">
        <v>42</v>
      </c>
      <c r="F70" s="44"/>
      <c r="G70" s="42"/>
      <c r="H70" s="42" t="s">
        <v>41</v>
      </c>
      <c r="I70" s="42"/>
      <c r="J70" s="42"/>
      <c r="K70" s="42" t="s">
        <v>40</v>
      </c>
      <c r="L70" s="43" t="s">
        <v>39</v>
      </c>
      <c r="M70" s="42" t="s">
        <v>38</v>
      </c>
      <c r="N70" s="41"/>
      <c r="O70" s="40"/>
      <c r="P70" s="39"/>
    </row>
    <row r="71" spans="1:18" s="24" customFormat="1" ht="19.5" customHeight="1">
      <c r="A71" s="38" t="s">
        <v>519</v>
      </c>
      <c r="B71" s="32"/>
      <c r="D71" s="37"/>
      <c r="E71" s="30">
        <f t="shared" ref="E71:M71" si="3">SUM(E72:E81)</f>
        <v>173882163.56999999</v>
      </c>
      <c r="F71" s="30">
        <f t="shared" si="3"/>
        <v>1715155.25</v>
      </c>
      <c r="G71" s="30">
        <f t="shared" si="3"/>
        <v>3032124.2100000004</v>
      </c>
      <c r="H71" s="30">
        <f t="shared" si="3"/>
        <v>702210.55</v>
      </c>
      <c r="I71" s="30">
        <f t="shared" si="3"/>
        <v>1738740</v>
      </c>
      <c r="J71" s="30">
        <f t="shared" si="3"/>
        <v>270465744.64999998</v>
      </c>
      <c r="K71" s="30">
        <f t="shared" si="3"/>
        <v>179582747.31999999</v>
      </c>
      <c r="L71" s="30">
        <f t="shared" si="3"/>
        <v>139280762.24000001</v>
      </c>
      <c r="M71" s="30">
        <f t="shared" si="3"/>
        <v>24776799.75</v>
      </c>
      <c r="N71" s="29"/>
      <c r="O71" s="28" t="s">
        <v>518</v>
      </c>
      <c r="P71" s="26"/>
    </row>
    <row r="72" spans="1:18" s="9" customFormat="1" ht="19.5" customHeight="1">
      <c r="B72" s="25" t="s">
        <v>517</v>
      </c>
      <c r="C72" s="36"/>
      <c r="D72" s="37"/>
      <c r="E72" s="20">
        <f>86533.6+13505750.11</f>
        <v>13592283.709999999</v>
      </c>
      <c r="F72" s="20">
        <v>75658.399999999994</v>
      </c>
      <c r="G72" s="20">
        <v>0</v>
      </c>
      <c r="H72" s="20">
        <v>126048.55</v>
      </c>
      <c r="I72" s="20">
        <v>137029</v>
      </c>
      <c r="J72" s="20">
        <f>6437711+675221+11629403</f>
        <v>18742335</v>
      </c>
      <c r="K72" s="20">
        <f>5453251+1202161+651000+2417311.69+1314680.21+190900.03</f>
        <v>11229303.929999998</v>
      </c>
      <c r="L72" s="20">
        <f>973670+6193463</f>
        <v>7167133</v>
      </c>
      <c r="M72" s="20">
        <f>7231900+65416+53420</f>
        <v>7350736</v>
      </c>
      <c r="N72" s="19"/>
      <c r="O72" s="18"/>
      <c r="P72" s="17" t="s">
        <v>516</v>
      </c>
    </row>
    <row r="73" spans="1:18" s="9" customFormat="1" ht="19.5" customHeight="1">
      <c r="B73" s="25" t="s">
        <v>515</v>
      </c>
      <c r="C73" s="36"/>
      <c r="D73" s="37"/>
      <c r="E73" s="20">
        <v>16214218.970000001</v>
      </c>
      <c r="F73" s="20">
        <v>166381</v>
      </c>
      <c r="G73" s="20">
        <v>259472.77</v>
      </c>
      <c r="H73" s="20">
        <v>0</v>
      </c>
      <c r="I73" s="20">
        <v>92590</v>
      </c>
      <c r="J73" s="20">
        <v>27518593.420000002</v>
      </c>
      <c r="K73" s="20">
        <v>19573020.309999999</v>
      </c>
      <c r="L73" s="20">
        <v>21304010.420000002</v>
      </c>
      <c r="M73" s="20">
        <v>684532.4</v>
      </c>
      <c r="N73" s="19"/>
      <c r="O73" s="18"/>
      <c r="P73" s="17" t="s">
        <v>514</v>
      </c>
    </row>
    <row r="74" spans="1:18" s="9" customFormat="1" ht="19.5" customHeight="1">
      <c r="B74" s="25" t="s">
        <v>513</v>
      </c>
      <c r="C74" s="36"/>
      <c r="D74" s="37"/>
      <c r="E74" s="20">
        <v>16724179.189999999</v>
      </c>
      <c r="F74" s="20">
        <v>75365.399999999994</v>
      </c>
      <c r="G74" s="20">
        <v>293246.64</v>
      </c>
      <c r="H74" s="20">
        <v>0</v>
      </c>
      <c r="I74" s="20">
        <v>177500</v>
      </c>
      <c r="J74" s="20">
        <v>23812876</v>
      </c>
      <c r="K74" s="20">
        <v>17278117.940000001</v>
      </c>
      <c r="L74" s="20">
        <v>8571300</v>
      </c>
      <c r="M74" s="20">
        <v>512183</v>
      </c>
      <c r="N74" s="19"/>
      <c r="O74" s="18"/>
      <c r="P74" s="17" t="s">
        <v>512</v>
      </c>
    </row>
    <row r="75" spans="1:18" s="9" customFormat="1" ht="19.5" customHeight="1">
      <c r="B75" s="25" t="s">
        <v>511</v>
      </c>
      <c r="C75" s="36"/>
      <c r="D75" s="37"/>
      <c r="E75" s="20">
        <f>124933.15+18378526.53</f>
        <v>18503459.68</v>
      </c>
      <c r="F75" s="20">
        <v>431703</v>
      </c>
      <c r="G75" s="20">
        <v>282167.02</v>
      </c>
      <c r="H75" s="20">
        <v>0</v>
      </c>
      <c r="I75" s="20">
        <v>151100</v>
      </c>
      <c r="J75" s="20">
        <f>8342351+13640938</f>
        <v>21983289</v>
      </c>
      <c r="K75" s="20">
        <f>9029141+323303+1896021.62+1338360.91+301063.55</f>
        <v>12887890.080000002</v>
      </c>
      <c r="L75" s="20">
        <v>190400</v>
      </c>
      <c r="M75" s="20">
        <f>131056+150410+78708+118649</f>
        <v>478823</v>
      </c>
      <c r="N75" s="19"/>
      <c r="O75" s="18"/>
      <c r="P75" s="17" t="s">
        <v>510</v>
      </c>
    </row>
    <row r="76" spans="1:18" s="9" customFormat="1" ht="19.5" customHeight="1">
      <c r="B76" s="25" t="s">
        <v>509</v>
      </c>
      <c r="C76" s="36"/>
      <c r="D76" s="37"/>
      <c r="E76" s="20">
        <v>17949790.57</v>
      </c>
      <c r="F76" s="20">
        <v>56236.4</v>
      </c>
      <c r="G76" s="20">
        <v>310657.49</v>
      </c>
      <c r="H76" s="20">
        <v>0</v>
      </c>
      <c r="I76" s="20">
        <v>100750</v>
      </c>
      <c r="J76" s="20">
        <v>28392620.509999998</v>
      </c>
      <c r="K76" s="20">
        <v>16155516.859999999</v>
      </c>
      <c r="L76" s="20">
        <v>9239842.5099999998</v>
      </c>
      <c r="M76" s="20">
        <v>11002559.1</v>
      </c>
      <c r="N76" s="19"/>
      <c r="O76" s="18"/>
      <c r="P76" s="17" t="s">
        <v>508</v>
      </c>
    </row>
    <row r="77" spans="1:18" s="21" customFormat="1" ht="19.5" customHeight="1">
      <c r="B77" s="25" t="s">
        <v>507</v>
      </c>
      <c r="C77" s="36"/>
      <c r="D77" s="37"/>
      <c r="E77" s="20">
        <v>13580906.82</v>
      </c>
      <c r="F77" s="20">
        <v>86337.25</v>
      </c>
      <c r="G77" s="20">
        <v>87693.81</v>
      </c>
      <c r="H77" s="20">
        <v>0</v>
      </c>
      <c r="I77" s="20">
        <v>47340</v>
      </c>
      <c r="J77" s="20">
        <v>15145312</v>
      </c>
      <c r="K77" s="20">
        <v>14427922.060000001</v>
      </c>
      <c r="L77" s="20">
        <v>11747060</v>
      </c>
      <c r="M77" s="20">
        <v>495741</v>
      </c>
      <c r="N77" s="19"/>
      <c r="O77" s="18"/>
      <c r="P77" s="17" t="s">
        <v>506</v>
      </c>
    </row>
    <row r="78" spans="1:18" s="9" customFormat="1" ht="19.5" customHeight="1">
      <c r="B78" s="25" t="s">
        <v>505</v>
      </c>
      <c r="C78" s="36"/>
      <c r="D78" s="37"/>
      <c r="E78" s="20">
        <f>113892.45+20276194.74</f>
        <v>20390087.189999998</v>
      </c>
      <c r="F78" s="20">
        <v>50249</v>
      </c>
      <c r="G78" s="20">
        <v>544743.31000000006</v>
      </c>
      <c r="H78" s="20">
        <v>0</v>
      </c>
      <c r="I78" s="20">
        <v>279001</v>
      </c>
      <c r="J78" s="20">
        <f>14805210+1089487+18932903</f>
        <v>34827600</v>
      </c>
      <c r="K78" s="20">
        <f>8328179+629397+2284792.96+842570+3156761.91+3453750.98+311177.44+3669033.59+1275128.75</f>
        <v>23950791.630000003</v>
      </c>
      <c r="L78" s="20">
        <f>382990+4533274+2898000+3832400</f>
        <v>11646664</v>
      </c>
      <c r="M78" s="20">
        <f>281518+316350+112676+782628</f>
        <v>1493172</v>
      </c>
      <c r="N78" s="19"/>
      <c r="O78" s="18"/>
      <c r="P78" s="17" t="s">
        <v>504</v>
      </c>
    </row>
    <row r="79" spans="1:18" s="9" customFormat="1" ht="19.5" customHeight="1">
      <c r="B79" s="25" t="s">
        <v>503</v>
      </c>
      <c r="C79" s="36"/>
      <c r="D79" s="37"/>
      <c r="E79" s="20">
        <v>18777747.960000001</v>
      </c>
      <c r="F79" s="20">
        <v>366472.6</v>
      </c>
      <c r="G79" s="20">
        <v>383557.95</v>
      </c>
      <c r="H79" s="20">
        <v>576162</v>
      </c>
      <c r="I79" s="20">
        <v>378316</v>
      </c>
      <c r="J79" s="20">
        <v>42095991</v>
      </c>
      <c r="K79" s="20">
        <v>19654970.350000001</v>
      </c>
      <c r="L79" s="20">
        <v>33533883.309999999</v>
      </c>
      <c r="M79" s="20">
        <v>636524.25</v>
      </c>
      <c r="N79" s="19"/>
      <c r="O79" s="18"/>
      <c r="P79" s="17" t="s">
        <v>502</v>
      </c>
    </row>
    <row r="80" spans="1:18" s="9" customFormat="1" ht="19.5" customHeight="1">
      <c r="B80" s="25" t="s">
        <v>501</v>
      </c>
      <c r="C80" s="36"/>
      <c r="D80" s="37"/>
      <c r="E80" s="20">
        <f>329323.46+17806478.92</f>
        <v>18135802.380000003</v>
      </c>
      <c r="F80" s="20">
        <v>92476.6</v>
      </c>
      <c r="G80" s="20">
        <v>228112.47</v>
      </c>
      <c r="H80" s="20">
        <v>0</v>
      </c>
      <c r="I80" s="20">
        <v>166297</v>
      </c>
      <c r="J80" s="20">
        <f>11760420.72+15731423</f>
        <v>27491843.719999999</v>
      </c>
      <c r="K80" s="20">
        <f>8117665+203420+1657354+1037005+3679013.98+1970892.61+306388.19+2544000+25000</f>
        <v>19540738.780000001</v>
      </c>
      <c r="L80" s="20">
        <f>2443896+1141999+15414119+1682667</f>
        <v>20682681</v>
      </c>
      <c r="M80" s="20">
        <f>112500+170000+80769+730567+48000</f>
        <v>1141836</v>
      </c>
      <c r="N80" s="19"/>
      <c r="O80" s="18"/>
      <c r="P80" s="17" t="s">
        <v>500</v>
      </c>
    </row>
    <row r="81" spans="1:18" s="9" customFormat="1" ht="19.5" customHeight="1">
      <c r="B81" s="25" t="s">
        <v>499</v>
      </c>
      <c r="C81" s="36"/>
      <c r="E81" s="20">
        <v>20013687.100000001</v>
      </c>
      <c r="F81" s="20">
        <v>314275.59999999998</v>
      </c>
      <c r="G81" s="20">
        <v>642472.75</v>
      </c>
      <c r="H81" s="20">
        <v>0</v>
      </c>
      <c r="I81" s="20">
        <v>208817</v>
      </c>
      <c r="J81" s="20">
        <v>30455284</v>
      </c>
      <c r="K81" s="20">
        <v>24884475.379999999</v>
      </c>
      <c r="L81" s="20">
        <v>15197788</v>
      </c>
      <c r="M81" s="20">
        <v>980693</v>
      </c>
      <c r="N81" s="19"/>
      <c r="O81" s="18"/>
      <c r="P81" s="17" t="s">
        <v>498</v>
      </c>
    </row>
    <row r="82" spans="1:18" s="24" customFormat="1" ht="19.5" customHeight="1">
      <c r="A82" s="38" t="s">
        <v>497</v>
      </c>
      <c r="B82" s="32"/>
      <c r="D82" s="37"/>
      <c r="E82" s="30">
        <f t="shared" ref="E82:M82" si="4">SUM(E83:E86)</f>
        <v>44590658.260000005</v>
      </c>
      <c r="F82" s="30">
        <f t="shared" si="4"/>
        <v>227432.88</v>
      </c>
      <c r="G82" s="30">
        <f t="shared" si="4"/>
        <v>731709.83000000007</v>
      </c>
      <c r="H82" s="30">
        <f t="shared" si="4"/>
        <v>268671.61</v>
      </c>
      <c r="I82" s="30">
        <f t="shared" si="4"/>
        <v>710038.06</v>
      </c>
      <c r="J82" s="30">
        <f t="shared" si="4"/>
        <v>61868198</v>
      </c>
      <c r="K82" s="30">
        <f t="shared" si="4"/>
        <v>41750912.700000003</v>
      </c>
      <c r="L82" s="30">
        <f t="shared" si="4"/>
        <v>46466650.909999996</v>
      </c>
      <c r="M82" s="30">
        <f t="shared" si="4"/>
        <v>5636399.5899999999</v>
      </c>
      <c r="N82" s="29"/>
      <c r="O82" s="28" t="s">
        <v>496</v>
      </c>
      <c r="P82" s="26"/>
    </row>
    <row r="83" spans="1:18" s="9" customFormat="1" ht="24" customHeight="1">
      <c r="B83" s="25" t="s">
        <v>495</v>
      </c>
      <c r="C83" s="36"/>
      <c r="E83" s="20">
        <v>141099.17000000001</v>
      </c>
      <c r="F83" s="20">
        <v>11400</v>
      </c>
      <c r="G83" s="20">
        <v>190137</v>
      </c>
      <c r="H83" s="20">
        <v>18471</v>
      </c>
      <c r="I83" s="20">
        <v>97000.06</v>
      </c>
      <c r="J83" s="20">
        <v>6500518</v>
      </c>
      <c r="K83" s="20">
        <v>11395957.539999999</v>
      </c>
      <c r="L83" s="20">
        <v>3225800</v>
      </c>
      <c r="M83" s="20">
        <v>546003</v>
      </c>
      <c r="N83" s="19"/>
      <c r="O83" s="18"/>
      <c r="P83" s="17" t="s">
        <v>494</v>
      </c>
    </row>
    <row r="84" spans="1:18" s="9" customFormat="1" ht="24" customHeight="1">
      <c r="B84" s="25" t="s">
        <v>493</v>
      </c>
      <c r="C84" s="36"/>
      <c r="E84" s="20">
        <v>13212197.380000001</v>
      </c>
      <c r="F84" s="20">
        <v>44155</v>
      </c>
      <c r="G84" s="20">
        <v>144724.54</v>
      </c>
      <c r="H84" s="20" t="s">
        <v>3</v>
      </c>
      <c r="I84" s="20">
        <v>115680</v>
      </c>
      <c r="J84" s="20">
        <v>11795811</v>
      </c>
      <c r="K84" s="20">
        <v>11741054.300000001</v>
      </c>
      <c r="L84" s="20">
        <v>12917396.470000001</v>
      </c>
      <c r="M84" s="20">
        <v>4205905.05</v>
      </c>
      <c r="N84" s="19"/>
      <c r="O84" s="18"/>
      <c r="P84" s="17" t="s">
        <v>492</v>
      </c>
    </row>
    <row r="85" spans="1:18" s="9" customFormat="1" ht="24" customHeight="1">
      <c r="B85" s="25" t="s">
        <v>491</v>
      </c>
      <c r="C85" s="36"/>
      <c r="E85" s="20">
        <v>12962289.15</v>
      </c>
      <c r="F85" s="20">
        <v>138932.88</v>
      </c>
      <c r="G85" s="20">
        <v>146647.67999999999</v>
      </c>
      <c r="H85" s="20" t="s">
        <v>3</v>
      </c>
      <c r="I85" s="20">
        <v>323410</v>
      </c>
      <c r="J85" s="20">
        <v>16937776</v>
      </c>
      <c r="K85" s="20">
        <v>1047135</v>
      </c>
      <c r="L85" s="20">
        <v>8232847.5999999996</v>
      </c>
      <c r="M85" s="20">
        <v>395562</v>
      </c>
      <c r="N85" s="19"/>
      <c r="O85" s="18"/>
      <c r="P85" s="17" t="s">
        <v>490</v>
      </c>
    </row>
    <row r="86" spans="1:18" s="9" customFormat="1" ht="24" customHeight="1">
      <c r="B86" s="25" t="s">
        <v>489</v>
      </c>
      <c r="C86" s="36"/>
      <c r="E86" s="20">
        <v>18275072.559999999</v>
      </c>
      <c r="F86" s="20">
        <v>32945</v>
      </c>
      <c r="G86" s="20">
        <v>250200.61</v>
      </c>
      <c r="H86" s="20">
        <v>250200.61</v>
      </c>
      <c r="I86" s="20">
        <v>173948</v>
      </c>
      <c r="J86" s="20">
        <v>26634093</v>
      </c>
      <c r="K86" s="20">
        <v>17566765.859999999</v>
      </c>
      <c r="L86" s="20">
        <v>22090606.84</v>
      </c>
      <c r="M86" s="20">
        <v>488929.54</v>
      </c>
      <c r="N86" s="19"/>
      <c r="O86" s="18"/>
      <c r="P86" s="17" t="s">
        <v>488</v>
      </c>
    </row>
    <row r="87" spans="1:18" s="9" customFormat="1" ht="19.5" customHeight="1">
      <c r="B87" s="23"/>
      <c r="C87" s="36"/>
      <c r="E87" s="67"/>
      <c r="F87" s="67"/>
      <c r="G87" s="67"/>
      <c r="H87" s="67"/>
      <c r="I87" s="67"/>
      <c r="J87" s="67"/>
      <c r="K87" s="67"/>
      <c r="L87" s="67"/>
      <c r="M87" s="67"/>
      <c r="N87" s="73"/>
      <c r="O87" s="18"/>
      <c r="P87" s="17"/>
    </row>
    <row r="88" spans="1:18" s="64" customFormat="1" ht="18.75" customHeight="1">
      <c r="B88" s="65" t="s">
        <v>76</v>
      </c>
      <c r="C88" s="63">
        <v>19.3</v>
      </c>
      <c r="D88" s="65" t="s">
        <v>75</v>
      </c>
      <c r="R88" s="1"/>
    </row>
    <row r="89" spans="1:18" s="60" customFormat="1" ht="18.75" customHeight="1">
      <c r="B89" s="64" t="s">
        <v>74</v>
      </c>
      <c r="C89" s="63">
        <v>19.3</v>
      </c>
      <c r="D89" s="62" t="s">
        <v>73</v>
      </c>
      <c r="R89" s="64"/>
    </row>
    <row r="90" spans="1:18" s="60" customFormat="1">
      <c r="B90" s="64"/>
      <c r="C90" s="63"/>
      <c r="D90" s="62" t="s">
        <v>72</v>
      </c>
    </row>
    <row r="91" spans="1:18" s="60" customFormat="1" ht="12.75" customHeight="1">
      <c r="B91" s="64"/>
      <c r="C91" s="63"/>
      <c r="D91" s="62"/>
      <c r="O91" s="61" t="s">
        <v>71</v>
      </c>
    </row>
    <row r="92" spans="1:18" ht="6" customHeight="1">
      <c r="R92" s="60"/>
    </row>
    <row r="93" spans="1:18" s="6" customFormat="1" ht="21.75">
      <c r="A93" s="55"/>
      <c r="B93" s="59"/>
      <c r="C93" s="59"/>
      <c r="D93" s="58"/>
      <c r="E93" s="97" t="s">
        <v>70</v>
      </c>
      <c r="F93" s="98"/>
      <c r="G93" s="98"/>
      <c r="H93" s="98"/>
      <c r="I93" s="98"/>
      <c r="J93" s="99"/>
      <c r="K93" s="88" t="s">
        <v>65</v>
      </c>
      <c r="L93" s="89"/>
      <c r="M93" s="89"/>
      <c r="N93" s="57" t="s">
        <v>69</v>
      </c>
      <c r="O93" s="56"/>
      <c r="P93" s="55"/>
      <c r="R93" s="1"/>
    </row>
    <row r="94" spans="1:18" s="6" customFormat="1" ht="21.75">
      <c r="A94" s="51"/>
      <c r="B94" s="51"/>
      <c r="C94" s="51"/>
      <c r="D94" s="50"/>
      <c r="E94" s="94" t="s">
        <v>68</v>
      </c>
      <c r="F94" s="95"/>
      <c r="G94" s="95"/>
      <c r="H94" s="95"/>
      <c r="I94" s="95"/>
      <c r="J94" s="96"/>
      <c r="K94" s="90" t="s">
        <v>40</v>
      </c>
      <c r="L94" s="91"/>
      <c r="M94" s="101"/>
      <c r="N94" s="54"/>
      <c r="O94" s="53"/>
      <c r="P94" s="52"/>
    </row>
    <row r="95" spans="1:18" s="6" customFormat="1" ht="17.25">
      <c r="A95" s="92" t="s">
        <v>67</v>
      </c>
      <c r="B95" s="92"/>
      <c r="C95" s="92"/>
      <c r="D95" s="93"/>
      <c r="E95" s="49"/>
      <c r="F95" s="49" t="s">
        <v>66</v>
      </c>
      <c r="G95" s="49"/>
      <c r="H95" s="49"/>
      <c r="J95" s="48"/>
      <c r="K95" s="48"/>
      <c r="L95" s="48" t="s">
        <v>65</v>
      </c>
      <c r="M95" s="48" t="s">
        <v>65</v>
      </c>
      <c r="N95" s="48"/>
      <c r="O95" s="47"/>
      <c r="P95" s="47" t="s">
        <v>64</v>
      </c>
    </row>
    <row r="96" spans="1:18" s="6" customFormat="1" ht="17.25">
      <c r="A96" s="100" t="s">
        <v>63</v>
      </c>
      <c r="B96" s="100"/>
      <c r="C96" s="100"/>
      <c r="D96" s="93"/>
      <c r="E96" s="49" t="s">
        <v>62</v>
      </c>
      <c r="F96" s="49" t="s">
        <v>61</v>
      </c>
      <c r="G96" s="49" t="s">
        <v>60</v>
      </c>
      <c r="H96" s="49" t="s">
        <v>59</v>
      </c>
      <c r="I96" s="49" t="s">
        <v>58</v>
      </c>
      <c r="J96" s="48" t="s">
        <v>57</v>
      </c>
      <c r="K96" s="48" t="s">
        <v>56</v>
      </c>
      <c r="L96" s="48" t="s">
        <v>55</v>
      </c>
      <c r="M96" s="48" t="s">
        <v>54</v>
      </c>
      <c r="N96" s="48"/>
      <c r="O96" s="47"/>
      <c r="P96" s="47" t="s">
        <v>53</v>
      </c>
    </row>
    <row r="97" spans="1:16" s="6" customFormat="1" ht="21.75">
      <c r="A97" s="51"/>
      <c r="B97" s="51"/>
      <c r="C97" s="51"/>
      <c r="D97" s="50"/>
      <c r="E97" s="49" t="s">
        <v>52</v>
      </c>
      <c r="F97" s="49" t="s">
        <v>51</v>
      </c>
      <c r="G97" s="49" t="s">
        <v>50</v>
      </c>
      <c r="H97" s="49" t="s">
        <v>49</v>
      </c>
      <c r="I97" s="49" t="s">
        <v>48</v>
      </c>
      <c r="J97" s="48" t="s">
        <v>47</v>
      </c>
      <c r="K97" s="48" t="s">
        <v>46</v>
      </c>
      <c r="L97" s="48" t="s">
        <v>45</v>
      </c>
      <c r="M97" s="48" t="s">
        <v>44</v>
      </c>
      <c r="N97" s="48"/>
      <c r="O97" s="47"/>
      <c r="P97" s="47" t="s">
        <v>43</v>
      </c>
    </row>
    <row r="98" spans="1:16" s="6" customFormat="1" ht="21.75">
      <c r="A98" s="46"/>
      <c r="B98" s="46"/>
      <c r="C98" s="46"/>
      <c r="D98" s="45"/>
      <c r="E98" s="42" t="s">
        <v>42</v>
      </c>
      <c r="F98" s="44"/>
      <c r="G98" s="42"/>
      <c r="H98" s="42" t="s">
        <v>41</v>
      </c>
      <c r="I98" s="42"/>
      <c r="J98" s="42"/>
      <c r="K98" s="42" t="s">
        <v>40</v>
      </c>
      <c r="L98" s="43" t="s">
        <v>39</v>
      </c>
      <c r="M98" s="42" t="s">
        <v>38</v>
      </c>
      <c r="N98" s="41"/>
      <c r="O98" s="40"/>
      <c r="P98" s="39"/>
    </row>
    <row r="99" spans="1:16" s="24" customFormat="1" ht="18.75" customHeight="1">
      <c r="A99" s="38" t="s">
        <v>487</v>
      </c>
      <c r="B99" s="32"/>
      <c r="D99" s="37"/>
      <c r="E99" s="30">
        <f t="shared" ref="E99:M99" si="5">SUM(E100:E107)</f>
        <v>142222975.16999999</v>
      </c>
      <c r="F99" s="30">
        <f t="shared" si="5"/>
        <v>813767.2</v>
      </c>
      <c r="G99" s="30">
        <f t="shared" si="5"/>
        <v>1942681.8800000001</v>
      </c>
      <c r="H99" s="30">
        <f t="shared" si="5"/>
        <v>2280856.7400000002</v>
      </c>
      <c r="I99" s="30">
        <f t="shared" si="5"/>
        <v>1652682.24</v>
      </c>
      <c r="J99" s="30">
        <f t="shared" si="5"/>
        <v>221300670.89999998</v>
      </c>
      <c r="K99" s="30">
        <f t="shared" si="5"/>
        <v>135926339.26999998</v>
      </c>
      <c r="L99" s="30">
        <f t="shared" si="5"/>
        <v>82933185.399999991</v>
      </c>
      <c r="M99" s="30">
        <f t="shared" si="5"/>
        <v>16088452</v>
      </c>
      <c r="N99" s="29"/>
      <c r="O99" s="28" t="s">
        <v>486</v>
      </c>
      <c r="P99" s="26"/>
    </row>
    <row r="100" spans="1:16" s="9" customFormat="1" ht="18.75" customHeight="1">
      <c r="B100" s="25" t="s">
        <v>485</v>
      </c>
      <c r="C100" s="36"/>
      <c r="E100" s="20">
        <v>16784798.75</v>
      </c>
      <c r="F100" s="20">
        <v>30773.25</v>
      </c>
      <c r="G100" s="20">
        <v>149953.49</v>
      </c>
      <c r="H100" s="20">
        <v>183030</v>
      </c>
      <c r="I100" s="20">
        <v>71990</v>
      </c>
      <c r="J100" s="20">
        <v>24137061</v>
      </c>
      <c r="K100" s="20">
        <v>16998566.129999999</v>
      </c>
      <c r="L100" s="20">
        <v>6141198.7000000002</v>
      </c>
      <c r="M100" s="20">
        <v>541534</v>
      </c>
      <c r="N100" s="19"/>
      <c r="O100" s="18"/>
      <c r="P100" s="17" t="s">
        <v>484</v>
      </c>
    </row>
    <row r="101" spans="1:16" s="9" customFormat="1" ht="18.75" customHeight="1">
      <c r="B101" s="25" t="s">
        <v>483</v>
      </c>
      <c r="C101" s="36"/>
      <c r="E101" s="20">
        <v>17304789.239999998</v>
      </c>
      <c r="F101" s="20">
        <v>78873</v>
      </c>
      <c r="G101" s="20">
        <v>136391.72</v>
      </c>
      <c r="H101" s="20">
        <v>1376851</v>
      </c>
      <c r="I101" s="20">
        <v>193766.6</v>
      </c>
      <c r="J101" s="20">
        <v>31044310.989999998</v>
      </c>
      <c r="K101" s="20">
        <v>22555885.129999999</v>
      </c>
      <c r="L101" s="20">
        <v>14163400.52</v>
      </c>
      <c r="M101" s="20">
        <v>9936426</v>
      </c>
      <c r="N101" s="19"/>
      <c r="O101" s="18"/>
      <c r="P101" s="17" t="s">
        <v>482</v>
      </c>
    </row>
    <row r="102" spans="1:16" s="9" customFormat="1" ht="18.75" customHeight="1">
      <c r="B102" s="25" t="s">
        <v>343</v>
      </c>
      <c r="C102" s="36"/>
      <c r="E102" s="20">
        <v>16916493.879999999</v>
      </c>
      <c r="F102" s="20">
        <v>36183.599999999999</v>
      </c>
      <c r="G102" s="20">
        <v>210198.27</v>
      </c>
      <c r="H102" s="20">
        <v>220245</v>
      </c>
      <c r="I102" s="20">
        <v>61200</v>
      </c>
      <c r="J102" s="20">
        <v>33115766.91</v>
      </c>
      <c r="K102" s="20">
        <v>16413582.869999999</v>
      </c>
      <c r="L102" s="20">
        <v>7762994.5</v>
      </c>
      <c r="M102" s="20">
        <v>818645</v>
      </c>
      <c r="N102" s="19"/>
      <c r="O102" s="18"/>
      <c r="P102" s="17" t="s">
        <v>342</v>
      </c>
    </row>
    <row r="103" spans="1:16" s="9" customFormat="1" ht="18.75" customHeight="1">
      <c r="B103" s="25" t="s">
        <v>481</v>
      </c>
      <c r="C103" s="36"/>
      <c r="E103" s="20">
        <v>19790723.010000002</v>
      </c>
      <c r="F103" s="20">
        <v>105527</v>
      </c>
      <c r="G103" s="20">
        <v>230652.14</v>
      </c>
      <c r="H103" s="20" t="s">
        <v>3</v>
      </c>
      <c r="I103" s="20">
        <v>220772.7</v>
      </c>
      <c r="J103" s="20">
        <v>34434850</v>
      </c>
      <c r="K103" s="20">
        <v>16632630.380000001</v>
      </c>
      <c r="L103" s="20">
        <v>7548030.8300000001</v>
      </c>
      <c r="M103" s="20">
        <v>1875924</v>
      </c>
      <c r="N103" s="19"/>
      <c r="O103" s="18"/>
      <c r="P103" s="17" t="s">
        <v>480</v>
      </c>
    </row>
    <row r="104" spans="1:16" s="9" customFormat="1" ht="18.75" customHeight="1">
      <c r="B104" s="25" t="s">
        <v>479</v>
      </c>
      <c r="C104" s="36"/>
      <c r="E104" s="20">
        <v>16665962.380000001</v>
      </c>
      <c r="F104" s="20">
        <v>74399</v>
      </c>
      <c r="G104" s="20">
        <v>398511.48</v>
      </c>
      <c r="H104" s="20" t="s">
        <v>3</v>
      </c>
      <c r="I104" s="20">
        <v>268429.09999999998</v>
      </c>
      <c r="J104" s="20">
        <v>9948343</v>
      </c>
      <c r="K104" s="20">
        <v>13522939.9</v>
      </c>
      <c r="L104" s="20">
        <v>3929087.35</v>
      </c>
      <c r="M104" s="20">
        <v>478794</v>
      </c>
      <c r="N104" s="19"/>
      <c r="O104" s="18"/>
      <c r="P104" s="17" t="s">
        <v>478</v>
      </c>
    </row>
    <row r="105" spans="1:16" s="9" customFormat="1" ht="18.75" customHeight="1">
      <c r="B105" s="25" t="s">
        <v>134</v>
      </c>
      <c r="C105" s="36"/>
      <c r="E105" s="20">
        <v>18750890.879999999</v>
      </c>
      <c r="F105" s="20">
        <v>40492</v>
      </c>
      <c r="G105" s="20">
        <v>267726.37</v>
      </c>
      <c r="H105" s="20">
        <v>124155</v>
      </c>
      <c r="I105" s="20">
        <v>155703</v>
      </c>
      <c r="J105" s="20">
        <v>32988357</v>
      </c>
      <c r="K105" s="20">
        <v>16433630.710000001</v>
      </c>
      <c r="L105" s="20">
        <v>8135488.5099999998</v>
      </c>
      <c r="M105" s="20">
        <v>913961</v>
      </c>
      <c r="N105" s="19"/>
      <c r="O105" s="18"/>
      <c r="P105" s="17" t="s">
        <v>477</v>
      </c>
    </row>
    <row r="106" spans="1:16" s="9" customFormat="1" ht="18.75" customHeight="1">
      <c r="B106" s="25" t="s">
        <v>476</v>
      </c>
      <c r="C106" s="36"/>
      <c r="E106" s="20">
        <v>18209156.420000002</v>
      </c>
      <c r="F106" s="20">
        <v>137369.5</v>
      </c>
      <c r="G106" s="20">
        <v>225753.41</v>
      </c>
      <c r="H106" s="20" t="s">
        <v>3</v>
      </c>
      <c r="I106" s="20">
        <v>536428.84</v>
      </c>
      <c r="J106" s="20">
        <v>28573016</v>
      </c>
      <c r="K106" s="20">
        <v>16456979.57</v>
      </c>
      <c r="L106" s="20">
        <v>27239461.940000001</v>
      </c>
      <c r="M106" s="20">
        <v>682088</v>
      </c>
      <c r="N106" s="19"/>
      <c r="O106" s="18"/>
      <c r="P106" s="17" t="s">
        <v>475</v>
      </c>
    </row>
    <row r="107" spans="1:16" s="9" customFormat="1" ht="18.75" customHeight="1">
      <c r="B107" s="25" t="s">
        <v>474</v>
      </c>
      <c r="C107" s="36"/>
      <c r="E107" s="20">
        <v>17800160.609999999</v>
      </c>
      <c r="F107" s="20">
        <v>310149.84999999998</v>
      </c>
      <c r="G107" s="20">
        <v>323495</v>
      </c>
      <c r="H107" s="20">
        <v>376575.74</v>
      </c>
      <c r="I107" s="20">
        <v>144392</v>
      </c>
      <c r="J107" s="20">
        <v>27058966</v>
      </c>
      <c r="K107" s="20">
        <v>16912124.579999998</v>
      </c>
      <c r="L107" s="20">
        <v>8013523.0499999998</v>
      </c>
      <c r="M107" s="20">
        <v>841080</v>
      </c>
      <c r="N107" s="19"/>
      <c r="O107" s="18"/>
      <c r="P107" s="17" t="s">
        <v>473</v>
      </c>
    </row>
    <row r="108" spans="1:16" s="24" customFormat="1" ht="18.75" customHeight="1">
      <c r="A108" s="38" t="s">
        <v>472</v>
      </c>
      <c r="B108" s="32"/>
      <c r="D108" s="37"/>
      <c r="E108" s="30">
        <f t="shared" ref="E108:M108" si="6">SUM(E109:E115)</f>
        <v>99970218.5</v>
      </c>
      <c r="F108" s="30">
        <f t="shared" si="6"/>
        <v>1930737.5</v>
      </c>
      <c r="G108" s="30">
        <f t="shared" si="6"/>
        <v>2126175.63</v>
      </c>
      <c r="H108" s="30">
        <f t="shared" si="6"/>
        <v>132016</v>
      </c>
      <c r="I108" s="30">
        <f t="shared" si="6"/>
        <v>517350</v>
      </c>
      <c r="J108" s="30">
        <f t="shared" si="6"/>
        <v>105292579.24000001</v>
      </c>
      <c r="K108" s="30">
        <f t="shared" si="6"/>
        <v>108432145.69999999</v>
      </c>
      <c r="L108" s="30">
        <f t="shared" si="6"/>
        <v>72746784.900000006</v>
      </c>
      <c r="M108" s="30">
        <f t="shared" si="6"/>
        <v>12543369.619999999</v>
      </c>
      <c r="N108" s="29"/>
      <c r="O108" s="28" t="s">
        <v>471</v>
      </c>
      <c r="P108" s="26"/>
    </row>
    <row r="109" spans="1:16" s="9" customFormat="1" ht="18.75" customHeight="1">
      <c r="B109" s="25" t="s">
        <v>470</v>
      </c>
      <c r="C109" s="36"/>
      <c r="E109" s="20">
        <v>13298923.709999999</v>
      </c>
      <c r="F109" s="20">
        <v>112886.6</v>
      </c>
      <c r="G109" s="20">
        <v>312173.34999999998</v>
      </c>
      <c r="H109" s="20">
        <v>132016</v>
      </c>
      <c r="I109" s="20">
        <v>38990</v>
      </c>
      <c r="J109" s="20">
        <v>5168147</v>
      </c>
      <c r="K109" s="20">
        <v>11619688.220000001</v>
      </c>
      <c r="L109" s="20">
        <v>485580</v>
      </c>
      <c r="M109" s="20">
        <v>316239</v>
      </c>
      <c r="N109" s="19"/>
      <c r="O109" s="18"/>
      <c r="P109" s="17" t="s">
        <v>469</v>
      </c>
    </row>
    <row r="110" spans="1:16" s="9" customFormat="1" ht="18.75" customHeight="1">
      <c r="B110" s="25" t="s">
        <v>468</v>
      </c>
      <c r="C110" s="36"/>
      <c r="E110" s="20">
        <v>13936029.149999999</v>
      </c>
      <c r="F110" s="20">
        <v>210304.1</v>
      </c>
      <c r="G110" s="20">
        <v>161577.38</v>
      </c>
      <c r="H110" s="20">
        <v>0</v>
      </c>
      <c r="I110" s="20">
        <v>68010</v>
      </c>
      <c r="J110" s="20">
        <v>12070027</v>
      </c>
      <c r="K110" s="20">
        <v>12039622.489999998</v>
      </c>
      <c r="L110" s="20">
        <v>4057710</v>
      </c>
      <c r="M110" s="20">
        <v>239466</v>
      </c>
      <c r="N110" s="19"/>
      <c r="O110" s="18"/>
      <c r="P110" s="17" t="s">
        <v>467</v>
      </c>
    </row>
    <row r="111" spans="1:16" s="9" customFormat="1" ht="18.75" customHeight="1">
      <c r="B111" s="25" t="s">
        <v>466</v>
      </c>
      <c r="C111" s="36"/>
      <c r="E111" s="20">
        <v>15671496.25</v>
      </c>
      <c r="F111" s="20">
        <v>141421.79999999999</v>
      </c>
      <c r="G111" s="20">
        <v>395488.32</v>
      </c>
      <c r="H111" s="20">
        <v>0</v>
      </c>
      <c r="I111" s="20">
        <v>118200</v>
      </c>
      <c r="J111" s="20">
        <v>20857397</v>
      </c>
      <c r="K111" s="20">
        <v>17114570.460000001</v>
      </c>
      <c r="L111" s="20">
        <v>9398192.5500000007</v>
      </c>
      <c r="M111" s="20">
        <v>9860161</v>
      </c>
      <c r="N111" s="19"/>
      <c r="O111" s="18"/>
      <c r="P111" s="17" t="s">
        <v>465</v>
      </c>
    </row>
    <row r="112" spans="1:16" s="9" customFormat="1" ht="18.75" customHeight="1">
      <c r="B112" s="25" t="s">
        <v>464</v>
      </c>
      <c r="C112" s="36"/>
      <c r="E112" s="20">
        <v>6800541.7699999996</v>
      </c>
      <c r="F112" s="20">
        <v>35084</v>
      </c>
      <c r="G112" s="20">
        <v>310580.44</v>
      </c>
      <c r="H112" s="20">
        <v>0</v>
      </c>
      <c r="I112" s="20">
        <v>21060</v>
      </c>
      <c r="J112" s="20">
        <v>20550756.240000002</v>
      </c>
      <c r="K112" s="20">
        <v>20974876.149999999</v>
      </c>
      <c r="L112" s="20">
        <v>12314600</v>
      </c>
      <c r="M112" s="20">
        <v>634273</v>
      </c>
      <c r="N112" s="19"/>
      <c r="O112" s="18"/>
      <c r="P112" s="17" t="s">
        <v>463</v>
      </c>
    </row>
    <row r="113" spans="1:18" s="9" customFormat="1" ht="18.75" customHeight="1">
      <c r="B113" s="25" t="s">
        <v>462</v>
      </c>
      <c r="C113" s="36"/>
      <c r="E113" s="20">
        <v>19740418.25</v>
      </c>
      <c r="F113" s="20">
        <v>228522</v>
      </c>
      <c r="G113" s="20">
        <v>190496.97</v>
      </c>
      <c r="H113" s="20">
        <v>0</v>
      </c>
      <c r="I113" s="20">
        <v>116250</v>
      </c>
      <c r="J113" s="20">
        <v>26886917</v>
      </c>
      <c r="K113" s="20">
        <v>19573315.969999999</v>
      </c>
      <c r="L113" s="20">
        <v>24172233.350000001</v>
      </c>
      <c r="M113" s="20">
        <v>646755.62</v>
      </c>
      <c r="N113" s="19"/>
      <c r="O113" s="18"/>
      <c r="P113" s="17" t="s">
        <v>461</v>
      </c>
    </row>
    <row r="114" spans="1:18" s="9" customFormat="1" ht="18.75" customHeight="1">
      <c r="B114" s="25" t="s">
        <v>460</v>
      </c>
      <c r="C114" s="36"/>
      <c r="E114" s="20">
        <v>13155153.299999999</v>
      </c>
      <c r="F114" s="20">
        <v>352138</v>
      </c>
      <c r="G114" s="20">
        <v>290991.84999999998</v>
      </c>
      <c r="H114" s="20">
        <v>0</v>
      </c>
      <c r="I114" s="20">
        <v>80390</v>
      </c>
      <c r="J114" s="20">
        <v>7416499</v>
      </c>
      <c r="K114" s="20">
        <v>10067807.059999999</v>
      </c>
      <c r="L114" s="20">
        <v>8007274</v>
      </c>
      <c r="M114" s="20">
        <v>307343</v>
      </c>
      <c r="N114" s="19"/>
      <c r="O114" s="18"/>
      <c r="P114" s="17" t="s">
        <v>459</v>
      </c>
    </row>
    <row r="115" spans="1:18" s="9" customFormat="1" ht="18.75" customHeight="1">
      <c r="B115" s="25" t="s">
        <v>458</v>
      </c>
      <c r="C115" s="36"/>
      <c r="E115" s="20">
        <v>17367656.07</v>
      </c>
      <c r="F115" s="20">
        <v>850381</v>
      </c>
      <c r="G115" s="20">
        <v>464867.32</v>
      </c>
      <c r="H115" s="20">
        <v>0</v>
      </c>
      <c r="I115" s="20">
        <v>74450</v>
      </c>
      <c r="J115" s="20">
        <v>12342836</v>
      </c>
      <c r="K115" s="20">
        <v>17042265.349999998</v>
      </c>
      <c r="L115" s="20">
        <v>14311195</v>
      </c>
      <c r="M115" s="20">
        <v>539132</v>
      </c>
      <c r="N115" s="19"/>
      <c r="O115" s="18"/>
      <c r="P115" s="75" t="s">
        <v>457</v>
      </c>
    </row>
    <row r="116" spans="1:18" s="9" customFormat="1" ht="18.75" customHeight="1">
      <c r="B116" s="23"/>
      <c r="C116" s="36"/>
      <c r="E116" s="67"/>
      <c r="F116" s="67"/>
      <c r="G116" s="67"/>
      <c r="H116" s="67"/>
      <c r="I116" s="67"/>
      <c r="J116" s="67"/>
      <c r="K116" s="67"/>
      <c r="L116" s="67"/>
      <c r="M116" s="67"/>
      <c r="N116" s="73"/>
      <c r="O116" s="18"/>
      <c r="P116" s="75"/>
    </row>
    <row r="117" spans="1:18" s="64" customFormat="1" ht="18.75" customHeight="1">
      <c r="B117" s="65" t="s">
        <v>76</v>
      </c>
      <c r="C117" s="63">
        <v>19.3</v>
      </c>
      <c r="D117" s="65" t="s">
        <v>75</v>
      </c>
      <c r="R117" s="1"/>
    </row>
    <row r="118" spans="1:18" s="60" customFormat="1" ht="18.75" customHeight="1">
      <c r="B118" s="64" t="s">
        <v>74</v>
      </c>
      <c r="C118" s="63">
        <v>19.3</v>
      </c>
      <c r="D118" s="62" t="s">
        <v>73</v>
      </c>
      <c r="R118" s="64"/>
    </row>
    <row r="119" spans="1:18" s="60" customFormat="1">
      <c r="B119" s="64"/>
      <c r="C119" s="63"/>
      <c r="D119" s="62" t="s">
        <v>72</v>
      </c>
    </row>
    <row r="120" spans="1:18" s="60" customFormat="1" ht="12.75" customHeight="1">
      <c r="B120" s="64"/>
      <c r="C120" s="63"/>
      <c r="D120" s="62"/>
      <c r="O120" s="61" t="s">
        <v>71</v>
      </c>
    </row>
    <row r="121" spans="1:18" ht="6" customHeight="1">
      <c r="R121" s="60"/>
    </row>
    <row r="122" spans="1:18" s="6" customFormat="1" ht="21.75">
      <c r="A122" s="55"/>
      <c r="B122" s="59"/>
      <c r="C122" s="59"/>
      <c r="D122" s="58"/>
      <c r="E122" s="97" t="s">
        <v>70</v>
      </c>
      <c r="F122" s="98"/>
      <c r="G122" s="98"/>
      <c r="H122" s="98"/>
      <c r="I122" s="98"/>
      <c r="J122" s="99"/>
      <c r="K122" s="88" t="s">
        <v>65</v>
      </c>
      <c r="L122" s="89"/>
      <c r="M122" s="105"/>
      <c r="N122" s="57" t="s">
        <v>69</v>
      </c>
      <c r="O122" s="56"/>
      <c r="P122" s="55"/>
      <c r="R122" s="1"/>
    </row>
    <row r="123" spans="1:18" s="6" customFormat="1" ht="21.75">
      <c r="A123" s="51"/>
      <c r="B123" s="51"/>
      <c r="C123" s="51"/>
      <c r="D123" s="50"/>
      <c r="E123" s="94" t="s">
        <v>68</v>
      </c>
      <c r="F123" s="95"/>
      <c r="G123" s="95"/>
      <c r="H123" s="95"/>
      <c r="I123" s="95"/>
      <c r="J123" s="96"/>
      <c r="K123" s="90" t="s">
        <v>40</v>
      </c>
      <c r="L123" s="91"/>
      <c r="M123" s="101"/>
      <c r="N123" s="54"/>
      <c r="O123" s="53"/>
      <c r="P123" s="52"/>
    </row>
    <row r="124" spans="1:18" s="6" customFormat="1" ht="17.25">
      <c r="A124" s="92" t="s">
        <v>67</v>
      </c>
      <c r="B124" s="92"/>
      <c r="C124" s="92"/>
      <c r="D124" s="93"/>
      <c r="E124" s="49"/>
      <c r="F124" s="49" t="s">
        <v>66</v>
      </c>
      <c r="G124" s="49"/>
      <c r="H124" s="49"/>
      <c r="J124" s="48"/>
      <c r="K124" s="48"/>
      <c r="L124" s="48" t="s">
        <v>65</v>
      </c>
      <c r="M124" s="48" t="s">
        <v>65</v>
      </c>
      <c r="N124" s="48"/>
      <c r="O124" s="47"/>
      <c r="P124" s="47" t="s">
        <v>64</v>
      </c>
    </row>
    <row r="125" spans="1:18" s="6" customFormat="1" ht="17.25">
      <c r="A125" s="100" t="s">
        <v>63</v>
      </c>
      <c r="B125" s="100"/>
      <c r="C125" s="100"/>
      <c r="D125" s="93"/>
      <c r="E125" s="49" t="s">
        <v>62</v>
      </c>
      <c r="F125" s="49" t="s">
        <v>61</v>
      </c>
      <c r="G125" s="49" t="s">
        <v>60</v>
      </c>
      <c r="H125" s="49" t="s">
        <v>59</v>
      </c>
      <c r="I125" s="49" t="s">
        <v>58</v>
      </c>
      <c r="J125" s="48" t="s">
        <v>57</v>
      </c>
      <c r="K125" s="48" t="s">
        <v>56</v>
      </c>
      <c r="L125" s="48" t="s">
        <v>55</v>
      </c>
      <c r="M125" s="48" t="s">
        <v>54</v>
      </c>
      <c r="N125" s="48"/>
      <c r="O125" s="47"/>
      <c r="P125" s="47" t="s">
        <v>53</v>
      </c>
    </row>
    <row r="126" spans="1:18" s="6" customFormat="1" ht="21.75">
      <c r="A126" s="51"/>
      <c r="B126" s="51"/>
      <c r="C126" s="51"/>
      <c r="D126" s="50"/>
      <c r="E126" s="49" t="s">
        <v>52</v>
      </c>
      <c r="F126" s="49" t="s">
        <v>51</v>
      </c>
      <c r="G126" s="49" t="s">
        <v>50</v>
      </c>
      <c r="H126" s="49" t="s">
        <v>49</v>
      </c>
      <c r="I126" s="49" t="s">
        <v>48</v>
      </c>
      <c r="J126" s="48" t="s">
        <v>47</v>
      </c>
      <c r="K126" s="48" t="s">
        <v>46</v>
      </c>
      <c r="L126" s="48" t="s">
        <v>45</v>
      </c>
      <c r="M126" s="48" t="s">
        <v>44</v>
      </c>
      <c r="N126" s="48"/>
      <c r="O126" s="47"/>
      <c r="P126" s="47" t="s">
        <v>43</v>
      </c>
    </row>
    <row r="127" spans="1:18" s="6" customFormat="1" ht="21.75">
      <c r="A127" s="46"/>
      <c r="B127" s="46"/>
      <c r="C127" s="46"/>
      <c r="D127" s="45"/>
      <c r="E127" s="42" t="s">
        <v>42</v>
      </c>
      <c r="F127" s="44"/>
      <c r="G127" s="42"/>
      <c r="H127" s="42" t="s">
        <v>41</v>
      </c>
      <c r="I127" s="42"/>
      <c r="J127" s="42"/>
      <c r="K127" s="42" t="s">
        <v>40</v>
      </c>
      <c r="L127" s="43" t="s">
        <v>39</v>
      </c>
      <c r="M127" s="42" t="s">
        <v>38</v>
      </c>
      <c r="N127" s="41"/>
      <c r="O127" s="40"/>
      <c r="P127" s="39"/>
    </row>
    <row r="128" spans="1:18" s="24" customFormat="1" ht="20.25" customHeight="1">
      <c r="A128" s="38" t="s">
        <v>456</v>
      </c>
      <c r="B128" s="32"/>
      <c r="D128" s="37"/>
      <c r="E128" s="30">
        <f t="shared" ref="E128:M128" si="7">SUM(E129:E144)</f>
        <v>262124762.03999996</v>
      </c>
      <c r="F128" s="30">
        <f t="shared" si="7"/>
        <v>1474129.94</v>
      </c>
      <c r="G128" s="30">
        <f t="shared" si="7"/>
        <v>4318782.2899999991</v>
      </c>
      <c r="H128" s="30">
        <f t="shared" si="7"/>
        <v>868943</v>
      </c>
      <c r="I128" s="30">
        <f t="shared" si="7"/>
        <v>2273860.02</v>
      </c>
      <c r="J128" s="30">
        <f t="shared" si="7"/>
        <v>335915373.47000003</v>
      </c>
      <c r="K128" s="30">
        <f t="shared" si="7"/>
        <v>264098789.64999995</v>
      </c>
      <c r="L128" s="30">
        <f t="shared" si="7"/>
        <v>111546661.45</v>
      </c>
      <c r="M128" s="30">
        <f t="shared" si="7"/>
        <v>52237179.379999995</v>
      </c>
      <c r="N128" s="29"/>
      <c r="O128" s="28" t="s">
        <v>455</v>
      </c>
      <c r="P128" s="26"/>
    </row>
    <row r="129" spans="2:16" s="9" customFormat="1" ht="20.25" customHeight="1">
      <c r="B129" s="25" t="s">
        <v>454</v>
      </c>
      <c r="C129" s="36"/>
      <c r="E129" s="20">
        <v>6096045.25</v>
      </c>
      <c r="F129" s="20">
        <v>22233.5</v>
      </c>
      <c r="G129" s="20">
        <v>102086.31</v>
      </c>
      <c r="H129" s="20" t="s">
        <v>3</v>
      </c>
      <c r="I129" s="20">
        <v>32720</v>
      </c>
      <c r="J129" s="20">
        <v>11288110</v>
      </c>
      <c r="K129" s="20">
        <v>6288395.7000000002</v>
      </c>
      <c r="L129" s="20">
        <v>4551360</v>
      </c>
      <c r="M129" s="20">
        <v>407893</v>
      </c>
      <c r="N129" s="19"/>
      <c r="O129" s="18"/>
      <c r="P129" s="17" t="s">
        <v>453</v>
      </c>
    </row>
    <row r="130" spans="2:16" s="9" customFormat="1" ht="20.25" customHeight="1">
      <c r="B130" s="25" t="s">
        <v>452</v>
      </c>
      <c r="C130" s="36"/>
      <c r="E130" s="20">
        <v>13183705.380000001</v>
      </c>
      <c r="F130" s="20" t="s">
        <v>3</v>
      </c>
      <c r="G130" s="20" t="s">
        <v>3</v>
      </c>
      <c r="H130" s="20" t="s">
        <v>3</v>
      </c>
      <c r="I130" s="20" t="s">
        <v>3</v>
      </c>
      <c r="J130" s="20">
        <v>12271452</v>
      </c>
      <c r="K130" s="20">
        <v>8237130.6900000004</v>
      </c>
      <c r="L130" s="20">
        <v>9426741.9600000009</v>
      </c>
      <c r="M130" s="20">
        <v>658149</v>
      </c>
      <c r="N130" s="19"/>
      <c r="O130" s="18"/>
      <c r="P130" s="17" t="s">
        <v>451</v>
      </c>
    </row>
    <row r="131" spans="2:16" s="9" customFormat="1" ht="20.25" customHeight="1">
      <c r="B131" s="25" t="s">
        <v>450</v>
      </c>
      <c r="C131" s="36"/>
      <c r="E131" s="20">
        <v>15201408.76</v>
      </c>
      <c r="F131" s="20">
        <v>43124.75</v>
      </c>
      <c r="G131" s="20">
        <v>88007.1</v>
      </c>
      <c r="H131" s="20" t="s">
        <v>3</v>
      </c>
      <c r="I131" s="20">
        <v>84670</v>
      </c>
      <c r="J131" s="20">
        <v>21532321</v>
      </c>
      <c r="K131" s="20">
        <v>17193917.52</v>
      </c>
      <c r="L131" s="20">
        <v>1925861.22</v>
      </c>
      <c r="M131" s="20">
        <v>665952</v>
      </c>
      <c r="N131" s="19"/>
      <c r="O131" s="18"/>
      <c r="P131" s="17" t="s">
        <v>449</v>
      </c>
    </row>
    <row r="132" spans="2:16" s="9" customFormat="1" ht="20.25" customHeight="1">
      <c r="B132" s="25" t="s">
        <v>448</v>
      </c>
      <c r="C132" s="36"/>
      <c r="E132" s="20">
        <v>13664625.34</v>
      </c>
      <c r="F132" s="20">
        <v>5517.5</v>
      </c>
      <c r="G132" s="20">
        <v>66469.09</v>
      </c>
      <c r="H132" s="20">
        <v>241150</v>
      </c>
      <c r="I132" s="20">
        <v>76994</v>
      </c>
      <c r="J132" s="20">
        <v>18319577</v>
      </c>
      <c r="K132" s="20">
        <v>11839620</v>
      </c>
      <c r="L132" s="20">
        <v>181000</v>
      </c>
      <c r="M132" s="20">
        <v>584522.51</v>
      </c>
      <c r="N132" s="19"/>
      <c r="O132" s="18"/>
      <c r="P132" s="17" t="s">
        <v>447</v>
      </c>
    </row>
    <row r="133" spans="2:16" s="9" customFormat="1" ht="20.25" customHeight="1">
      <c r="B133" s="25" t="s">
        <v>446</v>
      </c>
      <c r="C133" s="36"/>
      <c r="E133" s="20">
        <v>16598035.619999999</v>
      </c>
      <c r="F133" s="20">
        <v>107754.7</v>
      </c>
      <c r="G133" s="20">
        <v>321689.88</v>
      </c>
      <c r="H133" s="20" t="s">
        <v>3</v>
      </c>
      <c r="I133" s="20">
        <v>113400</v>
      </c>
      <c r="J133" s="20">
        <v>27474886.719999999</v>
      </c>
      <c r="K133" s="20">
        <v>19580352.969999999</v>
      </c>
      <c r="L133" s="20">
        <v>2682299.7400000002</v>
      </c>
      <c r="M133" s="20">
        <v>375071.36</v>
      </c>
      <c r="N133" s="19"/>
      <c r="O133" s="18"/>
      <c r="P133" s="17" t="s">
        <v>445</v>
      </c>
    </row>
    <row r="134" spans="2:16" s="9" customFormat="1" ht="20.25" customHeight="1">
      <c r="B134" s="25" t="s">
        <v>444</v>
      </c>
      <c r="C134" s="36"/>
      <c r="E134" s="20">
        <v>15301736.17</v>
      </c>
      <c r="F134" s="20">
        <v>27509.3</v>
      </c>
      <c r="G134" s="20">
        <v>276931.62</v>
      </c>
      <c r="H134" s="20" t="s">
        <v>3</v>
      </c>
      <c r="I134" s="20">
        <v>190670</v>
      </c>
      <c r="J134" s="20">
        <v>19229764</v>
      </c>
      <c r="K134" s="20">
        <v>16157298.6</v>
      </c>
      <c r="L134" s="20">
        <v>20058385.280000001</v>
      </c>
      <c r="M134" s="20">
        <v>1110996</v>
      </c>
      <c r="N134" s="19"/>
      <c r="O134" s="18"/>
      <c r="P134" s="17" t="s">
        <v>443</v>
      </c>
    </row>
    <row r="135" spans="2:16" s="9" customFormat="1" ht="20.25" customHeight="1">
      <c r="B135" s="25" t="s">
        <v>442</v>
      </c>
      <c r="C135" s="36"/>
      <c r="E135" s="20">
        <v>13740352.439999999</v>
      </c>
      <c r="F135" s="20">
        <v>29427</v>
      </c>
      <c r="G135" s="20">
        <v>69323.72</v>
      </c>
      <c r="H135" s="20" t="s">
        <v>3</v>
      </c>
      <c r="I135" s="20">
        <v>120300</v>
      </c>
      <c r="J135" s="20">
        <v>15108379</v>
      </c>
      <c r="K135" s="20">
        <v>15239272.6</v>
      </c>
      <c r="L135" s="20">
        <v>2318960</v>
      </c>
      <c r="M135" s="20">
        <v>7104588</v>
      </c>
      <c r="N135" s="19"/>
      <c r="O135" s="18"/>
      <c r="P135" s="17" t="s">
        <v>441</v>
      </c>
    </row>
    <row r="136" spans="2:16" s="9" customFormat="1" ht="20.25" customHeight="1">
      <c r="B136" s="25" t="s">
        <v>440</v>
      </c>
      <c r="C136" s="36"/>
      <c r="E136" s="20">
        <v>22536673.129999999</v>
      </c>
      <c r="F136" s="20">
        <v>151536.4</v>
      </c>
      <c r="G136" s="20">
        <v>486955.72</v>
      </c>
      <c r="H136" s="20" t="s">
        <v>3</v>
      </c>
      <c r="I136" s="20">
        <v>163320</v>
      </c>
      <c r="J136" s="20">
        <v>27480934</v>
      </c>
      <c r="K136" s="20">
        <v>24760161.27</v>
      </c>
      <c r="L136" s="20">
        <v>13030490</v>
      </c>
      <c r="M136" s="20">
        <v>2079709.78</v>
      </c>
      <c r="N136" s="19"/>
      <c r="O136" s="18"/>
      <c r="P136" s="17" t="s">
        <v>439</v>
      </c>
    </row>
    <row r="137" spans="2:16" s="9" customFormat="1" ht="20.25" customHeight="1">
      <c r="B137" s="25" t="s">
        <v>438</v>
      </c>
      <c r="C137" s="36"/>
      <c r="E137" s="20">
        <v>13491016.92</v>
      </c>
      <c r="F137" s="20">
        <v>8515</v>
      </c>
      <c r="G137" s="20">
        <v>181488.02</v>
      </c>
      <c r="H137" s="20">
        <v>1720</v>
      </c>
      <c r="I137" s="20">
        <v>78458</v>
      </c>
      <c r="J137" s="20">
        <v>13748129</v>
      </c>
      <c r="K137" s="20">
        <v>18274670.09</v>
      </c>
      <c r="L137" s="20">
        <v>2030336</v>
      </c>
      <c r="M137" s="20">
        <v>355303</v>
      </c>
      <c r="N137" s="19"/>
      <c r="O137" s="18"/>
      <c r="P137" s="17" t="s">
        <v>437</v>
      </c>
    </row>
    <row r="138" spans="2:16" s="9" customFormat="1" ht="20.25" customHeight="1">
      <c r="B138" s="25" t="s">
        <v>436</v>
      </c>
      <c r="C138" s="36"/>
      <c r="E138" s="20">
        <v>16038549.92</v>
      </c>
      <c r="F138" s="20">
        <v>19037.63</v>
      </c>
      <c r="G138" s="20">
        <v>366221.23</v>
      </c>
      <c r="H138" s="20" t="s">
        <v>3</v>
      </c>
      <c r="I138" s="20">
        <v>156020</v>
      </c>
      <c r="J138" s="20">
        <v>19111853.75</v>
      </c>
      <c r="K138" s="20">
        <v>17160221.129999999</v>
      </c>
      <c r="L138" s="20">
        <v>4488950.01</v>
      </c>
      <c r="M138" s="20">
        <v>1099883.8</v>
      </c>
      <c r="N138" s="19"/>
      <c r="O138" s="18"/>
      <c r="P138" s="17" t="s">
        <v>435</v>
      </c>
    </row>
    <row r="139" spans="2:16" s="9" customFormat="1" ht="20.25" customHeight="1">
      <c r="B139" s="25" t="s">
        <v>434</v>
      </c>
      <c r="C139" s="36"/>
      <c r="E139" s="20">
        <v>19279334.629999999</v>
      </c>
      <c r="F139" s="20">
        <v>27878</v>
      </c>
      <c r="G139" s="20">
        <v>462038.57</v>
      </c>
      <c r="H139" s="20" t="s">
        <v>3</v>
      </c>
      <c r="I139" s="20">
        <v>161437</v>
      </c>
      <c r="J139" s="20">
        <v>28589356</v>
      </c>
      <c r="K139" s="20">
        <v>21985464.530000001</v>
      </c>
      <c r="L139" s="20">
        <v>5231243</v>
      </c>
      <c r="M139" s="20" t="s">
        <v>3</v>
      </c>
      <c r="N139" s="19"/>
      <c r="O139" s="18"/>
      <c r="P139" s="17" t="s">
        <v>433</v>
      </c>
    </row>
    <row r="140" spans="2:16" s="9" customFormat="1" ht="20.25" customHeight="1">
      <c r="B140" s="25" t="s">
        <v>266</v>
      </c>
      <c r="C140" s="36"/>
      <c r="E140" s="20">
        <v>25899373.899999999</v>
      </c>
      <c r="F140" s="20">
        <v>410338.2</v>
      </c>
      <c r="G140" s="20">
        <v>515075.77</v>
      </c>
      <c r="H140" s="20" t="s">
        <v>3</v>
      </c>
      <c r="I140" s="20">
        <v>415652</v>
      </c>
      <c r="J140" s="20">
        <v>38525850</v>
      </c>
      <c r="K140" s="20">
        <v>27363488.57</v>
      </c>
      <c r="L140" s="20">
        <v>14728610</v>
      </c>
      <c r="M140" s="20">
        <v>17514511</v>
      </c>
      <c r="N140" s="19"/>
      <c r="O140" s="18"/>
      <c r="P140" s="17" t="s">
        <v>432</v>
      </c>
    </row>
    <row r="141" spans="2:16" s="9" customFormat="1" ht="20.25" customHeight="1">
      <c r="B141" s="25" t="s">
        <v>431</v>
      </c>
      <c r="C141" s="36"/>
      <c r="E141" s="20">
        <v>15103496.1</v>
      </c>
      <c r="F141" s="20">
        <v>3232</v>
      </c>
      <c r="G141" s="20">
        <v>317365.38</v>
      </c>
      <c r="H141" s="20">
        <v>626073</v>
      </c>
      <c r="I141" s="20">
        <v>124416</v>
      </c>
      <c r="J141" s="20">
        <v>17760107</v>
      </c>
      <c r="K141" s="20">
        <v>13559152.92</v>
      </c>
      <c r="L141" s="20">
        <v>5004410.45</v>
      </c>
      <c r="M141" s="20">
        <v>546095</v>
      </c>
      <c r="N141" s="19"/>
      <c r="O141" s="18"/>
      <c r="P141" s="17" t="s">
        <v>430</v>
      </c>
    </row>
    <row r="142" spans="2:16" s="9" customFormat="1" ht="20.25" customHeight="1">
      <c r="B142" s="25" t="s">
        <v>429</v>
      </c>
      <c r="C142" s="36"/>
      <c r="E142" s="20">
        <v>23744208.059999999</v>
      </c>
      <c r="F142" s="20">
        <v>18450</v>
      </c>
      <c r="G142" s="20">
        <v>457080.53</v>
      </c>
      <c r="H142" s="20" t="s">
        <v>3</v>
      </c>
      <c r="I142" s="20">
        <v>198600</v>
      </c>
      <c r="J142" s="20">
        <v>35212233</v>
      </c>
      <c r="K142" s="20">
        <v>26627264.780000001</v>
      </c>
      <c r="L142" s="20">
        <v>7929740.7999999998</v>
      </c>
      <c r="M142" s="20">
        <v>17654795.149999999</v>
      </c>
      <c r="N142" s="19"/>
      <c r="O142" s="18"/>
      <c r="P142" s="17" t="s">
        <v>428</v>
      </c>
    </row>
    <row r="143" spans="2:16" s="9" customFormat="1" ht="20.25" customHeight="1">
      <c r="B143" s="25" t="s">
        <v>427</v>
      </c>
      <c r="C143" s="36"/>
      <c r="E143" s="20">
        <v>32246200.420000002</v>
      </c>
      <c r="F143" s="20">
        <v>599575.96</v>
      </c>
      <c r="G143" s="20">
        <v>608049.35</v>
      </c>
      <c r="H143" s="20" t="s">
        <v>3</v>
      </c>
      <c r="I143" s="20">
        <v>357203.02</v>
      </c>
      <c r="J143" s="20">
        <v>30262421</v>
      </c>
      <c r="K143" s="20">
        <v>19832378.280000001</v>
      </c>
      <c r="L143" s="20">
        <v>17958272.989999998</v>
      </c>
      <c r="M143" s="20">
        <v>2079709.78</v>
      </c>
      <c r="N143" s="19"/>
      <c r="O143" s="18"/>
      <c r="P143" s="17" t="s">
        <v>426</v>
      </c>
    </row>
    <row r="144" spans="2:16" s="9" customFormat="1" ht="20.25" customHeight="1">
      <c r="B144" s="25" t="s">
        <v>425</v>
      </c>
      <c r="C144" s="36"/>
      <c r="E144" s="20"/>
      <c r="F144" s="20"/>
      <c r="G144" s="20"/>
      <c r="H144" s="20"/>
      <c r="I144" s="20"/>
      <c r="J144" s="20"/>
      <c r="K144" s="20"/>
      <c r="L144" s="20"/>
      <c r="M144" s="20"/>
      <c r="N144" s="19"/>
      <c r="O144" s="18"/>
      <c r="P144" s="17" t="s">
        <v>424</v>
      </c>
    </row>
    <row r="145" spans="1:18" s="64" customFormat="1" ht="18.75" customHeight="1">
      <c r="B145" s="65" t="s">
        <v>76</v>
      </c>
      <c r="C145" s="63">
        <v>19.3</v>
      </c>
      <c r="D145" s="65" t="s">
        <v>75</v>
      </c>
      <c r="R145" s="1"/>
    </row>
    <row r="146" spans="1:18" s="60" customFormat="1" ht="18.75" customHeight="1">
      <c r="B146" s="64" t="s">
        <v>74</v>
      </c>
      <c r="C146" s="63">
        <v>19.3</v>
      </c>
      <c r="D146" s="62" t="s">
        <v>73</v>
      </c>
      <c r="R146" s="64"/>
    </row>
    <row r="147" spans="1:18" s="60" customFormat="1">
      <c r="B147" s="64"/>
      <c r="C147" s="63"/>
      <c r="D147" s="62" t="s">
        <v>72</v>
      </c>
    </row>
    <row r="148" spans="1:18" s="60" customFormat="1" ht="12.75" customHeight="1">
      <c r="B148" s="64"/>
      <c r="C148" s="63"/>
      <c r="D148" s="62"/>
      <c r="O148" s="61" t="s">
        <v>71</v>
      </c>
    </row>
    <row r="149" spans="1:18" ht="6" customHeight="1">
      <c r="R149" s="60"/>
    </row>
    <row r="150" spans="1:18" s="6" customFormat="1" ht="21.75">
      <c r="A150" s="55"/>
      <c r="B150" s="59"/>
      <c r="C150" s="59"/>
      <c r="D150" s="58"/>
      <c r="E150" s="97" t="s">
        <v>70</v>
      </c>
      <c r="F150" s="98"/>
      <c r="G150" s="98"/>
      <c r="H150" s="98"/>
      <c r="I150" s="98"/>
      <c r="J150" s="99"/>
      <c r="K150" s="88" t="s">
        <v>65</v>
      </c>
      <c r="L150" s="89"/>
      <c r="M150" s="89"/>
      <c r="N150" s="57" t="s">
        <v>69</v>
      </c>
      <c r="O150" s="56"/>
      <c r="P150" s="55"/>
      <c r="R150" s="1"/>
    </row>
    <row r="151" spans="1:18" s="6" customFormat="1" ht="21.75">
      <c r="A151" s="51"/>
      <c r="B151" s="51"/>
      <c r="C151" s="51"/>
      <c r="D151" s="50"/>
      <c r="E151" s="94" t="s">
        <v>68</v>
      </c>
      <c r="F151" s="95"/>
      <c r="G151" s="95"/>
      <c r="H151" s="95"/>
      <c r="I151" s="95"/>
      <c r="J151" s="96"/>
      <c r="K151" s="90" t="s">
        <v>40</v>
      </c>
      <c r="L151" s="91"/>
      <c r="M151" s="101"/>
      <c r="N151" s="54"/>
      <c r="O151" s="53"/>
      <c r="P151" s="52"/>
    </row>
    <row r="152" spans="1:18" s="6" customFormat="1" ht="17.25">
      <c r="A152" s="92" t="s">
        <v>67</v>
      </c>
      <c r="B152" s="92"/>
      <c r="C152" s="92"/>
      <c r="D152" s="93"/>
      <c r="E152" s="49"/>
      <c r="F152" s="49" t="s">
        <v>66</v>
      </c>
      <c r="G152" s="49"/>
      <c r="H152" s="49"/>
      <c r="J152" s="48"/>
      <c r="K152" s="48"/>
      <c r="L152" s="48" t="s">
        <v>65</v>
      </c>
      <c r="M152" s="48" t="s">
        <v>65</v>
      </c>
      <c r="N152" s="48"/>
      <c r="O152" s="47"/>
      <c r="P152" s="47" t="s">
        <v>64</v>
      </c>
    </row>
    <row r="153" spans="1:18" s="6" customFormat="1" ht="17.25">
      <c r="A153" s="100" t="s">
        <v>63</v>
      </c>
      <c r="B153" s="100"/>
      <c r="C153" s="100"/>
      <c r="D153" s="93"/>
      <c r="E153" s="49" t="s">
        <v>62</v>
      </c>
      <c r="F153" s="49" t="s">
        <v>61</v>
      </c>
      <c r="G153" s="49" t="s">
        <v>60</v>
      </c>
      <c r="H153" s="49" t="s">
        <v>59</v>
      </c>
      <c r="I153" s="49" t="s">
        <v>58</v>
      </c>
      <c r="J153" s="48" t="s">
        <v>57</v>
      </c>
      <c r="K153" s="48" t="s">
        <v>56</v>
      </c>
      <c r="L153" s="48" t="s">
        <v>55</v>
      </c>
      <c r="M153" s="48" t="s">
        <v>54</v>
      </c>
      <c r="N153" s="48"/>
      <c r="O153" s="47"/>
      <c r="P153" s="47" t="s">
        <v>53</v>
      </c>
    </row>
    <row r="154" spans="1:18" s="6" customFormat="1" ht="21.75">
      <c r="A154" s="51"/>
      <c r="B154" s="51"/>
      <c r="C154" s="51"/>
      <c r="D154" s="50"/>
      <c r="E154" s="49" t="s">
        <v>52</v>
      </c>
      <c r="F154" s="49" t="s">
        <v>51</v>
      </c>
      <c r="G154" s="49" t="s">
        <v>50</v>
      </c>
      <c r="H154" s="49" t="s">
        <v>49</v>
      </c>
      <c r="I154" s="49" t="s">
        <v>48</v>
      </c>
      <c r="J154" s="48" t="s">
        <v>47</v>
      </c>
      <c r="K154" s="48" t="s">
        <v>46</v>
      </c>
      <c r="L154" s="48" t="s">
        <v>45</v>
      </c>
      <c r="M154" s="48" t="s">
        <v>44</v>
      </c>
      <c r="N154" s="48"/>
      <c r="O154" s="47"/>
      <c r="P154" s="47" t="s">
        <v>43</v>
      </c>
    </row>
    <row r="155" spans="1:18" s="6" customFormat="1" ht="21.75">
      <c r="A155" s="46"/>
      <c r="B155" s="46"/>
      <c r="C155" s="46"/>
      <c r="D155" s="45"/>
      <c r="E155" s="42" t="s">
        <v>42</v>
      </c>
      <c r="F155" s="44"/>
      <c r="G155" s="42"/>
      <c r="H155" s="42" t="s">
        <v>41</v>
      </c>
      <c r="I155" s="42"/>
      <c r="J155" s="42"/>
      <c r="K155" s="42" t="s">
        <v>40</v>
      </c>
      <c r="L155" s="43" t="s">
        <v>39</v>
      </c>
      <c r="M155" s="42" t="s">
        <v>38</v>
      </c>
      <c r="N155" s="41"/>
      <c r="O155" s="40"/>
      <c r="P155" s="39"/>
    </row>
    <row r="156" spans="1:18" s="26" customFormat="1" ht="18" customHeight="1">
      <c r="A156" s="38" t="s">
        <v>423</v>
      </c>
      <c r="B156" s="32"/>
      <c r="D156" s="37"/>
      <c r="E156" s="30">
        <f t="shared" ref="E156:M156" si="8">SUM(E157:E165)</f>
        <v>123124320.11000001</v>
      </c>
      <c r="F156" s="30">
        <f t="shared" si="8"/>
        <v>384434.95999999996</v>
      </c>
      <c r="G156" s="30">
        <f t="shared" si="8"/>
        <v>2421694.66</v>
      </c>
      <c r="H156" s="30">
        <f t="shared" si="8"/>
        <v>367027</v>
      </c>
      <c r="I156" s="30">
        <f t="shared" si="8"/>
        <v>1645774.98</v>
      </c>
      <c r="J156" s="30">
        <f t="shared" si="8"/>
        <v>202360677.59999999</v>
      </c>
      <c r="K156" s="30">
        <f t="shared" si="8"/>
        <v>131019950.56999999</v>
      </c>
      <c r="L156" s="30">
        <f t="shared" si="8"/>
        <v>76427973.00999999</v>
      </c>
      <c r="M156" s="30">
        <f t="shared" si="8"/>
        <v>28049955.370000001</v>
      </c>
      <c r="N156" s="29"/>
      <c r="O156" s="28" t="s">
        <v>422</v>
      </c>
    </row>
    <row r="157" spans="1:18" s="9" customFormat="1" ht="18" customHeight="1">
      <c r="B157" s="25" t="s">
        <v>421</v>
      </c>
      <c r="C157" s="36"/>
      <c r="D157" s="37"/>
      <c r="E157" s="20">
        <v>19594145.32</v>
      </c>
      <c r="F157" s="20">
        <v>59075</v>
      </c>
      <c r="G157" s="20">
        <v>267684.90999999997</v>
      </c>
      <c r="H157" s="20" t="s">
        <v>338</v>
      </c>
      <c r="I157" s="20">
        <v>410060</v>
      </c>
      <c r="J157" s="20">
        <v>33770912</v>
      </c>
      <c r="K157" s="20">
        <v>16913651.050000001</v>
      </c>
      <c r="L157" s="20">
        <v>12188972</v>
      </c>
      <c r="M157" s="20">
        <v>15298730.539999999</v>
      </c>
      <c r="N157" s="19"/>
      <c r="O157" s="18"/>
      <c r="P157" s="17" t="s">
        <v>420</v>
      </c>
    </row>
    <row r="158" spans="1:18" s="9" customFormat="1" ht="18" customHeight="1">
      <c r="B158" s="25" t="s">
        <v>419</v>
      </c>
      <c r="C158" s="36"/>
      <c r="D158" s="37"/>
      <c r="E158" s="20">
        <v>13675375.390000001</v>
      </c>
      <c r="F158" s="20">
        <v>39827.61</v>
      </c>
      <c r="G158" s="20">
        <v>129747.14</v>
      </c>
      <c r="H158" s="20" t="s">
        <v>3</v>
      </c>
      <c r="I158" s="20">
        <v>57163</v>
      </c>
      <c r="J158" s="20">
        <v>16707204</v>
      </c>
      <c r="K158" s="20">
        <v>11741443.899999999</v>
      </c>
      <c r="L158" s="20">
        <v>1832905</v>
      </c>
      <c r="M158" s="20">
        <v>966105</v>
      </c>
      <c r="N158" s="19"/>
      <c r="O158" s="18"/>
      <c r="P158" s="17" t="s">
        <v>418</v>
      </c>
    </row>
    <row r="159" spans="1:18" s="9" customFormat="1" ht="18" customHeight="1">
      <c r="B159" s="25" t="s">
        <v>417</v>
      </c>
      <c r="C159" s="36"/>
      <c r="D159" s="37"/>
      <c r="E159" s="20">
        <v>12572427.789999999</v>
      </c>
      <c r="F159" s="20">
        <v>39644</v>
      </c>
      <c r="G159" s="20">
        <v>182525.96</v>
      </c>
      <c r="H159" s="20">
        <v>101951</v>
      </c>
      <c r="I159" s="20">
        <v>120840</v>
      </c>
      <c r="J159" s="20">
        <v>15800505.6</v>
      </c>
      <c r="K159" s="20">
        <v>8404811.5899999999</v>
      </c>
      <c r="L159" s="20">
        <v>3624300</v>
      </c>
      <c r="M159" s="20">
        <v>346161.81</v>
      </c>
      <c r="N159" s="19"/>
      <c r="O159" s="18"/>
      <c r="P159" s="17" t="s">
        <v>416</v>
      </c>
    </row>
    <row r="160" spans="1:18" s="9" customFormat="1" ht="18" customHeight="1">
      <c r="B160" s="25" t="s">
        <v>415</v>
      </c>
      <c r="C160" s="36"/>
      <c r="D160" s="37"/>
      <c r="E160" s="20">
        <v>19159170.669999998</v>
      </c>
      <c r="F160" s="20">
        <v>16350.5</v>
      </c>
      <c r="G160" s="20">
        <v>215603.25</v>
      </c>
      <c r="H160" s="20" t="s">
        <v>338</v>
      </c>
      <c r="I160" s="20">
        <v>280577.98</v>
      </c>
      <c r="J160" s="20">
        <v>28062012</v>
      </c>
      <c r="K160" s="20">
        <v>19922137.859999999</v>
      </c>
      <c r="L160" s="20">
        <v>24319183.949999999</v>
      </c>
      <c r="M160" s="20">
        <v>590267</v>
      </c>
      <c r="N160" s="19"/>
      <c r="O160" s="18"/>
      <c r="P160" s="17" t="s">
        <v>414</v>
      </c>
    </row>
    <row r="161" spans="1:18" s="9" customFormat="1" ht="18" customHeight="1">
      <c r="B161" s="25" t="s">
        <v>413</v>
      </c>
      <c r="C161" s="36"/>
      <c r="D161" s="37"/>
      <c r="E161" s="20">
        <v>13033276.779999999</v>
      </c>
      <c r="F161" s="20">
        <v>84625</v>
      </c>
      <c r="G161" s="20">
        <v>353156.33</v>
      </c>
      <c r="H161" s="20">
        <v>166437</v>
      </c>
      <c r="I161" s="20">
        <v>230860</v>
      </c>
      <c r="J161" s="20">
        <v>18709613</v>
      </c>
      <c r="K161" s="20">
        <v>11020974.560000001</v>
      </c>
      <c r="L161" s="20">
        <v>8485107</v>
      </c>
      <c r="M161" s="20">
        <v>6961999.2199999997</v>
      </c>
      <c r="N161" s="19"/>
      <c r="O161" s="18"/>
      <c r="P161" s="17" t="s">
        <v>412</v>
      </c>
    </row>
    <row r="162" spans="1:18" s="9" customFormat="1" ht="21" customHeight="1">
      <c r="B162" s="25" t="s">
        <v>411</v>
      </c>
      <c r="C162" s="36"/>
      <c r="D162" s="37"/>
      <c r="E162" s="20">
        <v>14007518.529999999</v>
      </c>
      <c r="F162" s="20">
        <v>37540</v>
      </c>
      <c r="G162" s="20">
        <v>171414.34</v>
      </c>
      <c r="H162" s="20" t="s">
        <v>338</v>
      </c>
      <c r="I162" s="20">
        <v>149216</v>
      </c>
      <c r="J162" s="20">
        <v>17753974</v>
      </c>
      <c r="K162" s="20">
        <v>15425848.23</v>
      </c>
      <c r="L162" s="20">
        <v>14798796</v>
      </c>
      <c r="M162" s="20">
        <v>374989</v>
      </c>
      <c r="N162" s="19"/>
      <c r="O162" s="18"/>
      <c r="P162" s="17" t="s">
        <v>410</v>
      </c>
    </row>
    <row r="163" spans="1:18" s="9" customFormat="1" ht="18" customHeight="1">
      <c r="B163" s="25" t="s">
        <v>389</v>
      </c>
      <c r="C163" s="36"/>
      <c r="D163" s="37"/>
      <c r="E163" s="20">
        <v>13656246.42</v>
      </c>
      <c r="F163" s="20">
        <v>41339</v>
      </c>
      <c r="G163" s="20">
        <v>290291.92</v>
      </c>
      <c r="H163" s="20">
        <v>98639</v>
      </c>
      <c r="I163" s="20">
        <v>124538</v>
      </c>
      <c r="J163" s="20">
        <v>20929910</v>
      </c>
      <c r="K163" s="20">
        <v>12681779.48</v>
      </c>
      <c r="L163" s="20">
        <v>2692405.46</v>
      </c>
      <c r="M163" s="20">
        <v>300838.09999999998</v>
      </c>
      <c r="N163" s="19"/>
      <c r="O163" s="18"/>
      <c r="P163" s="17" t="s">
        <v>409</v>
      </c>
    </row>
    <row r="164" spans="1:18" s="9" customFormat="1" ht="18" customHeight="1">
      <c r="B164" s="25" t="s">
        <v>316</v>
      </c>
      <c r="C164" s="36"/>
      <c r="D164" s="37"/>
      <c r="E164" s="20">
        <v>16505419.649999999</v>
      </c>
      <c r="F164" s="20">
        <v>28768.48</v>
      </c>
      <c r="G164" s="20">
        <v>435789.51</v>
      </c>
      <c r="H164" s="20" t="s">
        <v>3</v>
      </c>
      <c r="I164" s="20">
        <v>69500</v>
      </c>
      <c r="J164" s="20">
        <v>20370737</v>
      </c>
      <c r="K164" s="20">
        <v>17481256.550000001</v>
      </c>
      <c r="L164" s="20">
        <v>1993105</v>
      </c>
      <c r="M164" s="20">
        <v>1684638.5</v>
      </c>
      <c r="N164" s="19"/>
      <c r="O164" s="18"/>
      <c r="P164" s="17" t="s">
        <v>408</v>
      </c>
    </row>
    <row r="165" spans="1:18" s="9" customFormat="1" ht="18" customHeight="1">
      <c r="B165" s="25" t="s">
        <v>407</v>
      </c>
      <c r="C165" s="36"/>
      <c r="D165" s="37"/>
      <c r="E165" s="20">
        <v>920739.56</v>
      </c>
      <c r="F165" s="20">
        <v>37265.370000000003</v>
      </c>
      <c r="G165" s="20">
        <v>375481.3</v>
      </c>
      <c r="H165" s="20" t="s">
        <v>3</v>
      </c>
      <c r="I165" s="20">
        <v>203020</v>
      </c>
      <c r="J165" s="20">
        <v>30255810</v>
      </c>
      <c r="K165" s="20">
        <v>17428047.350000001</v>
      </c>
      <c r="L165" s="20">
        <v>6493198.5999999996</v>
      </c>
      <c r="M165" s="20">
        <v>1526226.2</v>
      </c>
      <c r="N165" s="19"/>
      <c r="O165" s="18"/>
      <c r="P165" s="17" t="s">
        <v>406</v>
      </c>
    </row>
    <row r="166" spans="1:18" s="24" customFormat="1" ht="18" customHeight="1">
      <c r="A166" s="38" t="s">
        <v>405</v>
      </c>
      <c r="B166" s="32"/>
      <c r="D166" s="74"/>
      <c r="E166" s="30">
        <f t="shared" ref="E166:M166" si="9">SUM(E167:E174)+SUM(E186:E189)</f>
        <v>203685646.14000002</v>
      </c>
      <c r="F166" s="30">
        <f t="shared" si="9"/>
        <v>1681987.55</v>
      </c>
      <c r="G166" s="30">
        <f t="shared" si="9"/>
        <v>3939823.56</v>
      </c>
      <c r="H166" s="30">
        <f t="shared" si="9"/>
        <v>3888152.5</v>
      </c>
      <c r="I166" s="30">
        <f t="shared" si="9"/>
        <v>1493999.7</v>
      </c>
      <c r="J166" s="30">
        <f t="shared" si="9"/>
        <v>278906846.14999998</v>
      </c>
      <c r="K166" s="30">
        <f t="shared" si="9"/>
        <v>190369427.06</v>
      </c>
      <c r="L166" s="30">
        <f t="shared" si="9"/>
        <v>141854737.79999998</v>
      </c>
      <c r="M166" s="30">
        <f t="shared" si="9"/>
        <v>23328113.039999999</v>
      </c>
      <c r="N166" s="29"/>
      <c r="O166" s="28" t="s">
        <v>404</v>
      </c>
      <c r="P166" s="26"/>
    </row>
    <row r="167" spans="1:18" s="9" customFormat="1" ht="18" customHeight="1">
      <c r="B167" s="25" t="s">
        <v>403</v>
      </c>
      <c r="C167" s="36"/>
      <c r="E167" s="20">
        <v>17209806.32</v>
      </c>
      <c r="F167" s="20">
        <v>11750</v>
      </c>
      <c r="G167" s="20">
        <v>225803.3</v>
      </c>
      <c r="H167" s="20" t="s">
        <v>28</v>
      </c>
      <c r="I167" s="20">
        <v>38900</v>
      </c>
      <c r="J167" s="20">
        <v>22556926</v>
      </c>
      <c r="K167" s="20">
        <v>17022048.149999999</v>
      </c>
      <c r="L167" s="20">
        <v>19154925</v>
      </c>
      <c r="M167" s="20">
        <v>1081865</v>
      </c>
      <c r="N167" s="19"/>
      <c r="O167" s="18"/>
      <c r="P167" s="17" t="s">
        <v>402</v>
      </c>
    </row>
    <row r="168" spans="1:18" s="9" customFormat="1" ht="18" customHeight="1">
      <c r="B168" s="25" t="s">
        <v>401</v>
      </c>
      <c r="C168" s="36"/>
      <c r="E168" s="20">
        <v>15754151.6</v>
      </c>
      <c r="F168" s="20">
        <v>23676.799999999999</v>
      </c>
      <c r="G168" s="20">
        <v>314208.40999999997</v>
      </c>
      <c r="H168" s="20" t="s">
        <v>28</v>
      </c>
      <c r="I168" s="20">
        <v>203899</v>
      </c>
      <c r="J168" s="20">
        <v>23666913</v>
      </c>
      <c r="K168" s="20">
        <v>15646182.709999999</v>
      </c>
      <c r="L168" s="20">
        <v>12893431.719999999</v>
      </c>
      <c r="M168" s="20">
        <v>924101.4</v>
      </c>
      <c r="N168" s="19"/>
      <c r="O168" s="18"/>
      <c r="P168" s="17" t="s">
        <v>400</v>
      </c>
    </row>
    <row r="169" spans="1:18" s="21" customFormat="1" ht="18" customHeight="1">
      <c r="B169" s="25" t="s">
        <v>399</v>
      </c>
      <c r="C169" s="36"/>
      <c r="E169" s="20">
        <v>14313543.530000001</v>
      </c>
      <c r="F169" s="20">
        <v>32258</v>
      </c>
      <c r="G169" s="20">
        <v>425507.24</v>
      </c>
      <c r="H169" s="20" t="s">
        <v>28</v>
      </c>
      <c r="I169" s="20">
        <v>169743</v>
      </c>
      <c r="J169" s="20">
        <v>16639511</v>
      </c>
      <c r="K169" s="20">
        <v>14213849.6</v>
      </c>
      <c r="L169" s="20">
        <v>19701542.98</v>
      </c>
      <c r="M169" s="20">
        <v>743894.8</v>
      </c>
      <c r="N169" s="19"/>
      <c r="O169" s="18"/>
      <c r="P169" s="17" t="s">
        <v>398</v>
      </c>
    </row>
    <row r="170" spans="1:18" s="9" customFormat="1" ht="17.25" customHeight="1">
      <c r="B170" s="25" t="s">
        <v>397</v>
      </c>
      <c r="C170" s="36"/>
      <c r="E170" s="20">
        <v>12955622.960000001</v>
      </c>
      <c r="F170" s="20">
        <v>117862</v>
      </c>
      <c r="G170" s="20">
        <v>335554</v>
      </c>
      <c r="H170" s="20" t="s">
        <v>28</v>
      </c>
      <c r="I170" s="20">
        <v>131900</v>
      </c>
      <c r="J170" s="20">
        <v>12353293.050000001</v>
      </c>
      <c r="K170" s="20">
        <v>10711073.4</v>
      </c>
      <c r="L170" s="20">
        <v>14748353.18</v>
      </c>
      <c r="M170" s="20">
        <v>687137.5</v>
      </c>
      <c r="N170" s="19"/>
      <c r="O170" s="18"/>
      <c r="P170" s="17" t="s">
        <v>396</v>
      </c>
    </row>
    <row r="171" spans="1:18" s="9" customFormat="1" ht="17.25" customHeight="1">
      <c r="B171" s="23" t="s">
        <v>395</v>
      </c>
      <c r="C171" s="36"/>
      <c r="E171" s="20">
        <v>16077130.24</v>
      </c>
      <c r="F171" s="20">
        <v>29033</v>
      </c>
      <c r="G171" s="20">
        <v>197040.15</v>
      </c>
      <c r="H171" s="20" t="s">
        <v>28</v>
      </c>
      <c r="I171" s="20">
        <v>110670.7</v>
      </c>
      <c r="J171" s="20">
        <v>18708437</v>
      </c>
      <c r="K171" s="20">
        <v>14044417.580000002</v>
      </c>
      <c r="L171" s="20">
        <v>5277650</v>
      </c>
      <c r="M171" s="20">
        <v>1203007.46</v>
      </c>
      <c r="N171" s="19"/>
      <c r="O171" s="18"/>
      <c r="P171" s="17" t="s">
        <v>394</v>
      </c>
    </row>
    <row r="172" spans="1:18" s="9" customFormat="1" ht="17.25" customHeight="1">
      <c r="B172" s="25" t="s">
        <v>393</v>
      </c>
      <c r="C172" s="36"/>
      <c r="E172" s="20">
        <v>13242030.290000001</v>
      </c>
      <c r="F172" s="20">
        <v>200713</v>
      </c>
      <c r="G172" s="20">
        <v>177513.73</v>
      </c>
      <c r="H172" s="20">
        <v>1001120</v>
      </c>
      <c r="I172" s="20">
        <v>48305</v>
      </c>
      <c r="J172" s="20">
        <v>15527866</v>
      </c>
      <c r="K172" s="20">
        <v>13745283.549999999</v>
      </c>
      <c r="L172" s="20">
        <v>5102873.49</v>
      </c>
      <c r="M172" s="20">
        <v>553996</v>
      </c>
      <c r="N172" s="19"/>
      <c r="O172" s="18"/>
      <c r="P172" s="17" t="s">
        <v>392</v>
      </c>
    </row>
    <row r="173" spans="1:18" s="9" customFormat="1" ht="17.25" customHeight="1">
      <c r="B173" s="25" t="s">
        <v>391</v>
      </c>
      <c r="C173" s="36"/>
      <c r="E173" s="20">
        <v>20087733.969999999</v>
      </c>
      <c r="F173" s="20">
        <v>56088</v>
      </c>
      <c r="G173" s="20">
        <v>170901.15</v>
      </c>
      <c r="H173" s="20">
        <v>2337182.5</v>
      </c>
      <c r="I173" s="20">
        <v>50935</v>
      </c>
      <c r="J173" s="20">
        <v>23148458.100000001</v>
      </c>
      <c r="K173" s="20">
        <v>23868047.270000003</v>
      </c>
      <c r="L173" s="20">
        <v>6918000</v>
      </c>
      <c r="M173" s="20">
        <v>892984.78</v>
      </c>
      <c r="N173" s="19"/>
      <c r="O173" s="18"/>
      <c r="P173" s="17" t="s">
        <v>390</v>
      </c>
    </row>
    <row r="174" spans="1:18" s="9" customFormat="1" ht="17.25" customHeight="1">
      <c r="B174" s="25" t="s">
        <v>389</v>
      </c>
      <c r="C174" s="36"/>
      <c r="E174" s="20">
        <v>18124747.670000002</v>
      </c>
      <c r="F174" s="20">
        <v>69924.399999999994</v>
      </c>
      <c r="G174" s="20">
        <v>368234.07</v>
      </c>
      <c r="H174" s="20" t="s">
        <v>28</v>
      </c>
      <c r="I174" s="20">
        <v>197470</v>
      </c>
      <c r="J174" s="20">
        <v>33285985</v>
      </c>
      <c r="K174" s="20">
        <v>14627657.58</v>
      </c>
      <c r="L174" s="20">
        <v>3375490</v>
      </c>
      <c r="M174" s="20">
        <v>746401.1</v>
      </c>
      <c r="N174" s="19"/>
      <c r="O174" s="18"/>
      <c r="P174" s="17" t="s">
        <v>388</v>
      </c>
    </row>
    <row r="175" spans="1:18" s="64" customFormat="1" ht="18.75" customHeight="1">
      <c r="B175" s="65" t="s">
        <v>76</v>
      </c>
      <c r="C175" s="63">
        <v>19.3</v>
      </c>
      <c r="D175" s="65" t="s">
        <v>75</v>
      </c>
      <c r="R175" s="1"/>
    </row>
    <row r="176" spans="1:18" s="60" customFormat="1" ht="18.75" customHeight="1">
      <c r="B176" s="64" t="s">
        <v>74</v>
      </c>
      <c r="C176" s="63">
        <v>19.3</v>
      </c>
      <c r="D176" s="62" t="s">
        <v>73</v>
      </c>
      <c r="R176" s="64"/>
    </row>
    <row r="177" spans="1:18" s="60" customFormat="1">
      <c r="B177" s="64"/>
      <c r="C177" s="63"/>
      <c r="D177" s="62" t="s">
        <v>72</v>
      </c>
    </row>
    <row r="178" spans="1:18" s="60" customFormat="1" ht="12.75" customHeight="1">
      <c r="B178" s="64"/>
      <c r="C178" s="63"/>
      <c r="D178" s="62"/>
      <c r="O178" s="61" t="s">
        <v>71</v>
      </c>
    </row>
    <row r="179" spans="1:18" ht="6" customHeight="1">
      <c r="R179" s="60"/>
    </row>
    <row r="180" spans="1:18" s="6" customFormat="1" ht="21.75">
      <c r="A180" s="55"/>
      <c r="B180" s="59"/>
      <c r="C180" s="59"/>
      <c r="D180" s="58"/>
      <c r="E180" s="97" t="s">
        <v>70</v>
      </c>
      <c r="F180" s="98"/>
      <c r="G180" s="98"/>
      <c r="H180" s="98"/>
      <c r="I180" s="98"/>
      <c r="J180" s="99"/>
      <c r="K180" s="88" t="s">
        <v>65</v>
      </c>
      <c r="L180" s="89"/>
      <c r="M180" s="89"/>
      <c r="N180" s="57" t="s">
        <v>69</v>
      </c>
      <c r="O180" s="56"/>
      <c r="P180" s="55"/>
      <c r="R180" s="1"/>
    </row>
    <row r="181" spans="1:18" s="6" customFormat="1" ht="21.75">
      <c r="A181" s="51"/>
      <c r="B181" s="51"/>
      <c r="C181" s="51"/>
      <c r="D181" s="50"/>
      <c r="E181" s="94" t="s">
        <v>68</v>
      </c>
      <c r="F181" s="95"/>
      <c r="G181" s="95"/>
      <c r="H181" s="95"/>
      <c r="I181" s="95"/>
      <c r="J181" s="96"/>
      <c r="K181" s="90" t="s">
        <v>40</v>
      </c>
      <c r="L181" s="91"/>
      <c r="M181" s="101"/>
      <c r="N181" s="54"/>
      <c r="O181" s="53"/>
      <c r="P181" s="52"/>
    </row>
    <row r="182" spans="1:18" s="6" customFormat="1" ht="17.25">
      <c r="A182" s="92" t="s">
        <v>67</v>
      </c>
      <c r="B182" s="92"/>
      <c r="C182" s="92"/>
      <c r="D182" s="93"/>
      <c r="E182" s="49"/>
      <c r="F182" s="49" t="s">
        <v>66</v>
      </c>
      <c r="G182" s="49"/>
      <c r="H182" s="49"/>
      <c r="J182" s="48"/>
      <c r="K182" s="48"/>
      <c r="L182" s="48" t="s">
        <v>65</v>
      </c>
      <c r="M182" s="48" t="s">
        <v>65</v>
      </c>
      <c r="N182" s="48"/>
      <c r="O182" s="47"/>
      <c r="P182" s="47" t="s">
        <v>64</v>
      </c>
    </row>
    <row r="183" spans="1:18" s="6" customFormat="1" ht="17.25">
      <c r="A183" s="100" t="s">
        <v>63</v>
      </c>
      <c r="B183" s="100"/>
      <c r="C183" s="100"/>
      <c r="D183" s="93"/>
      <c r="E183" s="49" t="s">
        <v>62</v>
      </c>
      <c r="F183" s="49" t="s">
        <v>61</v>
      </c>
      <c r="G183" s="49" t="s">
        <v>60</v>
      </c>
      <c r="H183" s="49" t="s">
        <v>59</v>
      </c>
      <c r="I183" s="49" t="s">
        <v>58</v>
      </c>
      <c r="J183" s="48" t="s">
        <v>57</v>
      </c>
      <c r="K183" s="48" t="s">
        <v>56</v>
      </c>
      <c r="L183" s="48" t="s">
        <v>55</v>
      </c>
      <c r="M183" s="48" t="s">
        <v>54</v>
      </c>
      <c r="N183" s="48"/>
      <c r="O183" s="47"/>
      <c r="P183" s="47" t="s">
        <v>53</v>
      </c>
    </row>
    <row r="184" spans="1:18" s="6" customFormat="1" ht="21.75">
      <c r="A184" s="51"/>
      <c r="B184" s="51"/>
      <c r="C184" s="51"/>
      <c r="D184" s="50"/>
      <c r="E184" s="49" t="s">
        <v>52</v>
      </c>
      <c r="F184" s="49" t="s">
        <v>51</v>
      </c>
      <c r="G184" s="49" t="s">
        <v>50</v>
      </c>
      <c r="H184" s="49" t="s">
        <v>49</v>
      </c>
      <c r="I184" s="49" t="s">
        <v>48</v>
      </c>
      <c r="J184" s="48" t="s">
        <v>47</v>
      </c>
      <c r="K184" s="48" t="s">
        <v>46</v>
      </c>
      <c r="L184" s="48" t="s">
        <v>45</v>
      </c>
      <c r="M184" s="48" t="s">
        <v>44</v>
      </c>
      <c r="N184" s="48"/>
      <c r="O184" s="47"/>
      <c r="P184" s="47" t="s">
        <v>43</v>
      </c>
    </row>
    <row r="185" spans="1:18" s="6" customFormat="1" ht="21.75">
      <c r="A185" s="46"/>
      <c r="B185" s="46"/>
      <c r="C185" s="46"/>
      <c r="D185" s="45"/>
      <c r="E185" s="42" t="s">
        <v>42</v>
      </c>
      <c r="F185" s="44"/>
      <c r="G185" s="42"/>
      <c r="H185" s="42" t="s">
        <v>41</v>
      </c>
      <c r="I185" s="42"/>
      <c r="J185" s="42"/>
      <c r="K185" s="42" t="s">
        <v>40</v>
      </c>
      <c r="L185" s="43" t="s">
        <v>39</v>
      </c>
      <c r="M185" s="42" t="s">
        <v>38</v>
      </c>
      <c r="N185" s="41"/>
      <c r="O185" s="40"/>
      <c r="P185" s="39"/>
    </row>
    <row r="186" spans="1:18" s="9" customFormat="1" ht="21" customHeight="1">
      <c r="B186" s="25" t="s">
        <v>387</v>
      </c>
      <c r="C186" s="36"/>
      <c r="E186" s="20">
        <v>18385620.510000002</v>
      </c>
      <c r="F186" s="20">
        <v>53904</v>
      </c>
      <c r="G186" s="20">
        <v>511616.14</v>
      </c>
      <c r="H186" s="20">
        <v>186100</v>
      </c>
      <c r="I186" s="20">
        <v>153220</v>
      </c>
      <c r="J186" s="20">
        <v>27705903</v>
      </c>
      <c r="K186" s="20">
        <v>13327749.690000001</v>
      </c>
      <c r="L186" s="20">
        <v>5063931</v>
      </c>
      <c r="M186" s="20">
        <v>1069133.3999999999</v>
      </c>
      <c r="N186" s="19"/>
      <c r="O186" s="18"/>
      <c r="P186" s="17" t="s">
        <v>386</v>
      </c>
    </row>
    <row r="187" spans="1:18" s="9" customFormat="1" ht="21" customHeight="1">
      <c r="B187" s="25" t="s">
        <v>385</v>
      </c>
      <c r="C187" s="36"/>
      <c r="E187" s="20">
        <v>18805261.789999999</v>
      </c>
      <c r="F187" s="20">
        <v>602099</v>
      </c>
      <c r="G187" s="20">
        <v>609155.41</v>
      </c>
      <c r="H187" s="20" t="s">
        <v>28</v>
      </c>
      <c r="I187" s="20">
        <v>123757</v>
      </c>
      <c r="J187" s="20">
        <v>28563369</v>
      </c>
      <c r="K187" s="20">
        <v>16622687.949999999</v>
      </c>
      <c r="L187" s="20">
        <v>13926972.629999999</v>
      </c>
      <c r="M187" s="20">
        <v>12882693.539999999</v>
      </c>
      <c r="N187" s="19"/>
      <c r="O187" s="18"/>
      <c r="P187" s="17" t="s">
        <v>384</v>
      </c>
    </row>
    <row r="188" spans="1:18" s="9" customFormat="1" ht="21" customHeight="1">
      <c r="B188" s="25" t="s">
        <v>383</v>
      </c>
      <c r="C188" s="36"/>
      <c r="E188" s="20">
        <v>21127586.66</v>
      </c>
      <c r="F188" s="20">
        <v>77977.350000000006</v>
      </c>
      <c r="G188" s="20">
        <v>387008.09</v>
      </c>
      <c r="H188" s="20" t="s">
        <v>28</v>
      </c>
      <c r="I188" s="20">
        <v>203600</v>
      </c>
      <c r="J188" s="20">
        <v>39016199</v>
      </c>
      <c r="K188" s="20">
        <v>22660189.07</v>
      </c>
      <c r="L188" s="20">
        <v>33215437.800000001</v>
      </c>
      <c r="M188" s="20">
        <v>1030779</v>
      </c>
      <c r="N188" s="19"/>
      <c r="O188" s="18"/>
      <c r="P188" s="17" t="s">
        <v>382</v>
      </c>
    </row>
    <row r="189" spans="1:18" s="9" customFormat="1" ht="21" customHeight="1">
      <c r="B189" s="25" t="s">
        <v>381</v>
      </c>
      <c r="C189" s="36"/>
      <c r="E189" s="20">
        <v>17602410.600000001</v>
      </c>
      <c r="F189" s="20">
        <v>406702</v>
      </c>
      <c r="G189" s="20">
        <v>217281.87</v>
      </c>
      <c r="H189" s="20">
        <v>363750</v>
      </c>
      <c r="I189" s="20">
        <v>61600</v>
      </c>
      <c r="J189" s="20">
        <v>17733986</v>
      </c>
      <c r="K189" s="20">
        <v>13880240.51</v>
      </c>
      <c r="L189" s="20">
        <v>2476130</v>
      </c>
      <c r="M189" s="20">
        <v>1512119.06</v>
      </c>
      <c r="N189" s="19"/>
      <c r="O189" s="18"/>
      <c r="P189" s="17" t="s">
        <v>380</v>
      </c>
    </row>
    <row r="190" spans="1:18" s="24" customFormat="1" ht="21" customHeight="1">
      <c r="A190" s="32" t="s">
        <v>379</v>
      </c>
      <c r="B190" s="37"/>
      <c r="E190" s="30">
        <f t="shared" ref="E190:M190" si="10">SUM(E191:E196)</f>
        <v>78623502.829999998</v>
      </c>
      <c r="F190" s="30">
        <f t="shared" si="10"/>
        <v>374651.10000000003</v>
      </c>
      <c r="G190" s="30">
        <f t="shared" si="10"/>
        <v>1081372.6199999999</v>
      </c>
      <c r="H190" s="30">
        <f t="shared" si="10"/>
        <v>144204</v>
      </c>
      <c r="I190" s="30">
        <f t="shared" si="10"/>
        <v>949058</v>
      </c>
      <c r="J190" s="30">
        <f t="shared" si="10"/>
        <v>105750759</v>
      </c>
      <c r="K190" s="30">
        <f t="shared" si="10"/>
        <v>69930084.140000001</v>
      </c>
      <c r="L190" s="30">
        <f t="shared" si="10"/>
        <v>31083438.850000001</v>
      </c>
      <c r="M190" s="30">
        <f t="shared" si="10"/>
        <v>3351929.5</v>
      </c>
      <c r="N190" s="29"/>
      <c r="O190" s="28" t="s">
        <v>378</v>
      </c>
      <c r="P190" s="26"/>
    </row>
    <row r="191" spans="1:18" s="9" customFormat="1" ht="21" customHeight="1">
      <c r="B191" s="25" t="s">
        <v>377</v>
      </c>
      <c r="C191" s="36"/>
      <c r="E191" s="20">
        <v>12931686.59</v>
      </c>
      <c r="F191" s="20">
        <v>97701</v>
      </c>
      <c r="G191" s="20">
        <v>184989.86</v>
      </c>
      <c r="H191" s="20" t="s">
        <v>3</v>
      </c>
      <c r="I191" s="20">
        <v>98140</v>
      </c>
      <c r="J191" s="20">
        <v>14479631</v>
      </c>
      <c r="K191" s="20">
        <v>11999662.970000001</v>
      </c>
      <c r="L191" s="20">
        <v>3931500</v>
      </c>
      <c r="M191" s="20">
        <v>423261</v>
      </c>
      <c r="N191" s="19"/>
      <c r="O191" s="18"/>
      <c r="P191" s="17" t="s">
        <v>376</v>
      </c>
    </row>
    <row r="192" spans="1:18" s="9" customFormat="1" ht="21" customHeight="1">
      <c r="B192" s="25" t="s">
        <v>375</v>
      </c>
      <c r="C192" s="36"/>
      <c r="E192" s="20">
        <v>14199682.68</v>
      </c>
      <c r="F192" s="20">
        <v>49909</v>
      </c>
      <c r="G192" s="20">
        <v>144937.1</v>
      </c>
      <c r="H192" s="20" t="s">
        <v>3</v>
      </c>
      <c r="I192" s="20">
        <v>52813</v>
      </c>
      <c r="J192" s="20">
        <v>16689285</v>
      </c>
      <c r="K192" s="20">
        <v>10617647.01</v>
      </c>
      <c r="L192" s="20">
        <v>2699470</v>
      </c>
      <c r="M192" s="20">
        <v>514463</v>
      </c>
      <c r="N192" s="19"/>
      <c r="O192" s="18"/>
      <c r="P192" s="17" t="s">
        <v>374</v>
      </c>
    </row>
    <row r="193" spans="1:18" s="9" customFormat="1" ht="21" customHeight="1">
      <c r="B193" s="25" t="s">
        <v>373</v>
      </c>
      <c r="C193" s="36"/>
      <c r="E193" s="20">
        <v>12442804.4</v>
      </c>
      <c r="F193" s="20">
        <v>91494.2</v>
      </c>
      <c r="G193" s="20">
        <v>232853.44</v>
      </c>
      <c r="H193" s="20" t="s">
        <v>3</v>
      </c>
      <c r="I193" s="20">
        <v>83300</v>
      </c>
      <c r="J193" s="20">
        <v>14374085</v>
      </c>
      <c r="K193" s="20">
        <v>10807395.85</v>
      </c>
      <c r="L193" s="20">
        <v>3567338.76</v>
      </c>
      <c r="M193" s="20">
        <v>416970.5</v>
      </c>
      <c r="N193" s="19"/>
      <c r="O193" s="18"/>
      <c r="P193" s="17" t="s">
        <v>372</v>
      </c>
    </row>
    <row r="194" spans="1:18" s="9" customFormat="1" ht="21" customHeight="1">
      <c r="B194" s="25" t="s">
        <v>371</v>
      </c>
      <c r="C194" s="36"/>
      <c r="E194" s="20">
        <v>13107575.77</v>
      </c>
      <c r="F194" s="20">
        <v>35037</v>
      </c>
      <c r="G194" s="20">
        <v>63500.82</v>
      </c>
      <c r="H194" s="20" t="s">
        <v>3</v>
      </c>
      <c r="I194" s="20">
        <v>193900</v>
      </c>
      <c r="J194" s="20">
        <v>15735098</v>
      </c>
      <c r="K194" s="20">
        <v>10850733.9</v>
      </c>
      <c r="L194" s="20">
        <v>3091055.87</v>
      </c>
      <c r="M194" s="20">
        <v>716281</v>
      </c>
      <c r="N194" s="19"/>
      <c r="O194" s="18"/>
      <c r="P194" s="17" t="s">
        <v>370</v>
      </c>
    </row>
    <row r="195" spans="1:18" s="9" customFormat="1" ht="21" customHeight="1">
      <c r="B195" s="25" t="s">
        <v>369</v>
      </c>
      <c r="C195" s="36"/>
      <c r="E195" s="20">
        <v>10306567.07</v>
      </c>
      <c r="F195" s="20">
        <v>88139.7</v>
      </c>
      <c r="G195" s="20">
        <v>160971.23000000001</v>
      </c>
      <c r="H195" s="20">
        <v>144204</v>
      </c>
      <c r="I195" s="20">
        <v>224505</v>
      </c>
      <c r="J195" s="20">
        <v>19792324</v>
      </c>
      <c r="K195" s="20">
        <v>11764440.4</v>
      </c>
      <c r="L195" s="20">
        <v>2795623.5</v>
      </c>
      <c r="M195" s="20">
        <v>563197</v>
      </c>
      <c r="N195" s="19"/>
      <c r="O195" s="18"/>
      <c r="P195" s="17" t="s">
        <v>368</v>
      </c>
    </row>
    <row r="196" spans="1:18" s="9" customFormat="1" ht="21" customHeight="1">
      <c r="B196" s="25" t="s">
        <v>367</v>
      </c>
      <c r="C196" s="36"/>
      <c r="E196" s="20">
        <v>15635186.32</v>
      </c>
      <c r="F196" s="20">
        <v>12370.2</v>
      </c>
      <c r="G196" s="20">
        <v>294120.17</v>
      </c>
      <c r="H196" s="20" t="s">
        <v>3</v>
      </c>
      <c r="I196" s="20">
        <v>296400</v>
      </c>
      <c r="J196" s="20">
        <v>24680336</v>
      </c>
      <c r="K196" s="20">
        <v>13890204.01</v>
      </c>
      <c r="L196" s="20">
        <v>14998450.720000001</v>
      </c>
      <c r="M196" s="20">
        <v>717757</v>
      </c>
      <c r="N196" s="19"/>
      <c r="O196" s="18"/>
      <c r="P196" s="17" t="s">
        <v>366</v>
      </c>
    </row>
    <row r="197" spans="1:18" s="24" customFormat="1" ht="21" customHeight="1">
      <c r="A197" s="32" t="s">
        <v>365</v>
      </c>
      <c r="B197" s="37"/>
      <c r="E197" s="30">
        <f t="shared" ref="E197:M197" si="11">SUM(E198:E201)+SUM(E214:E218)</f>
        <v>143107586.97</v>
      </c>
      <c r="F197" s="30">
        <f t="shared" si="11"/>
        <v>1589472.1400000001</v>
      </c>
      <c r="G197" s="30">
        <f t="shared" si="11"/>
        <v>1966176.6599999997</v>
      </c>
      <c r="H197" s="30">
        <f t="shared" si="11"/>
        <v>0</v>
      </c>
      <c r="I197" s="30">
        <f t="shared" si="11"/>
        <v>2492707.1800000002</v>
      </c>
      <c r="J197" s="30">
        <f t="shared" si="11"/>
        <v>211194741.25999999</v>
      </c>
      <c r="K197" s="30">
        <f t="shared" si="11"/>
        <v>140553031.90000004</v>
      </c>
      <c r="L197" s="30">
        <f t="shared" si="11"/>
        <v>75565115.079999998</v>
      </c>
      <c r="M197" s="30">
        <f t="shared" si="11"/>
        <v>22935722.530000001</v>
      </c>
      <c r="N197" s="29"/>
      <c r="O197" s="28" t="s">
        <v>364</v>
      </c>
      <c r="P197" s="26"/>
    </row>
    <row r="198" spans="1:18" s="9" customFormat="1" ht="21" customHeight="1">
      <c r="A198" s="21"/>
      <c r="B198" s="25" t="s">
        <v>363</v>
      </c>
      <c r="C198" s="36"/>
      <c r="E198" s="20">
        <v>13075811.02</v>
      </c>
      <c r="F198" s="20">
        <v>50200.800000000003</v>
      </c>
      <c r="G198" s="20">
        <v>167879.3</v>
      </c>
      <c r="H198" s="20" t="s">
        <v>28</v>
      </c>
      <c r="I198" s="20">
        <v>173496</v>
      </c>
      <c r="J198" s="20">
        <v>14847315</v>
      </c>
      <c r="K198" s="20">
        <v>14220619.15</v>
      </c>
      <c r="L198" s="20">
        <v>6259022.6500000004</v>
      </c>
      <c r="M198" s="20">
        <v>8022894</v>
      </c>
      <c r="N198" s="19"/>
      <c r="O198" s="18"/>
      <c r="P198" s="17" t="s">
        <v>362</v>
      </c>
    </row>
    <row r="199" spans="1:18" s="9" customFormat="1" ht="18" customHeight="1">
      <c r="A199" s="21"/>
      <c r="B199" s="25" t="s">
        <v>361</v>
      </c>
      <c r="C199" s="36"/>
      <c r="E199" s="20">
        <v>17570656.509999998</v>
      </c>
      <c r="F199" s="20">
        <v>33618</v>
      </c>
      <c r="G199" s="20">
        <v>165489.01999999999</v>
      </c>
      <c r="H199" s="20" t="s">
        <v>28</v>
      </c>
      <c r="I199" s="20">
        <v>140965</v>
      </c>
      <c r="J199" s="20">
        <v>18611721</v>
      </c>
      <c r="K199" s="20">
        <v>18886958.490000002</v>
      </c>
      <c r="L199" s="20">
        <v>4359700</v>
      </c>
      <c r="M199" s="20">
        <v>1553899</v>
      </c>
      <c r="N199" s="19"/>
      <c r="O199" s="18"/>
      <c r="P199" s="17" t="s">
        <v>360</v>
      </c>
    </row>
    <row r="200" spans="1:18" s="9" customFormat="1" ht="18" customHeight="1">
      <c r="A200" s="21"/>
      <c r="B200" s="25" t="s">
        <v>359</v>
      </c>
      <c r="C200" s="36"/>
      <c r="E200" s="20">
        <v>17880880.57</v>
      </c>
      <c r="F200" s="20">
        <v>132780.79999999999</v>
      </c>
      <c r="G200" s="20">
        <v>253834.89</v>
      </c>
      <c r="H200" s="20" t="s">
        <v>28</v>
      </c>
      <c r="I200" s="20">
        <v>421415</v>
      </c>
      <c r="J200" s="20">
        <v>22266045</v>
      </c>
      <c r="K200" s="20">
        <v>15335653.790000001</v>
      </c>
      <c r="L200" s="20">
        <v>8647491</v>
      </c>
      <c r="M200" s="20">
        <v>544207.75</v>
      </c>
      <c r="N200" s="19"/>
      <c r="O200" s="18"/>
      <c r="P200" s="17" t="s">
        <v>358</v>
      </c>
    </row>
    <row r="201" spans="1:18" s="9" customFormat="1" ht="18" customHeight="1">
      <c r="A201" s="21"/>
      <c r="B201" s="25" t="s">
        <v>357</v>
      </c>
      <c r="C201" s="36"/>
      <c r="E201" s="20">
        <v>13768372.65</v>
      </c>
      <c r="F201" s="20">
        <v>313030.01</v>
      </c>
      <c r="G201" s="20" t="s">
        <v>28</v>
      </c>
      <c r="H201" s="20" t="s">
        <v>28</v>
      </c>
      <c r="I201" s="20">
        <v>688028.93</v>
      </c>
      <c r="J201" s="20">
        <v>26224022</v>
      </c>
      <c r="K201" s="20">
        <v>16974470.360000003</v>
      </c>
      <c r="L201" s="20">
        <v>2158095</v>
      </c>
      <c r="M201" s="20">
        <v>587829</v>
      </c>
      <c r="N201" s="19"/>
      <c r="O201" s="18"/>
      <c r="P201" s="17" t="s">
        <v>356</v>
      </c>
    </row>
    <row r="202" spans="1:18" s="9" customFormat="1" ht="18" customHeight="1">
      <c r="A202" s="21"/>
      <c r="B202" s="23"/>
      <c r="C202" s="36"/>
      <c r="E202" s="67"/>
      <c r="F202" s="67"/>
      <c r="G202" s="67"/>
      <c r="H202" s="67"/>
      <c r="I202" s="67"/>
      <c r="J202" s="67"/>
      <c r="K202" s="67"/>
      <c r="L202" s="67"/>
      <c r="M202" s="67"/>
      <c r="N202" s="73"/>
      <c r="O202" s="18"/>
      <c r="P202" s="17"/>
    </row>
    <row r="203" spans="1:18" s="64" customFormat="1" ht="18.75" customHeight="1">
      <c r="B203" s="65" t="s">
        <v>76</v>
      </c>
      <c r="C203" s="63">
        <v>19.3</v>
      </c>
      <c r="D203" s="65" t="s">
        <v>75</v>
      </c>
      <c r="R203" s="1"/>
    </row>
    <row r="204" spans="1:18" s="60" customFormat="1" ht="18.75" customHeight="1">
      <c r="B204" s="64" t="s">
        <v>74</v>
      </c>
      <c r="C204" s="63">
        <v>19.3</v>
      </c>
      <c r="D204" s="62" t="s">
        <v>73</v>
      </c>
      <c r="R204" s="64"/>
    </row>
    <row r="205" spans="1:18" s="60" customFormat="1">
      <c r="B205" s="64"/>
      <c r="C205" s="63"/>
      <c r="D205" s="62" t="s">
        <v>72</v>
      </c>
    </row>
    <row r="206" spans="1:18" s="60" customFormat="1" ht="12.75" customHeight="1">
      <c r="B206" s="64"/>
      <c r="C206" s="63"/>
      <c r="D206" s="62"/>
      <c r="O206" s="61" t="s">
        <v>71</v>
      </c>
    </row>
    <row r="207" spans="1:18" ht="6" customHeight="1">
      <c r="R207" s="60"/>
    </row>
    <row r="208" spans="1:18" s="6" customFormat="1" ht="21.75">
      <c r="A208" s="55"/>
      <c r="B208" s="59"/>
      <c r="C208" s="59"/>
      <c r="D208" s="58"/>
      <c r="E208" s="97" t="s">
        <v>70</v>
      </c>
      <c r="F208" s="98"/>
      <c r="G208" s="98"/>
      <c r="H208" s="98"/>
      <c r="I208" s="98"/>
      <c r="J208" s="99"/>
      <c r="K208" s="88" t="s">
        <v>65</v>
      </c>
      <c r="L208" s="89"/>
      <c r="M208" s="89"/>
      <c r="N208" s="57" t="s">
        <v>69</v>
      </c>
      <c r="O208" s="56"/>
      <c r="P208" s="55"/>
      <c r="R208" s="1"/>
    </row>
    <row r="209" spans="1:16" s="6" customFormat="1" ht="21.75">
      <c r="A209" s="51"/>
      <c r="B209" s="51"/>
      <c r="C209" s="51"/>
      <c r="D209" s="50"/>
      <c r="E209" s="94" t="s">
        <v>68</v>
      </c>
      <c r="F209" s="95"/>
      <c r="G209" s="95"/>
      <c r="H209" s="95"/>
      <c r="I209" s="95"/>
      <c r="J209" s="96"/>
      <c r="K209" s="90" t="s">
        <v>40</v>
      </c>
      <c r="L209" s="91"/>
      <c r="M209" s="101"/>
      <c r="N209" s="54"/>
      <c r="O209" s="53"/>
      <c r="P209" s="52"/>
    </row>
    <row r="210" spans="1:16" s="6" customFormat="1" ht="17.25">
      <c r="A210" s="92" t="s">
        <v>67</v>
      </c>
      <c r="B210" s="92"/>
      <c r="C210" s="92"/>
      <c r="D210" s="93"/>
      <c r="E210" s="49"/>
      <c r="F210" s="49" t="s">
        <v>66</v>
      </c>
      <c r="G210" s="49"/>
      <c r="H210" s="49"/>
      <c r="J210" s="48"/>
      <c r="K210" s="48"/>
      <c r="L210" s="48" t="s">
        <v>65</v>
      </c>
      <c r="M210" s="48" t="s">
        <v>65</v>
      </c>
      <c r="N210" s="48"/>
      <c r="O210" s="47"/>
      <c r="P210" s="47" t="s">
        <v>64</v>
      </c>
    </row>
    <row r="211" spans="1:16" s="6" customFormat="1" ht="17.25">
      <c r="A211" s="100" t="s">
        <v>63</v>
      </c>
      <c r="B211" s="100"/>
      <c r="C211" s="100"/>
      <c r="D211" s="93"/>
      <c r="E211" s="49" t="s">
        <v>62</v>
      </c>
      <c r="F211" s="49" t="s">
        <v>61</v>
      </c>
      <c r="G211" s="49" t="s">
        <v>60</v>
      </c>
      <c r="H211" s="49" t="s">
        <v>59</v>
      </c>
      <c r="I211" s="49" t="s">
        <v>58</v>
      </c>
      <c r="J211" s="48" t="s">
        <v>57</v>
      </c>
      <c r="K211" s="48" t="s">
        <v>56</v>
      </c>
      <c r="L211" s="48" t="s">
        <v>55</v>
      </c>
      <c r="M211" s="48" t="s">
        <v>54</v>
      </c>
      <c r="N211" s="48"/>
      <c r="O211" s="47"/>
      <c r="P211" s="47" t="s">
        <v>53</v>
      </c>
    </row>
    <row r="212" spans="1:16" s="6" customFormat="1" ht="21.75">
      <c r="A212" s="51"/>
      <c r="B212" s="51"/>
      <c r="C212" s="51"/>
      <c r="D212" s="50"/>
      <c r="E212" s="49" t="s">
        <v>52</v>
      </c>
      <c r="F212" s="49" t="s">
        <v>51</v>
      </c>
      <c r="G212" s="49" t="s">
        <v>50</v>
      </c>
      <c r="H212" s="49" t="s">
        <v>49</v>
      </c>
      <c r="I212" s="49" t="s">
        <v>48</v>
      </c>
      <c r="J212" s="48" t="s">
        <v>47</v>
      </c>
      <c r="K212" s="48" t="s">
        <v>46</v>
      </c>
      <c r="L212" s="48" t="s">
        <v>45</v>
      </c>
      <c r="M212" s="48" t="s">
        <v>44</v>
      </c>
      <c r="N212" s="48"/>
      <c r="O212" s="47"/>
      <c r="P212" s="47" t="s">
        <v>43</v>
      </c>
    </row>
    <row r="213" spans="1:16" s="6" customFormat="1" ht="21.75">
      <c r="A213" s="46"/>
      <c r="B213" s="46"/>
      <c r="C213" s="46"/>
      <c r="D213" s="45"/>
      <c r="E213" s="42" t="s">
        <v>42</v>
      </c>
      <c r="F213" s="44"/>
      <c r="G213" s="42"/>
      <c r="H213" s="42" t="s">
        <v>41</v>
      </c>
      <c r="I213" s="42"/>
      <c r="J213" s="42"/>
      <c r="K213" s="42" t="s">
        <v>40</v>
      </c>
      <c r="L213" s="43" t="s">
        <v>39</v>
      </c>
      <c r="M213" s="42" t="s">
        <v>38</v>
      </c>
      <c r="N213" s="41"/>
      <c r="O213" s="40"/>
      <c r="P213" s="39"/>
    </row>
    <row r="214" spans="1:16" s="9" customFormat="1" ht="18" customHeight="1">
      <c r="A214" s="21"/>
      <c r="B214" s="25" t="s">
        <v>355</v>
      </c>
      <c r="C214" s="36"/>
      <c r="E214" s="20">
        <v>18023795.399999999</v>
      </c>
      <c r="F214" s="20">
        <v>368381.78</v>
      </c>
      <c r="G214" s="20">
        <v>586586.71</v>
      </c>
      <c r="H214" s="20" t="s">
        <v>28</v>
      </c>
      <c r="I214" s="20">
        <v>421100</v>
      </c>
      <c r="J214" s="20">
        <v>29022866</v>
      </c>
      <c r="K214" s="20">
        <v>14476714.48</v>
      </c>
      <c r="L214" s="20">
        <v>21613661.390000001</v>
      </c>
      <c r="M214" s="20">
        <v>696911.79</v>
      </c>
      <c r="N214" s="19"/>
      <c r="O214" s="18"/>
      <c r="P214" s="17" t="s">
        <v>354</v>
      </c>
    </row>
    <row r="215" spans="1:16" s="9" customFormat="1" ht="18" customHeight="1">
      <c r="A215" s="23"/>
      <c r="B215" s="23" t="s">
        <v>353</v>
      </c>
      <c r="C215" s="36"/>
      <c r="E215" s="20">
        <v>17263251.98</v>
      </c>
      <c r="F215" s="20">
        <v>159918.39999999999</v>
      </c>
      <c r="G215" s="20" t="s">
        <v>28</v>
      </c>
      <c r="H215" s="20" t="s">
        <v>28</v>
      </c>
      <c r="I215" s="20">
        <v>339577.25</v>
      </c>
      <c r="J215" s="20">
        <v>20019364</v>
      </c>
      <c r="K215" s="20">
        <v>16754719.91</v>
      </c>
      <c r="L215" s="20">
        <v>5834470.4900000002</v>
      </c>
      <c r="M215" s="20">
        <v>1165767</v>
      </c>
      <c r="N215" s="19"/>
      <c r="O215" s="18"/>
      <c r="P215" s="17" t="s">
        <v>352</v>
      </c>
    </row>
    <row r="216" spans="1:16" s="9" customFormat="1" ht="18" customHeight="1">
      <c r="A216" s="23"/>
      <c r="B216" s="23" t="s">
        <v>351</v>
      </c>
      <c r="C216" s="36"/>
      <c r="E216" s="20">
        <v>13343406.030000001</v>
      </c>
      <c r="F216" s="20">
        <v>183069.8</v>
      </c>
      <c r="G216" s="20">
        <v>220398.47</v>
      </c>
      <c r="H216" s="20" t="s">
        <v>28</v>
      </c>
      <c r="I216" s="20">
        <v>85845</v>
      </c>
      <c r="J216" s="20">
        <v>16657584</v>
      </c>
      <c r="K216" s="20">
        <v>14589052.200000001</v>
      </c>
      <c r="L216" s="20">
        <v>6396800.5499999998</v>
      </c>
      <c r="M216" s="20">
        <v>8674280.9900000002</v>
      </c>
      <c r="N216" s="19"/>
      <c r="O216" s="18"/>
      <c r="P216" s="17" t="s">
        <v>350</v>
      </c>
    </row>
    <row r="217" spans="1:16" s="9" customFormat="1" ht="18" customHeight="1">
      <c r="A217" s="23"/>
      <c r="B217" s="23" t="s">
        <v>349</v>
      </c>
      <c r="C217" s="36"/>
      <c r="E217" s="20">
        <v>15447885.220000001</v>
      </c>
      <c r="F217" s="20">
        <v>295344.8</v>
      </c>
      <c r="G217" s="20">
        <v>318184.34999999998</v>
      </c>
      <c r="H217" s="20" t="s">
        <v>28</v>
      </c>
      <c r="I217" s="20">
        <v>137400</v>
      </c>
      <c r="J217" s="20">
        <v>22984648</v>
      </c>
      <c r="K217" s="20">
        <v>11071077.770000001</v>
      </c>
      <c r="L217" s="20">
        <v>4199450</v>
      </c>
      <c r="M217" s="20">
        <v>992365</v>
      </c>
      <c r="N217" s="19"/>
      <c r="O217" s="18"/>
      <c r="P217" s="17" t="s">
        <v>348</v>
      </c>
    </row>
    <row r="218" spans="1:16" s="9" customFormat="1" ht="18" customHeight="1">
      <c r="A218" s="23"/>
      <c r="B218" s="23" t="s">
        <v>347</v>
      </c>
      <c r="C218" s="36"/>
      <c r="E218" s="20">
        <v>16733527.59</v>
      </c>
      <c r="F218" s="20">
        <v>53127.75</v>
      </c>
      <c r="G218" s="20">
        <v>253803.92</v>
      </c>
      <c r="H218" s="20" t="s">
        <v>28</v>
      </c>
      <c r="I218" s="20">
        <v>84880</v>
      </c>
      <c r="J218" s="20">
        <v>40561176.260000005</v>
      </c>
      <c r="K218" s="20">
        <v>18243765.75</v>
      </c>
      <c r="L218" s="20">
        <v>16096424</v>
      </c>
      <c r="M218" s="20">
        <v>697568</v>
      </c>
      <c r="N218" s="19"/>
      <c r="O218" s="18"/>
      <c r="P218" s="17" t="s">
        <v>346</v>
      </c>
    </row>
    <row r="219" spans="1:16" s="24" customFormat="1" ht="18" customHeight="1">
      <c r="A219" s="32" t="s">
        <v>345</v>
      </c>
      <c r="B219" s="37"/>
      <c r="E219" s="30">
        <f t="shared" ref="E219:M219" si="12">SUM(E220:E232)</f>
        <v>190374125.46000001</v>
      </c>
      <c r="F219" s="30">
        <f t="shared" si="12"/>
        <v>1250867.1499999999</v>
      </c>
      <c r="G219" s="30">
        <f t="shared" si="12"/>
        <v>2099805.16</v>
      </c>
      <c r="H219" s="30">
        <f t="shared" si="12"/>
        <v>586597.93999999994</v>
      </c>
      <c r="I219" s="30">
        <f t="shared" si="12"/>
        <v>1823514.6</v>
      </c>
      <c r="J219" s="30">
        <f t="shared" si="12"/>
        <v>241383371.01999998</v>
      </c>
      <c r="K219" s="30">
        <f t="shared" si="12"/>
        <v>173668761.89000002</v>
      </c>
      <c r="L219" s="30">
        <f t="shared" si="12"/>
        <v>42012016.18</v>
      </c>
      <c r="M219" s="30">
        <f t="shared" si="12"/>
        <v>15733479.199999999</v>
      </c>
      <c r="N219" s="29"/>
      <c r="O219" s="28" t="s">
        <v>344</v>
      </c>
      <c r="P219" s="26"/>
    </row>
    <row r="220" spans="1:16" s="9" customFormat="1" ht="18" customHeight="1">
      <c r="A220" s="21"/>
      <c r="B220" s="25" t="s">
        <v>343</v>
      </c>
      <c r="C220" s="36"/>
      <c r="E220" s="20">
        <v>14528974.460000001</v>
      </c>
      <c r="F220" s="20">
        <v>20454.25</v>
      </c>
      <c r="G220" s="20">
        <v>73102.539999999994</v>
      </c>
      <c r="H220" s="20" t="s">
        <v>3</v>
      </c>
      <c r="I220" s="20">
        <v>112630</v>
      </c>
      <c r="J220" s="20">
        <v>18400993</v>
      </c>
      <c r="K220" s="20">
        <v>14289341.17</v>
      </c>
      <c r="L220" s="20">
        <v>4137754</v>
      </c>
      <c r="M220" s="20">
        <v>410172.5</v>
      </c>
      <c r="N220" s="19"/>
      <c r="O220" s="18"/>
      <c r="P220" s="17" t="s">
        <v>342</v>
      </c>
    </row>
    <row r="221" spans="1:16" s="9" customFormat="1" ht="18" customHeight="1">
      <c r="A221" s="21"/>
      <c r="B221" s="25" t="s">
        <v>341</v>
      </c>
      <c r="C221" s="36"/>
      <c r="E221" s="20">
        <v>14548876.02</v>
      </c>
      <c r="F221" s="20">
        <v>41952</v>
      </c>
      <c r="G221" s="20">
        <v>285962.23</v>
      </c>
      <c r="H221" s="20" t="s">
        <v>3</v>
      </c>
      <c r="I221" s="20">
        <v>106108</v>
      </c>
      <c r="J221" s="20">
        <v>18027080</v>
      </c>
      <c r="K221" s="20">
        <v>13208847.359999999</v>
      </c>
      <c r="L221" s="20">
        <v>5380602.0800000001</v>
      </c>
      <c r="M221" s="20">
        <v>958502.42</v>
      </c>
      <c r="N221" s="19"/>
      <c r="O221" s="18"/>
      <c r="P221" s="17" t="s">
        <v>340</v>
      </c>
    </row>
    <row r="222" spans="1:16" s="9" customFormat="1" ht="18" customHeight="1">
      <c r="A222" s="21"/>
      <c r="B222" s="25" t="s">
        <v>339</v>
      </c>
      <c r="C222" s="36"/>
      <c r="E222" s="20">
        <v>13985209.380000001</v>
      </c>
      <c r="F222" s="20">
        <v>21960</v>
      </c>
      <c r="G222" s="20">
        <v>262822</v>
      </c>
      <c r="H222" s="20" t="s">
        <v>338</v>
      </c>
      <c r="I222" s="20">
        <v>100810</v>
      </c>
      <c r="J222" s="20">
        <v>15253089</v>
      </c>
      <c r="K222" s="20">
        <v>10188320.67</v>
      </c>
      <c r="L222" s="20">
        <v>3182200</v>
      </c>
      <c r="M222" s="20">
        <v>848691.6</v>
      </c>
      <c r="N222" s="19"/>
      <c r="O222" s="18"/>
      <c r="P222" s="17" t="s">
        <v>337</v>
      </c>
    </row>
    <row r="223" spans="1:16" s="9" customFormat="1" ht="18" customHeight="1">
      <c r="A223" s="21"/>
      <c r="B223" s="25" t="s">
        <v>336</v>
      </c>
      <c r="C223" s="36"/>
      <c r="E223" s="20">
        <v>13952710.939999999</v>
      </c>
      <c r="F223" s="20">
        <v>28063</v>
      </c>
      <c r="G223" s="20">
        <v>84116.61</v>
      </c>
      <c r="H223" s="20" t="s">
        <v>3</v>
      </c>
      <c r="I223" s="20">
        <v>73940</v>
      </c>
      <c r="J223" s="20">
        <v>16998256</v>
      </c>
      <c r="K223" s="20">
        <v>11516809.27</v>
      </c>
      <c r="L223" s="20">
        <v>2874670</v>
      </c>
      <c r="M223" s="20">
        <v>610957</v>
      </c>
      <c r="N223" s="19"/>
      <c r="O223" s="18"/>
      <c r="P223" s="17" t="s">
        <v>335</v>
      </c>
    </row>
    <row r="224" spans="1:16" s="9" customFormat="1" ht="18" customHeight="1">
      <c r="A224" s="21"/>
      <c r="B224" s="25" t="s">
        <v>334</v>
      </c>
      <c r="C224" s="36"/>
      <c r="E224" s="20">
        <v>15210917.619999999</v>
      </c>
      <c r="F224" s="20">
        <v>327070</v>
      </c>
      <c r="G224" s="20" t="s">
        <v>3</v>
      </c>
      <c r="H224" s="20">
        <v>336067.94</v>
      </c>
      <c r="I224" s="20">
        <v>131909</v>
      </c>
      <c r="J224" s="20">
        <v>17858729</v>
      </c>
      <c r="K224" s="20">
        <v>12711189.43</v>
      </c>
      <c r="L224" s="20">
        <v>4144531</v>
      </c>
      <c r="M224" s="20">
        <v>999829.3</v>
      </c>
      <c r="N224" s="19"/>
      <c r="O224" s="18"/>
      <c r="P224" s="17" t="s">
        <v>333</v>
      </c>
    </row>
    <row r="225" spans="1:18" s="9" customFormat="1" ht="18" customHeight="1">
      <c r="B225" s="25" t="s">
        <v>332</v>
      </c>
      <c r="C225" s="36"/>
      <c r="E225" s="20">
        <v>14333314.59</v>
      </c>
      <c r="F225" s="20">
        <v>87822</v>
      </c>
      <c r="G225" s="20">
        <v>360375.1</v>
      </c>
      <c r="H225" s="20" t="s">
        <v>3</v>
      </c>
      <c r="I225" s="20">
        <v>309040</v>
      </c>
      <c r="J225" s="20">
        <v>27445113</v>
      </c>
      <c r="K225" s="20">
        <v>12933319.92</v>
      </c>
      <c r="L225" s="20">
        <v>5195983.0999999996</v>
      </c>
      <c r="M225" s="20">
        <v>459502</v>
      </c>
      <c r="N225" s="19"/>
      <c r="O225" s="18"/>
      <c r="P225" s="17" t="s">
        <v>331</v>
      </c>
    </row>
    <row r="226" spans="1:18" s="9" customFormat="1" ht="18" customHeight="1">
      <c r="B226" s="25" t="s">
        <v>246</v>
      </c>
      <c r="C226" s="36"/>
      <c r="E226" s="20">
        <v>15066977.93</v>
      </c>
      <c r="F226" s="20">
        <v>128236</v>
      </c>
      <c r="G226" s="20" t="s">
        <v>3</v>
      </c>
      <c r="H226" s="20" t="s">
        <v>3</v>
      </c>
      <c r="I226" s="20">
        <v>191810</v>
      </c>
      <c r="J226" s="20">
        <v>18438309</v>
      </c>
      <c r="K226" s="20">
        <v>17453136.469999999</v>
      </c>
      <c r="L226" s="20">
        <v>1453320</v>
      </c>
      <c r="M226" s="20">
        <v>324502</v>
      </c>
      <c r="N226" s="19"/>
      <c r="O226" s="18"/>
      <c r="P226" s="17" t="s">
        <v>245</v>
      </c>
    </row>
    <row r="227" spans="1:18" s="9" customFormat="1" ht="18" customHeight="1">
      <c r="B227" s="25" t="s">
        <v>330</v>
      </c>
      <c r="C227" s="36"/>
      <c r="E227" s="20">
        <v>15055345.75</v>
      </c>
      <c r="F227" s="20">
        <v>47596</v>
      </c>
      <c r="G227" s="20">
        <v>365052.87</v>
      </c>
      <c r="H227" s="20" t="s">
        <v>3</v>
      </c>
      <c r="I227" s="20">
        <v>98360</v>
      </c>
      <c r="J227" s="20">
        <v>18890679</v>
      </c>
      <c r="K227" s="20">
        <v>14480987.380000001</v>
      </c>
      <c r="L227" s="20">
        <v>2552370</v>
      </c>
      <c r="M227" s="20">
        <v>792642</v>
      </c>
      <c r="N227" s="19"/>
      <c r="O227" s="18"/>
      <c r="P227" s="17" t="s">
        <v>329</v>
      </c>
    </row>
    <row r="228" spans="1:18" s="9" customFormat="1" ht="18" customHeight="1">
      <c r="B228" s="25" t="s">
        <v>328</v>
      </c>
      <c r="C228" s="36"/>
      <c r="E228" s="20">
        <v>13462106</v>
      </c>
      <c r="F228" s="20">
        <v>140622.5</v>
      </c>
      <c r="G228" s="20">
        <v>111641</v>
      </c>
      <c r="H228" s="20" t="s">
        <v>3</v>
      </c>
      <c r="I228" s="20">
        <v>157458</v>
      </c>
      <c r="J228" s="20">
        <v>15357289</v>
      </c>
      <c r="K228" s="20">
        <v>12554720.66</v>
      </c>
      <c r="L228" s="20">
        <v>3148600</v>
      </c>
      <c r="M228" s="20">
        <v>7354894</v>
      </c>
      <c r="N228" s="19"/>
      <c r="O228" s="18"/>
      <c r="P228" s="17" t="s">
        <v>327</v>
      </c>
    </row>
    <row r="229" spans="1:18" s="9" customFormat="1" ht="18" customHeight="1">
      <c r="B229" s="25" t="s">
        <v>326</v>
      </c>
      <c r="C229" s="36"/>
      <c r="E229" s="20">
        <v>12867984.16</v>
      </c>
      <c r="F229" s="20">
        <v>208324</v>
      </c>
      <c r="G229" s="20">
        <v>292468.96999999997</v>
      </c>
      <c r="H229" s="20" t="s">
        <v>3</v>
      </c>
      <c r="I229" s="20">
        <v>240927</v>
      </c>
      <c r="J229" s="20">
        <v>13354456.92</v>
      </c>
      <c r="K229" s="20">
        <v>11547768.210000001</v>
      </c>
      <c r="L229" s="20">
        <v>2914918</v>
      </c>
      <c r="M229" s="20">
        <v>447918.5</v>
      </c>
      <c r="N229" s="19"/>
      <c r="O229" s="18"/>
      <c r="P229" s="17" t="s">
        <v>325</v>
      </c>
    </row>
    <row r="230" spans="1:18" s="21" customFormat="1" ht="18" customHeight="1">
      <c r="B230" s="25" t="s">
        <v>324</v>
      </c>
      <c r="C230" s="36"/>
      <c r="E230" s="20">
        <v>15997659.789999999</v>
      </c>
      <c r="F230" s="20">
        <v>9456</v>
      </c>
      <c r="G230" s="20">
        <v>79925.679999999993</v>
      </c>
      <c r="H230" s="20">
        <v>250530</v>
      </c>
      <c r="I230" s="20">
        <v>52020</v>
      </c>
      <c r="J230" s="20">
        <v>20088470</v>
      </c>
      <c r="K230" s="20">
        <v>15498752.27</v>
      </c>
      <c r="L230" s="20">
        <v>3965100</v>
      </c>
      <c r="M230" s="20">
        <v>1037221.67</v>
      </c>
      <c r="N230" s="19"/>
      <c r="O230" s="18"/>
      <c r="P230" s="17" t="s">
        <v>323</v>
      </c>
    </row>
    <row r="231" spans="1:18" s="9" customFormat="1" ht="18" customHeight="1">
      <c r="B231" s="9" t="s">
        <v>322</v>
      </c>
      <c r="C231" s="36"/>
      <c r="E231" s="20">
        <v>17749573.27</v>
      </c>
      <c r="F231" s="20">
        <v>139586</v>
      </c>
      <c r="G231" s="20" t="s">
        <v>3</v>
      </c>
      <c r="H231" s="20" t="s">
        <v>3</v>
      </c>
      <c r="I231" s="20">
        <v>81352.600000000006</v>
      </c>
      <c r="J231" s="20">
        <v>24899746.100000001</v>
      </c>
      <c r="K231" s="20">
        <v>16195561.43</v>
      </c>
      <c r="L231" s="20">
        <v>2744868</v>
      </c>
      <c r="M231" s="20">
        <v>914212</v>
      </c>
      <c r="N231" s="19"/>
      <c r="O231" s="18"/>
      <c r="P231" s="17" t="s">
        <v>321</v>
      </c>
    </row>
    <row r="232" spans="1:18" s="21" customFormat="1" ht="18" customHeight="1">
      <c r="B232" s="21" t="s">
        <v>320</v>
      </c>
      <c r="C232" s="36"/>
      <c r="E232" s="20">
        <v>13614475.550000001</v>
      </c>
      <c r="F232" s="20">
        <v>49725.4</v>
      </c>
      <c r="G232" s="20">
        <v>184338.16</v>
      </c>
      <c r="H232" s="20" t="s">
        <v>3</v>
      </c>
      <c r="I232" s="20">
        <v>167150</v>
      </c>
      <c r="J232" s="20">
        <v>16371161</v>
      </c>
      <c r="K232" s="20">
        <v>11090007.65</v>
      </c>
      <c r="L232" s="20">
        <v>317100</v>
      </c>
      <c r="M232" s="20">
        <v>574434.21</v>
      </c>
      <c r="N232" s="19"/>
      <c r="O232" s="18"/>
      <c r="P232" s="17" t="s">
        <v>319</v>
      </c>
    </row>
    <row r="233" spans="1:18" s="21" customFormat="1" ht="9" customHeight="1">
      <c r="C233" s="36"/>
      <c r="E233" s="67"/>
      <c r="F233" s="67"/>
      <c r="G233" s="67"/>
      <c r="H233" s="67"/>
      <c r="I233" s="67"/>
      <c r="J233" s="67"/>
      <c r="K233" s="67"/>
      <c r="L233" s="67"/>
      <c r="M233" s="67"/>
      <c r="N233" s="73"/>
      <c r="O233" s="18"/>
      <c r="P233" s="17"/>
    </row>
    <row r="234" spans="1:18" s="64" customFormat="1" ht="18.75" customHeight="1">
      <c r="B234" s="65" t="s">
        <v>76</v>
      </c>
      <c r="C234" s="63">
        <v>19.3</v>
      </c>
      <c r="D234" s="65" t="s">
        <v>75</v>
      </c>
      <c r="R234" s="1"/>
    </row>
    <row r="235" spans="1:18" s="60" customFormat="1" ht="18.75" customHeight="1">
      <c r="B235" s="64" t="s">
        <v>74</v>
      </c>
      <c r="C235" s="63">
        <v>19.3</v>
      </c>
      <c r="D235" s="62" t="s">
        <v>73</v>
      </c>
      <c r="R235" s="64"/>
    </row>
    <row r="236" spans="1:18" s="60" customFormat="1">
      <c r="B236" s="64"/>
      <c r="C236" s="63"/>
      <c r="D236" s="62" t="s">
        <v>72</v>
      </c>
    </row>
    <row r="237" spans="1:18" s="60" customFormat="1" ht="12.75" customHeight="1">
      <c r="B237" s="64"/>
      <c r="C237" s="63"/>
      <c r="D237" s="62"/>
      <c r="O237" s="61" t="s">
        <v>71</v>
      </c>
    </row>
    <row r="238" spans="1:18" ht="6" customHeight="1">
      <c r="R238" s="60"/>
    </row>
    <row r="239" spans="1:18" s="6" customFormat="1" ht="21.75">
      <c r="A239" s="55"/>
      <c r="B239" s="59"/>
      <c r="C239" s="59"/>
      <c r="D239" s="58"/>
      <c r="E239" s="97" t="s">
        <v>70</v>
      </c>
      <c r="F239" s="98"/>
      <c r="G239" s="98"/>
      <c r="H239" s="98"/>
      <c r="I239" s="98"/>
      <c r="J239" s="99"/>
      <c r="K239" s="88" t="s">
        <v>65</v>
      </c>
      <c r="L239" s="89"/>
      <c r="M239" s="89"/>
      <c r="N239" s="57" t="s">
        <v>69</v>
      </c>
      <c r="O239" s="56"/>
      <c r="P239" s="55"/>
      <c r="R239" s="1"/>
    </row>
    <row r="240" spans="1:18" s="6" customFormat="1" ht="21.75">
      <c r="A240" s="51"/>
      <c r="B240" s="51"/>
      <c r="C240" s="51"/>
      <c r="D240" s="50"/>
      <c r="E240" s="94" t="s">
        <v>68</v>
      </c>
      <c r="F240" s="95"/>
      <c r="G240" s="95"/>
      <c r="H240" s="95"/>
      <c r="I240" s="95"/>
      <c r="J240" s="96"/>
      <c r="K240" s="90" t="s">
        <v>40</v>
      </c>
      <c r="L240" s="91"/>
      <c r="M240" s="101"/>
      <c r="N240" s="54"/>
      <c r="O240" s="53"/>
      <c r="P240" s="52"/>
    </row>
    <row r="241" spans="1:16" s="6" customFormat="1" ht="17.25">
      <c r="A241" s="92" t="s">
        <v>67</v>
      </c>
      <c r="B241" s="92"/>
      <c r="C241" s="92"/>
      <c r="D241" s="93"/>
      <c r="E241" s="49"/>
      <c r="F241" s="49" t="s">
        <v>66</v>
      </c>
      <c r="G241" s="49"/>
      <c r="H241" s="49"/>
      <c r="J241" s="48"/>
      <c r="K241" s="48"/>
      <c r="L241" s="48" t="s">
        <v>65</v>
      </c>
      <c r="M241" s="48" t="s">
        <v>65</v>
      </c>
      <c r="N241" s="48"/>
      <c r="O241" s="47"/>
      <c r="P241" s="47" t="s">
        <v>64</v>
      </c>
    </row>
    <row r="242" spans="1:16" s="6" customFormat="1" ht="17.25">
      <c r="A242" s="100" t="s">
        <v>63</v>
      </c>
      <c r="B242" s="100"/>
      <c r="C242" s="100"/>
      <c r="D242" s="93"/>
      <c r="E242" s="49" t="s">
        <v>62</v>
      </c>
      <c r="F242" s="49" t="s">
        <v>61</v>
      </c>
      <c r="G242" s="49" t="s">
        <v>60</v>
      </c>
      <c r="H242" s="49" t="s">
        <v>59</v>
      </c>
      <c r="I242" s="49" t="s">
        <v>58</v>
      </c>
      <c r="J242" s="48" t="s">
        <v>57</v>
      </c>
      <c r="K242" s="48" t="s">
        <v>56</v>
      </c>
      <c r="L242" s="48" t="s">
        <v>55</v>
      </c>
      <c r="M242" s="48" t="s">
        <v>54</v>
      </c>
      <c r="N242" s="48"/>
      <c r="O242" s="47"/>
      <c r="P242" s="47" t="s">
        <v>53</v>
      </c>
    </row>
    <row r="243" spans="1:16" s="6" customFormat="1" ht="21.75">
      <c r="A243" s="51"/>
      <c r="B243" s="51"/>
      <c r="C243" s="51"/>
      <c r="D243" s="50"/>
      <c r="E243" s="49" t="s">
        <v>52</v>
      </c>
      <c r="F243" s="49" t="s">
        <v>51</v>
      </c>
      <c r="G243" s="49" t="s">
        <v>50</v>
      </c>
      <c r="H243" s="49" t="s">
        <v>49</v>
      </c>
      <c r="I243" s="49" t="s">
        <v>48</v>
      </c>
      <c r="J243" s="48" t="s">
        <v>47</v>
      </c>
      <c r="K243" s="48" t="s">
        <v>46</v>
      </c>
      <c r="L243" s="48" t="s">
        <v>45</v>
      </c>
      <c r="M243" s="48" t="s">
        <v>44</v>
      </c>
      <c r="N243" s="48"/>
      <c r="O243" s="47"/>
      <c r="P243" s="47" t="s">
        <v>43</v>
      </c>
    </row>
    <row r="244" spans="1:16" s="6" customFormat="1" ht="21.75">
      <c r="A244" s="46"/>
      <c r="B244" s="46"/>
      <c r="C244" s="46"/>
      <c r="D244" s="45"/>
      <c r="E244" s="42" t="s">
        <v>42</v>
      </c>
      <c r="F244" s="44"/>
      <c r="G244" s="42"/>
      <c r="H244" s="42" t="s">
        <v>41</v>
      </c>
      <c r="I244" s="42"/>
      <c r="J244" s="42"/>
      <c r="K244" s="42" t="s">
        <v>40</v>
      </c>
      <c r="L244" s="43" t="s">
        <v>39</v>
      </c>
      <c r="M244" s="42" t="s">
        <v>38</v>
      </c>
      <c r="N244" s="41"/>
      <c r="O244" s="40"/>
      <c r="P244" s="39"/>
    </row>
    <row r="245" spans="1:16" s="24" customFormat="1" ht="19.5" customHeight="1">
      <c r="A245" s="38" t="s">
        <v>318</v>
      </c>
      <c r="B245" s="37"/>
      <c r="E245" s="30">
        <f t="shared" ref="E245:M245" si="13">SUM(E246:E257)</f>
        <v>201367128.87</v>
      </c>
      <c r="F245" s="30">
        <f t="shared" si="13"/>
        <v>1726616.5</v>
      </c>
      <c r="G245" s="30">
        <f t="shared" si="13"/>
        <v>2906001.17</v>
      </c>
      <c r="H245" s="30">
        <f t="shared" si="13"/>
        <v>0</v>
      </c>
      <c r="I245" s="30">
        <f t="shared" si="13"/>
        <v>2057891.8699999999</v>
      </c>
      <c r="J245" s="30">
        <f t="shared" si="13"/>
        <v>215641980.40000001</v>
      </c>
      <c r="K245" s="30">
        <f t="shared" si="13"/>
        <v>180282191.41</v>
      </c>
      <c r="L245" s="30">
        <f t="shared" si="13"/>
        <v>78050808.520000011</v>
      </c>
      <c r="M245" s="30">
        <f t="shared" si="13"/>
        <v>67714171.319999993</v>
      </c>
      <c r="N245" s="29"/>
      <c r="O245" s="28" t="s">
        <v>317</v>
      </c>
      <c r="P245" s="34"/>
    </row>
    <row r="246" spans="1:16" s="9" customFormat="1" ht="19.5" customHeight="1">
      <c r="B246" s="25" t="s">
        <v>316</v>
      </c>
      <c r="C246" s="36"/>
      <c r="E246" s="20">
        <v>13201158.23</v>
      </c>
      <c r="F246" s="20">
        <v>3349</v>
      </c>
      <c r="G246" s="20">
        <v>74130.95</v>
      </c>
      <c r="H246" s="20" t="s">
        <v>3</v>
      </c>
      <c r="I246" s="20">
        <v>66879.399999999994</v>
      </c>
      <c r="J246" s="20">
        <v>16102722</v>
      </c>
      <c r="K246" s="20">
        <v>12189782.550000001</v>
      </c>
      <c r="L246" s="20">
        <v>2188170</v>
      </c>
      <c r="M246" s="20">
        <v>703351</v>
      </c>
      <c r="N246" s="19"/>
      <c r="O246" s="18"/>
      <c r="P246" s="17" t="s">
        <v>315</v>
      </c>
    </row>
    <row r="247" spans="1:16" s="9" customFormat="1" ht="19.5" customHeight="1">
      <c r="B247" s="25" t="s">
        <v>314</v>
      </c>
      <c r="C247" s="36"/>
      <c r="E247" s="20">
        <v>13048108.210000001</v>
      </c>
      <c r="F247" s="20">
        <v>16563.400000000001</v>
      </c>
      <c r="G247" s="20">
        <v>145622.87</v>
      </c>
      <c r="H247" s="20" t="s">
        <v>3</v>
      </c>
      <c r="I247" s="20">
        <v>46900</v>
      </c>
      <c r="J247" s="20">
        <v>11658708</v>
      </c>
      <c r="K247" s="20">
        <v>11044083.189999999</v>
      </c>
      <c r="L247" s="20">
        <v>3599569.31</v>
      </c>
      <c r="M247" s="20">
        <v>5951096.9800000004</v>
      </c>
      <c r="N247" s="19"/>
      <c r="O247" s="18"/>
      <c r="P247" s="17" t="s">
        <v>313</v>
      </c>
    </row>
    <row r="248" spans="1:16" s="9" customFormat="1" ht="19.5" customHeight="1">
      <c r="B248" s="23" t="s">
        <v>312</v>
      </c>
      <c r="C248" s="22"/>
      <c r="E248" s="20">
        <v>12360267.24</v>
      </c>
      <c r="F248" s="20">
        <v>7531.6</v>
      </c>
      <c r="G248" s="20">
        <v>159161.32</v>
      </c>
      <c r="H248" s="20" t="s">
        <v>3</v>
      </c>
      <c r="I248" s="20">
        <v>155600</v>
      </c>
      <c r="J248" s="20">
        <v>18204904</v>
      </c>
      <c r="K248" s="20">
        <v>13444752.34</v>
      </c>
      <c r="L248" s="20">
        <v>6626116</v>
      </c>
      <c r="M248" s="20">
        <v>7873496</v>
      </c>
      <c r="N248" s="19"/>
      <c r="O248" s="18"/>
      <c r="P248" s="17" t="s">
        <v>311</v>
      </c>
    </row>
    <row r="249" spans="1:16" s="9" customFormat="1" ht="19.5" customHeight="1">
      <c r="B249" s="23" t="s">
        <v>252</v>
      </c>
      <c r="C249" s="22"/>
      <c r="E249" s="20">
        <v>17291277.559999999</v>
      </c>
      <c r="F249" s="20">
        <v>207258.6</v>
      </c>
      <c r="G249" s="20">
        <v>178826.64</v>
      </c>
      <c r="H249" s="20" t="s">
        <v>3</v>
      </c>
      <c r="I249" s="20">
        <v>209636</v>
      </c>
      <c r="J249" s="20">
        <v>21449910.399999999</v>
      </c>
      <c r="K249" s="20">
        <v>14138046.060000001</v>
      </c>
      <c r="L249" s="20">
        <v>6753315.4000000004</v>
      </c>
      <c r="M249" s="20">
        <v>9720992</v>
      </c>
      <c r="N249" s="19"/>
      <c r="O249" s="18"/>
      <c r="P249" s="17" t="s">
        <v>251</v>
      </c>
    </row>
    <row r="250" spans="1:16" s="9" customFormat="1" ht="19.5" customHeight="1">
      <c r="B250" s="23" t="s">
        <v>310</v>
      </c>
      <c r="C250" s="22"/>
      <c r="E250" s="20">
        <v>14514470.939999999</v>
      </c>
      <c r="F250" s="20">
        <v>28140.2</v>
      </c>
      <c r="G250" s="20">
        <v>213106.03</v>
      </c>
      <c r="H250" s="20" t="s">
        <v>3</v>
      </c>
      <c r="I250" s="20">
        <v>62000</v>
      </c>
      <c r="J250" s="20">
        <v>16861984</v>
      </c>
      <c r="K250" s="20">
        <v>13088963.869999999</v>
      </c>
      <c r="L250" s="20">
        <v>3190035.9</v>
      </c>
      <c r="M250" s="20">
        <v>463358</v>
      </c>
      <c r="N250" s="19"/>
      <c r="O250" s="18"/>
      <c r="P250" s="17" t="s">
        <v>309</v>
      </c>
    </row>
    <row r="251" spans="1:16" s="9" customFormat="1" ht="19.5" customHeight="1">
      <c r="B251" s="23" t="s">
        <v>308</v>
      </c>
      <c r="C251" s="22"/>
      <c r="E251" s="20">
        <v>12776653.01</v>
      </c>
      <c r="F251" s="20">
        <v>42494.8</v>
      </c>
      <c r="G251" s="20">
        <v>127999.12</v>
      </c>
      <c r="H251" s="20" t="s">
        <v>3</v>
      </c>
      <c r="I251" s="20">
        <v>93385</v>
      </c>
      <c r="J251" s="20">
        <v>17907897</v>
      </c>
      <c r="K251" s="20">
        <v>13273731.439999999</v>
      </c>
      <c r="L251" s="20">
        <v>9328263.9199999999</v>
      </c>
      <c r="M251" s="20">
        <v>7356539</v>
      </c>
      <c r="N251" s="19"/>
      <c r="O251" s="18"/>
      <c r="P251" s="17" t="s">
        <v>307</v>
      </c>
    </row>
    <row r="252" spans="1:16" s="9" customFormat="1" ht="19.5" customHeight="1">
      <c r="B252" s="23" t="s">
        <v>306</v>
      </c>
      <c r="C252" s="22"/>
      <c r="E252" s="20">
        <v>14920284.09</v>
      </c>
      <c r="F252" s="20">
        <v>96076.9</v>
      </c>
      <c r="G252" s="20">
        <v>90868.2</v>
      </c>
      <c r="H252" s="20" t="s">
        <v>3</v>
      </c>
      <c r="I252" s="20">
        <v>182420</v>
      </c>
      <c r="J252" s="20">
        <v>14806793</v>
      </c>
      <c r="K252" s="20">
        <v>15518617.550000001</v>
      </c>
      <c r="L252" s="20">
        <v>2456442.1</v>
      </c>
      <c r="M252" s="20">
        <v>620494</v>
      </c>
      <c r="N252" s="19"/>
      <c r="O252" s="18"/>
      <c r="P252" s="17" t="s">
        <v>305</v>
      </c>
    </row>
    <row r="253" spans="1:16" s="9" customFormat="1" ht="19.5" customHeight="1">
      <c r="B253" s="23" t="s">
        <v>304</v>
      </c>
      <c r="C253" s="22"/>
      <c r="E253" s="20">
        <v>14531355.1</v>
      </c>
      <c r="F253" s="20">
        <v>54378.5</v>
      </c>
      <c r="G253" s="20">
        <v>206038.5</v>
      </c>
      <c r="H253" s="20" t="s">
        <v>3</v>
      </c>
      <c r="I253" s="20">
        <v>173102</v>
      </c>
      <c r="J253" s="20">
        <v>17454287</v>
      </c>
      <c r="K253" s="20">
        <v>14924565.08</v>
      </c>
      <c r="L253" s="20">
        <v>3112593</v>
      </c>
      <c r="M253" s="20">
        <v>871675.2</v>
      </c>
      <c r="N253" s="19"/>
      <c r="O253" s="18"/>
      <c r="P253" s="17" t="s">
        <v>303</v>
      </c>
    </row>
    <row r="254" spans="1:16" s="9" customFormat="1" ht="19.5" customHeight="1">
      <c r="B254" s="25" t="s">
        <v>302</v>
      </c>
      <c r="C254" s="36"/>
      <c r="E254" s="20">
        <v>19047143.329999998</v>
      </c>
      <c r="F254" s="20">
        <v>34239</v>
      </c>
      <c r="G254" s="20">
        <v>248355.31</v>
      </c>
      <c r="H254" s="20" t="s">
        <v>3</v>
      </c>
      <c r="I254" s="20">
        <v>263150</v>
      </c>
      <c r="J254" s="20">
        <v>32122209</v>
      </c>
      <c r="K254" s="20">
        <v>18619675.449999999</v>
      </c>
      <c r="L254" s="20">
        <v>13416410.859999999</v>
      </c>
      <c r="M254" s="20">
        <v>15694076</v>
      </c>
      <c r="N254" s="19"/>
      <c r="O254" s="18"/>
      <c r="P254" s="17" t="s">
        <v>301</v>
      </c>
    </row>
    <row r="255" spans="1:16" s="9" customFormat="1" ht="19.5" customHeight="1">
      <c r="B255" s="25" t="s">
        <v>300</v>
      </c>
      <c r="C255" s="36"/>
      <c r="E255" s="20">
        <v>20331575.510000002</v>
      </c>
      <c r="F255" s="20">
        <v>30449</v>
      </c>
      <c r="G255" s="20">
        <v>518234.01</v>
      </c>
      <c r="H255" s="20" t="s">
        <v>3</v>
      </c>
      <c r="I255" s="20">
        <v>179900</v>
      </c>
      <c r="J255" s="20">
        <v>14723179</v>
      </c>
      <c r="K255" s="20">
        <v>16814770.920000002</v>
      </c>
      <c r="L255" s="20">
        <v>1008820.83</v>
      </c>
      <c r="M255" s="20">
        <v>539572</v>
      </c>
      <c r="N255" s="19"/>
      <c r="O255" s="18"/>
      <c r="P255" s="17" t="s">
        <v>299</v>
      </c>
    </row>
    <row r="256" spans="1:16" s="9" customFormat="1" ht="19.5" customHeight="1">
      <c r="B256" s="25" t="s">
        <v>298</v>
      </c>
      <c r="C256" s="36"/>
      <c r="E256" s="20">
        <v>23243116.43</v>
      </c>
      <c r="F256" s="20">
        <v>306064</v>
      </c>
      <c r="G256" s="20">
        <v>457091.99</v>
      </c>
      <c r="H256" s="20" t="s">
        <v>3</v>
      </c>
      <c r="I256" s="20">
        <v>152130</v>
      </c>
      <c r="J256" s="20">
        <v>18943850</v>
      </c>
      <c r="K256" s="20">
        <v>16349799.029999999</v>
      </c>
      <c r="L256" s="20">
        <v>6374199.7699999996</v>
      </c>
      <c r="M256" s="20">
        <v>15851149.039999999</v>
      </c>
      <c r="N256" s="19"/>
      <c r="O256" s="18"/>
      <c r="P256" s="17" t="s">
        <v>297</v>
      </c>
    </row>
    <row r="257" spans="1:18" s="9" customFormat="1" ht="19.5" customHeight="1">
      <c r="B257" s="25" t="s">
        <v>296</v>
      </c>
      <c r="C257" s="36"/>
      <c r="E257" s="20">
        <v>26101719.219999999</v>
      </c>
      <c r="F257" s="20">
        <v>900071.5</v>
      </c>
      <c r="G257" s="20">
        <v>486566.23</v>
      </c>
      <c r="H257" s="20" t="s">
        <v>3</v>
      </c>
      <c r="I257" s="20">
        <v>472789.47</v>
      </c>
      <c r="J257" s="20">
        <v>15405537</v>
      </c>
      <c r="K257" s="20">
        <v>20875403.93</v>
      </c>
      <c r="L257" s="20">
        <v>19996871.43</v>
      </c>
      <c r="M257" s="20">
        <v>2068372.1</v>
      </c>
      <c r="N257" s="19"/>
      <c r="O257" s="18"/>
      <c r="P257" s="17" t="s">
        <v>295</v>
      </c>
    </row>
    <row r="258" spans="1:18" s="24" customFormat="1" ht="19.5" customHeight="1">
      <c r="A258" s="38" t="s">
        <v>294</v>
      </c>
      <c r="B258" s="37"/>
      <c r="E258" s="30">
        <f t="shared" ref="E258:M258" si="14">SUM(E259:E261)+SUM(E273:E280)</f>
        <v>239905332.84999999</v>
      </c>
      <c r="F258" s="30">
        <f t="shared" si="14"/>
        <v>2408060.85</v>
      </c>
      <c r="G258" s="30">
        <f t="shared" si="14"/>
        <v>5987236.2699999996</v>
      </c>
      <c r="H258" s="30">
        <f t="shared" si="14"/>
        <v>0</v>
      </c>
      <c r="I258" s="30">
        <f t="shared" si="14"/>
        <v>3918429.7800000003</v>
      </c>
      <c r="J258" s="30">
        <f t="shared" si="14"/>
        <v>331652796.81999999</v>
      </c>
      <c r="K258" s="30">
        <f t="shared" si="14"/>
        <v>191085752.66000003</v>
      </c>
      <c r="L258" s="30">
        <f t="shared" si="14"/>
        <v>100110985.71000001</v>
      </c>
      <c r="M258" s="30">
        <f t="shared" si="14"/>
        <v>88721040.900000006</v>
      </c>
      <c r="N258" s="29"/>
      <c r="O258" s="28" t="s">
        <v>293</v>
      </c>
      <c r="P258" s="26"/>
      <c r="Q258" s="70"/>
    </row>
    <row r="259" spans="1:18" s="9" customFormat="1" ht="19.5" customHeight="1">
      <c r="B259" s="25" t="s">
        <v>292</v>
      </c>
      <c r="C259" s="36"/>
      <c r="E259" s="20">
        <v>18582484.780000001</v>
      </c>
      <c r="F259" s="20">
        <v>91983</v>
      </c>
      <c r="G259" s="20">
        <v>622762.92000000004</v>
      </c>
      <c r="H259" s="20" t="s">
        <v>3</v>
      </c>
      <c r="I259" s="20">
        <v>156100</v>
      </c>
      <c r="J259" s="20">
        <v>30188469</v>
      </c>
      <c r="K259" s="20">
        <v>14913205.939999999</v>
      </c>
      <c r="L259" s="20">
        <v>12445500</v>
      </c>
      <c r="M259" s="20">
        <v>11736646</v>
      </c>
      <c r="N259" s="19"/>
      <c r="O259" s="18"/>
      <c r="P259" s="17" t="s">
        <v>291</v>
      </c>
      <c r="Q259" s="71"/>
    </row>
    <row r="260" spans="1:18" s="9" customFormat="1" ht="19.5" customHeight="1">
      <c r="B260" s="25" t="s">
        <v>290</v>
      </c>
      <c r="C260" s="36"/>
      <c r="E260" s="20">
        <v>16797057.09</v>
      </c>
      <c r="F260" s="20">
        <v>42952.6</v>
      </c>
      <c r="G260" s="20">
        <v>287351.90999999997</v>
      </c>
      <c r="H260" s="20" t="s">
        <v>3</v>
      </c>
      <c r="I260" s="20">
        <v>205962</v>
      </c>
      <c r="J260" s="20">
        <v>16419062</v>
      </c>
      <c r="K260" s="20">
        <v>14439104.189999999</v>
      </c>
      <c r="L260" s="20">
        <v>6450250</v>
      </c>
      <c r="M260" s="20">
        <v>9063723</v>
      </c>
      <c r="N260" s="19"/>
      <c r="O260" s="18"/>
      <c r="P260" s="17" t="s">
        <v>289</v>
      </c>
      <c r="Q260" s="71"/>
    </row>
    <row r="261" spans="1:18" s="9" customFormat="1" ht="27" customHeight="1">
      <c r="B261" s="25" t="s">
        <v>288</v>
      </c>
      <c r="C261" s="36"/>
      <c r="E261" s="20">
        <v>13389756.789999999</v>
      </c>
      <c r="F261" s="20">
        <v>53455.199999999997</v>
      </c>
      <c r="G261" s="20">
        <v>239589.51</v>
      </c>
      <c r="H261" s="20" t="s">
        <v>3</v>
      </c>
      <c r="I261" s="20">
        <v>135023</v>
      </c>
      <c r="J261" s="20">
        <v>16431078.050000001</v>
      </c>
      <c r="K261" s="20">
        <v>9966193.2899999991</v>
      </c>
      <c r="L261" s="20">
        <v>1958478.96</v>
      </c>
      <c r="M261" s="20">
        <v>491421</v>
      </c>
      <c r="N261" s="19"/>
      <c r="O261" s="18"/>
      <c r="P261" s="17" t="s">
        <v>287</v>
      </c>
      <c r="Q261" s="71"/>
    </row>
    <row r="262" spans="1:18" s="64" customFormat="1" ht="18.75" customHeight="1">
      <c r="B262" s="65" t="s">
        <v>76</v>
      </c>
      <c r="C262" s="63">
        <v>19.3</v>
      </c>
      <c r="D262" s="65" t="s">
        <v>75</v>
      </c>
      <c r="R262" s="1"/>
    </row>
    <row r="263" spans="1:18" s="60" customFormat="1" ht="18.75" customHeight="1">
      <c r="B263" s="64" t="s">
        <v>74</v>
      </c>
      <c r="C263" s="63">
        <v>19.3</v>
      </c>
      <c r="D263" s="62" t="s">
        <v>73</v>
      </c>
      <c r="R263" s="64"/>
    </row>
    <row r="264" spans="1:18" s="60" customFormat="1">
      <c r="B264" s="64"/>
      <c r="C264" s="63"/>
      <c r="D264" s="62" t="s">
        <v>72</v>
      </c>
    </row>
    <row r="265" spans="1:18" s="60" customFormat="1" ht="12.75" customHeight="1">
      <c r="B265" s="64"/>
      <c r="C265" s="63"/>
      <c r="D265" s="62"/>
      <c r="O265" s="61" t="s">
        <v>71</v>
      </c>
    </row>
    <row r="266" spans="1:18" ht="6" customHeight="1">
      <c r="R266" s="60"/>
    </row>
    <row r="267" spans="1:18" s="6" customFormat="1" ht="21.75">
      <c r="A267" s="55"/>
      <c r="B267" s="59"/>
      <c r="C267" s="59"/>
      <c r="D267" s="58"/>
      <c r="E267" s="97" t="s">
        <v>70</v>
      </c>
      <c r="F267" s="98"/>
      <c r="G267" s="98"/>
      <c r="H267" s="98"/>
      <c r="I267" s="98"/>
      <c r="J267" s="99"/>
      <c r="K267" s="88" t="s">
        <v>65</v>
      </c>
      <c r="L267" s="89"/>
      <c r="M267" s="89"/>
      <c r="N267" s="57" t="s">
        <v>69</v>
      </c>
      <c r="O267" s="56"/>
      <c r="P267" s="55"/>
      <c r="R267" s="1"/>
    </row>
    <row r="268" spans="1:18" s="6" customFormat="1" ht="21.75">
      <c r="A268" s="51"/>
      <c r="B268" s="51"/>
      <c r="C268" s="51"/>
      <c r="D268" s="50"/>
      <c r="E268" s="94" t="s">
        <v>68</v>
      </c>
      <c r="F268" s="95"/>
      <c r="G268" s="95"/>
      <c r="H268" s="95"/>
      <c r="I268" s="95"/>
      <c r="J268" s="96"/>
      <c r="K268" s="90" t="s">
        <v>40</v>
      </c>
      <c r="L268" s="91"/>
      <c r="M268" s="101"/>
      <c r="N268" s="54"/>
      <c r="O268" s="53"/>
      <c r="P268" s="52"/>
    </row>
    <row r="269" spans="1:18" s="6" customFormat="1" ht="17.25">
      <c r="A269" s="92" t="s">
        <v>67</v>
      </c>
      <c r="B269" s="92"/>
      <c r="C269" s="92"/>
      <c r="D269" s="93"/>
      <c r="E269" s="49"/>
      <c r="F269" s="49" t="s">
        <v>66</v>
      </c>
      <c r="G269" s="49"/>
      <c r="H269" s="49"/>
      <c r="J269" s="48"/>
      <c r="K269" s="48"/>
      <c r="L269" s="48" t="s">
        <v>65</v>
      </c>
      <c r="M269" s="48" t="s">
        <v>65</v>
      </c>
      <c r="N269" s="48"/>
      <c r="O269" s="47"/>
      <c r="P269" s="47" t="s">
        <v>64</v>
      </c>
    </row>
    <row r="270" spans="1:18" s="6" customFormat="1" ht="17.25">
      <c r="A270" s="100" t="s">
        <v>63</v>
      </c>
      <c r="B270" s="100"/>
      <c r="C270" s="100"/>
      <c r="D270" s="93"/>
      <c r="E270" s="49" t="s">
        <v>62</v>
      </c>
      <c r="F270" s="49" t="s">
        <v>61</v>
      </c>
      <c r="G270" s="49" t="s">
        <v>60</v>
      </c>
      <c r="H270" s="49" t="s">
        <v>59</v>
      </c>
      <c r="I270" s="49" t="s">
        <v>58</v>
      </c>
      <c r="J270" s="48" t="s">
        <v>57</v>
      </c>
      <c r="K270" s="48" t="s">
        <v>56</v>
      </c>
      <c r="L270" s="48" t="s">
        <v>55</v>
      </c>
      <c r="M270" s="48" t="s">
        <v>54</v>
      </c>
      <c r="N270" s="48"/>
      <c r="O270" s="47"/>
      <c r="P270" s="47" t="s">
        <v>53</v>
      </c>
    </row>
    <row r="271" spans="1:18" s="6" customFormat="1" ht="21.75">
      <c r="A271" s="51"/>
      <c r="B271" s="51"/>
      <c r="C271" s="51"/>
      <c r="D271" s="50"/>
      <c r="E271" s="49" t="s">
        <v>52</v>
      </c>
      <c r="F271" s="49" t="s">
        <v>51</v>
      </c>
      <c r="G271" s="49" t="s">
        <v>50</v>
      </c>
      <c r="H271" s="49" t="s">
        <v>49</v>
      </c>
      <c r="I271" s="49" t="s">
        <v>48</v>
      </c>
      <c r="J271" s="48" t="s">
        <v>47</v>
      </c>
      <c r="K271" s="48" t="s">
        <v>46</v>
      </c>
      <c r="L271" s="48" t="s">
        <v>45</v>
      </c>
      <c r="M271" s="48" t="s">
        <v>44</v>
      </c>
      <c r="N271" s="48"/>
      <c r="O271" s="47"/>
      <c r="P271" s="47" t="s">
        <v>43</v>
      </c>
    </row>
    <row r="272" spans="1:18" s="6" customFormat="1" ht="21.75">
      <c r="A272" s="46"/>
      <c r="B272" s="46"/>
      <c r="C272" s="46"/>
      <c r="D272" s="45"/>
      <c r="E272" s="42" t="s">
        <v>42</v>
      </c>
      <c r="F272" s="44"/>
      <c r="G272" s="42"/>
      <c r="H272" s="42" t="s">
        <v>41</v>
      </c>
      <c r="I272" s="42"/>
      <c r="J272" s="42"/>
      <c r="K272" s="42" t="s">
        <v>40</v>
      </c>
      <c r="L272" s="43" t="s">
        <v>39</v>
      </c>
      <c r="M272" s="42" t="s">
        <v>38</v>
      </c>
      <c r="N272" s="41"/>
      <c r="O272" s="40"/>
      <c r="P272" s="39"/>
    </row>
    <row r="273" spans="1:25" s="9" customFormat="1" ht="18.75" customHeight="1">
      <c r="B273" s="25" t="s">
        <v>286</v>
      </c>
      <c r="C273" s="36"/>
      <c r="E273" s="20">
        <v>21330159.75</v>
      </c>
      <c r="F273" s="20">
        <v>388209</v>
      </c>
      <c r="G273" s="20">
        <v>363002.75</v>
      </c>
      <c r="H273" s="20" t="s">
        <v>3</v>
      </c>
      <c r="I273" s="20">
        <v>1080997.1200000001</v>
      </c>
      <c r="J273" s="20">
        <v>37386436</v>
      </c>
      <c r="K273" s="20">
        <v>20813404.949999999</v>
      </c>
      <c r="L273" s="20">
        <v>14319100</v>
      </c>
      <c r="M273" s="20">
        <v>14996476</v>
      </c>
      <c r="N273" s="19"/>
      <c r="O273" s="18"/>
      <c r="P273" s="17" t="s">
        <v>285</v>
      </c>
      <c r="Q273" s="71"/>
    </row>
    <row r="274" spans="1:25" s="21" customFormat="1" ht="18.75" customHeight="1">
      <c r="B274" s="25" t="s">
        <v>284</v>
      </c>
      <c r="C274" s="22"/>
      <c r="D274" s="69"/>
      <c r="E274" s="20">
        <v>14809435.91</v>
      </c>
      <c r="F274" s="20">
        <v>49331.65</v>
      </c>
      <c r="G274" s="20">
        <v>373040.68</v>
      </c>
      <c r="H274" s="20" t="s">
        <v>3</v>
      </c>
      <c r="I274" s="20">
        <v>110687</v>
      </c>
      <c r="J274" s="20">
        <v>19703748.379999999</v>
      </c>
      <c r="K274" s="20">
        <v>13141271.359999999</v>
      </c>
      <c r="L274" s="20">
        <v>3638800</v>
      </c>
      <c r="M274" s="20">
        <v>8349370</v>
      </c>
      <c r="N274" s="19"/>
      <c r="O274" s="18"/>
      <c r="P274" s="17" t="s">
        <v>283</v>
      </c>
      <c r="Q274" s="71"/>
    </row>
    <row r="275" spans="1:25" ht="18.75" customHeight="1">
      <c r="B275" s="25" t="s">
        <v>282</v>
      </c>
      <c r="C275" s="36"/>
      <c r="D275" s="9"/>
      <c r="E275" s="20">
        <v>13150998.029999999</v>
      </c>
      <c r="F275" s="20">
        <v>20917</v>
      </c>
      <c r="G275" s="20">
        <v>257272.62</v>
      </c>
      <c r="H275" s="20" t="s">
        <v>3</v>
      </c>
      <c r="I275" s="20">
        <v>90630</v>
      </c>
      <c r="J275" s="20">
        <v>14323886</v>
      </c>
      <c r="K275" s="20">
        <v>10214321.98</v>
      </c>
      <c r="L275" s="20">
        <v>3900592.71</v>
      </c>
      <c r="M275" s="20">
        <v>444129</v>
      </c>
      <c r="N275" s="19"/>
      <c r="O275" s="72"/>
      <c r="P275" s="72" t="s">
        <v>281</v>
      </c>
      <c r="Q275" s="72"/>
      <c r="R275" s="72"/>
      <c r="S275" s="72"/>
      <c r="T275" s="72"/>
      <c r="U275" s="72"/>
      <c r="V275" s="72"/>
      <c r="W275" s="72"/>
      <c r="X275" s="72"/>
      <c r="Y275" s="72"/>
    </row>
    <row r="276" spans="1:25" s="9" customFormat="1" ht="18.75" customHeight="1">
      <c r="B276" s="25" t="s">
        <v>280</v>
      </c>
      <c r="C276" s="36"/>
      <c r="E276" s="20">
        <v>22083564.190000001</v>
      </c>
      <c r="F276" s="20">
        <v>352660</v>
      </c>
      <c r="G276" s="20">
        <v>274826.93</v>
      </c>
      <c r="H276" s="20" t="s">
        <v>3</v>
      </c>
      <c r="I276" s="20">
        <v>233938</v>
      </c>
      <c r="J276" s="20">
        <v>38504953</v>
      </c>
      <c r="K276" s="20">
        <v>21396501.07</v>
      </c>
      <c r="L276" s="20">
        <v>5133290</v>
      </c>
      <c r="M276" s="20">
        <v>1805171</v>
      </c>
      <c r="N276" s="19"/>
      <c r="O276" s="18"/>
      <c r="P276" s="17" t="s">
        <v>279</v>
      </c>
      <c r="Q276" s="71"/>
    </row>
    <row r="277" spans="1:25" s="9" customFormat="1" ht="18.75" customHeight="1">
      <c r="B277" s="25" t="s">
        <v>278</v>
      </c>
      <c r="C277" s="22"/>
      <c r="D277" s="69"/>
      <c r="E277" s="20">
        <v>32140606.289999999</v>
      </c>
      <c r="F277" s="20">
        <v>941097</v>
      </c>
      <c r="G277" s="20">
        <v>580732.93999999994</v>
      </c>
      <c r="H277" s="20" t="s">
        <v>3</v>
      </c>
      <c r="I277" s="20">
        <v>217760</v>
      </c>
      <c r="J277" s="20">
        <v>40662264</v>
      </c>
      <c r="K277" s="20">
        <v>21739584.82</v>
      </c>
      <c r="L277" s="20">
        <v>13081594</v>
      </c>
      <c r="M277" s="20">
        <v>2441440</v>
      </c>
      <c r="N277" s="19"/>
      <c r="O277" s="18"/>
      <c r="P277" s="17" t="s">
        <v>277</v>
      </c>
      <c r="Q277" s="70"/>
    </row>
    <row r="278" spans="1:25" s="9" customFormat="1" ht="18.75" customHeight="1">
      <c r="B278" s="25" t="s">
        <v>276</v>
      </c>
      <c r="C278" s="36"/>
      <c r="E278" s="20">
        <v>33714787.079999998</v>
      </c>
      <c r="F278" s="20">
        <v>324885</v>
      </c>
      <c r="G278" s="20">
        <v>1561153.63</v>
      </c>
      <c r="H278" s="20" t="s">
        <v>3</v>
      </c>
      <c r="I278" s="20">
        <v>613525</v>
      </c>
      <c r="J278" s="20">
        <v>65443195</v>
      </c>
      <c r="K278" s="20">
        <v>29660262.699999999</v>
      </c>
      <c r="L278" s="20">
        <v>19228305.039999999</v>
      </c>
      <c r="M278" s="20">
        <v>24588985.899999999</v>
      </c>
      <c r="N278" s="19"/>
      <c r="O278" s="18"/>
      <c r="P278" s="17" t="s">
        <v>275</v>
      </c>
      <c r="Q278" s="71"/>
    </row>
    <row r="279" spans="1:25" s="9" customFormat="1" ht="18.75" customHeight="1">
      <c r="B279" s="25" t="s">
        <v>274</v>
      </c>
      <c r="C279" s="36"/>
      <c r="E279" s="20">
        <v>31234557.030000001</v>
      </c>
      <c r="F279" s="20">
        <v>52544.2</v>
      </c>
      <c r="G279" s="20">
        <v>815240.91</v>
      </c>
      <c r="H279" s="20" t="s">
        <v>3</v>
      </c>
      <c r="I279" s="20">
        <v>505937.66</v>
      </c>
      <c r="J279" s="20">
        <v>21718492</v>
      </c>
      <c r="K279" s="20">
        <v>19012330.890000001</v>
      </c>
      <c r="L279" s="20">
        <v>5094710</v>
      </c>
      <c r="M279" s="20">
        <v>1875705</v>
      </c>
      <c r="N279" s="19"/>
      <c r="O279" s="18"/>
      <c r="P279" s="17" t="s">
        <v>273</v>
      </c>
      <c r="Q279" s="71"/>
    </row>
    <row r="280" spans="1:25" s="9" customFormat="1" ht="18.75" customHeight="1">
      <c r="B280" s="25" t="s">
        <v>272</v>
      </c>
      <c r="C280" s="36"/>
      <c r="E280" s="20">
        <v>22671925.91</v>
      </c>
      <c r="F280" s="20">
        <v>90026.2</v>
      </c>
      <c r="G280" s="20">
        <v>612261.47</v>
      </c>
      <c r="H280" s="20" t="s">
        <v>3</v>
      </c>
      <c r="I280" s="20">
        <v>567870</v>
      </c>
      <c r="J280" s="20">
        <v>30871213.390000001</v>
      </c>
      <c r="K280" s="20">
        <v>15789571.470000001</v>
      </c>
      <c r="L280" s="20">
        <v>14860365</v>
      </c>
      <c r="M280" s="20">
        <v>12927974</v>
      </c>
      <c r="N280" s="19"/>
      <c r="O280" s="18"/>
      <c r="P280" s="17" t="s">
        <v>271</v>
      </c>
      <c r="Q280" s="71"/>
    </row>
    <row r="281" spans="1:25" s="24" customFormat="1" ht="18.75" customHeight="1">
      <c r="A281" s="38" t="s">
        <v>270</v>
      </c>
      <c r="B281" s="37"/>
      <c r="E281" s="30">
        <f t="shared" ref="E281:M281" si="15">SUM(E282:E290)</f>
        <v>146900984.23000002</v>
      </c>
      <c r="F281" s="30">
        <f t="shared" si="15"/>
        <v>429732.02</v>
      </c>
      <c r="G281" s="30">
        <f t="shared" si="15"/>
        <v>1270247.33</v>
      </c>
      <c r="H281" s="30">
        <f t="shared" si="15"/>
        <v>1503849.44</v>
      </c>
      <c r="I281" s="30">
        <f t="shared" si="15"/>
        <v>2573358.3199999998</v>
      </c>
      <c r="J281" s="30">
        <f t="shared" si="15"/>
        <v>205799336</v>
      </c>
      <c r="K281" s="30">
        <f t="shared" si="15"/>
        <v>130894953.03</v>
      </c>
      <c r="L281" s="30">
        <f t="shared" si="15"/>
        <v>56866107.349999994</v>
      </c>
      <c r="M281" s="30">
        <f t="shared" si="15"/>
        <v>30534289.890000001</v>
      </c>
      <c r="N281" s="29"/>
      <c r="O281" s="28" t="s">
        <v>269</v>
      </c>
      <c r="P281" s="26"/>
      <c r="Q281" s="70"/>
    </row>
    <row r="282" spans="1:25" s="9" customFormat="1" ht="18.75" customHeight="1">
      <c r="B282" s="25" t="s">
        <v>268</v>
      </c>
      <c r="C282" s="36"/>
      <c r="E282" s="20">
        <v>17385216.079999998</v>
      </c>
      <c r="F282" s="20">
        <v>58140.93</v>
      </c>
      <c r="G282" s="20">
        <v>210822.1</v>
      </c>
      <c r="H282" s="20" t="s">
        <v>28</v>
      </c>
      <c r="I282" s="20">
        <v>237120</v>
      </c>
      <c r="J282" s="20">
        <v>22958732</v>
      </c>
      <c r="K282" s="20">
        <v>16615812.120000001</v>
      </c>
      <c r="L282" s="20">
        <v>7524500</v>
      </c>
      <c r="M282" s="20">
        <v>10986045.74</v>
      </c>
      <c r="N282" s="19"/>
      <c r="O282" s="18"/>
      <c r="P282" s="17" t="s">
        <v>267</v>
      </c>
      <c r="Q282" s="71"/>
    </row>
    <row r="283" spans="1:25" s="9" customFormat="1" ht="18.75" customHeight="1">
      <c r="A283" s="21"/>
      <c r="B283" s="23" t="s">
        <v>266</v>
      </c>
      <c r="C283" s="36"/>
      <c r="E283" s="20">
        <v>15347958.460000001</v>
      </c>
      <c r="F283" s="20">
        <v>45669.599999999999</v>
      </c>
      <c r="G283" s="20">
        <v>254704.89</v>
      </c>
      <c r="H283" s="20" t="s">
        <v>28</v>
      </c>
      <c r="I283" s="20">
        <v>311260</v>
      </c>
      <c r="J283" s="20">
        <v>26190779</v>
      </c>
      <c r="K283" s="20">
        <v>13649752.049999999</v>
      </c>
      <c r="L283" s="20">
        <v>10065274.33</v>
      </c>
      <c r="M283" s="20">
        <v>1002666</v>
      </c>
      <c r="N283" s="19"/>
      <c r="O283" s="18"/>
      <c r="P283" s="17" t="s">
        <v>265</v>
      </c>
      <c r="Q283" s="71"/>
    </row>
    <row r="284" spans="1:25" s="9" customFormat="1" ht="18.75" customHeight="1">
      <c r="B284" s="25" t="s">
        <v>264</v>
      </c>
      <c r="C284" s="36"/>
      <c r="E284" s="20">
        <v>18599863.290000003</v>
      </c>
      <c r="F284" s="20">
        <v>27889.5</v>
      </c>
      <c r="G284" s="20">
        <v>229479.28</v>
      </c>
      <c r="H284" s="20">
        <v>920060</v>
      </c>
      <c r="I284" s="20">
        <v>386233.72</v>
      </c>
      <c r="J284" s="20">
        <v>25911995</v>
      </c>
      <c r="K284" s="20">
        <v>18955620.23</v>
      </c>
      <c r="L284" s="20">
        <v>4629800</v>
      </c>
      <c r="M284" s="20">
        <v>755959</v>
      </c>
      <c r="N284" s="19"/>
      <c r="O284" s="18"/>
      <c r="P284" s="17" t="s">
        <v>263</v>
      </c>
      <c r="Q284" s="71"/>
    </row>
    <row r="285" spans="1:25" s="9" customFormat="1" ht="18.75" customHeight="1">
      <c r="B285" s="25" t="s">
        <v>262</v>
      </c>
      <c r="C285" s="36"/>
      <c r="E285" s="20">
        <v>13191154.780000001</v>
      </c>
      <c r="F285" s="20">
        <v>5335.88</v>
      </c>
      <c r="G285" s="20">
        <v>59216.41</v>
      </c>
      <c r="H285" s="20" t="s">
        <v>28</v>
      </c>
      <c r="I285" s="20">
        <v>118172</v>
      </c>
      <c r="J285" s="20">
        <v>14626913</v>
      </c>
      <c r="K285" s="20">
        <v>10305502.57</v>
      </c>
      <c r="L285" s="20">
        <v>4071700</v>
      </c>
      <c r="M285" s="20">
        <v>381668.29</v>
      </c>
      <c r="N285" s="19"/>
      <c r="O285" s="18"/>
      <c r="P285" s="17" t="s">
        <v>261</v>
      </c>
      <c r="Q285" s="71"/>
    </row>
    <row r="286" spans="1:25" s="9" customFormat="1" ht="18.75" customHeight="1">
      <c r="A286" s="21"/>
      <c r="B286" s="23" t="s">
        <v>260</v>
      </c>
      <c r="C286" s="36"/>
      <c r="E286" s="20">
        <v>18721356.889999997</v>
      </c>
      <c r="F286" s="20">
        <v>64086.7</v>
      </c>
      <c r="G286" s="20">
        <v>140230.34</v>
      </c>
      <c r="H286" s="20" t="s">
        <v>28</v>
      </c>
      <c r="I286" s="20">
        <v>204770</v>
      </c>
      <c r="J286" s="20">
        <v>27911339</v>
      </c>
      <c r="K286" s="20">
        <v>15595743.389999999</v>
      </c>
      <c r="L286" s="20">
        <v>8933267.0800000001</v>
      </c>
      <c r="M286" s="20">
        <v>1720968.98</v>
      </c>
      <c r="N286" s="19"/>
      <c r="O286" s="18"/>
      <c r="P286" s="17" t="s">
        <v>259</v>
      </c>
      <c r="Q286" s="71"/>
    </row>
    <row r="287" spans="1:25" s="9" customFormat="1" ht="18.75" customHeight="1">
      <c r="A287" s="21"/>
      <c r="B287" s="23" t="s">
        <v>258</v>
      </c>
      <c r="C287" s="36"/>
      <c r="E287" s="20">
        <v>19828752.84</v>
      </c>
      <c r="F287" s="20">
        <v>23514.880000000001</v>
      </c>
      <c r="G287" s="20">
        <v>109081.05</v>
      </c>
      <c r="H287" s="20">
        <v>491390</v>
      </c>
      <c r="I287" s="20">
        <v>855027.6</v>
      </c>
      <c r="J287" s="20">
        <v>32283718</v>
      </c>
      <c r="K287" s="20">
        <v>13593645.330000002</v>
      </c>
      <c r="L287" s="20">
        <v>14014700</v>
      </c>
      <c r="M287" s="20">
        <v>731895.5</v>
      </c>
      <c r="N287" s="19"/>
      <c r="O287" s="18"/>
      <c r="P287" s="17" t="s">
        <v>257</v>
      </c>
      <c r="Q287" s="71"/>
    </row>
    <row r="288" spans="1:25" s="9" customFormat="1" ht="18.75" customHeight="1">
      <c r="A288" s="21"/>
      <c r="B288" s="23" t="s">
        <v>256</v>
      </c>
      <c r="C288" s="36"/>
      <c r="E288" s="20">
        <v>12941457.359999999</v>
      </c>
      <c r="F288" s="20">
        <v>37156.129999999997</v>
      </c>
      <c r="G288" s="20" t="s">
        <v>28</v>
      </c>
      <c r="H288" s="20">
        <v>92399.44</v>
      </c>
      <c r="I288" s="20">
        <v>146900</v>
      </c>
      <c r="J288" s="20">
        <v>14167152</v>
      </c>
      <c r="K288" s="20">
        <v>12039351.52</v>
      </c>
      <c r="L288" s="20">
        <v>3363865.94</v>
      </c>
      <c r="M288" s="20">
        <v>806458.2</v>
      </c>
      <c r="N288" s="19"/>
      <c r="O288" s="18"/>
      <c r="P288" s="17" t="s">
        <v>255</v>
      </c>
      <c r="Q288" s="71"/>
    </row>
    <row r="289" spans="1:18" s="9" customFormat="1" ht="18.75" customHeight="1">
      <c r="B289" s="25" t="s">
        <v>254</v>
      </c>
      <c r="C289" s="36"/>
      <c r="E289" s="20">
        <v>13396327.76</v>
      </c>
      <c r="F289" s="20">
        <v>138703</v>
      </c>
      <c r="G289" s="20">
        <v>136834.32999999999</v>
      </c>
      <c r="H289" s="20" t="s">
        <v>28</v>
      </c>
      <c r="I289" s="20">
        <v>137600</v>
      </c>
      <c r="J289" s="20">
        <v>13264835</v>
      </c>
      <c r="K289" s="20">
        <v>12748269.969999999</v>
      </c>
      <c r="L289" s="20">
        <v>4263000</v>
      </c>
      <c r="M289" s="20">
        <v>181608</v>
      </c>
      <c r="N289" s="19"/>
      <c r="O289" s="18"/>
      <c r="P289" s="17" t="s">
        <v>253</v>
      </c>
      <c r="Q289" s="71"/>
    </row>
    <row r="290" spans="1:18" s="9" customFormat="1" ht="18.75" customHeight="1">
      <c r="A290" s="21"/>
      <c r="B290" s="23" t="s">
        <v>252</v>
      </c>
      <c r="C290" s="36"/>
      <c r="E290" s="20">
        <v>17488896.77</v>
      </c>
      <c r="F290" s="20">
        <v>29235.4</v>
      </c>
      <c r="G290" s="20">
        <v>129878.93</v>
      </c>
      <c r="H290" s="20" t="s">
        <v>28</v>
      </c>
      <c r="I290" s="20">
        <v>176275</v>
      </c>
      <c r="J290" s="20">
        <v>28483873</v>
      </c>
      <c r="K290" s="20">
        <v>17391255.850000001</v>
      </c>
      <c r="L290" s="20" t="s">
        <v>28</v>
      </c>
      <c r="M290" s="20">
        <v>13967020.18</v>
      </c>
      <c r="N290" s="19"/>
      <c r="O290" s="18"/>
      <c r="P290" s="17" t="s">
        <v>251</v>
      </c>
      <c r="Q290" s="70"/>
    </row>
    <row r="291" spans="1:18" s="64" customFormat="1" ht="24" customHeight="1">
      <c r="B291" s="65" t="s">
        <v>76</v>
      </c>
      <c r="C291" s="63">
        <v>19.3</v>
      </c>
      <c r="D291" s="65" t="s">
        <v>75</v>
      </c>
      <c r="R291" s="1"/>
    </row>
    <row r="292" spans="1:18" s="60" customFormat="1" ht="18.75" customHeight="1">
      <c r="B292" s="64" t="s">
        <v>74</v>
      </c>
      <c r="C292" s="63">
        <v>19.3</v>
      </c>
      <c r="D292" s="62" t="s">
        <v>73</v>
      </c>
      <c r="R292" s="64"/>
    </row>
    <row r="293" spans="1:18" s="60" customFormat="1">
      <c r="B293" s="64"/>
      <c r="C293" s="63"/>
      <c r="D293" s="62" t="s">
        <v>72</v>
      </c>
    </row>
    <row r="294" spans="1:18" s="60" customFormat="1" ht="12.75" customHeight="1">
      <c r="B294" s="64"/>
      <c r="C294" s="63"/>
      <c r="D294" s="62"/>
      <c r="O294" s="61" t="s">
        <v>71</v>
      </c>
    </row>
    <row r="295" spans="1:18" ht="6" customHeight="1">
      <c r="R295" s="60"/>
    </row>
    <row r="296" spans="1:18" s="6" customFormat="1" ht="21.75">
      <c r="A296" s="55"/>
      <c r="B296" s="59"/>
      <c r="C296" s="59"/>
      <c r="D296" s="58"/>
      <c r="E296" s="97" t="s">
        <v>70</v>
      </c>
      <c r="F296" s="98"/>
      <c r="G296" s="98"/>
      <c r="H296" s="98"/>
      <c r="I296" s="98"/>
      <c r="J296" s="99"/>
      <c r="K296" s="88" t="s">
        <v>65</v>
      </c>
      <c r="L296" s="89"/>
      <c r="M296" s="89"/>
      <c r="N296" s="57" t="s">
        <v>69</v>
      </c>
      <c r="O296" s="56"/>
      <c r="P296" s="55"/>
      <c r="R296" s="1"/>
    </row>
    <row r="297" spans="1:18" s="6" customFormat="1" ht="21.75">
      <c r="A297" s="51"/>
      <c r="B297" s="51"/>
      <c r="C297" s="51"/>
      <c r="D297" s="50"/>
      <c r="E297" s="94" t="s">
        <v>68</v>
      </c>
      <c r="F297" s="95"/>
      <c r="G297" s="95"/>
      <c r="H297" s="95"/>
      <c r="I297" s="95"/>
      <c r="J297" s="96"/>
      <c r="K297" s="90" t="s">
        <v>40</v>
      </c>
      <c r="L297" s="91"/>
      <c r="M297" s="101"/>
      <c r="N297" s="54"/>
      <c r="O297" s="53"/>
      <c r="P297" s="52"/>
    </row>
    <row r="298" spans="1:18" s="6" customFormat="1" ht="17.25">
      <c r="A298" s="92" t="s">
        <v>67</v>
      </c>
      <c r="B298" s="92"/>
      <c r="C298" s="92"/>
      <c r="D298" s="93"/>
      <c r="E298" s="49"/>
      <c r="F298" s="49" t="s">
        <v>66</v>
      </c>
      <c r="G298" s="49"/>
      <c r="H298" s="49"/>
      <c r="J298" s="48"/>
      <c r="K298" s="48"/>
      <c r="L298" s="48" t="s">
        <v>65</v>
      </c>
      <c r="M298" s="48" t="s">
        <v>65</v>
      </c>
      <c r="N298" s="48"/>
      <c r="O298" s="47"/>
      <c r="P298" s="47" t="s">
        <v>64</v>
      </c>
    </row>
    <row r="299" spans="1:18" s="6" customFormat="1" ht="17.25">
      <c r="A299" s="100" t="s">
        <v>63</v>
      </c>
      <c r="B299" s="100"/>
      <c r="C299" s="100"/>
      <c r="D299" s="93"/>
      <c r="E299" s="49" t="s">
        <v>62</v>
      </c>
      <c r="F299" s="49" t="s">
        <v>61</v>
      </c>
      <c r="G299" s="49" t="s">
        <v>60</v>
      </c>
      <c r="H299" s="49" t="s">
        <v>59</v>
      </c>
      <c r="I299" s="49" t="s">
        <v>58</v>
      </c>
      <c r="J299" s="48" t="s">
        <v>57</v>
      </c>
      <c r="K299" s="48" t="s">
        <v>56</v>
      </c>
      <c r="L299" s="48" t="s">
        <v>55</v>
      </c>
      <c r="M299" s="48" t="s">
        <v>54</v>
      </c>
      <c r="N299" s="48"/>
      <c r="O299" s="47"/>
      <c r="P299" s="47" t="s">
        <v>53</v>
      </c>
    </row>
    <row r="300" spans="1:18" s="6" customFormat="1" ht="21.75">
      <c r="A300" s="51"/>
      <c r="B300" s="51"/>
      <c r="C300" s="51"/>
      <c r="D300" s="50"/>
      <c r="E300" s="49" t="s">
        <v>52</v>
      </c>
      <c r="F300" s="49" t="s">
        <v>51</v>
      </c>
      <c r="G300" s="49" t="s">
        <v>50</v>
      </c>
      <c r="H300" s="49" t="s">
        <v>49</v>
      </c>
      <c r="I300" s="49" t="s">
        <v>48</v>
      </c>
      <c r="J300" s="48" t="s">
        <v>47</v>
      </c>
      <c r="K300" s="48" t="s">
        <v>46</v>
      </c>
      <c r="L300" s="48" t="s">
        <v>45</v>
      </c>
      <c r="M300" s="48" t="s">
        <v>44</v>
      </c>
      <c r="N300" s="48"/>
      <c r="O300" s="47"/>
      <c r="P300" s="47" t="s">
        <v>43</v>
      </c>
    </row>
    <row r="301" spans="1:18" s="6" customFormat="1" ht="21.75">
      <c r="A301" s="46"/>
      <c r="B301" s="46"/>
      <c r="C301" s="46"/>
      <c r="D301" s="45"/>
      <c r="E301" s="42" t="s">
        <v>42</v>
      </c>
      <c r="F301" s="44"/>
      <c r="G301" s="42"/>
      <c r="H301" s="42" t="s">
        <v>41</v>
      </c>
      <c r="I301" s="42"/>
      <c r="J301" s="42"/>
      <c r="K301" s="42" t="s">
        <v>40</v>
      </c>
      <c r="L301" s="43" t="s">
        <v>39</v>
      </c>
      <c r="M301" s="42" t="s">
        <v>38</v>
      </c>
      <c r="N301" s="41"/>
      <c r="O301" s="40"/>
      <c r="P301" s="39"/>
    </row>
    <row r="302" spans="1:18" s="24" customFormat="1" ht="18.75" customHeight="1">
      <c r="A302" s="32" t="s">
        <v>250</v>
      </c>
      <c r="B302" s="31"/>
      <c r="E302" s="30">
        <f t="shared" ref="E302:M302" si="16">SUM(E303:E311)</f>
        <v>158947711.43000001</v>
      </c>
      <c r="F302" s="30">
        <f t="shared" si="16"/>
        <v>791104.4</v>
      </c>
      <c r="G302" s="30">
        <f t="shared" si="16"/>
        <v>2822721.86</v>
      </c>
      <c r="H302" s="30">
        <f t="shared" si="16"/>
        <v>113466.26</v>
      </c>
      <c r="I302" s="30">
        <f t="shared" si="16"/>
        <v>1203924.98</v>
      </c>
      <c r="J302" s="30">
        <f t="shared" si="16"/>
        <v>237547571.66000003</v>
      </c>
      <c r="K302" s="30">
        <f t="shared" si="16"/>
        <v>167000552.50999996</v>
      </c>
      <c r="L302" s="30">
        <f t="shared" si="16"/>
        <v>88534150.760000005</v>
      </c>
      <c r="M302" s="30">
        <f t="shared" si="16"/>
        <v>32566777.100000001</v>
      </c>
      <c r="N302" s="29"/>
      <c r="O302" s="28" t="s">
        <v>249</v>
      </c>
      <c r="P302" s="26"/>
      <c r="Q302" s="70"/>
    </row>
    <row r="303" spans="1:18" s="9" customFormat="1" ht="18.75" customHeight="1">
      <c r="A303" s="21"/>
      <c r="B303" s="23" t="s">
        <v>248</v>
      </c>
      <c r="C303" s="36"/>
      <c r="E303" s="20">
        <v>12983857.880000001</v>
      </c>
      <c r="F303" s="20">
        <v>64824.6</v>
      </c>
      <c r="G303" s="20">
        <v>116458.3</v>
      </c>
      <c r="H303" s="20">
        <v>0</v>
      </c>
      <c r="I303" s="20">
        <v>28942</v>
      </c>
      <c r="J303" s="20">
        <v>6977823.4299999997</v>
      </c>
      <c r="K303" s="20">
        <v>7857318.0700000003</v>
      </c>
      <c r="L303" s="20">
        <v>4086441.74</v>
      </c>
      <c r="M303" s="20">
        <v>3448690.75</v>
      </c>
      <c r="N303" s="19"/>
      <c r="O303" s="18"/>
      <c r="P303" s="17" t="s">
        <v>247</v>
      </c>
      <c r="Q303" s="71"/>
    </row>
    <row r="304" spans="1:18" s="9" customFormat="1" ht="18.75" customHeight="1">
      <c r="A304" s="21"/>
      <c r="B304" s="23" t="s">
        <v>246</v>
      </c>
      <c r="C304" s="36"/>
      <c r="E304" s="20">
        <v>14921683.9</v>
      </c>
      <c r="F304" s="20">
        <v>115931.2</v>
      </c>
      <c r="G304" s="20">
        <v>358103.1</v>
      </c>
      <c r="H304" s="20">
        <v>0</v>
      </c>
      <c r="I304" s="20">
        <v>106650</v>
      </c>
      <c r="J304" s="20">
        <v>17195068</v>
      </c>
      <c r="K304" s="20">
        <v>14908142.630000001</v>
      </c>
      <c r="L304" s="20">
        <v>5085500</v>
      </c>
      <c r="M304" s="20">
        <v>8324551</v>
      </c>
      <c r="N304" s="19"/>
      <c r="O304" s="18"/>
      <c r="P304" s="17" t="s">
        <v>245</v>
      </c>
      <c r="Q304" s="71"/>
    </row>
    <row r="305" spans="1:19" s="9" customFormat="1" ht="18.75" customHeight="1">
      <c r="A305" s="21"/>
      <c r="B305" s="23" t="s">
        <v>244</v>
      </c>
      <c r="C305" s="36"/>
      <c r="E305" s="20">
        <v>10562793.33</v>
      </c>
      <c r="F305" s="20">
        <v>39508</v>
      </c>
      <c r="G305" s="20">
        <v>113051.01</v>
      </c>
      <c r="H305" s="20">
        <v>0</v>
      </c>
      <c r="I305" s="20">
        <v>62919.4</v>
      </c>
      <c r="J305" s="20">
        <v>12687542</v>
      </c>
      <c r="K305" s="20">
        <v>13454272.210000001</v>
      </c>
      <c r="L305" s="20">
        <v>5086000</v>
      </c>
      <c r="M305" s="20">
        <v>748198.35</v>
      </c>
      <c r="N305" s="19"/>
      <c r="O305" s="18"/>
      <c r="P305" s="17" t="s">
        <v>243</v>
      </c>
      <c r="Q305" s="71"/>
    </row>
    <row r="306" spans="1:19" s="21" customFormat="1" ht="18.75" customHeight="1">
      <c r="B306" s="23" t="s">
        <v>242</v>
      </c>
      <c r="C306" s="36"/>
      <c r="E306" s="20">
        <v>13004431.01</v>
      </c>
      <c r="F306" s="20">
        <v>49929.5</v>
      </c>
      <c r="G306" s="20">
        <v>203399.92</v>
      </c>
      <c r="H306" s="20">
        <v>0</v>
      </c>
      <c r="I306" s="20">
        <v>50160</v>
      </c>
      <c r="J306" s="20">
        <v>14255639</v>
      </c>
      <c r="K306" s="20">
        <v>9606506.7899999991</v>
      </c>
      <c r="L306" s="20">
        <v>4240000</v>
      </c>
      <c r="M306" s="20">
        <v>1245501</v>
      </c>
      <c r="N306" s="19"/>
      <c r="O306" s="18"/>
      <c r="P306" s="17" t="s">
        <v>241</v>
      </c>
      <c r="Q306" s="71"/>
      <c r="R306" s="9"/>
      <c r="S306" s="9"/>
    </row>
    <row r="307" spans="1:19" s="9" customFormat="1" ht="18.75" customHeight="1">
      <c r="A307" s="21"/>
      <c r="B307" s="23" t="s">
        <v>240</v>
      </c>
      <c r="C307" s="36"/>
      <c r="E307" s="20">
        <v>23945607.530000001</v>
      </c>
      <c r="F307" s="20">
        <v>63855</v>
      </c>
      <c r="G307" s="20">
        <v>246655.87</v>
      </c>
      <c r="H307" s="20">
        <v>0</v>
      </c>
      <c r="I307" s="20">
        <v>229322.08</v>
      </c>
      <c r="J307" s="20">
        <v>45377333.879999995</v>
      </c>
      <c r="K307" s="20">
        <v>28944180.43</v>
      </c>
      <c r="L307" s="20">
        <v>34257631.740000002</v>
      </c>
      <c r="M307" s="20">
        <v>1329524.3</v>
      </c>
      <c r="N307" s="19"/>
      <c r="O307" s="18"/>
      <c r="P307" s="17" t="s">
        <v>239</v>
      </c>
      <c r="Q307" s="71"/>
    </row>
    <row r="308" spans="1:19" s="9" customFormat="1" ht="18.75" customHeight="1">
      <c r="A308" s="21"/>
      <c r="B308" s="23" t="s">
        <v>238</v>
      </c>
      <c r="C308" s="36"/>
      <c r="E308" s="20">
        <v>24742532.559999999</v>
      </c>
      <c r="F308" s="20">
        <v>120846.1</v>
      </c>
      <c r="G308" s="20">
        <v>369668.24</v>
      </c>
      <c r="H308" s="20">
        <v>0</v>
      </c>
      <c r="I308" s="20">
        <v>216300</v>
      </c>
      <c r="J308" s="20">
        <v>41471528.980000004</v>
      </c>
      <c r="K308" s="20">
        <v>25175079.57</v>
      </c>
      <c r="L308" s="20">
        <v>11547383</v>
      </c>
      <c r="M308" s="20">
        <v>15789173.699999999</v>
      </c>
      <c r="N308" s="19"/>
      <c r="O308" s="18"/>
      <c r="P308" s="17" t="s">
        <v>237</v>
      </c>
      <c r="Q308" s="71"/>
    </row>
    <row r="309" spans="1:19" s="9" customFormat="1" ht="18.75" customHeight="1">
      <c r="A309" s="21"/>
      <c r="B309" s="23" t="s">
        <v>236</v>
      </c>
      <c r="C309" s="36"/>
      <c r="E309" s="20">
        <v>15779388.76</v>
      </c>
      <c r="F309" s="20">
        <v>119311</v>
      </c>
      <c r="G309" s="20">
        <v>164288.71</v>
      </c>
      <c r="H309" s="20">
        <v>113466.26</v>
      </c>
      <c r="I309" s="20">
        <v>115819</v>
      </c>
      <c r="J309" s="20">
        <v>24775899</v>
      </c>
      <c r="K309" s="20">
        <v>20781787.57</v>
      </c>
      <c r="L309" s="20">
        <v>17437229.280000001</v>
      </c>
      <c r="M309" s="20">
        <v>0</v>
      </c>
      <c r="N309" s="19"/>
      <c r="O309" s="18"/>
      <c r="P309" s="17" t="s">
        <v>235</v>
      </c>
      <c r="Q309" s="71"/>
    </row>
    <row r="310" spans="1:19" s="9" customFormat="1" ht="18.75" customHeight="1">
      <c r="A310" s="21"/>
      <c r="B310" s="23" t="s">
        <v>234</v>
      </c>
      <c r="C310" s="36"/>
      <c r="E310" s="20">
        <v>19820259.420000002</v>
      </c>
      <c r="F310" s="20">
        <v>72675</v>
      </c>
      <c r="G310" s="20">
        <v>395952.11</v>
      </c>
      <c r="H310" s="20">
        <v>0</v>
      </c>
      <c r="I310" s="20">
        <v>334600</v>
      </c>
      <c r="J310" s="20">
        <v>31378324</v>
      </c>
      <c r="K310" s="20">
        <v>22838539.510000002</v>
      </c>
      <c r="L310" s="20">
        <v>2879400</v>
      </c>
      <c r="M310" s="20">
        <v>1020167</v>
      </c>
      <c r="N310" s="19"/>
      <c r="O310" s="18"/>
      <c r="P310" s="17" t="s">
        <v>233</v>
      </c>
      <c r="Q310" s="71"/>
    </row>
    <row r="311" spans="1:19" s="9" customFormat="1" ht="18.75" customHeight="1">
      <c r="A311" s="21"/>
      <c r="B311" s="23" t="s">
        <v>232</v>
      </c>
      <c r="C311" s="36"/>
      <c r="E311" s="20">
        <v>23187157.039999999</v>
      </c>
      <c r="F311" s="20">
        <v>144224</v>
      </c>
      <c r="G311" s="20">
        <v>855144.6</v>
      </c>
      <c r="H311" s="20">
        <v>0</v>
      </c>
      <c r="I311" s="20">
        <v>59212.5</v>
      </c>
      <c r="J311" s="20">
        <v>43428413.370000005</v>
      </c>
      <c r="K311" s="20">
        <v>23434725.73</v>
      </c>
      <c r="L311" s="20">
        <v>3914565</v>
      </c>
      <c r="M311" s="20">
        <v>660971</v>
      </c>
      <c r="N311" s="19"/>
      <c r="O311" s="18"/>
      <c r="P311" s="17" t="s">
        <v>231</v>
      </c>
      <c r="Q311" s="71"/>
    </row>
    <row r="312" spans="1:19" s="24" customFormat="1" ht="18.75" customHeight="1">
      <c r="A312" s="32" t="s">
        <v>230</v>
      </c>
      <c r="B312" s="31"/>
      <c r="E312" s="30">
        <f t="shared" ref="E312:M312" si="17">SUM(E313:E319)+SUM(E331:E334)</f>
        <v>210817831.50999999</v>
      </c>
      <c r="F312" s="30">
        <f t="shared" si="17"/>
        <v>4412653.9800000004</v>
      </c>
      <c r="G312" s="30">
        <f t="shared" si="17"/>
        <v>3229550.1799999997</v>
      </c>
      <c r="H312" s="30">
        <f t="shared" si="17"/>
        <v>618963.31000000006</v>
      </c>
      <c r="I312" s="30">
        <f t="shared" si="17"/>
        <v>2253683.89</v>
      </c>
      <c r="J312" s="30">
        <f t="shared" si="17"/>
        <v>252709519</v>
      </c>
      <c r="K312" s="30">
        <f t="shared" si="17"/>
        <v>172665417.19999999</v>
      </c>
      <c r="L312" s="30">
        <f t="shared" si="17"/>
        <v>148126384.26999998</v>
      </c>
      <c r="M312" s="30">
        <f t="shared" si="17"/>
        <v>33895833.579999998</v>
      </c>
      <c r="N312" s="29"/>
      <c r="O312" s="28" t="s">
        <v>229</v>
      </c>
      <c r="P312" s="34"/>
      <c r="Q312" s="70"/>
    </row>
    <row r="313" spans="1:19" s="9" customFormat="1" ht="18.75" customHeight="1">
      <c r="A313" s="21"/>
      <c r="B313" s="23" t="s">
        <v>228</v>
      </c>
      <c r="C313" s="36"/>
      <c r="E313" s="20">
        <v>12565945.68</v>
      </c>
      <c r="F313" s="20">
        <v>90403.9</v>
      </c>
      <c r="G313" s="20">
        <v>1663</v>
      </c>
      <c r="H313" s="20">
        <v>259338.31</v>
      </c>
      <c r="I313" s="20">
        <v>137500</v>
      </c>
      <c r="J313" s="20">
        <v>13844011</v>
      </c>
      <c r="K313" s="20">
        <v>8764570.7799999993</v>
      </c>
      <c r="L313" s="20">
        <v>6822002.7999999998</v>
      </c>
      <c r="M313" s="20">
        <v>5417691</v>
      </c>
      <c r="N313" s="19"/>
      <c r="O313" s="18"/>
      <c r="P313" s="17" t="s">
        <v>227</v>
      </c>
      <c r="Q313" s="71"/>
    </row>
    <row r="314" spans="1:19" s="9" customFormat="1" ht="18.75" customHeight="1">
      <c r="A314" s="21"/>
      <c r="B314" s="23" t="s">
        <v>226</v>
      </c>
      <c r="C314" s="36"/>
      <c r="E314" s="20">
        <v>12768130.720000001</v>
      </c>
      <c r="F314" s="20">
        <v>251408</v>
      </c>
      <c r="G314" s="20">
        <v>210449.67</v>
      </c>
      <c r="H314" s="20" t="s">
        <v>3</v>
      </c>
      <c r="I314" s="20">
        <v>34590</v>
      </c>
      <c r="J314" s="20">
        <v>8716994</v>
      </c>
      <c r="K314" s="20">
        <v>9413825.2200000007</v>
      </c>
      <c r="L314" s="20">
        <v>6772656</v>
      </c>
      <c r="M314" s="20">
        <v>4827369.0199999996</v>
      </c>
      <c r="N314" s="19"/>
      <c r="O314" s="18"/>
      <c r="P314" s="17" t="s">
        <v>225</v>
      </c>
      <c r="Q314" s="71"/>
    </row>
    <row r="315" spans="1:19" s="9" customFormat="1" ht="18.75" customHeight="1">
      <c r="A315" s="21"/>
      <c r="B315" s="23" t="s">
        <v>224</v>
      </c>
      <c r="C315" s="36"/>
      <c r="E315" s="20">
        <v>19353889.390000001</v>
      </c>
      <c r="F315" s="20">
        <v>210415</v>
      </c>
      <c r="G315" s="20">
        <v>445448.99</v>
      </c>
      <c r="H315" s="20" t="s">
        <v>3</v>
      </c>
      <c r="I315" s="20">
        <v>63330</v>
      </c>
      <c r="J315" s="20">
        <v>32834669</v>
      </c>
      <c r="K315" s="20">
        <v>18602969.359999999</v>
      </c>
      <c r="L315" s="20">
        <v>23266873.239999998</v>
      </c>
      <c r="M315" s="20">
        <v>926870.52</v>
      </c>
      <c r="N315" s="19"/>
      <c r="O315" s="18"/>
      <c r="P315" s="17" t="s">
        <v>223</v>
      </c>
      <c r="Q315" s="71"/>
    </row>
    <row r="316" spans="1:19" s="9" customFormat="1" ht="16.5" customHeight="1">
      <c r="B316" s="25" t="s">
        <v>222</v>
      </c>
      <c r="C316" s="36"/>
      <c r="E316" s="20">
        <v>12746938.16</v>
      </c>
      <c r="F316" s="20">
        <v>336128.94</v>
      </c>
      <c r="G316" s="20">
        <v>194457.88</v>
      </c>
      <c r="H316" s="20" t="s">
        <v>3</v>
      </c>
      <c r="I316" s="20">
        <v>286540</v>
      </c>
      <c r="J316" s="20">
        <v>9692194</v>
      </c>
      <c r="K316" s="20">
        <v>9662503.6699999999</v>
      </c>
      <c r="L316" s="20">
        <v>5686050.7400000002</v>
      </c>
      <c r="M316" s="20">
        <v>253406</v>
      </c>
      <c r="N316" s="19"/>
      <c r="O316" s="18"/>
      <c r="P316" s="17" t="s">
        <v>221</v>
      </c>
      <c r="Q316" s="70"/>
    </row>
    <row r="317" spans="1:19" s="9" customFormat="1" ht="17.25" customHeight="1">
      <c r="B317" s="25" t="s">
        <v>220</v>
      </c>
      <c r="C317" s="36"/>
      <c r="E317" s="20">
        <v>13226852.15</v>
      </c>
      <c r="F317" s="20">
        <v>218214</v>
      </c>
      <c r="G317" s="20">
        <v>262379.77</v>
      </c>
      <c r="H317" s="20" t="s">
        <v>3</v>
      </c>
      <c r="I317" s="20">
        <v>102173</v>
      </c>
      <c r="J317" s="20">
        <v>24312323</v>
      </c>
      <c r="K317" s="20">
        <v>12067763.98</v>
      </c>
      <c r="L317" s="20">
        <v>15250374.51</v>
      </c>
      <c r="M317" s="20">
        <v>9494393</v>
      </c>
      <c r="N317" s="19"/>
      <c r="O317" s="18"/>
      <c r="P317" s="17" t="s">
        <v>219</v>
      </c>
      <c r="Q317" s="71"/>
    </row>
    <row r="318" spans="1:19" s="9" customFormat="1" ht="17.25" customHeight="1">
      <c r="B318" s="25" t="s">
        <v>218</v>
      </c>
      <c r="C318" s="36"/>
      <c r="E318" s="20">
        <v>12207602.189999999</v>
      </c>
      <c r="F318" s="20">
        <v>67706</v>
      </c>
      <c r="G318" s="20">
        <v>187417.48</v>
      </c>
      <c r="H318" s="20" t="s">
        <v>3</v>
      </c>
      <c r="I318" s="20">
        <v>136328</v>
      </c>
      <c r="J318" s="20">
        <v>17408011</v>
      </c>
      <c r="K318" s="20">
        <v>12849620.529999999</v>
      </c>
      <c r="L318" s="20">
        <v>16441011</v>
      </c>
      <c r="M318" s="20">
        <v>432680</v>
      </c>
      <c r="N318" s="19"/>
      <c r="O318" s="18"/>
      <c r="P318" s="17" t="s">
        <v>217</v>
      </c>
      <c r="Q318" s="71"/>
    </row>
    <row r="319" spans="1:19" s="9" customFormat="1" ht="17.25" customHeight="1">
      <c r="B319" s="25" t="s">
        <v>146</v>
      </c>
      <c r="C319" s="36"/>
      <c r="E319" s="20">
        <v>17038387.690000001</v>
      </c>
      <c r="F319" s="20">
        <v>404336</v>
      </c>
      <c r="G319" s="20">
        <v>210304.3</v>
      </c>
      <c r="H319" s="20" t="s">
        <v>3</v>
      </c>
      <c r="I319" s="20">
        <v>93898</v>
      </c>
      <c r="J319" s="20">
        <v>23240334</v>
      </c>
      <c r="K319" s="20">
        <v>16261507.029999999</v>
      </c>
      <c r="L319" s="20">
        <v>13316251.720000001</v>
      </c>
      <c r="M319" s="20">
        <v>7887334</v>
      </c>
      <c r="N319" s="19"/>
      <c r="O319" s="18"/>
      <c r="P319" s="17" t="s">
        <v>145</v>
      </c>
      <c r="Q319" s="71"/>
      <c r="R319" s="24"/>
      <c r="S319" s="24"/>
    </row>
    <row r="320" spans="1:19" s="64" customFormat="1" ht="28.5" customHeight="1">
      <c r="B320" s="65" t="s">
        <v>76</v>
      </c>
      <c r="C320" s="63">
        <v>19.3</v>
      </c>
      <c r="D320" s="65" t="s">
        <v>75</v>
      </c>
      <c r="R320" s="1"/>
    </row>
    <row r="321" spans="1:18" s="60" customFormat="1" ht="18.75" customHeight="1">
      <c r="B321" s="64" t="s">
        <v>74</v>
      </c>
      <c r="C321" s="63">
        <v>19.3</v>
      </c>
      <c r="D321" s="62" t="s">
        <v>73</v>
      </c>
      <c r="R321" s="64"/>
    </row>
    <row r="322" spans="1:18" s="60" customFormat="1">
      <c r="B322" s="64"/>
      <c r="C322" s="63"/>
      <c r="D322" s="62" t="s">
        <v>72</v>
      </c>
    </row>
    <row r="323" spans="1:18" s="60" customFormat="1" ht="12.75" customHeight="1">
      <c r="B323" s="64"/>
      <c r="C323" s="63"/>
      <c r="D323" s="62"/>
      <c r="O323" s="61" t="s">
        <v>71</v>
      </c>
    </row>
    <row r="324" spans="1:18" ht="6" customHeight="1">
      <c r="R324" s="60"/>
    </row>
    <row r="325" spans="1:18" s="6" customFormat="1" ht="21.75">
      <c r="A325" s="55"/>
      <c r="B325" s="59"/>
      <c r="C325" s="59"/>
      <c r="D325" s="58"/>
      <c r="E325" s="97" t="s">
        <v>70</v>
      </c>
      <c r="F325" s="98"/>
      <c r="G325" s="98"/>
      <c r="H325" s="98"/>
      <c r="I325" s="98"/>
      <c r="J325" s="99"/>
      <c r="K325" s="88" t="s">
        <v>65</v>
      </c>
      <c r="L325" s="89"/>
      <c r="M325" s="89"/>
      <c r="N325" s="57" t="s">
        <v>69</v>
      </c>
      <c r="O325" s="56"/>
      <c r="P325" s="55"/>
      <c r="R325" s="1"/>
    </row>
    <row r="326" spans="1:18" s="6" customFormat="1" ht="21.75">
      <c r="A326" s="51"/>
      <c r="B326" s="51"/>
      <c r="C326" s="51"/>
      <c r="D326" s="50"/>
      <c r="E326" s="94" t="s">
        <v>68</v>
      </c>
      <c r="F326" s="95"/>
      <c r="G326" s="95"/>
      <c r="H326" s="95"/>
      <c r="I326" s="95"/>
      <c r="J326" s="96"/>
      <c r="K326" s="90" t="s">
        <v>40</v>
      </c>
      <c r="L326" s="91"/>
      <c r="M326" s="101"/>
      <c r="N326" s="54"/>
      <c r="O326" s="53"/>
      <c r="P326" s="52"/>
    </row>
    <row r="327" spans="1:18" s="6" customFormat="1" ht="17.25">
      <c r="A327" s="92" t="s">
        <v>67</v>
      </c>
      <c r="B327" s="92"/>
      <c r="C327" s="92"/>
      <c r="D327" s="93"/>
      <c r="E327" s="49"/>
      <c r="F327" s="49" t="s">
        <v>66</v>
      </c>
      <c r="G327" s="49"/>
      <c r="H327" s="49"/>
      <c r="J327" s="48"/>
      <c r="K327" s="48"/>
      <c r="L327" s="48" t="s">
        <v>65</v>
      </c>
      <c r="M327" s="48" t="s">
        <v>65</v>
      </c>
      <c r="N327" s="48"/>
      <c r="O327" s="47"/>
      <c r="P327" s="47" t="s">
        <v>64</v>
      </c>
    </row>
    <row r="328" spans="1:18" s="6" customFormat="1" ht="17.25">
      <c r="A328" s="100" t="s">
        <v>63</v>
      </c>
      <c r="B328" s="100"/>
      <c r="C328" s="100"/>
      <c r="D328" s="93"/>
      <c r="E328" s="49" t="s">
        <v>62</v>
      </c>
      <c r="F328" s="49" t="s">
        <v>61</v>
      </c>
      <c r="G328" s="49" t="s">
        <v>60</v>
      </c>
      <c r="H328" s="49" t="s">
        <v>59</v>
      </c>
      <c r="I328" s="49" t="s">
        <v>58</v>
      </c>
      <c r="J328" s="48" t="s">
        <v>57</v>
      </c>
      <c r="K328" s="48" t="s">
        <v>56</v>
      </c>
      <c r="L328" s="48" t="s">
        <v>55</v>
      </c>
      <c r="M328" s="48" t="s">
        <v>54</v>
      </c>
      <c r="N328" s="48"/>
      <c r="O328" s="47"/>
      <c r="P328" s="47" t="s">
        <v>53</v>
      </c>
    </row>
    <row r="329" spans="1:18" s="6" customFormat="1" ht="21.75">
      <c r="A329" s="51"/>
      <c r="B329" s="51"/>
      <c r="C329" s="51"/>
      <c r="D329" s="50"/>
      <c r="E329" s="49" t="s">
        <v>52</v>
      </c>
      <c r="F329" s="49" t="s">
        <v>51</v>
      </c>
      <c r="G329" s="49" t="s">
        <v>50</v>
      </c>
      <c r="H329" s="49" t="s">
        <v>49</v>
      </c>
      <c r="I329" s="49" t="s">
        <v>48</v>
      </c>
      <c r="J329" s="48" t="s">
        <v>47</v>
      </c>
      <c r="K329" s="48" t="s">
        <v>46</v>
      </c>
      <c r="L329" s="48" t="s">
        <v>45</v>
      </c>
      <c r="M329" s="48" t="s">
        <v>44</v>
      </c>
      <c r="N329" s="48"/>
      <c r="O329" s="47"/>
      <c r="P329" s="47" t="s">
        <v>43</v>
      </c>
    </row>
    <row r="330" spans="1:18" s="6" customFormat="1" ht="21.75">
      <c r="A330" s="46"/>
      <c r="B330" s="46"/>
      <c r="C330" s="46"/>
      <c r="D330" s="45"/>
      <c r="E330" s="42" t="s">
        <v>42</v>
      </c>
      <c r="F330" s="44"/>
      <c r="G330" s="42"/>
      <c r="H330" s="42" t="s">
        <v>41</v>
      </c>
      <c r="I330" s="42"/>
      <c r="J330" s="42"/>
      <c r="K330" s="42" t="s">
        <v>40</v>
      </c>
      <c r="L330" s="43" t="s">
        <v>39</v>
      </c>
      <c r="M330" s="42" t="s">
        <v>38</v>
      </c>
      <c r="N330" s="41"/>
      <c r="O330" s="40"/>
      <c r="P330" s="39"/>
    </row>
    <row r="331" spans="1:18" s="9" customFormat="1" ht="17.25" customHeight="1">
      <c r="B331" s="25" t="s">
        <v>216</v>
      </c>
      <c r="C331" s="36"/>
      <c r="E331" s="20">
        <v>19286617.829999998</v>
      </c>
      <c r="F331" s="20">
        <v>230882.64</v>
      </c>
      <c r="G331" s="20">
        <v>221522.56</v>
      </c>
      <c r="H331" s="20" t="s">
        <v>3</v>
      </c>
      <c r="I331" s="20">
        <v>182024</v>
      </c>
      <c r="J331" s="20">
        <v>29613160</v>
      </c>
      <c r="K331" s="20">
        <v>18822098.82</v>
      </c>
      <c r="L331" s="20">
        <v>9619640.7200000007</v>
      </c>
      <c r="M331" s="20">
        <v>1135357.45</v>
      </c>
      <c r="N331" s="19"/>
      <c r="O331" s="18"/>
      <c r="P331" s="17" t="s">
        <v>215</v>
      </c>
      <c r="Q331" s="71"/>
    </row>
    <row r="332" spans="1:18" s="9" customFormat="1" ht="17.25" customHeight="1">
      <c r="B332" s="25" t="s">
        <v>214</v>
      </c>
      <c r="C332" s="36"/>
      <c r="E332" s="20">
        <v>24203443.390000001</v>
      </c>
      <c r="F332" s="20">
        <v>135009</v>
      </c>
      <c r="G332" s="20">
        <v>413634.34</v>
      </c>
      <c r="H332" s="20">
        <v>359625</v>
      </c>
      <c r="I332" s="20">
        <v>281805.89</v>
      </c>
      <c r="J332" s="20">
        <v>55383525</v>
      </c>
      <c r="K332" s="20">
        <v>25415795</v>
      </c>
      <c r="L332" s="20">
        <v>15347778.720000001</v>
      </c>
      <c r="M332" s="20">
        <v>1868497.64</v>
      </c>
      <c r="N332" s="19"/>
      <c r="O332" s="18"/>
      <c r="P332" s="17" t="s">
        <v>213</v>
      </c>
      <c r="Q332" s="71"/>
    </row>
    <row r="333" spans="1:18" s="9" customFormat="1" ht="17.25" customHeight="1">
      <c r="B333" s="25" t="s">
        <v>212</v>
      </c>
      <c r="C333" s="36"/>
      <c r="E333" s="20">
        <v>32117515.920000002</v>
      </c>
      <c r="F333" s="20">
        <v>1469189.1</v>
      </c>
      <c r="G333" s="20">
        <v>512415.8</v>
      </c>
      <c r="H333" s="20" t="s">
        <v>3</v>
      </c>
      <c r="I333" s="20">
        <v>326372</v>
      </c>
      <c r="J333" s="20">
        <v>19470947</v>
      </c>
      <c r="K333" s="20">
        <v>17895138.43</v>
      </c>
      <c r="L333" s="20">
        <v>13021080.17</v>
      </c>
      <c r="M333" s="20">
        <v>717705.7</v>
      </c>
      <c r="N333" s="19"/>
      <c r="O333" s="18"/>
      <c r="P333" s="17" t="s">
        <v>211</v>
      </c>
      <c r="Q333" s="71"/>
    </row>
    <row r="334" spans="1:18" s="9" customFormat="1" ht="17.25" customHeight="1">
      <c r="B334" s="25" t="s">
        <v>210</v>
      </c>
      <c r="C334" s="36"/>
      <c r="E334" s="20">
        <v>35302508.390000001</v>
      </c>
      <c r="F334" s="20">
        <v>998961.4</v>
      </c>
      <c r="G334" s="20">
        <v>569856.39</v>
      </c>
      <c r="H334" s="20" t="s">
        <v>3</v>
      </c>
      <c r="I334" s="20">
        <v>609123</v>
      </c>
      <c r="J334" s="20">
        <v>18193351</v>
      </c>
      <c r="K334" s="20">
        <v>22909624.379999999</v>
      </c>
      <c r="L334" s="20">
        <v>22582664.649999999</v>
      </c>
      <c r="M334" s="20">
        <v>934529.25</v>
      </c>
      <c r="N334" s="19"/>
      <c r="O334" s="18"/>
      <c r="P334" s="17" t="s">
        <v>209</v>
      </c>
      <c r="Q334" s="71"/>
    </row>
    <row r="335" spans="1:18" s="24" customFormat="1" ht="17.25" customHeight="1">
      <c r="A335" s="38" t="s">
        <v>208</v>
      </c>
      <c r="B335" s="37"/>
      <c r="E335" s="30">
        <f t="shared" ref="E335:M335" si="18">SUM(E336:E339)</f>
        <v>60827903.589999996</v>
      </c>
      <c r="F335" s="30">
        <f t="shared" si="18"/>
        <v>832115.55</v>
      </c>
      <c r="G335" s="30">
        <f t="shared" si="18"/>
        <v>1020904.02</v>
      </c>
      <c r="H335" s="30">
        <f t="shared" si="18"/>
        <v>3100</v>
      </c>
      <c r="I335" s="30">
        <f t="shared" si="18"/>
        <v>368734.66000000003</v>
      </c>
      <c r="J335" s="30">
        <f t="shared" si="18"/>
        <v>51374987</v>
      </c>
      <c r="K335" s="30">
        <f t="shared" si="18"/>
        <v>59442715.379999995</v>
      </c>
      <c r="L335" s="30">
        <f t="shared" si="18"/>
        <v>13215664.390000001</v>
      </c>
      <c r="M335" s="30">
        <f t="shared" si="18"/>
        <v>3660627.12</v>
      </c>
      <c r="N335" s="29"/>
      <c r="O335" s="28" t="s">
        <v>207</v>
      </c>
      <c r="P335" s="26"/>
      <c r="Q335" s="70"/>
    </row>
    <row r="336" spans="1:18" s="9" customFormat="1" ht="17.25" customHeight="1">
      <c r="B336" s="25" t="s">
        <v>206</v>
      </c>
      <c r="C336" s="36"/>
      <c r="E336" s="20">
        <v>14857042.119999999</v>
      </c>
      <c r="F336" s="20">
        <v>199188</v>
      </c>
      <c r="G336" s="20">
        <v>175821.48</v>
      </c>
      <c r="H336" s="20">
        <v>0</v>
      </c>
      <c r="I336" s="20">
        <v>88820</v>
      </c>
      <c r="J336" s="20">
        <v>10040784</v>
      </c>
      <c r="K336" s="20">
        <v>11693194.939999999</v>
      </c>
      <c r="L336" s="20">
        <v>1954854</v>
      </c>
      <c r="M336" s="20">
        <v>680515</v>
      </c>
      <c r="N336" s="19"/>
      <c r="O336" s="18"/>
      <c r="P336" s="17" t="s">
        <v>205</v>
      </c>
      <c r="Q336" s="71"/>
    </row>
    <row r="337" spans="1:19" s="9" customFormat="1" ht="17.25" customHeight="1">
      <c r="B337" s="23" t="s">
        <v>204</v>
      </c>
      <c r="C337" s="22"/>
      <c r="E337" s="20">
        <v>16252516.809999999</v>
      </c>
      <c r="F337" s="20">
        <v>10269.799999999999</v>
      </c>
      <c r="G337" s="20">
        <v>541597.65</v>
      </c>
      <c r="H337" s="20">
        <v>0</v>
      </c>
      <c r="I337" s="20">
        <v>96219.199999999997</v>
      </c>
      <c r="J337" s="20">
        <v>17002335</v>
      </c>
      <c r="K337" s="20">
        <v>11046223.039999999</v>
      </c>
      <c r="L337" s="20">
        <v>4720828.9399999995</v>
      </c>
      <c r="M337" s="20">
        <v>908758.12</v>
      </c>
      <c r="N337" s="19"/>
      <c r="O337" s="18"/>
      <c r="P337" s="17" t="s">
        <v>203</v>
      </c>
      <c r="Q337" s="71"/>
    </row>
    <row r="338" spans="1:19" s="9" customFormat="1" ht="17.25" customHeight="1">
      <c r="B338" s="23" t="s">
        <v>202</v>
      </c>
      <c r="C338" s="22"/>
      <c r="E338" s="20">
        <v>14032308.220000001</v>
      </c>
      <c r="F338" s="20">
        <v>324858</v>
      </c>
      <c r="G338" s="20">
        <v>152299.72</v>
      </c>
      <c r="H338" s="20">
        <v>0</v>
      </c>
      <c r="I338" s="20">
        <v>55428.46</v>
      </c>
      <c r="J338" s="20">
        <v>7451720</v>
      </c>
      <c r="K338" s="20">
        <v>11911575.639999999</v>
      </c>
      <c r="L338" s="20">
        <v>221339.45</v>
      </c>
      <c r="M338" s="20">
        <v>831240</v>
      </c>
      <c r="N338" s="19"/>
      <c r="O338" s="18"/>
      <c r="P338" s="17" t="s">
        <v>201</v>
      </c>
      <c r="Q338" s="70"/>
    </row>
    <row r="339" spans="1:19" s="9" customFormat="1" ht="17.25" customHeight="1">
      <c r="B339" s="23" t="s">
        <v>200</v>
      </c>
      <c r="C339" s="22"/>
      <c r="E339" s="20">
        <v>15686036.439999999</v>
      </c>
      <c r="F339" s="20">
        <v>297799.75</v>
      </c>
      <c r="G339" s="20">
        <v>151185.17000000001</v>
      </c>
      <c r="H339" s="20">
        <v>3100</v>
      </c>
      <c r="I339" s="20">
        <v>128267</v>
      </c>
      <c r="J339" s="20">
        <v>16880148</v>
      </c>
      <c r="K339" s="20">
        <v>24791721.759999998</v>
      </c>
      <c r="L339" s="20">
        <v>6318642</v>
      </c>
      <c r="M339" s="20">
        <v>1240114</v>
      </c>
      <c r="N339" s="19"/>
      <c r="O339" s="18"/>
      <c r="P339" s="17" t="s">
        <v>199</v>
      </c>
      <c r="Q339" s="71"/>
      <c r="R339" s="24"/>
      <c r="S339" s="24"/>
    </row>
    <row r="340" spans="1:19" s="24" customFormat="1" ht="17.25" customHeight="1">
      <c r="A340" s="38" t="s">
        <v>198</v>
      </c>
      <c r="B340" s="31"/>
      <c r="C340" s="26"/>
      <c r="E340" s="30">
        <f t="shared" ref="E340:M340" si="19">SUM(E341:E349)+SUM(E361:E362)</f>
        <v>191280761.70000002</v>
      </c>
      <c r="F340" s="30">
        <f t="shared" si="19"/>
        <v>3586944.5</v>
      </c>
      <c r="G340" s="30">
        <f t="shared" si="19"/>
        <v>2532010.1</v>
      </c>
      <c r="H340" s="30">
        <f t="shared" si="19"/>
        <v>1603677</v>
      </c>
      <c r="I340" s="30">
        <f t="shared" si="19"/>
        <v>1410561.73</v>
      </c>
      <c r="J340" s="30">
        <f t="shared" si="19"/>
        <v>208389370</v>
      </c>
      <c r="K340" s="30">
        <f t="shared" si="19"/>
        <v>189237394.38</v>
      </c>
      <c r="L340" s="30">
        <f t="shared" si="19"/>
        <v>117230754.66</v>
      </c>
      <c r="M340" s="30">
        <f t="shared" si="19"/>
        <v>16995987.879999999</v>
      </c>
      <c r="N340" s="29"/>
      <c r="O340" s="28" t="s">
        <v>197</v>
      </c>
      <c r="P340" s="26"/>
      <c r="Q340" s="70"/>
    </row>
    <row r="341" spans="1:19" s="9" customFormat="1" ht="18" customHeight="1">
      <c r="B341" s="25" t="s">
        <v>196</v>
      </c>
      <c r="C341" s="36"/>
      <c r="E341" s="20">
        <v>16568102.279999999</v>
      </c>
      <c r="F341" s="20">
        <v>202685.5</v>
      </c>
      <c r="G341" s="20">
        <v>113783.5</v>
      </c>
      <c r="H341" s="20">
        <v>412106</v>
      </c>
      <c r="I341" s="20">
        <v>114210</v>
      </c>
      <c r="J341" s="20">
        <v>20851395</v>
      </c>
      <c r="K341" s="20">
        <v>19343067.5</v>
      </c>
      <c r="L341" s="20">
        <v>8333260</v>
      </c>
      <c r="M341" s="20">
        <v>745113</v>
      </c>
      <c r="N341" s="19"/>
      <c r="O341" s="18"/>
      <c r="P341" s="17" t="s">
        <v>195</v>
      </c>
      <c r="Q341" s="70"/>
    </row>
    <row r="342" spans="1:19" s="9" customFormat="1" ht="17.25" customHeight="1">
      <c r="B342" s="23" t="s">
        <v>194</v>
      </c>
      <c r="C342" s="22"/>
      <c r="E342" s="20">
        <v>17561493.009999998</v>
      </c>
      <c r="F342" s="20">
        <v>85260</v>
      </c>
      <c r="G342" s="20">
        <v>66309.52</v>
      </c>
      <c r="H342" s="20">
        <v>0</v>
      </c>
      <c r="I342" s="20">
        <v>124730</v>
      </c>
      <c r="J342" s="20">
        <v>20488901</v>
      </c>
      <c r="K342" s="20">
        <v>21206230.75</v>
      </c>
      <c r="L342" s="20">
        <v>5052068</v>
      </c>
      <c r="M342" s="20">
        <v>1029720.63</v>
      </c>
      <c r="N342" s="19"/>
      <c r="O342" s="18"/>
      <c r="P342" s="17" t="s">
        <v>193</v>
      </c>
      <c r="Q342" s="71"/>
    </row>
    <row r="343" spans="1:19" s="9" customFormat="1" ht="18" customHeight="1">
      <c r="B343" s="25" t="s">
        <v>192</v>
      </c>
      <c r="C343" s="36"/>
      <c r="E343" s="20">
        <v>18056345.870000001</v>
      </c>
      <c r="F343" s="20">
        <v>149544</v>
      </c>
      <c r="G343" s="20">
        <v>240042.49</v>
      </c>
      <c r="H343" s="20">
        <v>0</v>
      </c>
      <c r="I343" s="20">
        <v>81642.23</v>
      </c>
      <c r="J343" s="20">
        <v>13560410</v>
      </c>
      <c r="K343" s="20">
        <v>14631699.280000001</v>
      </c>
      <c r="L343" s="20">
        <v>5630080</v>
      </c>
      <c r="M343" s="20">
        <v>641758</v>
      </c>
      <c r="N343" s="19"/>
      <c r="O343" s="18"/>
      <c r="P343" s="17" t="s">
        <v>191</v>
      </c>
      <c r="Q343" s="70"/>
    </row>
    <row r="344" spans="1:19" s="9" customFormat="1" ht="17.25" customHeight="1">
      <c r="B344" s="25" t="s">
        <v>190</v>
      </c>
      <c r="C344" s="36"/>
      <c r="E344" s="20">
        <v>16168510.92</v>
      </c>
      <c r="F344" s="20">
        <v>254265</v>
      </c>
      <c r="G344" s="20">
        <v>203479.19</v>
      </c>
      <c r="H344" s="20">
        <v>0</v>
      </c>
      <c r="I344" s="20">
        <v>150720</v>
      </c>
      <c r="J344" s="20">
        <v>24591485</v>
      </c>
      <c r="K344" s="20">
        <v>17515187.919999998</v>
      </c>
      <c r="L344" s="20">
        <v>18076144.66</v>
      </c>
      <c r="M344" s="20">
        <v>871129</v>
      </c>
      <c r="N344" s="19"/>
      <c r="O344" s="18"/>
      <c r="P344" s="17" t="s">
        <v>189</v>
      </c>
      <c r="Q344" s="71"/>
    </row>
    <row r="345" spans="1:19" s="21" customFormat="1" ht="17.25" customHeight="1">
      <c r="B345" s="23" t="s">
        <v>188</v>
      </c>
      <c r="C345" s="22"/>
      <c r="E345" s="20">
        <v>12981204.189999999</v>
      </c>
      <c r="F345" s="20">
        <v>969542</v>
      </c>
      <c r="G345" s="20">
        <v>412466.58</v>
      </c>
      <c r="H345" s="20">
        <v>0</v>
      </c>
      <c r="I345" s="20">
        <v>14412</v>
      </c>
      <c r="J345" s="20">
        <v>13873889</v>
      </c>
      <c r="K345" s="20">
        <v>9095094.6799999997</v>
      </c>
      <c r="L345" s="20">
        <v>5272000</v>
      </c>
      <c r="M345" s="20">
        <v>687504</v>
      </c>
      <c r="N345" s="19"/>
      <c r="O345" s="18"/>
      <c r="P345" s="17" t="s">
        <v>187</v>
      </c>
      <c r="Q345" s="71"/>
      <c r="R345" s="9"/>
      <c r="S345" s="9"/>
    </row>
    <row r="346" spans="1:19" s="9" customFormat="1" ht="17.25" customHeight="1">
      <c r="B346" s="25" t="s">
        <v>186</v>
      </c>
      <c r="C346" s="36"/>
      <c r="E346" s="20">
        <v>1555202.97</v>
      </c>
      <c r="F346" s="20">
        <v>92099</v>
      </c>
      <c r="G346" s="20">
        <v>49.11</v>
      </c>
      <c r="H346" s="20">
        <v>0</v>
      </c>
      <c r="I346" s="20">
        <v>1600</v>
      </c>
      <c r="J346" s="20">
        <v>455460</v>
      </c>
      <c r="K346" s="20">
        <v>2200192.64</v>
      </c>
      <c r="L346" s="20">
        <v>696570</v>
      </c>
      <c r="M346" s="20">
        <v>9190</v>
      </c>
      <c r="N346" s="19"/>
      <c r="O346" s="18"/>
      <c r="P346" s="17" t="s">
        <v>185</v>
      </c>
      <c r="Q346" s="71"/>
      <c r="R346" s="26"/>
      <c r="S346" s="26"/>
    </row>
    <row r="347" spans="1:19" s="9" customFormat="1" ht="21" customHeight="1">
      <c r="B347" s="25" t="s">
        <v>184</v>
      </c>
      <c r="C347" s="36"/>
      <c r="E347" s="20">
        <v>33049884.82</v>
      </c>
      <c r="F347" s="20">
        <v>1034334</v>
      </c>
      <c r="G347" s="20">
        <v>460686.15</v>
      </c>
      <c r="H347" s="20">
        <v>0</v>
      </c>
      <c r="I347" s="20">
        <v>387614.5</v>
      </c>
      <c r="J347" s="20">
        <v>37758703</v>
      </c>
      <c r="K347" s="20">
        <v>29610593.57</v>
      </c>
      <c r="L347" s="20">
        <v>27058296</v>
      </c>
      <c r="M347" s="20">
        <v>1442883</v>
      </c>
      <c r="N347" s="19"/>
      <c r="O347" s="18"/>
      <c r="P347" s="17" t="s">
        <v>183</v>
      </c>
      <c r="Q347" s="70"/>
      <c r="R347" s="24"/>
      <c r="S347" s="24"/>
    </row>
    <row r="348" spans="1:19" s="9" customFormat="1" ht="18" customHeight="1">
      <c r="B348" s="25" t="s">
        <v>182</v>
      </c>
      <c r="C348" s="36"/>
      <c r="E348" s="20">
        <v>18087352.240000002</v>
      </c>
      <c r="F348" s="20">
        <v>91329</v>
      </c>
      <c r="G348" s="20">
        <v>223048.55</v>
      </c>
      <c r="H348" s="20">
        <v>0</v>
      </c>
      <c r="I348" s="20">
        <v>136080</v>
      </c>
      <c r="J348" s="20">
        <v>19182316</v>
      </c>
      <c r="K348" s="20">
        <v>19400198.780000001</v>
      </c>
      <c r="L348" s="20">
        <v>5982110</v>
      </c>
      <c r="M348" s="20">
        <v>9605624</v>
      </c>
      <c r="N348" s="19"/>
      <c r="O348" s="18"/>
      <c r="P348" s="17" t="s">
        <v>181</v>
      </c>
      <c r="Q348" s="70"/>
    </row>
    <row r="349" spans="1:19" s="9" customFormat="1" ht="17.25" customHeight="1">
      <c r="B349" s="25" t="s">
        <v>180</v>
      </c>
      <c r="C349" s="36"/>
      <c r="E349" s="20">
        <v>21144558.489999998</v>
      </c>
      <c r="F349" s="20">
        <v>266482.5</v>
      </c>
      <c r="G349" s="20">
        <v>237335.15</v>
      </c>
      <c r="H349" s="20">
        <v>0</v>
      </c>
      <c r="I349" s="20">
        <v>158731</v>
      </c>
      <c r="J349" s="20">
        <v>13033046</v>
      </c>
      <c r="K349" s="20">
        <v>14466218.199999999</v>
      </c>
      <c r="L349" s="20">
        <v>7759900</v>
      </c>
      <c r="M349" s="20">
        <v>706612</v>
      </c>
      <c r="N349" s="19"/>
      <c r="O349" s="18"/>
      <c r="P349" s="17" t="s">
        <v>179</v>
      </c>
      <c r="Q349" s="71"/>
      <c r="R349" s="27"/>
      <c r="S349" s="27"/>
    </row>
    <row r="350" spans="1:19" s="64" customFormat="1" ht="18.75" customHeight="1">
      <c r="B350" s="65" t="s">
        <v>76</v>
      </c>
      <c r="C350" s="63">
        <v>19.3</v>
      </c>
      <c r="D350" s="65" t="s">
        <v>75</v>
      </c>
      <c r="R350" s="1"/>
    </row>
    <row r="351" spans="1:19" s="60" customFormat="1" ht="18.75" customHeight="1">
      <c r="B351" s="64" t="s">
        <v>74</v>
      </c>
      <c r="C351" s="63">
        <v>19.3</v>
      </c>
      <c r="D351" s="62" t="s">
        <v>73</v>
      </c>
      <c r="R351" s="64"/>
    </row>
    <row r="352" spans="1:19" s="60" customFormat="1">
      <c r="B352" s="64"/>
      <c r="C352" s="63"/>
      <c r="D352" s="62" t="s">
        <v>72</v>
      </c>
    </row>
    <row r="353" spans="1:20" s="60" customFormat="1" ht="12.75" customHeight="1">
      <c r="B353" s="64"/>
      <c r="C353" s="63"/>
      <c r="D353" s="62"/>
      <c r="O353" s="61" t="s">
        <v>71</v>
      </c>
    </row>
    <row r="354" spans="1:20" ht="6" customHeight="1">
      <c r="R354" s="60"/>
    </row>
    <row r="355" spans="1:20" s="6" customFormat="1" ht="21.75">
      <c r="A355" s="55"/>
      <c r="B355" s="59"/>
      <c r="C355" s="59"/>
      <c r="D355" s="58"/>
      <c r="E355" s="97" t="s">
        <v>70</v>
      </c>
      <c r="F355" s="98"/>
      <c r="G355" s="98"/>
      <c r="H355" s="98"/>
      <c r="I355" s="98"/>
      <c r="J355" s="99"/>
      <c r="K355" s="88" t="s">
        <v>65</v>
      </c>
      <c r="L355" s="89"/>
      <c r="M355" s="89"/>
      <c r="N355" s="57" t="s">
        <v>69</v>
      </c>
      <c r="O355" s="56"/>
      <c r="P355" s="55"/>
      <c r="R355" s="1"/>
    </row>
    <row r="356" spans="1:20" s="6" customFormat="1" ht="21.75">
      <c r="A356" s="51"/>
      <c r="B356" s="51"/>
      <c r="C356" s="51"/>
      <c r="D356" s="50"/>
      <c r="E356" s="94" t="s">
        <v>68</v>
      </c>
      <c r="F356" s="95"/>
      <c r="G356" s="95"/>
      <c r="H356" s="95"/>
      <c r="I356" s="95"/>
      <c r="J356" s="96"/>
      <c r="K356" s="90" t="s">
        <v>40</v>
      </c>
      <c r="L356" s="91"/>
      <c r="M356" s="101"/>
      <c r="N356" s="54"/>
      <c r="O356" s="53"/>
      <c r="P356" s="52"/>
    </row>
    <row r="357" spans="1:20" s="6" customFormat="1" ht="17.25">
      <c r="A357" s="92" t="s">
        <v>67</v>
      </c>
      <c r="B357" s="92"/>
      <c r="C357" s="92"/>
      <c r="D357" s="93"/>
      <c r="E357" s="49"/>
      <c r="F357" s="49" t="s">
        <v>66</v>
      </c>
      <c r="G357" s="49"/>
      <c r="H357" s="49"/>
      <c r="J357" s="48"/>
      <c r="K357" s="48"/>
      <c r="L357" s="48" t="s">
        <v>65</v>
      </c>
      <c r="M357" s="48" t="s">
        <v>65</v>
      </c>
      <c r="N357" s="48"/>
      <c r="O357" s="47"/>
      <c r="P357" s="47" t="s">
        <v>64</v>
      </c>
    </row>
    <row r="358" spans="1:20" s="6" customFormat="1" ht="17.25">
      <c r="A358" s="100" t="s">
        <v>63</v>
      </c>
      <c r="B358" s="100"/>
      <c r="C358" s="100"/>
      <c r="D358" s="93"/>
      <c r="E358" s="49" t="s">
        <v>62</v>
      </c>
      <c r="F358" s="49" t="s">
        <v>61</v>
      </c>
      <c r="G358" s="49" t="s">
        <v>60</v>
      </c>
      <c r="H358" s="49" t="s">
        <v>59</v>
      </c>
      <c r="I358" s="49" t="s">
        <v>58</v>
      </c>
      <c r="J358" s="48" t="s">
        <v>57</v>
      </c>
      <c r="K358" s="48" t="s">
        <v>56</v>
      </c>
      <c r="L358" s="48" t="s">
        <v>55</v>
      </c>
      <c r="M358" s="48" t="s">
        <v>54</v>
      </c>
      <c r="N358" s="48"/>
      <c r="O358" s="47"/>
      <c r="P358" s="47" t="s">
        <v>53</v>
      </c>
    </row>
    <row r="359" spans="1:20" s="6" customFormat="1" ht="21.75">
      <c r="A359" s="51"/>
      <c r="B359" s="51"/>
      <c r="C359" s="51"/>
      <c r="D359" s="50"/>
      <c r="E359" s="49" t="s">
        <v>52</v>
      </c>
      <c r="F359" s="49" t="s">
        <v>51</v>
      </c>
      <c r="G359" s="49" t="s">
        <v>50</v>
      </c>
      <c r="H359" s="49" t="s">
        <v>49</v>
      </c>
      <c r="I359" s="49" t="s">
        <v>48</v>
      </c>
      <c r="J359" s="48" t="s">
        <v>47</v>
      </c>
      <c r="K359" s="48" t="s">
        <v>46</v>
      </c>
      <c r="L359" s="48" t="s">
        <v>45</v>
      </c>
      <c r="M359" s="48" t="s">
        <v>44</v>
      </c>
      <c r="N359" s="48"/>
      <c r="O359" s="47"/>
      <c r="P359" s="47" t="s">
        <v>43</v>
      </c>
    </row>
    <row r="360" spans="1:20" s="6" customFormat="1" ht="21.75">
      <c r="A360" s="46"/>
      <c r="B360" s="46"/>
      <c r="C360" s="46"/>
      <c r="D360" s="45"/>
      <c r="E360" s="42" t="s">
        <v>42</v>
      </c>
      <c r="F360" s="44"/>
      <c r="G360" s="42"/>
      <c r="H360" s="42" t="s">
        <v>41</v>
      </c>
      <c r="I360" s="42"/>
      <c r="J360" s="42"/>
      <c r="K360" s="42" t="s">
        <v>40</v>
      </c>
      <c r="L360" s="43" t="s">
        <v>39</v>
      </c>
      <c r="M360" s="42" t="s">
        <v>38</v>
      </c>
      <c r="N360" s="41"/>
      <c r="O360" s="40"/>
      <c r="P360" s="39"/>
    </row>
    <row r="361" spans="1:20" s="9" customFormat="1" ht="17.25" customHeight="1">
      <c r="B361" s="25" t="s">
        <v>178</v>
      </c>
      <c r="C361" s="36"/>
      <c r="E361" s="20">
        <v>15423705.73</v>
      </c>
      <c r="F361" s="20">
        <v>95079.5</v>
      </c>
      <c r="G361" s="20">
        <v>248668.91</v>
      </c>
      <c r="H361" s="20">
        <v>1191571</v>
      </c>
      <c r="I361" s="20">
        <v>37077</v>
      </c>
      <c r="J361" s="20">
        <v>17313377</v>
      </c>
      <c r="K361" s="20">
        <v>18795471.050000001</v>
      </c>
      <c r="L361" s="20">
        <v>13310348</v>
      </c>
      <c r="M361" s="20">
        <v>369826.65</v>
      </c>
      <c r="N361" s="19"/>
      <c r="O361" s="18"/>
      <c r="P361" s="17" t="s">
        <v>177</v>
      </c>
      <c r="Q361" s="70"/>
    </row>
    <row r="362" spans="1:20" s="9" customFormat="1" ht="17.25" customHeight="1">
      <c r="B362" s="25" t="s">
        <v>176</v>
      </c>
      <c r="C362" s="36"/>
      <c r="E362" s="20">
        <v>20684401.18</v>
      </c>
      <c r="F362" s="20">
        <v>346324</v>
      </c>
      <c r="G362" s="20">
        <v>326140.95</v>
      </c>
      <c r="H362" s="20">
        <v>0</v>
      </c>
      <c r="I362" s="20">
        <v>203745</v>
      </c>
      <c r="J362" s="20">
        <v>27280388</v>
      </c>
      <c r="K362" s="20">
        <v>22973440.009999998</v>
      </c>
      <c r="L362" s="20">
        <v>20059978</v>
      </c>
      <c r="M362" s="20">
        <v>886627.6</v>
      </c>
      <c r="N362" s="19"/>
      <c r="O362" s="18"/>
      <c r="P362" s="17" t="s">
        <v>175</v>
      </c>
      <c r="Q362" s="70"/>
    </row>
    <row r="363" spans="1:20" s="24" customFormat="1" ht="17.25" customHeight="1">
      <c r="A363" s="38" t="s">
        <v>174</v>
      </c>
      <c r="B363" s="37"/>
      <c r="E363" s="30">
        <f t="shared" ref="E363:M363" si="20">SUM(E364:E372)</f>
        <v>317783326.67000008</v>
      </c>
      <c r="F363" s="30">
        <f t="shared" si="20"/>
        <v>6187837.29</v>
      </c>
      <c r="G363" s="30">
        <f t="shared" si="20"/>
        <v>3663267.22</v>
      </c>
      <c r="H363" s="30">
        <f t="shared" si="20"/>
        <v>3905573</v>
      </c>
      <c r="I363" s="30">
        <f t="shared" si="20"/>
        <v>3723430.39</v>
      </c>
      <c r="J363" s="30">
        <f t="shared" si="20"/>
        <v>275825536.89999998</v>
      </c>
      <c r="K363" s="30">
        <f t="shared" si="20"/>
        <v>264932663.38</v>
      </c>
      <c r="L363" s="30">
        <f t="shared" si="20"/>
        <v>240925976.62</v>
      </c>
      <c r="M363" s="30">
        <f t="shared" si="20"/>
        <v>35729712.480000004</v>
      </c>
      <c r="N363" s="29"/>
      <c r="O363" s="28" t="s">
        <v>173</v>
      </c>
      <c r="P363" s="26"/>
      <c r="Q363" s="33"/>
    </row>
    <row r="364" spans="1:20" s="9" customFormat="1" ht="17.25" customHeight="1">
      <c r="B364" s="25" t="s">
        <v>172</v>
      </c>
      <c r="C364" s="36"/>
      <c r="E364" s="20">
        <v>45334695.629999995</v>
      </c>
      <c r="F364" s="20">
        <v>788307.7</v>
      </c>
      <c r="G364" s="20">
        <v>85449.32</v>
      </c>
      <c r="H364" s="20">
        <v>2019525</v>
      </c>
      <c r="I364" s="20">
        <v>547970.4</v>
      </c>
      <c r="J364" s="20">
        <v>32480317.75</v>
      </c>
      <c r="K364" s="20">
        <v>30928844.210000001</v>
      </c>
      <c r="L364" s="20">
        <v>45558162.140000001</v>
      </c>
      <c r="M364" s="20">
        <v>13000056.689999999</v>
      </c>
      <c r="N364" s="19"/>
      <c r="O364" s="18"/>
      <c r="P364" s="17" t="s">
        <v>171</v>
      </c>
      <c r="Q364" s="33"/>
      <c r="T364" s="26"/>
    </row>
    <row r="365" spans="1:20" s="9" customFormat="1" ht="17.25" customHeight="1">
      <c r="B365" s="25" t="s">
        <v>170</v>
      </c>
      <c r="C365" s="36"/>
      <c r="E365" s="20">
        <v>23749949.759999998</v>
      </c>
      <c r="F365" s="20">
        <v>108518</v>
      </c>
      <c r="G365" s="20">
        <v>655530.41</v>
      </c>
      <c r="H365" s="20">
        <v>0</v>
      </c>
      <c r="I365" s="20">
        <v>192300</v>
      </c>
      <c r="J365" s="20">
        <v>29766787</v>
      </c>
      <c r="K365" s="20">
        <v>20615505</v>
      </c>
      <c r="L365" s="20">
        <v>31167149</v>
      </c>
      <c r="M365" s="20">
        <v>531066</v>
      </c>
      <c r="N365" s="19"/>
      <c r="O365" s="18"/>
      <c r="P365" s="17" t="s">
        <v>169</v>
      </c>
      <c r="Q365" s="33"/>
    </row>
    <row r="366" spans="1:20" s="9" customFormat="1" ht="17.25" customHeight="1">
      <c r="B366" s="25" t="s">
        <v>168</v>
      </c>
      <c r="C366" s="36"/>
      <c r="E366" s="20">
        <v>29374690.18</v>
      </c>
      <c r="F366" s="20">
        <v>334202.5</v>
      </c>
      <c r="G366" s="20">
        <v>161129.03</v>
      </c>
      <c r="H366" s="20">
        <v>840</v>
      </c>
      <c r="I366" s="20">
        <v>181222.19</v>
      </c>
      <c r="J366" s="20">
        <v>24113720.649999999</v>
      </c>
      <c r="K366" s="20">
        <v>29349118.040000003</v>
      </c>
      <c r="L366" s="20">
        <v>11840732.41</v>
      </c>
      <c r="M366" s="20">
        <v>11900407.630000001</v>
      </c>
      <c r="N366" s="19"/>
      <c r="O366" s="18"/>
      <c r="P366" s="17" t="s">
        <v>167</v>
      </c>
      <c r="Q366" s="33"/>
    </row>
    <row r="367" spans="1:20" s="9" customFormat="1" ht="17.25" customHeight="1">
      <c r="B367" s="25" t="s">
        <v>166</v>
      </c>
      <c r="C367" s="36"/>
      <c r="E367" s="20">
        <v>42686891.880000003</v>
      </c>
      <c r="F367" s="20">
        <v>1245682.5</v>
      </c>
      <c r="G367" s="20">
        <v>681104.6</v>
      </c>
      <c r="H367" s="20">
        <v>0</v>
      </c>
      <c r="I367" s="20">
        <v>315617.40000000002</v>
      </c>
      <c r="J367" s="20">
        <v>33693627</v>
      </c>
      <c r="K367" s="20">
        <v>35167343.630000003</v>
      </c>
      <c r="L367" s="20">
        <v>40248584</v>
      </c>
      <c r="M367" s="20">
        <v>2033282</v>
      </c>
      <c r="N367" s="19"/>
      <c r="O367" s="18"/>
      <c r="P367" s="17" t="s">
        <v>165</v>
      </c>
      <c r="Q367" s="33"/>
      <c r="S367" s="24"/>
    </row>
    <row r="368" spans="1:20" s="9" customFormat="1" ht="17.25" customHeight="1">
      <c r="B368" s="25" t="s">
        <v>164</v>
      </c>
      <c r="C368" s="36"/>
      <c r="E368" s="20">
        <v>39803965.490000002</v>
      </c>
      <c r="F368" s="20">
        <v>653902.6</v>
      </c>
      <c r="G368" s="20">
        <v>280850.58</v>
      </c>
      <c r="H368" s="20">
        <v>0</v>
      </c>
      <c r="I368" s="20">
        <v>441930.5</v>
      </c>
      <c r="J368" s="20">
        <v>20520651</v>
      </c>
      <c r="K368" s="20">
        <v>28510460.190000001</v>
      </c>
      <c r="L368" s="20">
        <v>14659847.65</v>
      </c>
      <c r="M368" s="20">
        <v>973405.44</v>
      </c>
      <c r="N368" s="19"/>
      <c r="O368" s="18"/>
      <c r="P368" s="17" t="s">
        <v>163</v>
      </c>
      <c r="Q368" s="33"/>
    </row>
    <row r="369" spans="1:20" s="9" customFormat="1" ht="17.25" customHeight="1">
      <c r="B369" s="25" t="s">
        <v>162</v>
      </c>
      <c r="C369" s="36"/>
      <c r="E369" s="20">
        <v>21862975.550000001</v>
      </c>
      <c r="F369" s="20">
        <v>24301.79</v>
      </c>
      <c r="G369" s="20">
        <v>309864.98</v>
      </c>
      <c r="H369" s="20">
        <v>0</v>
      </c>
      <c r="I369" s="20">
        <v>86065.4</v>
      </c>
      <c r="J369" s="20">
        <v>21585482</v>
      </c>
      <c r="K369" s="20">
        <v>18474035.18</v>
      </c>
      <c r="L369" s="20">
        <v>14453634.310000001</v>
      </c>
      <c r="M369" s="20">
        <v>658337</v>
      </c>
      <c r="N369" s="19"/>
      <c r="O369" s="18"/>
      <c r="P369" s="17" t="s">
        <v>161</v>
      </c>
      <c r="Q369" s="33"/>
    </row>
    <row r="370" spans="1:20" s="9" customFormat="1" ht="17.25" customHeight="1">
      <c r="B370" s="25" t="s">
        <v>160</v>
      </c>
      <c r="C370" s="36"/>
      <c r="E370" s="20">
        <v>44533058.980000004</v>
      </c>
      <c r="F370" s="20">
        <v>1690590</v>
      </c>
      <c r="G370" s="20">
        <v>319562.63</v>
      </c>
      <c r="H370" s="20">
        <v>1885208</v>
      </c>
      <c r="I370" s="20">
        <v>1263919.5</v>
      </c>
      <c r="J370" s="20">
        <v>19071005</v>
      </c>
      <c r="K370" s="20">
        <v>34832095.850000001</v>
      </c>
      <c r="L370" s="20">
        <v>11953119.65</v>
      </c>
      <c r="M370" s="20">
        <v>1040989</v>
      </c>
      <c r="N370" s="19"/>
      <c r="O370" s="18"/>
      <c r="P370" s="17" t="s">
        <v>159</v>
      </c>
      <c r="Q370" s="33"/>
    </row>
    <row r="371" spans="1:20" s="9" customFormat="1" ht="17.25" customHeight="1">
      <c r="B371" s="25" t="s">
        <v>158</v>
      </c>
      <c r="C371" s="36"/>
      <c r="E371" s="20">
        <v>49185867.979999997</v>
      </c>
      <c r="F371" s="20">
        <v>604360.19999999995</v>
      </c>
      <c r="G371" s="20">
        <v>935412.49</v>
      </c>
      <c r="H371" s="20">
        <v>0</v>
      </c>
      <c r="I371" s="20">
        <v>615495</v>
      </c>
      <c r="J371" s="20">
        <v>78745567.5</v>
      </c>
      <c r="K371" s="20">
        <v>49230181.780000001</v>
      </c>
      <c r="L371" s="20">
        <v>67713345.460000008</v>
      </c>
      <c r="M371" s="20">
        <v>5173623.7200000007</v>
      </c>
      <c r="N371" s="19"/>
      <c r="O371" s="18"/>
      <c r="P371" s="17" t="s">
        <v>157</v>
      </c>
      <c r="Q371" s="33"/>
      <c r="T371" s="27"/>
    </row>
    <row r="372" spans="1:20" s="9" customFormat="1" ht="17.25" customHeight="1">
      <c r="B372" s="25" t="s">
        <v>156</v>
      </c>
      <c r="C372" s="36"/>
      <c r="E372" s="20">
        <v>21251231.219999999</v>
      </c>
      <c r="F372" s="20">
        <v>737972</v>
      </c>
      <c r="G372" s="20">
        <v>234363.18</v>
      </c>
      <c r="H372" s="20">
        <v>0</v>
      </c>
      <c r="I372" s="20">
        <v>78910</v>
      </c>
      <c r="J372" s="20">
        <v>15848379</v>
      </c>
      <c r="K372" s="20">
        <v>17825079.5</v>
      </c>
      <c r="L372" s="20">
        <v>3331402</v>
      </c>
      <c r="M372" s="20">
        <v>418545</v>
      </c>
      <c r="N372" s="19"/>
      <c r="O372" s="18"/>
      <c r="P372" s="17" t="s">
        <v>155</v>
      </c>
      <c r="Q372" s="33"/>
      <c r="R372" s="27"/>
      <c r="S372" s="27"/>
    </row>
    <row r="373" spans="1:20" s="24" customFormat="1" ht="17.25" customHeight="1">
      <c r="A373" s="38" t="s">
        <v>154</v>
      </c>
      <c r="B373" s="37"/>
      <c r="E373" s="30">
        <f t="shared" ref="E373:M373" si="21">SUM(E374:E380)</f>
        <v>112431731.50000001</v>
      </c>
      <c r="F373" s="30">
        <f t="shared" si="21"/>
        <v>2873044.2800000003</v>
      </c>
      <c r="G373" s="30">
        <f t="shared" si="21"/>
        <v>1558738.6099999999</v>
      </c>
      <c r="H373" s="30">
        <f t="shared" si="21"/>
        <v>839534</v>
      </c>
      <c r="I373" s="30">
        <f t="shared" si="21"/>
        <v>869232.91</v>
      </c>
      <c r="J373" s="30">
        <f t="shared" si="21"/>
        <v>134785076</v>
      </c>
      <c r="K373" s="30">
        <f t="shared" si="21"/>
        <v>97237606.069999993</v>
      </c>
      <c r="L373" s="30">
        <f t="shared" si="21"/>
        <v>30716514.489999998</v>
      </c>
      <c r="M373" s="30">
        <f t="shared" si="21"/>
        <v>23677666.379999999</v>
      </c>
      <c r="N373" s="29"/>
      <c r="O373" s="28" t="s">
        <v>153</v>
      </c>
      <c r="P373" s="26"/>
      <c r="Q373" s="33"/>
      <c r="T373" s="26"/>
    </row>
    <row r="374" spans="1:20" s="9" customFormat="1" ht="17.25" customHeight="1">
      <c r="B374" s="25" t="s">
        <v>152</v>
      </c>
      <c r="C374" s="36"/>
      <c r="E374" s="20">
        <v>13886479.9</v>
      </c>
      <c r="F374" s="20">
        <v>124370</v>
      </c>
      <c r="G374" s="20">
        <v>212107.32</v>
      </c>
      <c r="H374" s="20" t="s">
        <v>3</v>
      </c>
      <c r="I374" s="20">
        <v>30660</v>
      </c>
      <c r="J374" s="20">
        <v>13726896</v>
      </c>
      <c r="K374" s="20">
        <v>12749036.210000001</v>
      </c>
      <c r="L374" s="20">
        <v>5632860</v>
      </c>
      <c r="M374" s="20">
        <v>551414</v>
      </c>
      <c r="N374" s="19"/>
      <c r="O374" s="18"/>
      <c r="P374" s="17" t="s">
        <v>151</v>
      </c>
      <c r="Q374" s="33"/>
    </row>
    <row r="375" spans="1:20" s="9" customFormat="1" ht="17.25" customHeight="1">
      <c r="B375" s="25" t="s">
        <v>150</v>
      </c>
      <c r="C375" s="36"/>
      <c r="E375" s="20">
        <v>13020513.9</v>
      </c>
      <c r="F375" s="20">
        <v>197306.82</v>
      </c>
      <c r="G375" s="20">
        <v>148476.47</v>
      </c>
      <c r="H375" s="20">
        <v>47661</v>
      </c>
      <c r="I375" s="20">
        <v>129860</v>
      </c>
      <c r="J375" s="20">
        <v>9751005</v>
      </c>
      <c r="K375" s="20">
        <v>11912478.9</v>
      </c>
      <c r="L375" s="20">
        <v>4920360</v>
      </c>
      <c r="M375" s="20">
        <v>4159859</v>
      </c>
      <c r="N375" s="19"/>
      <c r="O375" s="18"/>
      <c r="P375" s="17" t="s">
        <v>149</v>
      </c>
      <c r="Q375" s="33"/>
    </row>
    <row r="376" spans="1:20" s="9" customFormat="1" ht="17.25" customHeight="1">
      <c r="B376" s="25" t="s">
        <v>148</v>
      </c>
      <c r="C376" s="36"/>
      <c r="E376" s="20">
        <v>14814388.300000001</v>
      </c>
      <c r="F376" s="20">
        <v>199600</v>
      </c>
      <c r="G376" s="20">
        <v>194050.45</v>
      </c>
      <c r="H376" s="20">
        <v>791873</v>
      </c>
      <c r="I376" s="20">
        <v>48000</v>
      </c>
      <c r="J376" s="20">
        <v>14815311</v>
      </c>
      <c r="K376" s="20">
        <v>12016306.460000001</v>
      </c>
      <c r="L376" s="20">
        <v>1251990</v>
      </c>
      <c r="M376" s="20">
        <v>958364.38</v>
      </c>
      <c r="N376" s="19"/>
      <c r="O376" s="18"/>
      <c r="P376" s="17" t="s">
        <v>147</v>
      </c>
      <c r="Q376" s="33"/>
    </row>
    <row r="377" spans="1:20" s="21" customFormat="1" ht="17.25" customHeight="1">
      <c r="B377" s="25" t="s">
        <v>146</v>
      </c>
      <c r="C377" s="36"/>
      <c r="E377" s="20">
        <v>18199274.859999999</v>
      </c>
      <c r="F377" s="20">
        <v>1184547.6000000001</v>
      </c>
      <c r="G377" s="20">
        <v>282466.40000000002</v>
      </c>
      <c r="H377" s="20" t="s">
        <v>3</v>
      </c>
      <c r="I377" s="20">
        <v>182290</v>
      </c>
      <c r="J377" s="20">
        <v>25882377</v>
      </c>
      <c r="K377" s="20">
        <v>17275825.260000002</v>
      </c>
      <c r="L377" s="20">
        <v>6213490</v>
      </c>
      <c r="M377" s="20">
        <v>9991163</v>
      </c>
      <c r="N377" s="19"/>
      <c r="O377" s="18"/>
      <c r="P377" s="17" t="s">
        <v>145</v>
      </c>
      <c r="Q377" s="33"/>
      <c r="R377" s="9"/>
      <c r="S377" s="9"/>
      <c r="T377" s="24"/>
    </row>
    <row r="378" spans="1:20" s="9" customFormat="1" ht="17.25" customHeight="1">
      <c r="B378" s="25" t="s">
        <v>144</v>
      </c>
      <c r="C378" s="36"/>
      <c r="E378" s="20">
        <v>20899729.030000001</v>
      </c>
      <c r="F378" s="20">
        <v>311277.65999999997</v>
      </c>
      <c r="G378" s="20">
        <v>532471.61</v>
      </c>
      <c r="H378" s="20" t="s">
        <v>3</v>
      </c>
      <c r="I378" s="20">
        <v>178230</v>
      </c>
      <c r="J378" s="20">
        <v>32623411</v>
      </c>
      <c r="K378" s="20">
        <v>17976621.23</v>
      </c>
      <c r="L378" s="20">
        <v>9888699</v>
      </c>
      <c r="M378" s="20">
        <v>2125685.2999999998</v>
      </c>
      <c r="N378" s="19"/>
      <c r="O378" s="18"/>
      <c r="P378" s="17" t="s">
        <v>143</v>
      </c>
      <c r="Q378" s="33"/>
    </row>
    <row r="379" spans="1:20" s="9" customFormat="1" ht="18" customHeight="1">
      <c r="B379" s="25" t="s">
        <v>142</v>
      </c>
      <c r="C379" s="36"/>
      <c r="E379" s="20">
        <v>12845889.59</v>
      </c>
      <c r="F379" s="20">
        <v>95847</v>
      </c>
      <c r="G379" s="20">
        <v>189166.36</v>
      </c>
      <c r="H379" s="20" t="s">
        <v>3</v>
      </c>
      <c r="I379" s="20">
        <v>112460</v>
      </c>
      <c r="J379" s="20">
        <v>14029757</v>
      </c>
      <c r="K379" s="20">
        <v>11130419.970000001</v>
      </c>
      <c r="L379" s="20">
        <v>1935960</v>
      </c>
      <c r="M379" s="20">
        <v>536512.69999999995</v>
      </c>
      <c r="N379" s="19"/>
      <c r="O379" s="18"/>
      <c r="P379" s="17" t="s">
        <v>141</v>
      </c>
      <c r="Q379" s="33"/>
    </row>
    <row r="380" spans="1:20" s="9" customFormat="1" ht="17.25">
      <c r="B380" s="25" t="s">
        <v>140</v>
      </c>
      <c r="C380" s="36"/>
      <c r="E380" s="20">
        <v>18765455.920000002</v>
      </c>
      <c r="F380" s="20">
        <v>760095.2</v>
      </c>
      <c r="G380" s="20" t="s">
        <v>3</v>
      </c>
      <c r="H380" s="20" t="s">
        <v>3</v>
      </c>
      <c r="I380" s="20">
        <v>187732.91</v>
      </c>
      <c r="J380" s="20">
        <v>23956319</v>
      </c>
      <c r="K380" s="20">
        <v>14176918.039999999</v>
      </c>
      <c r="L380" s="20">
        <v>873155.49</v>
      </c>
      <c r="M380" s="20">
        <v>5354668</v>
      </c>
      <c r="N380" s="19"/>
      <c r="O380" s="18"/>
      <c r="P380" s="17" t="s">
        <v>139</v>
      </c>
      <c r="Q380" s="33"/>
    </row>
    <row r="381" spans="1:20" s="64" customFormat="1" ht="18.75" customHeight="1">
      <c r="B381" s="65" t="s">
        <v>76</v>
      </c>
      <c r="C381" s="63">
        <v>19.3</v>
      </c>
      <c r="D381" s="65" t="s">
        <v>75</v>
      </c>
      <c r="R381" s="1"/>
    </row>
    <row r="382" spans="1:20" s="60" customFormat="1" ht="18.75" customHeight="1">
      <c r="B382" s="64" t="s">
        <v>74</v>
      </c>
      <c r="C382" s="63">
        <v>19.3</v>
      </c>
      <c r="D382" s="62" t="s">
        <v>73</v>
      </c>
      <c r="R382" s="64"/>
    </row>
    <row r="383" spans="1:20" s="60" customFormat="1">
      <c r="B383" s="64"/>
      <c r="C383" s="63"/>
      <c r="D383" s="62" t="s">
        <v>72</v>
      </c>
    </row>
    <row r="384" spans="1:20" s="60" customFormat="1" ht="12.75" customHeight="1">
      <c r="B384" s="64"/>
      <c r="C384" s="63"/>
      <c r="D384" s="62"/>
      <c r="O384" s="61" t="s">
        <v>71</v>
      </c>
    </row>
    <row r="385" spans="1:20" ht="6" customHeight="1">
      <c r="R385" s="60"/>
    </row>
    <row r="386" spans="1:20" s="6" customFormat="1" ht="21.75">
      <c r="A386" s="55"/>
      <c r="B386" s="59"/>
      <c r="C386" s="59"/>
      <c r="D386" s="58"/>
      <c r="E386" s="97" t="s">
        <v>70</v>
      </c>
      <c r="F386" s="98"/>
      <c r="G386" s="98"/>
      <c r="H386" s="98"/>
      <c r="I386" s="98"/>
      <c r="J386" s="99"/>
      <c r="K386" s="88" t="s">
        <v>65</v>
      </c>
      <c r="L386" s="89"/>
      <c r="M386" s="89"/>
      <c r="N386" s="57" t="s">
        <v>69</v>
      </c>
      <c r="O386" s="56"/>
      <c r="P386" s="55"/>
      <c r="R386" s="1"/>
    </row>
    <row r="387" spans="1:20" s="6" customFormat="1" ht="21.75">
      <c r="A387" s="51"/>
      <c r="B387" s="51"/>
      <c r="C387" s="51"/>
      <c r="D387" s="50"/>
      <c r="E387" s="94" t="s">
        <v>68</v>
      </c>
      <c r="F387" s="95"/>
      <c r="G387" s="95"/>
      <c r="H387" s="95"/>
      <c r="I387" s="95"/>
      <c r="J387" s="96"/>
      <c r="K387" s="90" t="s">
        <v>40</v>
      </c>
      <c r="L387" s="91"/>
      <c r="M387" s="101"/>
      <c r="N387" s="54"/>
      <c r="O387" s="53"/>
      <c r="P387" s="52"/>
    </row>
    <row r="388" spans="1:20" s="6" customFormat="1" ht="17.25">
      <c r="A388" s="92" t="s">
        <v>67</v>
      </c>
      <c r="B388" s="92"/>
      <c r="C388" s="92"/>
      <c r="D388" s="93"/>
      <c r="E388" s="49"/>
      <c r="F388" s="49" t="s">
        <v>66</v>
      </c>
      <c r="G388" s="49"/>
      <c r="H388" s="49"/>
      <c r="J388" s="48"/>
      <c r="K388" s="48"/>
      <c r="L388" s="48" t="s">
        <v>65</v>
      </c>
      <c r="M388" s="48" t="s">
        <v>65</v>
      </c>
      <c r="N388" s="48"/>
      <c r="O388" s="47"/>
      <c r="P388" s="47" t="s">
        <v>64</v>
      </c>
    </row>
    <row r="389" spans="1:20" s="6" customFormat="1" ht="17.25">
      <c r="A389" s="100" t="s">
        <v>63</v>
      </c>
      <c r="B389" s="100"/>
      <c r="C389" s="100"/>
      <c r="D389" s="93"/>
      <c r="E389" s="49" t="s">
        <v>62</v>
      </c>
      <c r="F389" s="49" t="s">
        <v>61</v>
      </c>
      <c r="G389" s="49" t="s">
        <v>60</v>
      </c>
      <c r="H389" s="49" t="s">
        <v>59</v>
      </c>
      <c r="I389" s="49" t="s">
        <v>58</v>
      </c>
      <c r="J389" s="48" t="s">
        <v>57</v>
      </c>
      <c r="K389" s="48" t="s">
        <v>56</v>
      </c>
      <c r="L389" s="48" t="s">
        <v>55</v>
      </c>
      <c r="M389" s="48" t="s">
        <v>54</v>
      </c>
      <c r="N389" s="48"/>
      <c r="O389" s="47"/>
      <c r="P389" s="47" t="s">
        <v>53</v>
      </c>
    </row>
    <row r="390" spans="1:20" s="6" customFormat="1" ht="21.75">
      <c r="A390" s="51"/>
      <c r="B390" s="51"/>
      <c r="C390" s="51"/>
      <c r="D390" s="50"/>
      <c r="E390" s="49" t="s">
        <v>52</v>
      </c>
      <c r="F390" s="49" t="s">
        <v>51</v>
      </c>
      <c r="G390" s="49" t="s">
        <v>50</v>
      </c>
      <c r="H390" s="49" t="s">
        <v>49</v>
      </c>
      <c r="I390" s="49" t="s">
        <v>48</v>
      </c>
      <c r="J390" s="48" t="s">
        <v>47</v>
      </c>
      <c r="K390" s="48" t="s">
        <v>46</v>
      </c>
      <c r="L390" s="48" t="s">
        <v>45</v>
      </c>
      <c r="M390" s="48" t="s">
        <v>44</v>
      </c>
      <c r="N390" s="48"/>
      <c r="O390" s="47"/>
      <c r="P390" s="47" t="s">
        <v>43</v>
      </c>
    </row>
    <row r="391" spans="1:20" s="6" customFormat="1" ht="21.75">
      <c r="A391" s="46"/>
      <c r="B391" s="46"/>
      <c r="C391" s="46"/>
      <c r="D391" s="45"/>
      <c r="E391" s="42" t="s">
        <v>42</v>
      </c>
      <c r="F391" s="44"/>
      <c r="G391" s="42"/>
      <c r="H391" s="42" t="s">
        <v>41</v>
      </c>
      <c r="I391" s="42"/>
      <c r="J391" s="42"/>
      <c r="K391" s="42" t="s">
        <v>40</v>
      </c>
      <c r="L391" s="43" t="s">
        <v>39</v>
      </c>
      <c r="M391" s="42" t="s">
        <v>38</v>
      </c>
      <c r="N391" s="41"/>
      <c r="O391" s="40"/>
      <c r="P391" s="39"/>
    </row>
    <row r="392" spans="1:20" s="24" customFormat="1" ht="21" customHeight="1">
      <c r="A392" s="38" t="s">
        <v>138</v>
      </c>
      <c r="B392" s="37"/>
      <c r="E392" s="30">
        <f t="shared" ref="E392:M392" si="22">SUM(E393:E396)</f>
        <v>84973996.080000013</v>
      </c>
      <c r="F392" s="30">
        <f t="shared" si="22"/>
        <v>747903.2</v>
      </c>
      <c r="G392" s="30">
        <f t="shared" si="22"/>
        <v>496247.38</v>
      </c>
      <c r="H392" s="30">
        <f t="shared" si="22"/>
        <v>606817.60000000009</v>
      </c>
      <c r="I392" s="30">
        <f t="shared" si="22"/>
        <v>807067</v>
      </c>
      <c r="J392" s="30">
        <f t="shared" si="22"/>
        <v>104421740.34</v>
      </c>
      <c r="K392" s="30">
        <f t="shared" si="22"/>
        <v>68129864.780000001</v>
      </c>
      <c r="L392" s="30">
        <f t="shared" si="22"/>
        <v>48257893.909999996</v>
      </c>
      <c r="M392" s="30">
        <f t="shared" si="22"/>
        <v>5382916.46</v>
      </c>
      <c r="N392" s="29"/>
      <c r="O392" s="28" t="s">
        <v>137</v>
      </c>
      <c r="P392" s="34"/>
      <c r="Q392" s="33"/>
    </row>
    <row r="393" spans="1:20" s="9" customFormat="1" ht="21" customHeight="1">
      <c r="B393" s="25" t="s">
        <v>136</v>
      </c>
      <c r="C393" s="36"/>
      <c r="E393" s="20">
        <v>20824257.239999998</v>
      </c>
      <c r="F393" s="20">
        <v>82892.2</v>
      </c>
      <c r="G393" s="20">
        <v>367987.37</v>
      </c>
      <c r="H393" s="20">
        <v>66794</v>
      </c>
      <c r="I393" s="20">
        <v>393660</v>
      </c>
      <c r="J393" s="20">
        <v>35036191</v>
      </c>
      <c r="K393" s="20">
        <v>20768496.120000001</v>
      </c>
      <c r="L393" s="20">
        <v>29658129</v>
      </c>
      <c r="M393" s="20">
        <v>914569</v>
      </c>
      <c r="N393" s="19"/>
      <c r="O393" s="18"/>
      <c r="P393" s="17" t="s">
        <v>135</v>
      </c>
      <c r="Q393" s="35"/>
      <c r="T393" s="26"/>
    </row>
    <row r="394" spans="1:20" s="9" customFormat="1" ht="21" customHeight="1">
      <c r="B394" s="25" t="s">
        <v>134</v>
      </c>
      <c r="C394" s="36"/>
      <c r="E394" s="20">
        <v>12958902.32</v>
      </c>
      <c r="F394" s="20">
        <v>64199</v>
      </c>
      <c r="G394" s="20">
        <v>128260.01</v>
      </c>
      <c r="H394" s="20">
        <v>128260.01</v>
      </c>
      <c r="I394" s="20">
        <v>87770</v>
      </c>
      <c r="J394" s="20">
        <v>25612307.780000001</v>
      </c>
      <c r="K394" s="20">
        <v>14194833.76</v>
      </c>
      <c r="L394" s="20">
        <v>4668987</v>
      </c>
      <c r="M394" s="20">
        <v>659141.46</v>
      </c>
      <c r="N394" s="19"/>
      <c r="O394" s="18"/>
      <c r="P394" s="17" t="s">
        <v>133</v>
      </c>
      <c r="Q394" s="35"/>
      <c r="S394" s="26"/>
    </row>
    <row r="395" spans="1:20" s="9" customFormat="1" ht="21" customHeight="1">
      <c r="B395" s="25" t="s">
        <v>132</v>
      </c>
      <c r="C395" s="36"/>
      <c r="E395" s="20">
        <v>33783159.560000002</v>
      </c>
      <c r="F395" s="20">
        <v>361819</v>
      </c>
      <c r="G395" s="20" t="s">
        <v>3</v>
      </c>
      <c r="H395" s="20" t="s">
        <v>3</v>
      </c>
      <c r="I395" s="20">
        <v>149917</v>
      </c>
      <c r="J395" s="20">
        <v>32389938.559999999</v>
      </c>
      <c r="K395" s="20">
        <v>17158268</v>
      </c>
      <c r="L395" s="20">
        <v>10284296</v>
      </c>
      <c r="M395" s="20">
        <v>3209578.25</v>
      </c>
      <c r="N395" s="19"/>
      <c r="O395" s="18"/>
      <c r="P395" s="17" t="s">
        <v>131</v>
      </c>
      <c r="Q395" s="35"/>
    </row>
    <row r="396" spans="1:20" s="9" customFormat="1" ht="21" customHeight="1">
      <c r="B396" s="25" t="s">
        <v>130</v>
      </c>
      <c r="C396" s="36"/>
      <c r="E396" s="20">
        <v>17407676.960000001</v>
      </c>
      <c r="F396" s="20">
        <v>238993</v>
      </c>
      <c r="G396" s="20" t="s">
        <v>3</v>
      </c>
      <c r="H396" s="20">
        <v>411763.59</v>
      </c>
      <c r="I396" s="20">
        <v>175720</v>
      </c>
      <c r="J396" s="20">
        <v>11383303</v>
      </c>
      <c r="K396" s="20">
        <v>16008266.9</v>
      </c>
      <c r="L396" s="20">
        <v>3646481.91</v>
      </c>
      <c r="M396" s="20">
        <v>599627.75</v>
      </c>
      <c r="N396" s="19"/>
      <c r="O396" s="18"/>
      <c r="P396" s="17" t="s">
        <v>129</v>
      </c>
      <c r="Q396" s="35"/>
      <c r="T396" s="27"/>
    </row>
    <row r="397" spans="1:20" s="24" customFormat="1" ht="21" customHeight="1">
      <c r="A397" s="38" t="s">
        <v>128</v>
      </c>
      <c r="B397" s="37"/>
      <c r="E397" s="30">
        <f t="shared" ref="E397:M397" si="23">SUM(E398:E401)</f>
        <v>51155310.719999999</v>
      </c>
      <c r="F397" s="30">
        <f t="shared" si="23"/>
        <v>189670.97</v>
      </c>
      <c r="G397" s="30">
        <f t="shared" si="23"/>
        <v>817006.66999999993</v>
      </c>
      <c r="H397" s="30">
        <f t="shared" si="23"/>
        <v>889317</v>
      </c>
      <c r="I397" s="30">
        <f t="shared" si="23"/>
        <v>879790</v>
      </c>
      <c r="J397" s="30">
        <f t="shared" si="23"/>
        <v>65018393</v>
      </c>
      <c r="K397" s="30">
        <f t="shared" si="23"/>
        <v>34936988.700000003</v>
      </c>
      <c r="L397" s="30">
        <f t="shared" si="23"/>
        <v>17031785</v>
      </c>
      <c r="M397" s="30">
        <f t="shared" si="23"/>
        <v>10510601</v>
      </c>
      <c r="N397" s="29"/>
      <c r="O397" s="28" t="s">
        <v>127</v>
      </c>
      <c r="P397" s="26"/>
      <c r="Q397" s="33"/>
    </row>
    <row r="398" spans="1:20" s="9" customFormat="1" ht="21" customHeight="1">
      <c r="B398" s="25" t="s">
        <v>126</v>
      </c>
      <c r="C398" s="36"/>
      <c r="E398" s="20">
        <v>12843363.59</v>
      </c>
      <c r="F398" s="20">
        <v>72175</v>
      </c>
      <c r="G398" s="20">
        <v>175146.37</v>
      </c>
      <c r="H398" s="20">
        <v>345728</v>
      </c>
      <c r="I398" s="20">
        <v>205647</v>
      </c>
      <c r="J398" s="20">
        <v>12381304</v>
      </c>
      <c r="K398" s="20">
        <v>9355380.5199999996</v>
      </c>
      <c r="L398" s="20">
        <v>484900</v>
      </c>
      <c r="M398" s="20">
        <v>386507</v>
      </c>
      <c r="N398" s="19"/>
      <c r="O398" s="18"/>
      <c r="P398" s="17" t="s">
        <v>125</v>
      </c>
      <c r="Q398" s="35"/>
    </row>
    <row r="399" spans="1:20" s="9" customFormat="1" ht="21" customHeight="1">
      <c r="B399" s="25" t="s">
        <v>124</v>
      </c>
      <c r="C399" s="36"/>
      <c r="E399" s="20">
        <v>12847797.880000001</v>
      </c>
      <c r="F399" s="20">
        <v>12231</v>
      </c>
      <c r="G399" s="20">
        <v>248161.59</v>
      </c>
      <c r="H399" s="20">
        <v>200158</v>
      </c>
      <c r="I399" s="20">
        <v>244815</v>
      </c>
      <c r="J399" s="20">
        <v>14658513</v>
      </c>
      <c r="K399" s="20">
        <v>11004455.17</v>
      </c>
      <c r="L399" s="20">
        <v>2160500</v>
      </c>
      <c r="M399" s="20">
        <v>446880.1</v>
      </c>
      <c r="N399" s="19"/>
      <c r="O399" s="18"/>
      <c r="P399" s="17" t="s">
        <v>123</v>
      </c>
      <c r="Q399" s="35"/>
    </row>
    <row r="400" spans="1:20" s="9" customFormat="1" ht="21" customHeight="1">
      <c r="B400" s="25" t="s">
        <v>122</v>
      </c>
      <c r="C400" s="36"/>
      <c r="E400" s="20">
        <v>12163864.789999999</v>
      </c>
      <c r="F400" s="20">
        <v>82727.94</v>
      </c>
      <c r="G400" s="20">
        <v>209174.99</v>
      </c>
      <c r="H400" s="20" t="s">
        <v>3</v>
      </c>
      <c r="I400" s="20">
        <v>327328</v>
      </c>
      <c r="J400" s="20">
        <v>21569311</v>
      </c>
      <c r="K400" s="20">
        <v>3287045.1</v>
      </c>
      <c r="L400" s="20">
        <v>10662905</v>
      </c>
      <c r="M400" s="20">
        <v>8401255.9000000004</v>
      </c>
      <c r="N400" s="19"/>
      <c r="O400" s="18"/>
      <c r="P400" s="17" t="s">
        <v>121</v>
      </c>
      <c r="Q400" s="35"/>
    </row>
    <row r="401" spans="1:20" s="9" customFormat="1" ht="21" customHeight="1">
      <c r="B401" s="25" t="s">
        <v>120</v>
      </c>
      <c r="C401" s="36"/>
      <c r="E401" s="20">
        <v>13300284.460000001</v>
      </c>
      <c r="F401" s="20">
        <v>22537.03</v>
      </c>
      <c r="G401" s="20">
        <v>184523.72</v>
      </c>
      <c r="H401" s="20">
        <v>343431</v>
      </c>
      <c r="I401" s="20">
        <v>102000</v>
      </c>
      <c r="J401" s="20">
        <v>16409265</v>
      </c>
      <c r="K401" s="20">
        <v>11290107.91</v>
      </c>
      <c r="L401" s="20">
        <v>3723480</v>
      </c>
      <c r="M401" s="20">
        <v>1275958</v>
      </c>
      <c r="N401" s="19"/>
      <c r="O401" s="18"/>
      <c r="P401" s="17" t="s">
        <v>119</v>
      </c>
      <c r="Q401" s="35"/>
    </row>
    <row r="402" spans="1:20" s="24" customFormat="1" ht="21" customHeight="1">
      <c r="A402" s="38" t="s">
        <v>118</v>
      </c>
      <c r="B402" s="37"/>
      <c r="E402" s="30">
        <f t="shared" ref="E402:M402" si="24">SUM(E403:E407)</f>
        <v>87297528.089999989</v>
      </c>
      <c r="F402" s="30">
        <f t="shared" si="24"/>
        <v>676699.82000000007</v>
      </c>
      <c r="G402" s="30">
        <f t="shared" si="24"/>
        <v>1180342.0900000001</v>
      </c>
      <c r="H402" s="30">
        <f t="shared" si="24"/>
        <v>181662</v>
      </c>
      <c r="I402" s="30">
        <f t="shared" si="24"/>
        <v>838181.1</v>
      </c>
      <c r="J402" s="30">
        <f t="shared" si="24"/>
        <v>103651572.75</v>
      </c>
      <c r="K402" s="30">
        <f t="shared" si="24"/>
        <v>89139538.349999994</v>
      </c>
      <c r="L402" s="30">
        <f t="shared" si="24"/>
        <v>27784901.220000003</v>
      </c>
      <c r="M402" s="30">
        <f t="shared" si="24"/>
        <v>23577950.439999998</v>
      </c>
      <c r="N402" s="29"/>
      <c r="O402" s="28" t="s">
        <v>117</v>
      </c>
      <c r="P402" s="26"/>
      <c r="Q402" s="33"/>
    </row>
    <row r="403" spans="1:20" s="9" customFormat="1" ht="21" customHeight="1">
      <c r="B403" s="25" t="s">
        <v>116</v>
      </c>
      <c r="C403" s="36"/>
      <c r="D403" s="69"/>
      <c r="E403" s="20">
        <f>72719.32+12979496.42</f>
        <v>13052215.74</v>
      </c>
      <c r="F403" s="20">
        <v>36384</v>
      </c>
      <c r="G403" s="20">
        <v>104268.5</v>
      </c>
      <c r="H403" s="20">
        <v>172252</v>
      </c>
      <c r="I403" s="20">
        <v>52910</v>
      </c>
      <c r="J403" s="20">
        <f>7148100+204100+1163824</f>
        <v>8516024</v>
      </c>
      <c r="K403" s="20">
        <f>4972486+926500+183101+1871703.65+1441819.58+277393.36</f>
        <v>9673003.5899999999</v>
      </c>
      <c r="L403" s="20">
        <f>401813.7+587000</f>
        <v>988813.7</v>
      </c>
      <c r="M403" s="20">
        <f>100000+132645+40074.5+456500</f>
        <v>729219.5</v>
      </c>
      <c r="N403" s="29"/>
      <c r="O403" s="18"/>
      <c r="P403" s="17" t="s">
        <v>115</v>
      </c>
      <c r="Q403" s="33"/>
      <c r="T403" s="24"/>
    </row>
    <row r="404" spans="1:20" s="9" customFormat="1" ht="21" customHeight="1">
      <c r="B404" s="25" t="s">
        <v>114</v>
      </c>
      <c r="C404" s="36"/>
      <c r="D404" s="69"/>
      <c r="E404" s="20">
        <f>387667.32+14326056.3</f>
        <v>14713723.620000001</v>
      </c>
      <c r="F404" s="20">
        <v>13211</v>
      </c>
      <c r="G404" s="20">
        <v>210034.45</v>
      </c>
      <c r="H404" s="20">
        <v>0</v>
      </c>
      <c r="I404" s="20">
        <v>147900</v>
      </c>
      <c r="J404" s="20">
        <f>9711991+923030+13122611</f>
        <v>23757632</v>
      </c>
      <c r="K404" s="20">
        <f>7580760+2101204+1010988+3298653.68+2058668.65+267656.62</f>
        <v>16317930.949999999</v>
      </c>
      <c r="L404" s="20">
        <f>3373300+808500</f>
        <v>4181800</v>
      </c>
      <c r="M404" s="20">
        <f>27000+145864+171961+103792+657138.54+1000000+10776938</f>
        <v>12882693.539999999</v>
      </c>
      <c r="N404" s="29"/>
      <c r="O404" s="18"/>
      <c r="P404" s="17" t="s">
        <v>113</v>
      </c>
      <c r="Q404" s="33"/>
    </row>
    <row r="405" spans="1:20" s="9" customFormat="1" ht="21" customHeight="1">
      <c r="B405" s="25" t="s">
        <v>112</v>
      </c>
      <c r="C405" s="36"/>
      <c r="D405" s="69"/>
      <c r="E405" s="20">
        <f>1075436.9+17131724.9</f>
        <v>18207161.799999997</v>
      </c>
      <c r="F405" s="20">
        <v>500265</v>
      </c>
      <c r="G405" s="20">
        <v>298636.68</v>
      </c>
      <c r="H405" s="20">
        <v>9410</v>
      </c>
      <c r="I405" s="20">
        <v>209272.6</v>
      </c>
      <c r="J405" s="20">
        <f>6405445+4593550+1071637+12104617.75+151050</f>
        <v>24326299.75</v>
      </c>
      <c r="K405" s="20">
        <f>9465300+193560+1963000+1242255+2075064.77+2652356.88+273742.54+2905630+25000</f>
        <v>20795909.189999998</v>
      </c>
      <c r="L405" s="20">
        <f>207289.91+2233500+3572766.75+1539000+969500</f>
        <v>8522056.6600000001</v>
      </c>
      <c r="M405" s="20">
        <f>193000+88117+124063.4+7286395</f>
        <v>7691575.4000000004</v>
      </c>
      <c r="N405" s="29"/>
      <c r="O405" s="18"/>
      <c r="P405" s="17" t="s">
        <v>111</v>
      </c>
      <c r="Q405" s="33"/>
      <c r="T405" s="21"/>
    </row>
    <row r="406" spans="1:20" s="9" customFormat="1" ht="21" customHeight="1">
      <c r="B406" s="25" t="s">
        <v>110</v>
      </c>
      <c r="C406" s="36"/>
      <c r="D406" s="69"/>
      <c r="E406" s="20">
        <f>313269.63+21837006.69</f>
        <v>22150276.32</v>
      </c>
      <c r="F406" s="20">
        <v>78336.02</v>
      </c>
      <c r="G406" s="20">
        <v>422385.51</v>
      </c>
      <c r="H406" s="20">
        <v>0</v>
      </c>
      <c r="I406" s="20">
        <v>262298.5</v>
      </c>
      <c r="J406" s="20">
        <f>17240046+1113993</f>
        <v>18354039</v>
      </c>
      <c r="K406" s="20">
        <f>10616420+1638006+4750932.2+3706506.2+383385.66</f>
        <v>21095250.059999999</v>
      </c>
      <c r="L406" s="20">
        <f>1382177.99+5973460</f>
        <v>7355637.9900000002</v>
      </c>
      <c r="M406" s="20">
        <v>1197669</v>
      </c>
      <c r="N406" s="29"/>
      <c r="O406" s="18"/>
      <c r="P406" s="17" t="s">
        <v>109</v>
      </c>
      <c r="Q406" s="33"/>
    </row>
    <row r="407" spans="1:20" s="9" customFormat="1" ht="21" customHeight="1">
      <c r="B407" s="25" t="s">
        <v>108</v>
      </c>
      <c r="C407" s="36"/>
      <c r="D407" s="69"/>
      <c r="E407" s="20">
        <f>454296+18719854.61</f>
        <v>19174150.609999999</v>
      </c>
      <c r="F407" s="20">
        <v>48503.8</v>
      </c>
      <c r="G407" s="20">
        <v>145016.95000000001</v>
      </c>
      <c r="H407" s="20">
        <v>0</v>
      </c>
      <c r="I407" s="20">
        <v>165800</v>
      </c>
      <c r="J407" s="20">
        <f>8236906+7935833+2291420+10233419</f>
        <v>28697578</v>
      </c>
      <c r="K407" s="20">
        <f>8055903.98+183390+1604084+35540+6752292.15+4270468.76+355765.67</f>
        <v>21257444.560000002</v>
      </c>
      <c r="L407" s="20">
        <f>1075892.87+5660700</f>
        <v>6736592.8700000001</v>
      </c>
      <c r="M407" s="20">
        <f>283793+180000+613000</f>
        <v>1076793</v>
      </c>
      <c r="N407" s="29"/>
      <c r="O407" s="18"/>
      <c r="P407" s="17" t="s">
        <v>107</v>
      </c>
      <c r="Q407" s="33"/>
      <c r="R407" s="21"/>
    </row>
    <row r="408" spans="1:20" s="64" customFormat="1" ht="27" customHeight="1">
      <c r="B408" s="65" t="s">
        <v>76</v>
      </c>
      <c r="C408" s="63">
        <v>19.3</v>
      </c>
      <c r="D408" s="65" t="s">
        <v>75</v>
      </c>
      <c r="R408" s="1"/>
    </row>
    <row r="409" spans="1:20" s="60" customFormat="1" ht="18.75" customHeight="1">
      <c r="B409" s="64" t="s">
        <v>74</v>
      </c>
      <c r="C409" s="63">
        <v>19.3</v>
      </c>
      <c r="D409" s="62" t="s">
        <v>73</v>
      </c>
      <c r="R409" s="64"/>
    </row>
    <row r="410" spans="1:20" s="60" customFormat="1">
      <c r="B410" s="64"/>
      <c r="C410" s="63"/>
      <c r="D410" s="62" t="s">
        <v>72</v>
      </c>
    </row>
    <row r="411" spans="1:20" s="60" customFormat="1" ht="12.75" customHeight="1">
      <c r="B411" s="64"/>
      <c r="C411" s="63"/>
      <c r="D411" s="62"/>
      <c r="O411" s="61" t="s">
        <v>71</v>
      </c>
    </row>
    <row r="412" spans="1:20" ht="6" customHeight="1">
      <c r="R412" s="60"/>
    </row>
    <row r="413" spans="1:20" s="6" customFormat="1" ht="21.75">
      <c r="A413" s="55"/>
      <c r="B413" s="59"/>
      <c r="C413" s="59"/>
      <c r="D413" s="58"/>
      <c r="E413" s="97" t="s">
        <v>70</v>
      </c>
      <c r="F413" s="98"/>
      <c r="G413" s="98"/>
      <c r="H413" s="98"/>
      <c r="I413" s="98"/>
      <c r="J413" s="99"/>
      <c r="K413" s="88" t="s">
        <v>65</v>
      </c>
      <c r="L413" s="89"/>
      <c r="M413" s="89"/>
      <c r="N413" s="57" t="s">
        <v>69</v>
      </c>
      <c r="O413" s="56"/>
      <c r="P413" s="55"/>
      <c r="R413" s="1"/>
    </row>
    <row r="414" spans="1:20" s="6" customFormat="1" ht="21.75">
      <c r="A414" s="51"/>
      <c r="B414" s="51"/>
      <c r="C414" s="51"/>
      <c r="D414" s="50"/>
      <c r="E414" s="94" t="s">
        <v>68</v>
      </c>
      <c r="F414" s="95"/>
      <c r="G414" s="95"/>
      <c r="H414" s="95"/>
      <c r="I414" s="95"/>
      <c r="J414" s="96"/>
      <c r="K414" s="90" t="s">
        <v>40</v>
      </c>
      <c r="L414" s="91"/>
      <c r="M414" s="101"/>
      <c r="N414" s="54"/>
      <c r="O414" s="53"/>
      <c r="P414" s="52"/>
    </row>
    <row r="415" spans="1:20" s="6" customFormat="1" ht="17.25">
      <c r="A415" s="92" t="s">
        <v>67</v>
      </c>
      <c r="B415" s="92"/>
      <c r="C415" s="92"/>
      <c r="D415" s="93"/>
      <c r="E415" s="49"/>
      <c r="F415" s="49" t="s">
        <v>66</v>
      </c>
      <c r="G415" s="49"/>
      <c r="H415" s="49"/>
      <c r="J415" s="48"/>
      <c r="K415" s="48"/>
      <c r="L415" s="48" t="s">
        <v>65</v>
      </c>
      <c r="M415" s="48" t="s">
        <v>65</v>
      </c>
      <c r="N415" s="48"/>
      <c r="O415" s="47"/>
      <c r="P415" s="47" t="s">
        <v>64</v>
      </c>
    </row>
    <row r="416" spans="1:20" s="6" customFormat="1" ht="17.25">
      <c r="A416" s="100" t="s">
        <v>63</v>
      </c>
      <c r="B416" s="100"/>
      <c r="C416" s="100"/>
      <c r="D416" s="93"/>
      <c r="E416" s="49" t="s">
        <v>62</v>
      </c>
      <c r="F416" s="49" t="s">
        <v>61</v>
      </c>
      <c r="G416" s="49" t="s">
        <v>60</v>
      </c>
      <c r="H416" s="49" t="s">
        <v>59</v>
      </c>
      <c r="I416" s="49" t="s">
        <v>58</v>
      </c>
      <c r="J416" s="48" t="s">
        <v>57</v>
      </c>
      <c r="K416" s="48" t="s">
        <v>56</v>
      </c>
      <c r="L416" s="48" t="s">
        <v>55</v>
      </c>
      <c r="M416" s="48" t="s">
        <v>54</v>
      </c>
      <c r="N416" s="48"/>
      <c r="O416" s="47"/>
      <c r="P416" s="47" t="s">
        <v>53</v>
      </c>
    </row>
    <row r="417" spans="1:20" s="6" customFormat="1" ht="21.75">
      <c r="A417" s="51"/>
      <c r="B417" s="51"/>
      <c r="C417" s="51"/>
      <c r="D417" s="50"/>
      <c r="E417" s="49" t="s">
        <v>52</v>
      </c>
      <c r="F417" s="49" t="s">
        <v>51</v>
      </c>
      <c r="G417" s="49" t="s">
        <v>50</v>
      </c>
      <c r="H417" s="49" t="s">
        <v>49</v>
      </c>
      <c r="I417" s="49" t="s">
        <v>48</v>
      </c>
      <c r="J417" s="48" t="s">
        <v>47</v>
      </c>
      <c r="K417" s="48" t="s">
        <v>46</v>
      </c>
      <c r="L417" s="48" t="s">
        <v>45</v>
      </c>
      <c r="M417" s="48" t="s">
        <v>44</v>
      </c>
      <c r="N417" s="48"/>
      <c r="O417" s="47"/>
      <c r="P417" s="47" t="s">
        <v>43</v>
      </c>
    </row>
    <row r="418" spans="1:20" s="6" customFormat="1" ht="21.75">
      <c r="A418" s="46"/>
      <c r="B418" s="46"/>
      <c r="C418" s="46"/>
      <c r="D418" s="45"/>
      <c r="E418" s="42" t="s">
        <v>42</v>
      </c>
      <c r="F418" s="44"/>
      <c r="G418" s="42"/>
      <c r="H418" s="42" t="s">
        <v>41</v>
      </c>
      <c r="I418" s="42"/>
      <c r="J418" s="42"/>
      <c r="K418" s="42" t="s">
        <v>40</v>
      </c>
      <c r="L418" s="43" t="s">
        <v>39</v>
      </c>
      <c r="M418" s="42" t="s">
        <v>38</v>
      </c>
      <c r="N418" s="41"/>
      <c r="O418" s="40"/>
      <c r="P418" s="39"/>
    </row>
    <row r="419" spans="1:20" s="24" customFormat="1" ht="21.75" customHeight="1">
      <c r="A419" s="38" t="s">
        <v>106</v>
      </c>
      <c r="B419" s="37"/>
      <c r="E419" s="30">
        <f t="shared" ref="E419:M419" si="25">SUM(E420:E423)</f>
        <v>60930696.399999999</v>
      </c>
      <c r="F419" s="30">
        <f t="shared" si="25"/>
        <v>398241.73</v>
      </c>
      <c r="G419" s="30">
        <f t="shared" si="25"/>
        <v>1329480.7399999998</v>
      </c>
      <c r="H419" s="30">
        <f t="shared" si="25"/>
        <v>40722</v>
      </c>
      <c r="I419" s="30">
        <f t="shared" si="25"/>
        <v>649811.5</v>
      </c>
      <c r="J419" s="30">
        <f t="shared" si="25"/>
        <v>93975474</v>
      </c>
      <c r="K419" s="30">
        <f t="shared" si="25"/>
        <v>73928860.280000001</v>
      </c>
      <c r="L419" s="30">
        <f t="shared" si="25"/>
        <v>47692108.299999997</v>
      </c>
      <c r="M419" s="30">
        <f t="shared" si="25"/>
        <v>9267659.0899999999</v>
      </c>
      <c r="N419" s="29"/>
      <c r="O419" s="28" t="s">
        <v>105</v>
      </c>
      <c r="P419" s="26"/>
      <c r="Q419" s="33"/>
    </row>
    <row r="420" spans="1:20" s="9" customFormat="1" ht="21.75" customHeight="1">
      <c r="B420" s="25" t="s">
        <v>104</v>
      </c>
      <c r="C420" s="36"/>
      <c r="E420" s="20">
        <v>13267895.84</v>
      </c>
      <c r="F420" s="20">
        <v>20041.75</v>
      </c>
      <c r="G420" s="20">
        <v>153339.41</v>
      </c>
      <c r="H420" s="20" t="s">
        <v>3</v>
      </c>
      <c r="I420" s="20">
        <v>123732.5</v>
      </c>
      <c r="J420" s="20">
        <v>14538404</v>
      </c>
      <c r="K420" s="20">
        <v>14050147.98</v>
      </c>
      <c r="L420" s="20">
        <v>2409690</v>
      </c>
      <c r="M420" s="20">
        <v>6910120.29</v>
      </c>
      <c r="N420" s="19"/>
      <c r="O420" s="18"/>
      <c r="P420" s="17" t="s">
        <v>103</v>
      </c>
      <c r="Q420" s="33"/>
    </row>
    <row r="421" spans="1:20" s="21" customFormat="1" ht="21.75" customHeight="1">
      <c r="B421" s="25" t="s">
        <v>102</v>
      </c>
      <c r="C421" s="36"/>
      <c r="E421" s="20">
        <v>15945295.609999999</v>
      </c>
      <c r="F421" s="20">
        <v>349958.18</v>
      </c>
      <c r="G421" s="20">
        <v>275767.09999999998</v>
      </c>
      <c r="H421" s="20">
        <v>40722</v>
      </c>
      <c r="I421" s="20">
        <v>140820</v>
      </c>
      <c r="J421" s="20">
        <v>19363562</v>
      </c>
      <c r="K421" s="20">
        <v>26002044.440000001</v>
      </c>
      <c r="L421" s="20">
        <v>5018900</v>
      </c>
      <c r="M421" s="20">
        <v>651725</v>
      </c>
      <c r="N421" s="19"/>
      <c r="O421" s="18"/>
      <c r="P421" s="17" t="s">
        <v>101</v>
      </c>
      <c r="Q421" s="35"/>
      <c r="R421" s="9"/>
      <c r="S421" s="27"/>
      <c r="T421" s="9"/>
    </row>
    <row r="422" spans="1:20" s="9" customFormat="1" ht="21.75" customHeight="1">
      <c r="B422" s="25" t="s">
        <v>100</v>
      </c>
      <c r="C422" s="36"/>
      <c r="E422" s="20">
        <v>18656183.850000001</v>
      </c>
      <c r="F422" s="20">
        <v>20998.799999999999</v>
      </c>
      <c r="G422" s="20">
        <v>700640.85</v>
      </c>
      <c r="H422" s="20" t="s">
        <v>3</v>
      </c>
      <c r="I422" s="20">
        <v>268370</v>
      </c>
      <c r="J422" s="20">
        <v>36856424</v>
      </c>
      <c r="K422" s="20">
        <v>20722704.899999999</v>
      </c>
      <c r="L422" s="20">
        <v>29401444.300000001</v>
      </c>
      <c r="M422" s="20">
        <v>914139.8</v>
      </c>
      <c r="N422" s="19"/>
      <c r="O422" s="18"/>
      <c r="P422" s="17" t="s">
        <v>99</v>
      </c>
      <c r="Q422" s="35"/>
      <c r="S422" s="26"/>
    </row>
    <row r="423" spans="1:20" s="9" customFormat="1" ht="21.75" customHeight="1">
      <c r="B423" s="25" t="s">
        <v>98</v>
      </c>
      <c r="C423" s="36"/>
      <c r="E423" s="20">
        <v>13061321.1</v>
      </c>
      <c r="F423" s="20">
        <v>7243</v>
      </c>
      <c r="G423" s="20">
        <v>199733.38</v>
      </c>
      <c r="H423" s="20" t="s">
        <v>3</v>
      </c>
      <c r="I423" s="20">
        <v>116889</v>
      </c>
      <c r="J423" s="20">
        <v>23217084</v>
      </c>
      <c r="K423" s="20">
        <v>13153962.960000001</v>
      </c>
      <c r="L423" s="20">
        <v>10862074</v>
      </c>
      <c r="M423" s="20">
        <v>791674</v>
      </c>
      <c r="N423" s="19"/>
      <c r="O423" s="18"/>
      <c r="P423" s="17" t="s">
        <v>97</v>
      </c>
      <c r="Q423" s="35"/>
      <c r="R423" s="24"/>
      <c r="T423" s="27"/>
    </row>
    <row r="424" spans="1:20" s="24" customFormat="1" ht="21.75" customHeight="1">
      <c r="A424" s="38" t="s">
        <v>96</v>
      </c>
      <c r="B424" s="37"/>
      <c r="E424" s="30">
        <f t="shared" ref="E424:M424" si="26">SUM(E425:E427)</f>
        <v>48065253.460000001</v>
      </c>
      <c r="F424" s="30">
        <f t="shared" si="26"/>
        <v>297444.95</v>
      </c>
      <c r="G424" s="30">
        <f t="shared" si="26"/>
        <v>395426.08</v>
      </c>
      <c r="H424" s="30">
        <f t="shared" si="26"/>
        <v>1670892</v>
      </c>
      <c r="I424" s="30">
        <f t="shared" si="26"/>
        <v>828496.76</v>
      </c>
      <c r="J424" s="30">
        <f t="shared" si="26"/>
        <v>59628444.039999999</v>
      </c>
      <c r="K424" s="30">
        <f t="shared" si="26"/>
        <v>42300188.539999999</v>
      </c>
      <c r="L424" s="30">
        <f t="shared" si="26"/>
        <v>17501280</v>
      </c>
      <c r="M424" s="30">
        <f t="shared" si="26"/>
        <v>2573291.37</v>
      </c>
      <c r="N424" s="29"/>
      <c r="O424" s="28" t="s">
        <v>95</v>
      </c>
      <c r="P424" s="34"/>
      <c r="Q424" s="33"/>
      <c r="T424" s="26"/>
    </row>
    <row r="425" spans="1:20" s="9" customFormat="1" ht="21.75" customHeight="1">
      <c r="B425" s="25" t="s">
        <v>94</v>
      </c>
      <c r="C425" s="36"/>
      <c r="E425" s="20">
        <v>13913232.24</v>
      </c>
      <c r="F425" s="20">
        <v>4744.75</v>
      </c>
      <c r="G425" s="20">
        <v>89887.39</v>
      </c>
      <c r="H425" s="20" t="s">
        <v>3</v>
      </c>
      <c r="I425" s="20">
        <v>43024</v>
      </c>
      <c r="J425" s="20">
        <v>16801651.699999999</v>
      </c>
      <c r="K425" s="20">
        <v>12335227.699999999</v>
      </c>
      <c r="L425" s="20">
        <v>5958300</v>
      </c>
      <c r="M425" s="20">
        <v>593336.78</v>
      </c>
      <c r="N425" s="19"/>
      <c r="O425" s="18"/>
      <c r="P425" s="17" t="s">
        <v>93</v>
      </c>
      <c r="Q425" s="35"/>
      <c r="R425" s="24"/>
    </row>
    <row r="426" spans="1:20" s="9" customFormat="1" ht="21.75" customHeight="1">
      <c r="B426" s="25" t="s">
        <v>92</v>
      </c>
      <c r="C426" s="36"/>
      <c r="E426" s="20">
        <v>16873853.390000001</v>
      </c>
      <c r="F426" s="20">
        <v>85634.2</v>
      </c>
      <c r="G426" s="20" t="s">
        <v>3</v>
      </c>
      <c r="H426" s="20" t="s">
        <v>3</v>
      </c>
      <c r="I426" s="20">
        <v>478850</v>
      </c>
      <c r="J426" s="20">
        <v>10051410</v>
      </c>
      <c r="K426" s="20">
        <v>15091578.25</v>
      </c>
      <c r="L426" s="20">
        <v>7621880</v>
      </c>
      <c r="M426" s="20">
        <v>1437587</v>
      </c>
      <c r="N426" s="19"/>
      <c r="O426" s="18"/>
      <c r="P426" s="17" t="s">
        <v>91</v>
      </c>
      <c r="Q426" s="35"/>
      <c r="R426" s="24"/>
    </row>
    <row r="427" spans="1:20" s="9" customFormat="1" ht="21.75" customHeight="1">
      <c r="B427" s="25" t="s">
        <v>90</v>
      </c>
      <c r="C427" s="36"/>
      <c r="E427" s="20">
        <v>17278167.829999998</v>
      </c>
      <c r="F427" s="20">
        <v>207066</v>
      </c>
      <c r="G427" s="20">
        <v>305538.69</v>
      </c>
      <c r="H427" s="20">
        <v>1670892</v>
      </c>
      <c r="I427" s="20">
        <v>306622.76</v>
      </c>
      <c r="J427" s="20">
        <v>32775382.34</v>
      </c>
      <c r="K427" s="20">
        <v>14873382.59</v>
      </c>
      <c r="L427" s="20">
        <v>3921100</v>
      </c>
      <c r="M427" s="20">
        <v>542367.59</v>
      </c>
      <c r="N427" s="19"/>
      <c r="O427" s="18"/>
      <c r="P427" s="17" t="s">
        <v>89</v>
      </c>
      <c r="Q427" s="35"/>
      <c r="R427" s="24"/>
    </row>
    <row r="428" spans="1:20" s="24" customFormat="1" ht="21.75" customHeight="1">
      <c r="A428" s="38" t="s">
        <v>88</v>
      </c>
      <c r="B428" s="37"/>
      <c r="E428" s="30">
        <f t="shared" ref="E428:M428" si="27">SUM(E429:E432)</f>
        <v>71527799.480000004</v>
      </c>
      <c r="F428" s="30">
        <f t="shared" si="27"/>
        <v>945352.89</v>
      </c>
      <c r="G428" s="30">
        <f t="shared" si="27"/>
        <v>1024750.6799999999</v>
      </c>
      <c r="H428" s="30">
        <f t="shared" si="27"/>
        <v>181813</v>
      </c>
      <c r="I428" s="30">
        <f t="shared" si="27"/>
        <v>343495</v>
      </c>
      <c r="J428" s="30">
        <f t="shared" si="27"/>
        <v>105110784</v>
      </c>
      <c r="K428" s="30">
        <f t="shared" si="27"/>
        <v>72211679.010000005</v>
      </c>
      <c r="L428" s="30">
        <f t="shared" si="27"/>
        <v>55322314.049999997</v>
      </c>
      <c r="M428" s="30">
        <f t="shared" si="27"/>
        <v>17670232.23</v>
      </c>
      <c r="N428" s="29"/>
      <c r="O428" s="28" t="s">
        <v>87</v>
      </c>
      <c r="P428" s="26"/>
      <c r="Q428" s="33"/>
    </row>
    <row r="429" spans="1:20" s="9" customFormat="1" ht="21.75" customHeight="1">
      <c r="B429" s="25" t="s">
        <v>86</v>
      </c>
      <c r="C429" s="36"/>
      <c r="E429" s="20">
        <f>356085.01+19350431.23</f>
        <v>19706516.240000002</v>
      </c>
      <c r="F429" s="20">
        <v>108637</v>
      </c>
      <c r="G429" s="20">
        <v>216987.54</v>
      </c>
      <c r="H429" s="20">
        <v>0</v>
      </c>
      <c r="I429" s="20">
        <v>98800</v>
      </c>
      <c r="J429" s="20">
        <f>1063975+9803026+14495885</f>
        <v>25362886</v>
      </c>
      <c r="K429" s="20">
        <f>9413901+2281200+938997+2324048.16+2519213.02+296420.38+2828500</f>
        <v>20602279.559999999</v>
      </c>
      <c r="L429" s="20">
        <f>84000+5476400+952500+329330</f>
        <v>6842230</v>
      </c>
      <c r="M429" s="20">
        <f>13627540+175900+114095+207216+350000</f>
        <v>14474751</v>
      </c>
      <c r="N429" s="68"/>
      <c r="P429" s="21" t="s">
        <v>85</v>
      </c>
      <c r="Q429" s="33"/>
    </row>
    <row r="430" spans="1:20" s="9" customFormat="1" ht="21.75" customHeight="1">
      <c r="B430" s="25" t="s">
        <v>84</v>
      </c>
      <c r="C430" s="36"/>
      <c r="E430" s="20">
        <f>125545.57+13214406.09</f>
        <v>13339951.66</v>
      </c>
      <c r="F430" s="20">
        <v>586194.5</v>
      </c>
      <c r="G430" s="20">
        <v>114572.06</v>
      </c>
      <c r="H430" s="20">
        <v>0</v>
      </c>
      <c r="I430" s="20">
        <v>57715</v>
      </c>
      <c r="J430" s="20">
        <f>6083330+9334187</f>
        <v>15417517</v>
      </c>
      <c r="K430" s="20">
        <f>5280850+184965+1331496+540630+1742348.09+1694114.85+308035.32+2038855.76</f>
        <v>13121295.02</v>
      </c>
      <c r="L430" s="20">
        <f>604797.05+4288900+9159880+1691500</f>
        <v>15745077.050000001</v>
      </c>
      <c r="M430" s="20">
        <f>77184+150000+71164+128228+42000</f>
        <v>468576</v>
      </c>
      <c r="N430" s="68"/>
      <c r="O430" s="18"/>
      <c r="P430" s="17" t="s">
        <v>83</v>
      </c>
      <c r="Q430" s="33"/>
    </row>
    <row r="431" spans="1:20" s="9" customFormat="1" ht="21.75" customHeight="1">
      <c r="B431" s="23" t="s">
        <v>82</v>
      </c>
      <c r="C431" s="106"/>
      <c r="D431" s="107"/>
      <c r="E431" s="20">
        <f>331407.83+22092574.95</f>
        <v>22423982.779999997</v>
      </c>
      <c r="F431" s="20">
        <v>74220.14</v>
      </c>
      <c r="G431" s="20">
        <v>269104.78000000003</v>
      </c>
      <c r="H431" s="20">
        <v>0</v>
      </c>
      <c r="I431" s="20">
        <v>157540</v>
      </c>
      <c r="J431" s="20">
        <f>18681783+1125376+1413652+4660000+15503900</f>
        <v>41384711</v>
      </c>
      <c r="K431" s="20">
        <f>9436965+384444+1441020+697607+4328573.78+3587276.35+624603.57+4710000</f>
        <v>25210489.700000003</v>
      </c>
      <c r="L431" s="20">
        <f>433305+8490000+21244398+2046000</f>
        <v>32213703</v>
      </c>
      <c r="M431" s="20">
        <f>310000+239000+70863+1082921.21+300000</f>
        <v>2002784.21</v>
      </c>
      <c r="N431" s="68"/>
      <c r="O431" s="18"/>
      <c r="P431" s="21" t="s">
        <v>81</v>
      </c>
      <c r="Q431" s="33"/>
      <c r="R431" s="24"/>
    </row>
    <row r="432" spans="1:20" s="9" customFormat="1" ht="21.75" customHeight="1">
      <c r="B432" s="25" t="s">
        <v>80</v>
      </c>
      <c r="C432" s="36"/>
      <c r="E432" s="20">
        <f>126789.21+15930559.59</f>
        <v>16057348.800000001</v>
      </c>
      <c r="F432" s="20">
        <v>176301.25</v>
      </c>
      <c r="G432" s="20">
        <v>424086.3</v>
      </c>
      <c r="H432" s="20">
        <v>181813</v>
      </c>
      <c r="I432" s="20">
        <v>29440</v>
      </c>
      <c r="J432" s="20">
        <f>11205616+980254+10539400+220400</f>
        <v>22945670</v>
      </c>
      <c r="K432" s="20">
        <f>6426969+374725+1416494+100723+2727215.34+1757511.67+473976.72</f>
        <v>13277614.73</v>
      </c>
      <c r="L432" s="20">
        <f>124450+396854</f>
        <v>521304</v>
      </c>
      <c r="M432" s="20">
        <f>66120+140000+121588+70817.5+259595.52+66000</f>
        <v>724121.02</v>
      </c>
      <c r="N432" s="68"/>
      <c r="O432" s="18"/>
      <c r="P432" s="17" t="s">
        <v>79</v>
      </c>
      <c r="Q432" s="33"/>
    </row>
    <row r="433" spans="1:20" s="24" customFormat="1" ht="21.75" customHeight="1">
      <c r="A433" s="38" t="s">
        <v>78</v>
      </c>
      <c r="B433" s="37"/>
      <c r="E433" s="30">
        <v>0</v>
      </c>
      <c r="F433" s="30">
        <v>0</v>
      </c>
      <c r="G433" s="30">
        <v>0</v>
      </c>
      <c r="H433" s="30">
        <v>0</v>
      </c>
      <c r="I433" s="30">
        <v>0</v>
      </c>
      <c r="J433" s="30">
        <v>0</v>
      </c>
      <c r="K433" s="30">
        <v>0</v>
      </c>
      <c r="L433" s="30">
        <v>0</v>
      </c>
      <c r="M433" s="30">
        <v>0</v>
      </c>
      <c r="N433" s="29"/>
      <c r="O433" s="28" t="s">
        <v>77</v>
      </c>
      <c r="P433" s="26"/>
      <c r="Q433" s="33"/>
      <c r="R433" s="27"/>
    </row>
    <row r="434" spans="1:20" s="24" customFormat="1" ht="12" customHeight="1">
      <c r="A434" s="38"/>
      <c r="B434" s="31"/>
      <c r="E434" s="67"/>
      <c r="F434" s="67"/>
      <c r="G434" s="67"/>
      <c r="H434" s="67"/>
      <c r="I434" s="67"/>
      <c r="J434" s="67"/>
      <c r="K434" s="67"/>
      <c r="L434" s="67"/>
      <c r="M434" s="67"/>
      <c r="N434" s="66"/>
      <c r="O434" s="28"/>
      <c r="P434" s="26"/>
      <c r="Q434" s="33"/>
      <c r="R434" s="27"/>
      <c r="S434" s="9"/>
    </row>
    <row r="435" spans="1:20" s="64" customFormat="1" ht="18.75" customHeight="1">
      <c r="B435" s="65" t="s">
        <v>76</v>
      </c>
      <c r="C435" s="63">
        <v>19.3</v>
      </c>
      <c r="D435" s="65" t="s">
        <v>75</v>
      </c>
      <c r="R435" s="1"/>
    </row>
    <row r="436" spans="1:20" s="60" customFormat="1" ht="18.75" customHeight="1">
      <c r="B436" s="64" t="s">
        <v>74</v>
      </c>
      <c r="C436" s="63">
        <v>19.3</v>
      </c>
      <c r="D436" s="62" t="s">
        <v>73</v>
      </c>
      <c r="R436" s="64"/>
    </row>
    <row r="437" spans="1:20" s="60" customFormat="1">
      <c r="B437" s="64"/>
      <c r="C437" s="63"/>
      <c r="D437" s="62" t="s">
        <v>72</v>
      </c>
    </row>
    <row r="438" spans="1:20" s="60" customFormat="1" ht="12.75" customHeight="1">
      <c r="B438" s="64"/>
      <c r="C438" s="63"/>
      <c r="D438" s="62"/>
      <c r="O438" s="61" t="s">
        <v>71</v>
      </c>
    </row>
    <row r="439" spans="1:20" ht="6" customHeight="1">
      <c r="R439" s="60"/>
    </row>
    <row r="440" spans="1:20" s="6" customFormat="1" ht="21.75">
      <c r="A440" s="55"/>
      <c r="B440" s="59"/>
      <c r="C440" s="59"/>
      <c r="D440" s="58"/>
      <c r="E440" s="97" t="s">
        <v>70</v>
      </c>
      <c r="F440" s="98"/>
      <c r="G440" s="98"/>
      <c r="H440" s="98"/>
      <c r="I440" s="98"/>
      <c r="J440" s="99"/>
      <c r="K440" s="88" t="s">
        <v>65</v>
      </c>
      <c r="L440" s="89"/>
      <c r="M440" s="89"/>
      <c r="N440" s="57" t="s">
        <v>69</v>
      </c>
      <c r="O440" s="56"/>
      <c r="P440" s="55"/>
      <c r="R440" s="1"/>
    </row>
    <row r="441" spans="1:20" s="6" customFormat="1" ht="21.75">
      <c r="A441" s="51"/>
      <c r="B441" s="51"/>
      <c r="C441" s="51"/>
      <c r="D441" s="50"/>
      <c r="E441" s="94" t="s">
        <v>68</v>
      </c>
      <c r="F441" s="95"/>
      <c r="G441" s="95"/>
      <c r="H441" s="95"/>
      <c r="I441" s="95"/>
      <c r="J441" s="96"/>
      <c r="K441" s="90" t="s">
        <v>40</v>
      </c>
      <c r="L441" s="91"/>
      <c r="M441" s="101"/>
      <c r="N441" s="54"/>
      <c r="O441" s="53"/>
      <c r="P441" s="52"/>
    </row>
    <row r="442" spans="1:20" s="6" customFormat="1" ht="17.25">
      <c r="A442" s="92" t="s">
        <v>67</v>
      </c>
      <c r="B442" s="92"/>
      <c r="C442" s="92"/>
      <c r="D442" s="93"/>
      <c r="E442" s="49"/>
      <c r="F442" s="49" t="s">
        <v>66</v>
      </c>
      <c r="G442" s="49"/>
      <c r="H442" s="49"/>
      <c r="J442" s="48"/>
      <c r="K442" s="48"/>
      <c r="L442" s="48" t="s">
        <v>65</v>
      </c>
      <c r="M442" s="48" t="s">
        <v>65</v>
      </c>
      <c r="N442" s="48"/>
      <c r="O442" s="47"/>
      <c r="P442" s="47" t="s">
        <v>64</v>
      </c>
    </row>
    <row r="443" spans="1:20" s="6" customFormat="1" ht="17.25">
      <c r="A443" s="100" t="s">
        <v>63</v>
      </c>
      <c r="B443" s="100"/>
      <c r="C443" s="100"/>
      <c r="D443" s="93"/>
      <c r="E443" s="49" t="s">
        <v>62</v>
      </c>
      <c r="F443" s="49" t="s">
        <v>61</v>
      </c>
      <c r="G443" s="49" t="s">
        <v>60</v>
      </c>
      <c r="H443" s="49" t="s">
        <v>59</v>
      </c>
      <c r="I443" s="49" t="s">
        <v>58</v>
      </c>
      <c r="J443" s="48" t="s">
        <v>57</v>
      </c>
      <c r="K443" s="48" t="s">
        <v>56</v>
      </c>
      <c r="L443" s="48" t="s">
        <v>55</v>
      </c>
      <c r="M443" s="48" t="s">
        <v>54</v>
      </c>
      <c r="N443" s="48"/>
      <c r="O443" s="47"/>
      <c r="P443" s="47" t="s">
        <v>53</v>
      </c>
    </row>
    <row r="444" spans="1:20" s="6" customFormat="1" ht="21.75">
      <c r="A444" s="51"/>
      <c r="B444" s="51"/>
      <c r="C444" s="51"/>
      <c r="D444" s="50"/>
      <c r="E444" s="49" t="s">
        <v>52</v>
      </c>
      <c r="F444" s="49" t="s">
        <v>51</v>
      </c>
      <c r="G444" s="49" t="s">
        <v>50</v>
      </c>
      <c r="H444" s="49" t="s">
        <v>49</v>
      </c>
      <c r="I444" s="49" t="s">
        <v>48</v>
      </c>
      <c r="J444" s="48" t="s">
        <v>47</v>
      </c>
      <c r="K444" s="48" t="s">
        <v>46</v>
      </c>
      <c r="L444" s="48" t="s">
        <v>45</v>
      </c>
      <c r="M444" s="48" t="s">
        <v>44</v>
      </c>
      <c r="N444" s="48"/>
      <c r="O444" s="47"/>
      <c r="P444" s="47" t="s">
        <v>43</v>
      </c>
    </row>
    <row r="445" spans="1:20" s="6" customFormat="1" ht="21.75">
      <c r="A445" s="46"/>
      <c r="B445" s="46"/>
      <c r="C445" s="46"/>
      <c r="D445" s="45"/>
      <c r="E445" s="42" t="s">
        <v>42</v>
      </c>
      <c r="F445" s="44"/>
      <c r="G445" s="42"/>
      <c r="H445" s="42" t="s">
        <v>41</v>
      </c>
      <c r="I445" s="42"/>
      <c r="J445" s="42"/>
      <c r="K445" s="42" t="s">
        <v>40</v>
      </c>
      <c r="L445" s="43" t="s">
        <v>39</v>
      </c>
      <c r="M445" s="42" t="s">
        <v>38</v>
      </c>
      <c r="N445" s="41"/>
      <c r="O445" s="40"/>
      <c r="P445" s="39"/>
    </row>
    <row r="446" spans="1:20" s="24" customFormat="1" ht="16.5" customHeight="1">
      <c r="A446" s="38" t="s">
        <v>37</v>
      </c>
      <c r="B446" s="37"/>
      <c r="E446" s="30">
        <f t="shared" ref="E446:M446" si="28">SUM(E447:E450)</f>
        <v>59819304.629999995</v>
      </c>
      <c r="F446" s="30">
        <f t="shared" si="28"/>
        <v>214095.7</v>
      </c>
      <c r="G446" s="30">
        <f t="shared" si="28"/>
        <v>1058439.82</v>
      </c>
      <c r="H446" s="30">
        <f t="shared" si="28"/>
        <v>455458.7</v>
      </c>
      <c r="I446" s="30">
        <f t="shared" si="28"/>
        <v>527048</v>
      </c>
      <c r="J446" s="30">
        <f t="shared" si="28"/>
        <v>60237215</v>
      </c>
      <c r="K446" s="30">
        <f t="shared" si="28"/>
        <v>51857799.939999998</v>
      </c>
      <c r="L446" s="30">
        <f t="shared" si="28"/>
        <v>24230015.379999999</v>
      </c>
      <c r="M446" s="30">
        <f t="shared" si="28"/>
        <v>2292882.88</v>
      </c>
      <c r="N446" s="29"/>
      <c r="O446" s="28" t="s">
        <v>36</v>
      </c>
      <c r="P446" s="26"/>
      <c r="Q446" s="33"/>
    </row>
    <row r="447" spans="1:20" s="9" customFormat="1" ht="16.5" customHeight="1">
      <c r="B447" s="25" t="s">
        <v>35</v>
      </c>
      <c r="C447" s="36"/>
      <c r="E447" s="20">
        <v>14441493.52</v>
      </c>
      <c r="F447" s="20">
        <v>13946.5</v>
      </c>
      <c r="G447" s="20">
        <v>216111.16</v>
      </c>
      <c r="H447" s="20" t="s">
        <v>28</v>
      </c>
      <c r="I447" s="20">
        <v>151600</v>
      </c>
      <c r="J447" s="20">
        <v>18116924</v>
      </c>
      <c r="K447" s="20">
        <v>10701735.26</v>
      </c>
      <c r="L447" s="20">
        <v>5626244.3799999999</v>
      </c>
      <c r="M447" s="20">
        <v>832334.88</v>
      </c>
      <c r="N447" s="19"/>
      <c r="O447" s="18"/>
      <c r="P447" s="17" t="s">
        <v>34</v>
      </c>
      <c r="Q447" s="35"/>
      <c r="T447" s="26"/>
    </row>
    <row r="448" spans="1:20" s="9" customFormat="1" ht="16.5" customHeight="1">
      <c r="B448" s="25" t="s">
        <v>33</v>
      </c>
      <c r="C448" s="36"/>
      <c r="E448" s="20">
        <v>13351112.940000001</v>
      </c>
      <c r="F448" s="20">
        <v>21862</v>
      </c>
      <c r="G448" s="20">
        <v>97277.4</v>
      </c>
      <c r="H448" s="20" t="s">
        <v>28</v>
      </c>
      <c r="I448" s="20">
        <v>82300</v>
      </c>
      <c r="J448" s="20">
        <v>6691841</v>
      </c>
      <c r="K448" s="20">
        <v>12438110.140000001</v>
      </c>
      <c r="L448" s="20">
        <v>10893891</v>
      </c>
      <c r="M448" s="20">
        <v>630142</v>
      </c>
      <c r="N448" s="19"/>
      <c r="O448" s="18"/>
      <c r="P448" s="17" t="s">
        <v>32</v>
      </c>
      <c r="Q448" s="35"/>
    </row>
    <row r="449" spans="1:20" s="9" customFormat="1" ht="16.5" customHeight="1">
      <c r="B449" s="25" t="s">
        <v>31</v>
      </c>
      <c r="C449" s="36"/>
      <c r="E449" s="20">
        <v>16356639.699999999</v>
      </c>
      <c r="F449" s="20">
        <v>55224.2</v>
      </c>
      <c r="G449" s="20" t="s">
        <v>28</v>
      </c>
      <c r="H449" s="20">
        <v>455458.7</v>
      </c>
      <c r="I449" s="20">
        <v>136868</v>
      </c>
      <c r="J449" s="20">
        <v>20726257</v>
      </c>
      <c r="K449" s="20">
        <v>847801.12</v>
      </c>
      <c r="L449" s="20" t="s">
        <v>28</v>
      </c>
      <c r="M449" s="20">
        <v>173500</v>
      </c>
      <c r="N449" s="19"/>
      <c r="O449" s="18"/>
      <c r="P449" s="17" t="s">
        <v>30</v>
      </c>
      <c r="Q449" s="35"/>
      <c r="S449" s="24"/>
      <c r="T449" s="27"/>
    </row>
    <row r="450" spans="1:20" s="27" customFormat="1" ht="16.5" customHeight="1">
      <c r="B450" s="25" t="s">
        <v>29</v>
      </c>
      <c r="C450" s="36"/>
      <c r="E450" s="20">
        <v>15670058.470000001</v>
      </c>
      <c r="F450" s="20">
        <v>123063</v>
      </c>
      <c r="G450" s="20">
        <v>745051.26</v>
      </c>
      <c r="H450" s="20" t="s">
        <v>28</v>
      </c>
      <c r="I450" s="20">
        <v>156280</v>
      </c>
      <c r="J450" s="20">
        <v>14702193</v>
      </c>
      <c r="K450" s="20">
        <v>27870153.420000002</v>
      </c>
      <c r="L450" s="20">
        <v>7709880</v>
      </c>
      <c r="M450" s="20">
        <v>656906</v>
      </c>
      <c r="N450" s="19"/>
      <c r="O450" s="18"/>
      <c r="P450" s="17" t="s">
        <v>27</v>
      </c>
      <c r="Q450" s="35"/>
      <c r="R450" s="9"/>
      <c r="S450" s="24"/>
      <c r="T450" s="9"/>
    </row>
    <row r="451" spans="1:20" s="24" customFormat="1" ht="16.5" customHeight="1">
      <c r="A451" s="32" t="s">
        <v>26</v>
      </c>
      <c r="B451" s="31"/>
      <c r="C451" s="26"/>
      <c r="D451" s="26"/>
      <c r="E451" s="30">
        <f t="shared" ref="E451:M451" si="29">SUM(E452:E456)</f>
        <v>69096896.88000001</v>
      </c>
      <c r="F451" s="30">
        <f t="shared" si="29"/>
        <v>440788.55000000005</v>
      </c>
      <c r="G451" s="30">
        <f t="shared" si="29"/>
        <v>1279173.1300000001</v>
      </c>
      <c r="H451" s="30">
        <f t="shared" si="29"/>
        <v>0</v>
      </c>
      <c r="I451" s="30">
        <f t="shared" si="29"/>
        <v>428984.65</v>
      </c>
      <c r="J451" s="30">
        <f t="shared" si="29"/>
        <v>74743649</v>
      </c>
      <c r="K451" s="30">
        <f t="shared" si="29"/>
        <v>76497443.430000007</v>
      </c>
      <c r="L451" s="30">
        <f t="shared" si="29"/>
        <v>28004309.780000001</v>
      </c>
      <c r="M451" s="30">
        <f t="shared" si="29"/>
        <v>3466696.8</v>
      </c>
      <c r="N451" s="29"/>
      <c r="O451" s="28" t="s">
        <v>25</v>
      </c>
      <c r="P451" s="34"/>
      <c r="Q451" s="33"/>
    </row>
    <row r="452" spans="1:20" s="9" customFormat="1" ht="16.5" customHeight="1">
      <c r="A452" s="21"/>
      <c r="B452" s="23" t="s">
        <v>24</v>
      </c>
      <c r="C452" s="22"/>
      <c r="D452" s="21"/>
      <c r="E452" s="20">
        <v>14949990</v>
      </c>
      <c r="F452" s="20">
        <v>33200</v>
      </c>
      <c r="G452" s="20">
        <v>163300</v>
      </c>
      <c r="H452" s="20" t="s">
        <v>3</v>
      </c>
      <c r="I452" s="20">
        <v>69510</v>
      </c>
      <c r="J452" s="20">
        <v>17618557</v>
      </c>
      <c r="K452" s="20">
        <v>17028650</v>
      </c>
      <c r="L452" s="20">
        <v>3650000</v>
      </c>
      <c r="M452" s="20">
        <v>821350</v>
      </c>
      <c r="N452" s="19"/>
      <c r="O452" s="18"/>
      <c r="P452" s="17" t="s">
        <v>23</v>
      </c>
      <c r="Q452" s="33"/>
      <c r="R452" s="24"/>
    </row>
    <row r="453" spans="1:20" s="9" customFormat="1" ht="16.5" customHeight="1">
      <c r="A453" s="21"/>
      <c r="B453" s="23" t="s">
        <v>22</v>
      </c>
      <c r="C453" s="22"/>
      <c r="D453" s="21"/>
      <c r="E453" s="20">
        <v>13019615.6</v>
      </c>
      <c r="F453" s="20">
        <v>34773</v>
      </c>
      <c r="G453" s="20">
        <v>375062.03</v>
      </c>
      <c r="H453" s="20" t="s">
        <v>3</v>
      </c>
      <c r="I453" s="20">
        <v>64279.4</v>
      </c>
      <c r="J453" s="20">
        <v>10711770</v>
      </c>
      <c r="K453" s="20">
        <v>15251868.48</v>
      </c>
      <c r="L453" s="20">
        <v>3126600</v>
      </c>
      <c r="M453" s="20">
        <v>705584</v>
      </c>
      <c r="N453" s="19"/>
      <c r="O453" s="18"/>
      <c r="P453" s="17" t="s">
        <v>21</v>
      </c>
      <c r="Q453" s="33"/>
    </row>
    <row r="454" spans="1:20" s="9" customFormat="1" ht="16.5" customHeight="1">
      <c r="A454" s="21"/>
      <c r="B454" s="23" t="s">
        <v>20</v>
      </c>
      <c r="C454" s="22"/>
      <c r="D454" s="21"/>
      <c r="E454" s="20">
        <v>14241445.550000001</v>
      </c>
      <c r="F454" s="20">
        <v>199856</v>
      </c>
      <c r="G454" s="20">
        <v>494122.14</v>
      </c>
      <c r="H454" s="20" t="s">
        <v>3</v>
      </c>
      <c r="I454" s="20">
        <v>56070.25</v>
      </c>
      <c r="J454" s="20">
        <v>16606101</v>
      </c>
      <c r="K454" s="20">
        <v>19054542.600000001</v>
      </c>
      <c r="L454" s="20">
        <v>3543050</v>
      </c>
      <c r="M454" s="20">
        <v>498369</v>
      </c>
      <c r="N454" s="19"/>
      <c r="O454" s="18"/>
      <c r="P454" s="17" t="s">
        <v>19</v>
      </c>
      <c r="Q454" s="33"/>
      <c r="S454" s="24"/>
    </row>
    <row r="455" spans="1:20" s="24" customFormat="1" ht="16.5" customHeight="1">
      <c r="A455" s="26"/>
      <c r="B455" s="23" t="s">
        <v>18</v>
      </c>
      <c r="C455" s="22"/>
      <c r="D455" s="26"/>
      <c r="E455" s="20">
        <v>12881831.460000001</v>
      </c>
      <c r="F455" s="20">
        <v>51020.15</v>
      </c>
      <c r="G455" s="20">
        <v>169882.74</v>
      </c>
      <c r="H455" s="20" t="s">
        <v>3</v>
      </c>
      <c r="I455" s="20">
        <v>125614</v>
      </c>
      <c r="J455" s="20">
        <v>17258789</v>
      </c>
      <c r="K455" s="20">
        <v>14304687.279999999</v>
      </c>
      <c r="L455" s="20">
        <v>14501966</v>
      </c>
      <c r="M455" s="20">
        <v>1090090.8</v>
      </c>
      <c r="N455" s="19"/>
      <c r="O455" s="18"/>
      <c r="P455" s="17" t="s">
        <v>17</v>
      </c>
      <c r="R455" s="9"/>
      <c r="S455" s="9"/>
      <c r="T455" s="9"/>
    </row>
    <row r="456" spans="1:20" s="9" customFormat="1" ht="16.5" customHeight="1">
      <c r="A456" s="21"/>
      <c r="B456" s="23" t="s">
        <v>16</v>
      </c>
      <c r="C456" s="22"/>
      <c r="D456" s="21"/>
      <c r="E456" s="20">
        <v>14004014.27</v>
      </c>
      <c r="F456" s="20">
        <v>121939.4</v>
      </c>
      <c r="G456" s="20">
        <v>76806.22</v>
      </c>
      <c r="H456" s="20" t="s">
        <v>3</v>
      </c>
      <c r="I456" s="20">
        <v>113511</v>
      </c>
      <c r="J456" s="20">
        <v>12548432</v>
      </c>
      <c r="K456" s="20">
        <v>10857695.07</v>
      </c>
      <c r="L456" s="20">
        <v>3182693.78</v>
      </c>
      <c r="M456" s="20">
        <v>351303</v>
      </c>
      <c r="N456" s="19"/>
      <c r="O456" s="18"/>
      <c r="P456" s="17" t="s">
        <v>15</v>
      </c>
      <c r="Q456" s="33"/>
      <c r="T456" s="24"/>
    </row>
    <row r="457" spans="1:20" s="24" customFormat="1" ht="16.5" customHeight="1">
      <c r="A457" s="32" t="s">
        <v>14</v>
      </c>
      <c r="B457" s="31"/>
      <c r="C457" s="26"/>
      <c r="D457" s="26"/>
      <c r="E457" s="30">
        <f t="shared" ref="E457:M457" si="30">SUM(E458:E462)</f>
        <v>80018275.210000008</v>
      </c>
      <c r="F457" s="30">
        <f t="shared" si="30"/>
        <v>359026.86</v>
      </c>
      <c r="G457" s="30">
        <f t="shared" si="30"/>
        <v>2161973.7799999998</v>
      </c>
      <c r="H457" s="30">
        <f t="shared" si="30"/>
        <v>0</v>
      </c>
      <c r="I457" s="30">
        <f t="shared" si="30"/>
        <v>428193.47000000003</v>
      </c>
      <c r="J457" s="30">
        <f t="shared" si="30"/>
        <v>95770070.299999997</v>
      </c>
      <c r="K457" s="30">
        <f t="shared" si="30"/>
        <v>70330542.549999997</v>
      </c>
      <c r="L457" s="30">
        <f t="shared" si="30"/>
        <v>17741759</v>
      </c>
      <c r="M457" s="30">
        <f t="shared" si="30"/>
        <v>12378905.4</v>
      </c>
      <c r="N457" s="29"/>
      <c r="O457" s="28" t="s">
        <v>13</v>
      </c>
      <c r="P457" s="26"/>
    </row>
    <row r="458" spans="1:20" s="9" customFormat="1" ht="16.5" customHeight="1">
      <c r="A458" s="21"/>
      <c r="B458" s="23" t="s">
        <v>12</v>
      </c>
      <c r="C458" s="22"/>
      <c r="D458" s="21"/>
      <c r="E458" s="20">
        <v>13538340.460000001</v>
      </c>
      <c r="F458" s="20">
        <v>101859</v>
      </c>
      <c r="G458" s="20">
        <v>345397.5</v>
      </c>
      <c r="H458" s="20" t="s">
        <v>3</v>
      </c>
      <c r="I458" s="20">
        <v>82675</v>
      </c>
      <c r="J458" s="20">
        <v>14609255.470000001</v>
      </c>
      <c r="K458" s="20">
        <v>12002734.92</v>
      </c>
      <c r="L458" s="20">
        <v>1912786</v>
      </c>
      <c r="M458" s="20">
        <v>629576</v>
      </c>
      <c r="N458" s="19"/>
      <c r="O458" s="18"/>
      <c r="P458" s="17" t="s">
        <v>11</v>
      </c>
    </row>
    <row r="459" spans="1:20" s="9" customFormat="1" ht="16.5" customHeight="1">
      <c r="A459" s="21"/>
      <c r="B459" s="23" t="s">
        <v>10</v>
      </c>
      <c r="C459" s="22"/>
      <c r="D459" s="21"/>
      <c r="E459" s="20">
        <v>13162880.609999999</v>
      </c>
      <c r="F459" s="20">
        <v>33812.75</v>
      </c>
      <c r="G459" s="20">
        <v>178020.66</v>
      </c>
      <c r="H459" s="20" t="s">
        <v>3</v>
      </c>
      <c r="I459" s="20">
        <v>14360</v>
      </c>
      <c r="J459" s="20">
        <v>10572813.890000001</v>
      </c>
      <c r="K459" s="20">
        <v>10938508.699999999</v>
      </c>
      <c r="L459" s="20">
        <v>1560400</v>
      </c>
      <c r="M459" s="20">
        <v>600240.4</v>
      </c>
      <c r="N459" s="19"/>
      <c r="O459" s="18"/>
      <c r="P459" s="17" t="s">
        <v>9</v>
      </c>
      <c r="R459" s="27"/>
      <c r="S459" s="24"/>
    </row>
    <row r="460" spans="1:20" s="9" customFormat="1" ht="16.5" customHeight="1">
      <c r="A460" s="21"/>
      <c r="B460" s="23" t="s">
        <v>8</v>
      </c>
      <c r="C460" s="22"/>
      <c r="D460" s="21"/>
      <c r="E460" s="20">
        <v>15175635.67</v>
      </c>
      <c r="F460" s="20">
        <v>20448.11</v>
      </c>
      <c r="G460" s="20">
        <v>328825.87</v>
      </c>
      <c r="H460" s="20" t="s">
        <v>3</v>
      </c>
      <c r="I460" s="20">
        <v>108270.01</v>
      </c>
      <c r="J460" s="20">
        <v>19341759.699999999</v>
      </c>
      <c r="K460" s="20">
        <v>14275298.939999999</v>
      </c>
      <c r="L460" s="20">
        <v>3314100</v>
      </c>
      <c r="M460" s="20">
        <v>578303</v>
      </c>
      <c r="N460" s="19"/>
      <c r="O460" s="18"/>
      <c r="P460" s="17" t="s">
        <v>7</v>
      </c>
      <c r="R460" s="26"/>
    </row>
    <row r="461" spans="1:20" s="9" customFormat="1" ht="16.5" customHeight="1">
      <c r="B461" s="25" t="s">
        <v>6</v>
      </c>
      <c r="C461" s="22"/>
      <c r="E461" s="20">
        <v>22184336.5</v>
      </c>
      <c r="F461" s="20">
        <v>131608.5</v>
      </c>
      <c r="G461" s="20">
        <v>445360.16</v>
      </c>
      <c r="H461" s="20" t="s">
        <v>3</v>
      </c>
      <c r="I461" s="20">
        <v>165401.5</v>
      </c>
      <c r="J461" s="20">
        <v>30347559.850000001</v>
      </c>
      <c r="K461" s="20">
        <v>18327063.420000002</v>
      </c>
      <c r="L461" s="20">
        <v>7270316</v>
      </c>
      <c r="M461" s="20">
        <v>1694515</v>
      </c>
      <c r="N461" s="19"/>
      <c r="O461" s="18"/>
      <c r="P461" s="17" t="s">
        <v>5</v>
      </c>
      <c r="Q461" s="24"/>
    </row>
    <row r="462" spans="1:20" s="9" customFormat="1" ht="16.5" customHeight="1">
      <c r="A462" s="21"/>
      <c r="B462" s="23" t="s">
        <v>4</v>
      </c>
      <c r="C462" s="22"/>
      <c r="D462" s="21"/>
      <c r="E462" s="20">
        <v>15957081.970000001</v>
      </c>
      <c r="F462" s="20">
        <v>71298.5</v>
      </c>
      <c r="G462" s="20">
        <v>864369.59</v>
      </c>
      <c r="H462" s="20" t="s">
        <v>3</v>
      </c>
      <c r="I462" s="20">
        <v>57486.96</v>
      </c>
      <c r="J462" s="20">
        <v>20898681.390000001</v>
      </c>
      <c r="K462" s="20">
        <v>14786936.57</v>
      </c>
      <c r="L462" s="20">
        <v>3684157</v>
      </c>
      <c r="M462" s="20">
        <v>8876271</v>
      </c>
      <c r="N462" s="19"/>
      <c r="O462" s="18"/>
      <c r="P462" s="17" t="s">
        <v>2</v>
      </c>
    </row>
    <row r="463" spans="1:20" s="9" customFormat="1" ht="6" customHeight="1">
      <c r="A463" s="10"/>
      <c r="B463" s="16"/>
      <c r="C463" s="16"/>
      <c r="D463" s="15"/>
      <c r="E463" s="14"/>
      <c r="F463" s="14"/>
      <c r="G463" s="14"/>
      <c r="H463" s="13"/>
      <c r="I463" s="13"/>
      <c r="J463" s="12"/>
      <c r="K463" s="12"/>
      <c r="L463" s="11"/>
      <c r="M463" s="11"/>
      <c r="N463" s="11"/>
      <c r="O463" s="10"/>
      <c r="P463" s="10"/>
    </row>
    <row r="464" spans="1:20" ht="21">
      <c r="B464" s="7" t="s">
        <v>1</v>
      </c>
      <c r="C464" s="6"/>
      <c r="D464" s="6"/>
      <c r="E464" s="6"/>
      <c r="F464" s="5"/>
      <c r="G464" s="8"/>
      <c r="H464" s="8"/>
      <c r="I464" s="8"/>
      <c r="J464" s="8"/>
      <c r="K464" s="8"/>
      <c r="L464" s="8"/>
      <c r="M464" s="8"/>
      <c r="N464" s="2"/>
      <c r="O464" s="4"/>
      <c r="P464" s="3"/>
    </row>
    <row r="465" spans="2:16" ht="21">
      <c r="B465" s="7" t="s">
        <v>0</v>
      </c>
      <c r="C465" s="6"/>
      <c r="D465" s="6"/>
      <c r="E465" s="6"/>
      <c r="F465" s="5"/>
      <c r="G465" s="2"/>
      <c r="H465" s="2"/>
      <c r="I465" s="2"/>
      <c r="J465" s="2"/>
      <c r="K465" s="2"/>
      <c r="L465" s="2"/>
      <c r="M465" s="2"/>
      <c r="N465" s="2"/>
      <c r="O465" s="4"/>
      <c r="P465" s="3"/>
    </row>
    <row r="466" spans="2:16">
      <c r="G466" s="2"/>
      <c r="H466" s="2"/>
      <c r="I466" s="2"/>
      <c r="J466" s="2"/>
      <c r="K466" s="2"/>
      <c r="L466" s="2"/>
      <c r="M466" s="2"/>
    </row>
    <row r="513" ht="21.75" customHeight="1"/>
    <row r="533" ht="21.75" customHeight="1"/>
    <row r="544" ht="21.75" customHeight="1"/>
    <row r="591" ht="21.75" customHeight="1"/>
    <row r="612" ht="21.75" customHeight="1"/>
    <row r="627" ht="21.75" customHeight="1"/>
    <row r="652" ht="18.75" customHeight="1"/>
    <row r="653" ht="18.75" customHeight="1"/>
    <row r="661" ht="18.75" customHeight="1"/>
    <row r="662" ht="18.75" customHeight="1"/>
    <row r="671" ht="18.75" customHeight="1"/>
    <row r="672" ht="18.75" customHeight="1"/>
    <row r="682" ht="18.75" customHeight="1"/>
    <row r="683" ht="18.75" customHeight="1"/>
    <row r="692" ht="18.75" customHeight="1"/>
    <row r="693" ht="18.75" customHeight="1"/>
    <row r="702" ht="18.75" customHeight="1"/>
    <row r="703" ht="18.75" customHeight="1"/>
  </sheetData>
  <mergeCells count="100">
    <mergeCell ref="A415:D415"/>
    <mergeCell ref="E387:J387"/>
    <mergeCell ref="K387:M387"/>
    <mergeCell ref="E441:J441"/>
    <mergeCell ref="K441:M441"/>
    <mergeCell ref="A442:D442"/>
    <mergeCell ref="A443:D443"/>
    <mergeCell ref="A416:D416"/>
    <mergeCell ref="E440:J440"/>
    <mergeCell ref="K440:M440"/>
    <mergeCell ref="C431:D431"/>
    <mergeCell ref="A388:D388"/>
    <mergeCell ref="A389:D389"/>
    <mergeCell ref="E413:J413"/>
    <mergeCell ref="K413:M413"/>
    <mergeCell ref="E414:J414"/>
    <mergeCell ref="K414:M414"/>
    <mergeCell ref="K386:M386"/>
    <mergeCell ref="E326:J326"/>
    <mergeCell ref="K326:M326"/>
    <mergeCell ref="A327:D327"/>
    <mergeCell ref="A328:D328"/>
    <mergeCell ref="E355:J355"/>
    <mergeCell ref="K355:M355"/>
    <mergeCell ref="E356:J356"/>
    <mergeCell ref="K356:M356"/>
    <mergeCell ref="A357:D357"/>
    <mergeCell ref="A358:D358"/>
    <mergeCell ref="E386:J386"/>
    <mergeCell ref="E297:J297"/>
    <mergeCell ref="K297:M297"/>
    <mergeCell ref="A298:D298"/>
    <mergeCell ref="A299:D299"/>
    <mergeCell ref="E325:J325"/>
    <mergeCell ref="K325:M325"/>
    <mergeCell ref="E268:J268"/>
    <mergeCell ref="K268:M268"/>
    <mergeCell ref="A269:D269"/>
    <mergeCell ref="A270:D270"/>
    <mergeCell ref="E296:J296"/>
    <mergeCell ref="K296:M296"/>
    <mergeCell ref="E240:J240"/>
    <mergeCell ref="K240:M240"/>
    <mergeCell ref="A241:D241"/>
    <mergeCell ref="A242:D242"/>
    <mergeCell ref="E267:J267"/>
    <mergeCell ref="K267:M267"/>
    <mergeCell ref="E209:J209"/>
    <mergeCell ref="K209:M209"/>
    <mergeCell ref="A210:D210"/>
    <mergeCell ref="A211:D211"/>
    <mergeCell ref="E239:J239"/>
    <mergeCell ref="K239:M239"/>
    <mergeCell ref="E181:J181"/>
    <mergeCell ref="K181:M181"/>
    <mergeCell ref="A182:D182"/>
    <mergeCell ref="A183:D183"/>
    <mergeCell ref="E208:J208"/>
    <mergeCell ref="K208:M208"/>
    <mergeCell ref="E180:J180"/>
    <mergeCell ref="K180:M180"/>
    <mergeCell ref="E151:J151"/>
    <mergeCell ref="K151:M151"/>
    <mergeCell ref="A152:D152"/>
    <mergeCell ref="A153:D153"/>
    <mergeCell ref="A124:D124"/>
    <mergeCell ref="A125:D125"/>
    <mergeCell ref="E150:J150"/>
    <mergeCell ref="K150:M150"/>
    <mergeCell ref="E123:J123"/>
    <mergeCell ref="K123:M123"/>
    <mergeCell ref="O13:P13"/>
    <mergeCell ref="A13:D13"/>
    <mergeCell ref="A67:D67"/>
    <mergeCell ref="A68:D68"/>
    <mergeCell ref="E122:J122"/>
    <mergeCell ref="K122:M122"/>
    <mergeCell ref="E93:J93"/>
    <mergeCell ref="K93:M93"/>
    <mergeCell ref="E94:J94"/>
    <mergeCell ref="K94:M94"/>
    <mergeCell ref="A95:D95"/>
    <mergeCell ref="A96:D96"/>
    <mergeCell ref="E34:J34"/>
    <mergeCell ref="K34:M34"/>
    <mergeCell ref="E35:J35"/>
    <mergeCell ref="K35:M35"/>
    <mergeCell ref="A9:D9"/>
    <mergeCell ref="E65:J65"/>
    <mergeCell ref="K65:M65"/>
    <mergeCell ref="E66:J66"/>
    <mergeCell ref="K66:M66"/>
    <mergeCell ref="A37:D37"/>
    <mergeCell ref="A12:D12"/>
    <mergeCell ref="A36:D36"/>
    <mergeCell ref="K6:M6"/>
    <mergeCell ref="K7:M7"/>
    <mergeCell ref="A8:D8"/>
    <mergeCell ref="E7:J7"/>
    <mergeCell ref="E6:J6"/>
  </mergeCells>
  <pageMargins left="0.35433070866141736" right="0" top="1.1811023622047245" bottom="0.98425196850393704" header="0.51181102362204722" footer="0.51181102362204722"/>
  <pageSetup paperSize="9" scale="85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T-19.3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KKD Windows 7 V.3</cp:lastModifiedBy>
  <dcterms:created xsi:type="dcterms:W3CDTF">2016-05-24T00:38:37Z</dcterms:created>
  <dcterms:modified xsi:type="dcterms:W3CDTF">2016-05-08T17:26:53Z</dcterms:modified>
</cp:coreProperties>
</file>