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3" sheetId="1" r:id="rId1"/>
  </sheets>
  <definedNames>
    <definedName name="_xlnm.Print_Area" localSheetId="0">'T-2.3'!$A$1:$X$28</definedName>
  </definedNames>
  <calcPr calcId="124519"/>
</workbook>
</file>

<file path=xl/calcChain.xml><?xml version="1.0" encoding="utf-8"?>
<calcChain xmlns="http://schemas.openxmlformats.org/spreadsheetml/2006/main">
  <c r="T22" i="1"/>
  <c r="S22"/>
  <c r="R22"/>
  <c r="Q22"/>
  <c r="P22"/>
  <c r="O22"/>
  <c r="N22"/>
  <c r="M22"/>
  <c r="L22"/>
  <c r="K22"/>
  <c r="J22"/>
  <c r="I22"/>
  <c r="T20"/>
  <c r="S20"/>
  <c r="R20"/>
  <c r="Q20"/>
  <c r="P20"/>
  <c r="O20"/>
  <c r="N20"/>
  <c r="M20"/>
  <c r="L20"/>
  <c r="K20"/>
  <c r="J20"/>
  <c r="I20"/>
  <c r="T19"/>
  <c r="S19"/>
  <c r="R19"/>
  <c r="Q19"/>
  <c r="P19"/>
  <c r="O19"/>
  <c r="N19"/>
  <c r="M19"/>
  <c r="L19"/>
  <c r="K19"/>
  <c r="J19"/>
  <c r="I19"/>
  <c r="T17"/>
  <c r="S17"/>
  <c r="R17"/>
  <c r="Q17"/>
  <c r="P17"/>
  <c r="O17"/>
  <c r="N17"/>
  <c r="M17"/>
  <c r="L17"/>
  <c r="K17"/>
  <c r="J17"/>
  <c r="I17"/>
  <c r="T16"/>
  <c r="S16"/>
  <c r="R16"/>
  <c r="Q16"/>
  <c r="P16"/>
  <c r="O16"/>
  <c r="N16"/>
  <c r="M16"/>
  <c r="L16"/>
  <c r="K16"/>
  <c r="J16"/>
  <c r="I16"/>
  <c r="T15"/>
  <c r="S15"/>
  <c r="R15"/>
  <c r="Q15"/>
  <c r="P15"/>
  <c r="O15"/>
  <c r="N15"/>
  <c r="M15"/>
  <c r="L15"/>
  <c r="K15"/>
  <c r="J15"/>
  <c r="I15"/>
  <c r="T13"/>
  <c r="S13"/>
  <c r="R13"/>
  <c r="Q13"/>
  <c r="P13"/>
  <c r="O13"/>
  <c r="N13"/>
  <c r="M13"/>
  <c r="L13"/>
  <c r="K13"/>
  <c r="J13"/>
  <c r="I13"/>
  <c r="T12"/>
  <c r="S12"/>
  <c r="R12"/>
  <c r="Q12"/>
  <c r="P12"/>
  <c r="O12"/>
  <c r="N12"/>
  <c r="M12"/>
  <c r="L12"/>
  <c r="K12"/>
  <c r="J12"/>
  <c r="I12"/>
  <c r="T10"/>
  <c r="S10"/>
  <c r="R10"/>
  <c r="Q10"/>
  <c r="P10"/>
  <c r="O10"/>
  <c r="N10"/>
  <c r="M10"/>
  <c r="L10"/>
  <c r="K10"/>
  <c r="J10"/>
  <c r="I10"/>
  <c r="T9"/>
  <c r="S9"/>
  <c r="R9"/>
  <c r="Q9"/>
  <c r="P9"/>
  <c r="O9"/>
  <c r="N9"/>
  <c r="M9"/>
  <c r="L9"/>
  <c r="K9"/>
  <c r="J9"/>
  <c r="I9"/>
</calcChain>
</file>

<file path=xl/sharedStrings.xml><?xml version="1.0" encoding="utf-8"?>
<sst xmlns="http://schemas.openxmlformats.org/spreadsheetml/2006/main" count="96" uniqueCount="55">
  <si>
    <t>ตาราง</t>
  </si>
  <si>
    <t>ประชากรอายุ 15 ปีขึ้นไปที่มีงานทำ จำแนกตามอาชีพ และเพศ เป็นรายไตรมาส พ.ศ. 2557 - 2558</t>
  </si>
  <si>
    <t>Table</t>
  </si>
  <si>
    <t>Employed Persons Aged 15 Years and Over by Occupation, Sex and Quarterly: 2014 - 2015</t>
  </si>
  <si>
    <t>(หน่วยเป็นพัน  In thousands)</t>
  </si>
  <si>
    <t>อาชีพ</t>
  </si>
  <si>
    <t>2557 (2014)</t>
  </si>
  <si>
    <t>2558 (2015)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</si>
  <si>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</si>
  <si>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</si>
  <si>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</si>
  <si>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</si>
  <si>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</si>
  <si>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</si>
  <si>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</si>
  <si>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</si>
  <si>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</si>
  <si>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</si>
  <si>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</si>
  <si>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</si>
  <si>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</si>
  <si>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</si>
  <si>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</si>
  <si>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</si>
  <si>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 และผู้บัญญัติกฎหมาย</t>
  </si>
  <si>
    <t xml:space="preserve">Managers, senior  official  and 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</si>
  <si>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</si>
  <si>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</si>
  <si>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</si>
  <si>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</si>
  <si>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</si>
  <si>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</si>
  <si>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</si>
  <si>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</si>
  <si>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</si>
  <si>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</si>
  <si>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 xml:space="preserve"> Service worker and sell goods</t>
  </si>
  <si>
    <t>ผู้ปฏิบัติงานที่มีฝีมือในด้านการเกษตร ป่าไม้ และประมง</t>
  </si>
  <si>
    <t>Skilled agricultural forest and fishery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</si>
  <si>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</si>
  <si>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</si>
  <si>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</si>
  <si>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</si>
  <si>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</si>
  <si>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</si>
  <si>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</si>
  <si>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</si>
  <si>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</si>
  <si>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</si>
  <si>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</si>
  <si>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</si>
  <si>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</si>
  <si>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2557 - 2558  ระดับจังหวัด  สำนักงานสถิติแห่งชาติ</t>
  </si>
  <si>
    <t>Source:</t>
  </si>
  <si>
    <t>The  Labour Force Survey: 2014 - 2015,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</si>
</sst>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2" fillId="0" borderId="12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/>
    <xf numFmtId="2" fontId="8" fillId="0" borderId="8" xfId="0" applyNumberFormat="1" applyFont="1" applyBorder="1" applyAlignment="1">
      <alignment horizontal="right"/>
    </xf>
    <xf numFmtId="2" fontId="8" fillId="0" borderId="14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4" fillId="0" borderId="0" xfId="0" applyFont="1" applyAlignment="1">
      <alignment horizontal="left"/>
    </xf>
  </cellXfs>
  <cellStyles count="25">
    <cellStyle name="เครื่องหมายจุลภาค 2 2" xfId="1"/>
    <cellStyle name="เครื่องหมายจุลภาค 2 2 2" xfId="2"/>
    <cellStyle name="เครื่องหมายจุลภาค 2 2 3" xfId="3"/>
    <cellStyle name="เครื่องหมายจุลภาค 2 2 4" xfId="4"/>
    <cellStyle name="เครื่องหมายจุลภาค 2 2 5" xfId="5"/>
    <cellStyle name="เครื่องหมายจุลภาค 2 2 6" xfId="6"/>
    <cellStyle name="เครื่องหมายจุลภาค 2 2 7" xfId="7"/>
    <cellStyle name="เครื่องหมายจุลภาค 2 2 8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  <cellStyle name="ปกติ 2" xfId="16"/>
    <cellStyle name="ปกติ 3" xfId="17"/>
    <cellStyle name="ปกติ 3 2" xfId="18"/>
    <cellStyle name="ปกติ 3 3" xfId="19"/>
    <cellStyle name="ปกติ 3 4" xfId="20"/>
    <cellStyle name="ปกติ 3 5" xfId="21"/>
    <cellStyle name="ปกติ 3 6" xfId="22"/>
    <cellStyle name="ปกติ 3 7" xfId="23"/>
    <cellStyle name="ปกติ 3 8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0</xdr:row>
      <xdr:rowOff>28575</xdr:rowOff>
    </xdr:from>
    <xdr:to>
      <xdr:col>24</xdr:col>
      <xdr:colOff>171450</xdr:colOff>
      <xdr:row>27</xdr:row>
      <xdr:rowOff>171450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12720638" y="28575"/>
          <a:ext cx="869156" cy="7893844"/>
          <a:chOff x="990" y="0"/>
          <a:chExt cx="57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1" y="160"/>
            <a:ext cx="44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57"/>
            <a:ext cx="5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8"/>
  <sheetViews>
    <sheetView showGridLines="0" tabSelected="1" topLeftCell="A10" zoomScale="80" zoomScaleNormal="80" workbookViewId="0">
      <selection activeCell="R1" sqref="R1"/>
    </sheetView>
  </sheetViews>
  <sheetFormatPr defaultRowHeight="18.75"/>
  <cols>
    <col min="1" max="1" width="1.140625" style="5" customWidth="1"/>
    <col min="2" max="2" width="2.42578125" style="5" customWidth="1"/>
    <col min="3" max="3" width="3.42578125" style="5" customWidth="1"/>
    <col min="4" max="4" width="4.7109375" style="5" customWidth="1"/>
    <col min="5" max="5" width="22.7109375" style="5" customWidth="1"/>
    <col min="6" max="6" width="7.42578125" style="5" customWidth="1"/>
    <col min="7" max="7" width="8.28515625" style="5" customWidth="1"/>
    <col min="8" max="8" width="8" style="5" customWidth="1"/>
    <col min="9" max="9" width="8.7109375" style="5" customWidth="1"/>
    <col min="10" max="10" width="8.85546875" style="5" customWidth="1"/>
    <col min="11" max="11" width="7.7109375" style="5" customWidth="1"/>
    <col min="12" max="12" width="8" style="5" customWidth="1"/>
    <col min="13" max="13" width="7.5703125" style="5" customWidth="1"/>
    <col min="14" max="14" width="8.5703125" style="5" customWidth="1"/>
    <col min="15" max="15" width="9.5703125" style="5" customWidth="1"/>
    <col min="16" max="16" width="9.28515625" style="5" customWidth="1"/>
    <col min="17" max="17" width="8.42578125" style="5" customWidth="1"/>
    <col min="18" max="18" width="9.5703125" style="5" customWidth="1"/>
    <col min="19" max="19" width="8.5703125" style="5" customWidth="1"/>
    <col min="20" max="20" width="7.28515625" style="5" customWidth="1"/>
    <col min="21" max="21" width="0.7109375" style="5" customWidth="1"/>
    <col min="22" max="22" width="27.140625" style="5" customWidth="1"/>
    <col min="23" max="23" width="8" style="5" customWidth="1"/>
    <col min="24" max="24" width="5" style="5" customWidth="1"/>
    <col min="25" max="25" width="6.140625" style="5" customWidth="1"/>
    <col min="26" max="26" width="2.28515625" style="5" customWidth="1"/>
    <col min="27" max="27" width="4.140625" style="5" customWidth="1"/>
    <col min="28" max="16384" width="9.140625" style="5"/>
  </cols>
  <sheetData>
    <row r="1" spans="1:28" s="1" customFormat="1">
      <c r="B1" s="1" t="s">
        <v>0</v>
      </c>
      <c r="D1" s="2">
        <v>2.2999999999999998</v>
      </c>
      <c r="E1" s="1" t="s">
        <v>1</v>
      </c>
    </row>
    <row r="2" spans="1:28" s="3" customFormat="1">
      <c r="B2" s="1" t="s">
        <v>2</v>
      </c>
      <c r="C2" s="1"/>
      <c r="D2" s="2">
        <v>2.2999999999999998</v>
      </c>
      <c r="E2" s="1" t="s">
        <v>3</v>
      </c>
    </row>
    <row r="3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 t="s">
        <v>4</v>
      </c>
      <c r="W3" s="4"/>
      <c r="X3" s="4"/>
      <c r="Y3" s="4"/>
      <c r="Z3" s="4"/>
      <c r="AA3" s="4"/>
      <c r="AB3" s="4"/>
    </row>
    <row r="4" spans="1:28" ht="21.75" customHeight="1">
      <c r="A4" s="7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  <c r="V4" s="7"/>
      <c r="W4" s="4"/>
      <c r="X4" s="4"/>
      <c r="Y4" s="4"/>
      <c r="Z4" s="4"/>
      <c r="AA4" s="4"/>
      <c r="AB4" s="4"/>
    </row>
    <row r="5" spans="1:28" s="20" customFormat="1" ht="15.75" customHeight="1">
      <c r="A5" s="13"/>
      <c r="B5" s="13"/>
      <c r="C5" s="13"/>
      <c r="D5" s="13"/>
      <c r="E5" s="14"/>
      <c r="F5" s="12" t="s">
        <v>9</v>
      </c>
      <c r="G5" s="7"/>
      <c r="H5" s="8"/>
      <c r="I5" s="12" t="s">
        <v>10</v>
      </c>
      <c r="J5" s="7"/>
      <c r="K5" s="8"/>
      <c r="L5" s="12" t="s">
        <v>11</v>
      </c>
      <c r="M5" s="7"/>
      <c r="N5" s="8"/>
      <c r="O5" s="12" t="s">
        <v>12</v>
      </c>
      <c r="P5" s="7"/>
      <c r="Q5" s="8"/>
      <c r="R5" s="12" t="s">
        <v>9</v>
      </c>
      <c r="S5" s="15"/>
      <c r="T5" s="16"/>
      <c r="U5" s="17"/>
      <c r="V5" s="13"/>
      <c r="W5" s="18"/>
      <c r="X5" s="18"/>
      <c r="Y5" s="18"/>
      <c r="Z5" s="19"/>
      <c r="AA5" s="19"/>
      <c r="AB5" s="19"/>
    </row>
    <row r="6" spans="1:28" s="20" customFormat="1" ht="18" customHeight="1">
      <c r="A6" s="13"/>
      <c r="B6" s="13"/>
      <c r="C6" s="13"/>
      <c r="D6" s="13"/>
      <c r="E6" s="14"/>
      <c r="F6" s="21" t="s">
        <v>13</v>
      </c>
      <c r="G6" s="22"/>
      <c r="H6" s="23"/>
      <c r="I6" s="21" t="s">
        <v>14</v>
      </c>
      <c r="J6" s="22"/>
      <c r="K6" s="23"/>
      <c r="L6" s="21" t="s">
        <v>15</v>
      </c>
      <c r="M6" s="22"/>
      <c r="N6" s="23"/>
      <c r="O6" s="21" t="s">
        <v>16</v>
      </c>
      <c r="P6" s="22"/>
      <c r="Q6" s="23"/>
      <c r="R6" s="21" t="s">
        <v>13</v>
      </c>
      <c r="S6" s="22"/>
      <c r="T6" s="23"/>
      <c r="U6" s="17"/>
      <c r="V6" s="13"/>
      <c r="W6" s="24"/>
      <c r="X6" s="24"/>
      <c r="Y6" s="24"/>
      <c r="Z6" s="19"/>
      <c r="AA6" s="19"/>
      <c r="AB6" s="19"/>
    </row>
    <row r="7" spans="1:28" s="20" customFormat="1" ht="18.75" customHeight="1">
      <c r="A7" s="13"/>
      <c r="B7" s="13"/>
      <c r="C7" s="13"/>
      <c r="D7" s="13"/>
      <c r="E7" s="14"/>
      <c r="F7" s="25" t="s">
        <v>17</v>
      </c>
      <c r="G7" s="26" t="s">
        <v>18</v>
      </c>
      <c r="H7" s="27" t="s">
        <v>19</v>
      </c>
      <c r="I7" s="25" t="s">
        <v>17</v>
      </c>
      <c r="J7" s="26" t="s">
        <v>18</v>
      </c>
      <c r="K7" s="27" t="s">
        <v>19</v>
      </c>
      <c r="L7" s="25" t="s">
        <v>17</v>
      </c>
      <c r="M7" s="26" t="s">
        <v>18</v>
      </c>
      <c r="N7" s="27" t="s">
        <v>19</v>
      </c>
      <c r="O7" s="25" t="s">
        <v>17</v>
      </c>
      <c r="P7" s="26" t="s">
        <v>18</v>
      </c>
      <c r="Q7" s="27" t="s">
        <v>19</v>
      </c>
      <c r="R7" s="25" t="s">
        <v>17</v>
      </c>
      <c r="S7" s="26" t="s">
        <v>18</v>
      </c>
      <c r="T7" s="27" t="s">
        <v>19</v>
      </c>
      <c r="U7" s="17"/>
      <c r="V7" s="13"/>
      <c r="W7" s="24"/>
      <c r="X7" s="24"/>
      <c r="Y7" s="24"/>
      <c r="Z7" s="19"/>
      <c r="AA7" s="19"/>
      <c r="AB7" s="19"/>
    </row>
    <row r="8" spans="1:28" s="20" customFormat="1" ht="18.75" customHeight="1">
      <c r="A8" s="22"/>
      <c r="B8" s="22"/>
      <c r="C8" s="22"/>
      <c r="D8" s="22"/>
      <c r="E8" s="23"/>
      <c r="F8" s="28" t="s">
        <v>20</v>
      </c>
      <c r="G8" s="29" t="s">
        <v>21</v>
      </c>
      <c r="H8" s="30" t="s">
        <v>22</v>
      </c>
      <c r="I8" s="28" t="s">
        <v>20</v>
      </c>
      <c r="J8" s="29" t="s">
        <v>21</v>
      </c>
      <c r="K8" s="30" t="s">
        <v>22</v>
      </c>
      <c r="L8" s="28" t="s">
        <v>20</v>
      </c>
      <c r="M8" s="29" t="s">
        <v>21</v>
      </c>
      <c r="N8" s="30" t="s">
        <v>22</v>
      </c>
      <c r="O8" s="28" t="s">
        <v>20</v>
      </c>
      <c r="P8" s="29" t="s">
        <v>21</v>
      </c>
      <c r="Q8" s="30" t="s">
        <v>22</v>
      </c>
      <c r="R8" s="28" t="s">
        <v>20</v>
      </c>
      <c r="S8" s="29" t="s">
        <v>21</v>
      </c>
      <c r="T8" s="30" t="s">
        <v>22</v>
      </c>
      <c r="U8" s="21"/>
      <c r="V8" s="22"/>
      <c r="W8" s="18"/>
      <c r="X8" s="18"/>
      <c r="Y8" s="18"/>
      <c r="Z8" s="19"/>
      <c r="AA8" s="19"/>
      <c r="AB8" s="19"/>
    </row>
    <row r="9" spans="1:28" s="40" customFormat="1" ht="25.5" customHeight="1">
      <c r="A9" s="31" t="s">
        <v>23</v>
      </c>
      <c r="B9" s="31"/>
      <c r="C9" s="31"/>
      <c r="D9" s="31"/>
      <c r="E9" s="32"/>
      <c r="F9" s="33">
        <v>514</v>
      </c>
      <c r="G9" s="33">
        <v>285</v>
      </c>
      <c r="H9" s="33">
        <v>229</v>
      </c>
      <c r="I9" s="34">
        <f>537726.88/1000</f>
        <v>537.72688000000005</v>
      </c>
      <c r="J9" s="35">
        <f>299489.61/1000</f>
        <v>299.48960999999997</v>
      </c>
      <c r="K9" s="36">
        <f>238237.27/1000</f>
        <v>238.23727</v>
      </c>
      <c r="L9" s="35">
        <f>568527.14/1000</f>
        <v>568.52714000000003</v>
      </c>
      <c r="M9" s="37">
        <f>312666.18/1000</f>
        <v>312.66618</v>
      </c>
      <c r="N9" s="37">
        <f>255860.96/1000</f>
        <v>255.86096000000001</v>
      </c>
      <c r="O9" s="35">
        <f>545407.41/1000</f>
        <v>545.40741000000003</v>
      </c>
      <c r="P9" s="35">
        <f>290023.42/1000</f>
        <v>290.02341999999999</v>
      </c>
      <c r="Q9" s="35">
        <f>255383.99/1000</f>
        <v>255.38398999999998</v>
      </c>
      <c r="R9" s="35">
        <f>493606.05/1000</f>
        <v>493.60604999999998</v>
      </c>
      <c r="S9" s="35">
        <f>277070.49/1000</f>
        <v>277.07049000000001</v>
      </c>
      <c r="T9" s="34">
        <f>216535.56/1000</f>
        <v>216.53556</v>
      </c>
      <c r="U9" s="38" t="s">
        <v>20</v>
      </c>
      <c r="V9" s="31"/>
      <c r="W9" s="4"/>
      <c r="X9" s="4"/>
      <c r="Y9" s="4"/>
      <c r="Z9" s="39"/>
      <c r="AA9" s="39"/>
      <c r="AB9" s="39"/>
    </row>
    <row r="10" spans="1:28" s="41" customFormat="1" ht="28.5" customHeight="1">
      <c r="A10" s="41" t="s">
        <v>24</v>
      </c>
      <c r="F10" s="42">
        <v>19</v>
      </c>
      <c r="G10" s="43">
        <v>16</v>
      </c>
      <c r="H10" s="44">
        <v>4</v>
      </c>
      <c r="I10" s="44">
        <f>16896.22/1000</f>
        <v>16.89622</v>
      </c>
      <c r="J10" s="43">
        <f>12929.76/1000</f>
        <v>12.92976</v>
      </c>
      <c r="K10" s="45">
        <f>3966.47/1000</f>
        <v>3.9664699999999997</v>
      </c>
      <c r="L10" s="43">
        <f>16255.55/1000</f>
        <v>16.255549999999999</v>
      </c>
      <c r="M10" s="42">
        <f>12125.07/1000</f>
        <v>12.125069999999999</v>
      </c>
      <c r="N10" s="42">
        <f>4130.48/1000</f>
        <v>4.1304799999999995</v>
      </c>
      <c r="O10" s="43">
        <f>10065.55/1000</f>
        <v>10.06555</v>
      </c>
      <c r="P10" s="43">
        <f>7627.49/1000</f>
        <v>7.6274899999999999</v>
      </c>
      <c r="Q10" s="43">
        <f>2438.06/1000</f>
        <v>2.4380600000000001</v>
      </c>
      <c r="R10" s="43">
        <f>15548.15/1000</f>
        <v>15.54815</v>
      </c>
      <c r="S10" s="43">
        <f>11965.27/1000</f>
        <v>11.96527</v>
      </c>
      <c r="T10" s="44">
        <f>3582.88/1000</f>
        <v>3.5828800000000003</v>
      </c>
      <c r="V10" s="41" t="s">
        <v>25</v>
      </c>
    </row>
    <row r="11" spans="1:28" s="41" customFormat="1" ht="28.5" customHeight="1">
      <c r="F11" s="43"/>
      <c r="G11" s="43"/>
      <c r="H11" s="44"/>
      <c r="I11" s="44"/>
      <c r="J11" s="43"/>
      <c r="K11" s="45"/>
      <c r="L11" s="43"/>
      <c r="M11" s="42"/>
      <c r="N11" s="42"/>
      <c r="O11" s="43"/>
      <c r="P11" s="43"/>
      <c r="Q11" s="43"/>
      <c r="R11" s="43"/>
      <c r="S11" s="43"/>
      <c r="T11" s="44"/>
      <c r="V11" s="41" t="s">
        <v>26</v>
      </c>
    </row>
    <row r="12" spans="1:28" s="41" customFormat="1" ht="28.5" customHeight="1">
      <c r="A12" s="41" t="s">
        <v>27</v>
      </c>
      <c r="F12" s="42">
        <v>16</v>
      </c>
      <c r="G12" s="43">
        <v>4</v>
      </c>
      <c r="H12" s="44">
        <v>12</v>
      </c>
      <c r="I12" s="44">
        <f>18137.96/1000</f>
        <v>18.13796</v>
      </c>
      <c r="J12" s="43">
        <f>6168.59/1000</f>
        <v>6.16859</v>
      </c>
      <c r="K12" s="45">
        <f>11969.36/1000</f>
        <v>11.96936</v>
      </c>
      <c r="L12" s="43">
        <f>17295.25/1000</f>
        <v>17.295249999999999</v>
      </c>
      <c r="M12" s="42">
        <f>6870.93/1000</f>
        <v>6.8709300000000004</v>
      </c>
      <c r="N12" s="42">
        <f>10424.32/1000</f>
        <v>10.42432</v>
      </c>
      <c r="O12" s="43">
        <f>18969.68/1000</f>
        <v>18.96968</v>
      </c>
      <c r="P12" s="43">
        <f>6514.13/1000</f>
        <v>6.5141299999999998</v>
      </c>
      <c r="Q12" s="43">
        <f>12455.54/1000</f>
        <v>12.455540000000001</v>
      </c>
      <c r="R12" s="43">
        <f>20058.91/1000</f>
        <v>20.058910000000001</v>
      </c>
      <c r="S12" s="43">
        <f>5224.33/1000</f>
        <v>5.2243300000000001</v>
      </c>
      <c r="T12" s="44">
        <f>14834.58/1000</f>
        <v>14.834580000000001</v>
      </c>
      <c r="V12" s="41" t="s">
        <v>28</v>
      </c>
    </row>
    <row r="13" spans="1:28" s="41" customFormat="1" ht="28.5" customHeight="1">
      <c r="A13" s="41" t="s">
        <v>29</v>
      </c>
      <c r="F13" s="42">
        <v>11</v>
      </c>
      <c r="G13" s="43">
        <v>6</v>
      </c>
      <c r="H13" s="44">
        <v>5</v>
      </c>
      <c r="I13" s="44">
        <f>13803.98/1000</f>
        <v>13.803979999999999</v>
      </c>
      <c r="J13" s="43">
        <f>7253.14/1000</f>
        <v>7.2531400000000001</v>
      </c>
      <c r="K13" s="45">
        <f>6550.85/1000</f>
        <v>6.5508500000000005</v>
      </c>
      <c r="L13" s="43">
        <f>12626.76/1000</f>
        <v>12.626760000000001</v>
      </c>
      <c r="M13" s="42">
        <f>7707.57/1000</f>
        <v>7.7075699999999996</v>
      </c>
      <c r="N13" s="42">
        <f>4919.19/1000</f>
        <v>4.9191899999999995</v>
      </c>
      <c r="O13" s="43">
        <f>15218.28/1000</f>
        <v>15.21828</v>
      </c>
      <c r="P13" s="43">
        <f>6360.5/1000</f>
        <v>6.3605</v>
      </c>
      <c r="Q13" s="43">
        <f>8857.78/1000</f>
        <v>8.85778</v>
      </c>
      <c r="R13" s="43">
        <f>10407.4/1000</f>
        <v>10.407399999999999</v>
      </c>
      <c r="S13" s="43">
        <f>5925.69/1000</f>
        <v>5.9256899999999995</v>
      </c>
      <c r="T13" s="44">
        <f>4481.71/1000</f>
        <v>4.4817099999999996</v>
      </c>
      <c r="V13" s="41" t="s">
        <v>30</v>
      </c>
    </row>
    <row r="14" spans="1:28" s="41" customFormat="1" ht="28.5" customHeight="1">
      <c r="B14" s="41" t="s">
        <v>31</v>
      </c>
      <c r="F14" s="43"/>
      <c r="G14" s="43"/>
      <c r="H14" s="44"/>
      <c r="I14" s="44"/>
      <c r="J14" s="43"/>
      <c r="K14" s="45"/>
      <c r="L14" s="43"/>
      <c r="M14" s="42"/>
      <c r="N14" s="42"/>
      <c r="O14" s="43"/>
      <c r="P14" s="43"/>
      <c r="Q14" s="43"/>
      <c r="R14" s="43"/>
      <c r="S14" s="43"/>
      <c r="T14" s="44"/>
      <c r="V14" s="41" t="s">
        <v>32</v>
      </c>
    </row>
    <row r="15" spans="1:28" s="41" customFormat="1" ht="28.5" customHeight="1">
      <c r="A15" s="41" t="s">
        <v>33</v>
      </c>
      <c r="F15" s="43">
        <v>9</v>
      </c>
      <c r="G15" s="43">
        <v>3</v>
      </c>
      <c r="H15" s="44">
        <v>6</v>
      </c>
      <c r="I15" s="44">
        <f>8683.16/1000</f>
        <v>8.6831599999999991</v>
      </c>
      <c r="J15" s="43">
        <f>1433.53/1000</f>
        <v>1.43353</v>
      </c>
      <c r="K15" s="45">
        <f>7249.63/1000</f>
        <v>7.2496299999999998</v>
      </c>
      <c r="L15" s="43">
        <f>9860.92/1000</f>
        <v>9.8609200000000001</v>
      </c>
      <c r="M15" s="42">
        <f>3003.65/1000</f>
        <v>3.0036499999999999</v>
      </c>
      <c r="N15" s="42">
        <f>6857.27/1000</f>
        <v>6.8572700000000006</v>
      </c>
      <c r="O15" s="43">
        <f>5039.59/1000</f>
        <v>5.0395900000000005</v>
      </c>
      <c r="P15" s="43">
        <f>1523.37/1000</f>
        <v>1.5233699999999999</v>
      </c>
      <c r="Q15" s="43">
        <f>3516.22/1000</f>
        <v>3.5162199999999997</v>
      </c>
      <c r="R15" s="43">
        <f>5329.9/1000</f>
        <v>5.3298999999999994</v>
      </c>
      <c r="S15" s="43">
        <f>1618.94/1000</f>
        <v>1.61894</v>
      </c>
      <c r="T15" s="44">
        <f>3710.96/1000</f>
        <v>3.71096</v>
      </c>
      <c r="V15" s="41" t="s">
        <v>34</v>
      </c>
    </row>
    <row r="16" spans="1:28" s="41" customFormat="1" ht="28.5" customHeight="1">
      <c r="A16" s="41" t="s">
        <v>35</v>
      </c>
      <c r="F16" s="43">
        <v>93</v>
      </c>
      <c r="G16" s="43">
        <v>37</v>
      </c>
      <c r="H16" s="44">
        <v>57</v>
      </c>
      <c r="I16" s="44">
        <f>81609.11/1000</f>
        <v>81.609110000000001</v>
      </c>
      <c r="J16" s="43">
        <f>28233.17/1000</f>
        <v>28.233169999999998</v>
      </c>
      <c r="K16" s="45">
        <f>53375.94/1000</f>
        <v>53.37594</v>
      </c>
      <c r="L16" s="43">
        <f>75127.54/1000</f>
        <v>75.127539999999996</v>
      </c>
      <c r="M16" s="42">
        <f>28525.99/1000</f>
        <v>28.52599</v>
      </c>
      <c r="N16" s="42">
        <f>46601.55/1000</f>
        <v>46.601550000000003</v>
      </c>
      <c r="O16" s="43">
        <f>82979.23/1000</f>
        <v>82.979230000000001</v>
      </c>
      <c r="P16" s="43">
        <f>31506/1000</f>
        <v>31.506</v>
      </c>
      <c r="Q16" s="43">
        <f>51473.23/1000</f>
        <v>51.473230000000001</v>
      </c>
      <c r="R16" s="43">
        <f>100911.89/1000</f>
        <v>100.91189</v>
      </c>
      <c r="S16" s="43">
        <f>43195.43/1000</f>
        <v>43.195430000000002</v>
      </c>
      <c r="T16" s="44">
        <f>57716.46/1000</f>
        <v>57.716459999999998</v>
      </c>
      <c r="V16" s="41" t="s">
        <v>36</v>
      </c>
    </row>
    <row r="17" spans="1:25" s="41" customFormat="1" ht="28.5" customHeight="1">
      <c r="A17" s="41" t="s">
        <v>37</v>
      </c>
      <c r="F17" s="43">
        <v>180</v>
      </c>
      <c r="G17" s="43">
        <v>97</v>
      </c>
      <c r="H17" s="44">
        <v>83</v>
      </c>
      <c r="I17" s="44">
        <f>237273.72/1000</f>
        <v>237.27372</v>
      </c>
      <c r="J17" s="43">
        <f>137771.72/1000</f>
        <v>137.77171999999999</v>
      </c>
      <c r="K17" s="45">
        <f>99502/1000</f>
        <v>99.501999999999995</v>
      </c>
      <c r="L17" s="43">
        <f>314480.67/1000</f>
        <v>314.48066999999998</v>
      </c>
      <c r="M17" s="42">
        <f>174000.49/1000</f>
        <v>174.00048999999999</v>
      </c>
      <c r="N17" s="42">
        <f>140480.18/1000</f>
        <v>140.48017999999999</v>
      </c>
      <c r="O17" s="43">
        <f>299865.27/1000</f>
        <v>299.86527000000001</v>
      </c>
      <c r="P17" s="43">
        <f>161728.21/1000</f>
        <v>161.72820999999999</v>
      </c>
      <c r="Q17" s="43">
        <f>138137.06/1000</f>
        <v>138.13705999999999</v>
      </c>
      <c r="R17" s="43">
        <f>160434.34/1000</f>
        <v>160.43433999999999</v>
      </c>
      <c r="S17" s="43">
        <f>96620.67/1000</f>
        <v>96.620670000000004</v>
      </c>
      <c r="T17" s="44">
        <f>63813.67/1000</f>
        <v>63.813669999999995</v>
      </c>
      <c r="V17" s="41" t="s">
        <v>38</v>
      </c>
    </row>
    <row r="18" spans="1:25" s="41" customFormat="1" ht="28.5" customHeight="1">
      <c r="F18" s="43"/>
      <c r="G18" s="43"/>
      <c r="H18" s="44"/>
      <c r="I18" s="44"/>
      <c r="J18" s="43"/>
      <c r="K18" s="45"/>
      <c r="L18" s="43"/>
      <c r="M18" s="42"/>
      <c r="N18" s="42"/>
      <c r="O18" s="43"/>
      <c r="P18" s="43"/>
      <c r="Q18" s="43"/>
      <c r="R18" s="43"/>
      <c r="S18" s="43"/>
      <c r="T18" s="44"/>
      <c r="V18" s="41" t="s">
        <v>39</v>
      </c>
    </row>
    <row r="19" spans="1:25" s="41" customFormat="1" ht="28.5" customHeight="1">
      <c r="A19" s="41" t="s">
        <v>40</v>
      </c>
      <c r="F19" s="43">
        <v>74</v>
      </c>
      <c r="G19" s="43">
        <v>54</v>
      </c>
      <c r="H19" s="44">
        <v>20</v>
      </c>
      <c r="I19" s="44">
        <f>71697.17/1000</f>
        <v>71.69717</v>
      </c>
      <c r="J19" s="43">
        <f>44305.74/1000</f>
        <v>44.30574</v>
      </c>
      <c r="K19" s="45">
        <f>27391.43/1000</f>
        <v>27.39143</v>
      </c>
      <c r="L19" s="43">
        <f>66270.49/1000</f>
        <v>66.270490000000009</v>
      </c>
      <c r="M19" s="42">
        <f>40362.03/1000</f>
        <v>40.362029999999997</v>
      </c>
      <c r="N19" s="42">
        <f>25908.46/1000</f>
        <v>25.908459999999998</v>
      </c>
      <c r="O19" s="43">
        <f>69394.99/1000</f>
        <v>69.394990000000007</v>
      </c>
      <c r="P19" s="43">
        <f>42722.96/1000</f>
        <v>42.72296</v>
      </c>
      <c r="Q19" s="43">
        <f>26672.02/1000</f>
        <v>26.67202</v>
      </c>
      <c r="R19" s="43">
        <f>73417.56/1000</f>
        <v>73.417559999999995</v>
      </c>
      <c r="S19" s="43">
        <f>45337.5/1000</f>
        <v>45.337499999999999</v>
      </c>
      <c r="T19" s="44">
        <f>28080.06/1000</f>
        <v>28.08006</v>
      </c>
      <c r="V19" s="41" t="s">
        <v>41</v>
      </c>
    </row>
    <row r="20" spans="1:25" s="41" customFormat="1" ht="28.5" customHeight="1">
      <c r="A20" s="41" t="s">
        <v>42</v>
      </c>
      <c r="F20" s="43">
        <v>32</v>
      </c>
      <c r="G20" s="43">
        <v>27</v>
      </c>
      <c r="H20" s="44">
        <v>5</v>
      </c>
      <c r="I20" s="44">
        <f>31194.51/1000</f>
        <v>31.194509999999998</v>
      </c>
      <c r="J20" s="43">
        <f>29327.99/1000</f>
        <v>29.327990000000003</v>
      </c>
      <c r="K20" s="45">
        <f>1866.52/1000</f>
        <v>1.86652</v>
      </c>
      <c r="L20" s="43">
        <f>16798.23/1000</f>
        <v>16.79823</v>
      </c>
      <c r="M20" s="42">
        <f>14287.83/1000</f>
        <v>14.28783</v>
      </c>
      <c r="N20" s="42">
        <f>2510.39/1000</f>
        <v>2.5103899999999997</v>
      </c>
      <c r="O20" s="43">
        <f>16830.96/1000</f>
        <v>16.830959999999997</v>
      </c>
      <c r="P20" s="43">
        <f>14425.89/1000</f>
        <v>14.425889999999999</v>
      </c>
      <c r="Q20" s="43">
        <f>2405.07/1000</f>
        <v>2.4050700000000003</v>
      </c>
      <c r="R20" s="43">
        <f>24245.32/1000</f>
        <v>24.24532</v>
      </c>
      <c r="S20" s="43">
        <f>20063.65/1000</f>
        <v>20.063650000000003</v>
      </c>
      <c r="T20" s="44">
        <f>4181.67/1000</f>
        <v>4.1816700000000004</v>
      </c>
      <c r="V20" s="41" t="s">
        <v>43</v>
      </c>
    </row>
    <row r="21" spans="1:25" s="41" customFormat="1" ht="28.5" customHeight="1">
      <c r="B21" s="41" t="s">
        <v>44</v>
      </c>
      <c r="F21" s="43"/>
      <c r="G21" s="43"/>
      <c r="H21" s="44"/>
      <c r="I21" s="44"/>
      <c r="J21" s="43"/>
      <c r="K21" s="45"/>
      <c r="L21" s="43"/>
      <c r="M21" s="42"/>
      <c r="N21" s="42"/>
      <c r="O21" s="43"/>
      <c r="P21" s="43"/>
      <c r="Q21" s="43"/>
      <c r="R21" s="43"/>
      <c r="S21" s="43"/>
      <c r="T21" s="44"/>
      <c r="V21" s="41" t="s">
        <v>45</v>
      </c>
    </row>
    <row r="22" spans="1:25" s="41" customFormat="1" ht="28.5" customHeight="1">
      <c r="A22" s="41" t="s">
        <v>46</v>
      </c>
      <c r="F22" s="43">
        <v>79</v>
      </c>
      <c r="G22" s="43">
        <v>41</v>
      </c>
      <c r="H22" s="44">
        <v>38</v>
      </c>
      <c r="I22" s="44">
        <f>58431.04/1000</f>
        <v>58.431040000000003</v>
      </c>
      <c r="J22" s="43">
        <f>32065.96/1000</f>
        <v>32.065959999999997</v>
      </c>
      <c r="K22" s="45">
        <f>26365.07/1000</f>
        <v>26.365069999999999</v>
      </c>
      <c r="L22" s="43">
        <f>39811.73/1000</f>
        <v>39.811730000000004</v>
      </c>
      <c r="M22" s="42">
        <f>25782.61/1000</f>
        <v>25.782610000000002</v>
      </c>
      <c r="N22" s="42">
        <f>14029.11/1000</f>
        <v>14.029110000000001</v>
      </c>
      <c r="O22" s="43">
        <f>27043.86/1000</f>
        <v>27.043860000000002</v>
      </c>
      <c r="P22" s="43">
        <f>17614.85/1000</f>
        <v>17.614849999999997</v>
      </c>
      <c r="Q22" s="43">
        <f>9429.01/1000</f>
        <v>9.4290099999999999</v>
      </c>
      <c r="R22" s="43">
        <f>83252.59/1000</f>
        <v>83.252589999999998</v>
      </c>
      <c r="S22" s="43">
        <f>47119.01/1000</f>
        <v>47.119010000000003</v>
      </c>
      <c r="T22" s="44">
        <f>36133.57/1000</f>
        <v>36.133569999999999</v>
      </c>
      <c r="V22" s="41" t="s">
        <v>47</v>
      </c>
    </row>
    <row r="23" spans="1:25" s="41" customFormat="1" ht="28.5" customHeight="1">
      <c r="A23" s="41" t="s">
        <v>48</v>
      </c>
      <c r="F23" s="42" t="s">
        <v>49</v>
      </c>
      <c r="G23" s="42" t="s">
        <v>49</v>
      </c>
      <c r="H23" s="42" t="s">
        <v>49</v>
      </c>
      <c r="I23" s="42" t="s">
        <v>49</v>
      </c>
      <c r="J23" s="42" t="s">
        <v>49</v>
      </c>
      <c r="K23" s="42" t="s">
        <v>49</v>
      </c>
      <c r="L23" s="42" t="s">
        <v>49</v>
      </c>
      <c r="M23" s="42" t="s">
        <v>49</v>
      </c>
      <c r="N23" s="42" t="s">
        <v>49</v>
      </c>
      <c r="O23" s="42" t="s">
        <v>49</v>
      </c>
      <c r="P23" s="42" t="s">
        <v>49</v>
      </c>
      <c r="Q23" s="42" t="s">
        <v>49</v>
      </c>
      <c r="R23" s="43" t="s">
        <v>49</v>
      </c>
      <c r="S23" s="43" t="s">
        <v>49</v>
      </c>
      <c r="T23" s="44" t="s">
        <v>49</v>
      </c>
      <c r="V23" s="41" t="s">
        <v>50</v>
      </c>
    </row>
    <row r="24" spans="1:25" s="20" customFormat="1" ht="20.25" customHeight="1">
      <c r="A24" s="41"/>
      <c r="B24" s="41"/>
      <c r="C24" s="41"/>
      <c r="D24" s="41"/>
      <c r="E24" s="41"/>
      <c r="F24" s="46"/>
      <c r="G24" s="47"/>
      <c r="H24" s="48"/>
      <c r="I24" s="48"/>
      <c r="J24" s="47"/>
      <c r="K24" s="49"/>
      <c r="L24" s="47"/>
      <c r="M24" s="46"/>
      <c r="N24" s="46"/>
      <c r="O24" s="47"/>
      <c r="P24" s="47"/>
      <c r="Q24" s="47"/>
      <c r="R24" s="47"/>
      <c r="S24" s="47"/>
      <c r="T24" s="48"/>
      <c r="U24" s="41"/>
      <c r="V24" s="41"/>
      <c r="W24" s="19"/>
      <c r="X24" s="19"/>
      <c r="Y24" s="19"/>
    </row>
    <row r="25" spans="1:25" s="20" customFormat="1" ht="3" customHeight="1">
      <c r="A25" s="50"/>
      <c r="B25" s="50"/>
      <c r="C25" s="50"/>
      <c r="D25" s="50"/>
      <c r="E25" s="50"/>
      <c r="F25" s="51"/>
      <c r="G25" s="52"/>
      <c r="H25" s="53"/>
      <c r="I25" s="53"/>
      <c r="J25" s="52"/>
      <c r="K25" s="50"/>
      <c r="L25" s="52"/>
      <c r="M25" s="51"/>
      <c r="N25" s="51"/>
      <c r="O25" s="52"/>
      <c r="P25" s="52"/>
      <c r="Q25" s="52"/>
      <c r="R25" s="52"/>
      <c r="S25" s="52"/>
      <c r="T25" s="53"/>
      <c r="U25" s="50"/>
      <c r="V25" s="50"/>
      <c r="W25" s="19"/>
      <c r="X25" s="19"/>
      <c r="Y25" s="19"/>
    </row>
    <row r="26" spans="1:25" s="20" customFormat="1" ht="3" customHeight="1">
      <c r="W26" s="19"/>
      <c r="X26" s="19"/>
      <c r="Y26" s="19"/>
    </row>
    <row r="27" spans="1:25" s="41" customFormat="1" ht="15.75">
      <c r="C27" s="6" t="s">
        <v>51</v>
      </c>
      <c r="D27" s="54" t="s">
        <v>52</v>
      </c>
    </row>
    <row r="28" spans="1:25" s="41" customFormat="1" ht="15.75">
      <c r="C28" s="6" t="s">
        <v>53</v>
      </c>
      <c r="D28" s="54" t="s">
        <v>54</v>
      </c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7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2015-09-07T07:21:58Z</dcterms:created>
  <dcterms:modified xsi:type="dcterms:W3CDTF">2015-09-07T07:22:04Z</dcterms:modified>
</cp:coreProperties>
</file>